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raha\OneDrive\Documents\GitHub\application_tracker\"/>
    </mc:Choice>
  </mc:AlternateContent>
  <xr:revisionPtr revIDLastSave="0" documentId="13_ncr:1_{0F04B052-F440-449E-B90A-28358A108552}" xr6:coauthVersionLast="47" xr6:coauthVersionMax="47" xr10:uidLastSave="{00000000-0000-0000-0000-000000000000}"/>
  <bookViews>
    <workbookView xWindow="8850" yWindow="4780" windowWidth="18740" windowHeight="15670" activeTab="4" xr2:uid="{85E7A6A4-6F22-48D9-815F-FC03736B7AC4}"/>
  </bookViews>
  <sheets>
    <sheet name="Tracker" sheetId="1" r:id="rId1"/>
    <sheet name="Interviews" sheetId="6" r:id="rId2"/>
    <sheet name="ROE Calculation" sheetId="4" r:id="rId3"/>
    <sheet name="Weights" sheetId="7" r:id="rId4"/>
    <sheet name="Glossary" sheetId="5" r:id="rId5"/>
  </sheets>
  <externalReferences>
    <externalReference r:id="rId6"/>
  </externalReferences>
  <definedNames>
    <definedName name="_xlnm._FilterDatabase" localSheetId="2" hidden="1">'ROE Calculation'!$K$1:$K$15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2" i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2" i="4"/>
  <c r="A3" i="4"/>
  <c r="B3" i="4"/>
  <c r="C3" i="4"/>
  <c r="E3" i="4"/>
  <c r="G3" i="4"/>
  <c r="H3" i="4"/>
  <c r="I3" i="4"/>
  <c r="J3" i="4"/>
  <c r="L3" i="4"/>
  <c r="A4" i="4"/>
  <c r="B4" i="4"/>
  <c r="C4" i="4"/>
  <c r="E4" i="4"/>
  <c r="G4" i="4"/>
  <c r="H4" i="4"/>
  <c r="I4" i="4"/>
  <c r="J4" i="4"/>
  <c r="L4" i="4"/>
  <c r="A5" i="4"/>
  <c r="B5" i="4"/>
  <c r="C5" i="4"/>
  <c r="E5" i="4"/>
  <c r="G5" i="4"/>
  <c r="H5" i="4"/>
  <c r="I5" i="4"/>
  <c r="J5" i="4"/>
  <c r="L5" i="4" s="1"/>
  <c r="A6" i="4"/>
  <c r="B6" i="4"/>
  <c r="C6" i="4"/>
  <c r="E6" i="4"/>
  <c r="G6" i="4"/>
  <c r="H6" i="4"/>
  <c r="I6" i="4"/>
  <c r="L6" i="4" s="1"/>
  <c r="J6" i="4"/>
  <c r="A7" i="4"/>
  <c r="B7" i="4"/>
  <c r="C7" i="4"/>
  <c r="E7" i="4"/>
  <c r="G7" i="4"/>
  <c r="H7" i="4"/>
  <c r="I7" i="4"/>
  <c r="J7" i="4"/>
  <c r="L7" i="4"/>
  <c r="A8" i="4"/>
  <c r="B8" i="4"/>
  <c r="C8" i="4"/>
  <c r="E8" i="4"/>
  <c r="G8" i="4"/>
  <c r="H8" i="4"/>
  <c r="I8" i="4"/>
  <c r="J8" i="4"/>
  <c r="L8" i="4"/>
  <c r="A9" i="4"/>
  <c r="B9" i="4"/>
  <c r="C9" i="4"/>
  <c r="E9" i="4"/>
  <c r="G9" i="4"/>
  <c r="H9" i="4"/>
  <c r="I9" i="4"/>
  <c r="J9" i="4"/>
  <c r="L9" i="4"/>
  <c r="A10" i="4"/>
  <c r="B10" i="4"/>
  <c r="C10" i="4"/>
  <c r="E10" i="4"/>
  <c r="G10" i="4"/>
  <c r="H10" i="4"/>
  <c r="I10" i="4"/>
  <c r="J10" i="4"/>
  <c r="L10" i="4"/>
  <c r="A11" i="4"/>
  <c r="B11" i="4"/>
  <c r="C11" i="4"/>
  <c r="E11" i="4"/>
  <c r="G11" i="4"/>
  <c r="H11" i="4"/>
  <c r="L11" i="4" s="1"/>
  <c r="I11" i="4"/>
  <c r="J11" i="4"/>
  <c r="A12" i="4"/>
  <c r="B12" i="4"/>
  <c r="C12" i="4"/>
  <c r="E12" i="4"/>
  <c r="G12" i="4"/>
  <c r="H12" i="4"/>
  <c r="I12" i="4"/>
  <c r="L12" i="4" s="1"/>
  <c r="J12" i="4"/>
  <c r="A13" i="4"/>
  <c r="B13" i="4"/>
  <c r="C13" i="4"/>
  <c r="E13" i="4"/>
  <c r="G13" i="4"/>
  <c r="H13" i="4"/>
  <c r="I13" i="4"/>
  <c r="J13" i="4"/>
  <c r="L13" i="4"/>
  <c r="A14" i="4"/>
  <c r="B14" i="4"/>
  <c r="C14" i="4"/>
  <c r="E14" i="4"/>
  <c r="G14" i="4"/>
  <c r="H14" i="4"/>
  <c r="I14" i="4"/>
  <c r="J14" i="4"/>
  <c r="L14" i="4"/>
  <c r="A15" i="4"/>
  <c r="B15" i="4"/>
  <c r="C15" i="4"/>
  <c r="E15" i="4"/>
  <c r="G15" i="4"/>
  <c r="H15" i="4"/>
  <c r="I15" i="4"/>
  <c r="J15" i="4"/>
  <c r="L15" i="4"/>
  <c r="A16" i="4"/>
  <c r="B16" i="4"/>
  <c r="C16" i="4"/>
  <c r="E16" i="4"/>
  <c r="G16" i="4"/>
  <c r="H16" i="4"/>
  <c r="I16" i="4"/>
  <c r="J16" i="4"/>
  <c r="L16" i="4"/>
  <c r="A17" i="4"/>
  <c r="B17" i="4"/>
  <c r="C17" i="4"/>
  <c r="E17" i="4"/>
  <c r="G17" i="4"/>
  <c r="H17" i="4"/>
  <c r="I17" i="4"/>
  <c r="L17" i="4" s="1"/>
  <c r="J17" i="4"/>
  <c r="A18" i="4"/>
  <c r="B18" i="4"/>
  <c r="C18" i="4"/>
  <c r="E18" i="4"/>
  <c r="G18" i="4"/>
  <c r="H18" i="4"/>
  <c r="I18" i="4"/>
  <c r="J18" i="4"/>
  <c r="L18" i="4"/>
  <c r="A19" i="4"/>
  <c r="B19" i="4"/>
  <c r="C19" i="4"/>
  <c r="E19" i="4"/>
  <c r="G19" i="4"/>
  <c r="H19" i="4"/>
  <c r="I19" i="4"/>
  <c r="J19" i="4"/>
  <c r="L19" i="4"/>
  <c r="A20" i="4"/>
  <c r="B20" i="4"/>
  <c r="C20" i="4"/>
  <c r="E20" i="4"/>
  <c r="G20" i="4"/>
  <c r="H20" i="4"/>
  <c r="I20" i="4"/>
  <c r="J20" i="4"/>
  <c r="L20" i="4"/>
  <c r="A21" i="4"/>
  <c r="B21" i="4"/>
  <c r="C21" i="4"/>
  <c r="E21" i="4"/>
  <c r="G21" i="4"/>
  <c r="H21" i="4"/>
  <c r="L21" i="4" s="1"/>
  <c r="I21" i="4"/>
  <c r="J21" i="4"/>
  <c r="A22" i="4"/>
  <c r="B22" i="4"/>
  <c r="C22" i="4"/>
  <c r="E22" i="4"/>
  <c r="G22" i="4"/>
  <c r="H22" i="4"/>
  <c r="I22" i="4"/>
  <c r="L22" i="4" s="1"/>
  <c r="J22" i="4"/>
  <c r="A23" i="4"/>
  <c r="B23" i="4"/>
  <c r="C23" i="4"/>
  <c r="E23" i="4"/>
  <c r="G23" i="4"/>
  <c r="H23" i="4"/>
  <c r="I23" i="4"/>
  <c r="J23" i="4"/>
  <c r="L23" i="4"/>
  <c r="A24" i="4"/>
  <c r="B24" i="4"/>
  <c r="C24" i="4"/>
  <c r="E24" i="4"/>
  <c r="G24" i="4"/>
  <c r="H24" i="4"/>
  <c r="I24" i="4"/>
  <c r="J24" i="4"/>
  <c r="L24" i="4"/>
  <c r="A25" i="4"/>
  <c r="B25" i="4"/>
  <c r="C25" i="4"/>
  <c r="E25" i="4"/>
  <c r="G25" i="4"/>
  <c r="H25" i="4"/>
  <c r="I25" i="4"/>
  <c r="J25" i="4"/>
  <c r="L25" i="4"/>
  <c r="A26" i="4"/>
  <c r="B26" i="4"/>
  <c r="C26" i="4"/>
  <c r="E26" i="4"/>
  <c r="G26" i="4"/>
  <c r="H26" i="4"/>
  <c r="I26" i="4"/>
  <c r="J26" i="4"/>
  <c r="L26" i="4"/>
  <c r="A27" i="4"/>
  <c r="B27" i="4"/>
  <c r="C27" i="4"/>
  <c r="E27" i="4"/>
  <c r="G27" i="4"/>
  <c r="H27" i="4"/>
  <c r="L27" i="4" s="1"/>
  <c r="I27" i="4"/>
  <c r="J27" i="4"/>
  <c r="A28" i="4"/>
  <c r="B28" i="4"/>
  <c r="C28" i="4"/>
  <c r="E28" i="4"/>
  <c r="G28" i="4"/>
  <c r="H28" i="4"/>
  <c r="I28" i="4"/>
  <c r="L28" i="4" s="1"/>
  <c r="J28" i="4"/>
  <c r="A29" i="4"/>
  <c r="B29" i="4"/>
  <c r="C29" i="4"/>
  <c r="E29" i="4"/>
  <c r="G29" i="4"/>
  <c r="H29" i="4"/>
  <c r="I29" i="4"/>
  <c r="J29" i="4"/>
  <c r="L29" i="4"/>
  <c r="A30" i="4"/>
  <c r="B30" i="4"/>
  <c r="C30" i="4"/>
  <c r="E30" i="4"/>
  <c r="G30" i="4"/>
  <c r="H30" i="4"/>
  <c r="I30" i="4"/>
  <c r="J30" i="4"/>
  <c r="L30" i="4"/>
  <c r="A31" i="4"/>
  <c r="B31" i="4"/>
  <c r="C31" i="4"/>
  <c r="E31" i="4"/>
  <c r="G31" i="4"/>
  <c r="H31" i="4"/>
  <c r="I31" i="4"/>
  <c r="J31" i="4"/>
  <c r="L31" i="4"/>
  <c r="A32" i="4"/>
  <c r="B32" i="4"/>
  <c r="C32" i="4"/>
  <c r="E32" i="4"/>
  <c r="G32" i="4"/>
  <c r="H32" i="4"/>
  <c r="I32" i="4"/>
  <c r="J32" i="4"/>
  <c r="L32" i="4"/>
  <c r="A33" i="4"/>
  <c r="B33" i="4"/>
  <c r="C33" i="4"/>
  <c r="E33" i="4"/>
  <c r="G33" i="4"/>
  <c r="H33" i="4"/>
  <c r="I33" i="4"/>
  <c r="L33" i="4" s="1"/>
  <c r="J33" i="4"/>
  <c r="A34" i="4"/>
  <c r="B34" i="4"/>
  <c r="C34" i="4"/>
  <c r="E34" i="4"/>
  <c r="G34" i="4"/>
  <c r="H34" i="4"/>
  <c r="I34" i="4"/>
  <c r="J34" i="4"/>
  <c r="L34" i="4"/>
  <c r="A35" i="4"/>
  <c r="B35" i="4"/>
  <c r="C35" i="4"/>
  <c r="E35" i="4"/>
  <c r="G35" i="4"/>
  <c r="H35" i="4"/>
  <c r="I35" i="4"/>
  <c r="J35" i="4"/>
  <c r="L35" i="4"/>
  <c r="A36" i="4"/>
  <c r="B36" i="4"/>
  <c r="C36" i="4"/>
  <c r="E36" i="4"/>
  <c r="G36" i="4"/>
  <c r="H36" i="4"/>
  <c r="I36" i="4"/>
  <c r="J36" i="4"/>
  <c r="L36" i="4"/>
  <c r="A37" i="4"/>
  <c r="B37" i="4"/>
  <c r="C37" i="4"/>
  <c r="E37" i="4"/>
  <c r="G37" i="4"/>
  <c r="H37" i="4"/>
  <c r="I37" i="4"/>
  <c r="J37" i="4"/>
  <c r="L37" i="4" s="1"/>
  <c r="A38" i="4"/>
  <c r="B38" i="4"/>
  <c r="C38" i="4"/>
  <c r="E38" i="4"/>
  <c r="G38" i="4"/>
  <c r="H38" i="4"/>
  <c r="I38" i="4"/>
  <c r="L38" i="4" s="1"/>
  <c r="J38" i="4"/>
  <c r="A39" i="4"/>
  <c r="B39" i="4"/>
  <c r="C39" i="4"/>
  <c r="E39" i="4"/>
  <c r="G39" i="4"/>
  <c r="H39" i="4"/>
  <c r="I39" i="4"/>
  <c r="J39" i="4"/>
  <c r="L39" i="4"/>
  <c r="A40" i="4"/>
  <c r="B40" i="4"/>
  <c r="C40" i="4"/>
  <c r="E40" i="4"/>
  <c r="G40" i="4"/>
  <c r="H40" i="4"/>
  <c r="I40" i="4"/>
  <c r="J40" i="4"/>
  <c r="L40" i="4"/>
  <c r="A41" i="4"/>
  <c r="B41" i="4"/>
  <c r="C41" i="4"/>
  <c r="E41" i="4"/>
  <c r="G41" i="4"/>
  <c r="H41" i="4"/>
  <c r="I41" i="4"/>
  <c r="J41" i="4"/>
  <c r="L41" i="4"/>
  <c r="A42" i="4"/>
  <c r="B42" i="4"/>
  <c r="C42" i="4"/>
  <c r="E42" i="4"/>
  <c r="G42" i="4"/>
  <c r="H42" i="4"/>
  <c r="I42" i="4"/>
  <c r="J42" i="4"/>
  <c r="L42" i="4"/>
  <c r="A43" i="4"/>
  <c r="B43" i="4"/>
  <c r="C43" i="4"/>
  <c r="E43" i="4"/>
  <c r="G43" i="4"/>
  <c r="H43" i="4"/>
  <c r="L43" i="4" s="1"/>
  <c r="I43" i="4"/>
  <c r="J43" i="4"/>
  <c r="A44" i="4"/>
  <c r="B44" i="4"/>
  <c r="C44" i="4"/>
  <c r="E44" i="4"/>
  <c r="G44" i="4"/>
  <c r="H44" i="4"/>
  <c r="I44" i="4"/>
  <c r="L44" i="4" s="1"/>
  <c r="J44" i="4"/>
  <c r="A45" i="4"/>
  <c r="B45" i="4"/>
  <c r="C45" i="4"/>
  <c r="E45" i="4"/>
  <c r="G45" i="4"/>
  <c r="H45" i="4"/>
  <c r="I45" i="4"/>
  <c r="J45" i="4"/>
  <c r="L45" i="4"/>
  <c r="A46" i="4"/>
  <c r="B46" i="4"/>
  <c r="C46" i="4"/>
  <c r="E46" i="4"/>
  <c r="G46" i="4"/>
  <c r="H46" i="4"/>
  <c r="I46" i="4"/>
  <c r="J46" i="4"/>
  <c r="L46" i="4"/>
  <c r="A47" i="4"/>
  <c r="B47" i="4"/>
  <c r="C47" i="4"/>
  <c r="E47" i="4"/>
  <c r="G47" i="4"/>
  <c r="H47" i="4"/>
  <c r="I47" i="4"/>
  <c r="L47" i="4" s="1"/>
  <c r="J47" i="4"/>
  <c r="A48" i="4"/>
  <c r="B48" i="4"/>
  <c r="C48" i="4"/>
  <c r="E48" i="4"/>
  <c r="G48" i="4"/>
  <c r="H48" i="4"/>
  <c r="I48" i="4"/>
  <c r="J48" i="4"/>
  <c r="L48" i="4"/>
  <c r="A49" i="4"/>
  <c r="B49" i="4"/>
  <c r="C49" i="4"/>
  <c r="E49" i="4"/>
  <c r="G49" i="4"/>
  <c r="H49" i="4"/>
  <c r="I49" i="4"/>
  <c r="L49" i="4" s="1"/>
  <c r="J49" i="4"/>
  <c r="A50" i="4"/>
  <c r="B50" i="4"/>
  <c r="C50" i="4"/>
  <c r="E50" i="4"/>
  <c r="G50" i="4"/>
  <c r="H50" i="4"/>
  <c r="I50" i="4"/>
  <c r="J50" i="4"/>
  <c r="L50" i="4"/>
  <c r="A51" i="4"/>
  <c r="B51" i="4"/>
  <c r="C51" i="4"/>
  <c r="E51" i="4"/>
  <c r="G51" i="4"/>
  <c r="H51" i="4"/>
  <c r="I51" i="4"/>
  <c r="J51" i="4"/>
  <c r="L51" i="4"/>
  <c r="A52" i="4"/>
  <c r="B52" i="4"/>
  <c r="C52" i="4"/>
  <c r="E52" i="4"/>
  <c r="G52" i="4"/>
  <c r="H52" i="4"/>
  <c r="I52" i="4"/>
  <c r="J52" i="4"/>
  <c r="L52" i="4"/>
  <c r="A53" i="4"/>
  <c r="B53" i="4"/>
  <c r="C53" i="4"/>
  <c r="E53" i="4"/>
  <c r="G53" i="4"/>
  <c r="H53" i="4"/>
  <c r="I53" i="4"/>
  <c r="J53" i="4"/>
  <c r="L53" i="4" s="1"/>
  <c r="A54" i="4"/>
  <c r="B54" i="4"/>
  <c r="C54" i="4"/>
  <c r="E54" i="4"/>
  <c r="G54" i="4"/>
  <c r="H54" i="4"/>
  <c r="I54" i="4"/>
  <c r="L54" i="4" s="1"/>
  <c r="J54" i="4"/>
  <c r="A55" i="4"/>
  <c r="B55" i="4"/>
  <c r="C55" i="4"/>
  <c r="E55" i="4"/>
  <c r="G55" i="4"/>
  <c r="H55" i="4"/>
  <c r="I55" i="4"/>
  <c r="J55" i="4"/>
  <c r="L55" i="4"/>
  <c r="A56" i="4"/>
  <c r="B56" i="4"/>
  <c r="C56" i="4"/>
  <c r="E56" i="4"/>
  <c r="G56" i="4"/>
  <c r="H56" i="4"/>
  <c r="I56" i="4"/>
  <c r="J56" i="4"/>
  <c r="L56" i="4"/>
  <c r="A57" i="4"/>
  <c r="B57" i="4"/>
  <c r="C57" i="4"/>
  <c r="E57" i="4"/>
  <c r="G57" i="4"/>
  <c r="H57" i="4"/>
  <c r="I57" i="4"/>
  <c r="J57" i="4"/>
  <c r="L57" i="4"/>
  <c r="A58" i="4"/>
  <c r="B58" i="4"/>
  <c r="C58" i="4"/>
  <c r="E58" i="4"/>
  <c r="G58" i="4"/>
  <c r="H58" i="4"/>
  <c r="I58" i="4"/>
  <c r="J58" i="4"/>
  <c r="L58" i="4"/>
  <c r="A59" i="4"/>
  <c r="B59" i="4"/>
  <c r="C59" i="4"/>
  <c r="E59" i="4"/>
  <c r="G59" i="4"/>
  <c r="H59" i="4"/>
  <c r="L59" i="4" s="1"/>
  <c r="I59" i="4"/>
  <c r="J59" i="4"/>
  <c r="A60" i="4"/>
  <c r="B60" i="4"/>
  <c r="C60" i="4"/>
  <c r="E60" i="4"/>
  <c r="G60" i="4"/>
  <c r="H60" i="4"/>
  <c r="I60" i="4"/>
  <c r="L60" i="4" s="1"/>
  <c r="J60" i="4"/>
  <c r="A61" i="4"/>
  <c r="B61" i="4"/>
  <c r="C61" i="4"/>
  <c r="E61" i="4"/>
  <c r="G61" i="4"/>
  <c r="H61" i="4"/>
  <c r="I61" i="4"/>
  <c r="J61" i="4"/>
  <c r="L61" i="4"/>
  <c r="A62" i="4"/>
  <c r="B62" i="4"/>
  <c r="C62" i="4"/>
  <c r="E62" i="4"/>
  <c r="G62" i="4"/>
  <c r="H62" i="4"/>
  <c r="I62" i="4"/>
  <c r="J62" i="4"/>
  <c r="L62" i="4"/>
  <c r="A63" i="4"/>
  <c r="B63" i="4"/>
  <c r="C63" i="4"/>
  <c r="E63" i="4"/>
  <c r="G63" i="4"/>
  <c r="H63" i="4"/>
  <c r="I63" i="4"/>
  <c r="L63" i="4" s="1"/>
  <c r="J63" i="4"/>
  <c r="A64" i="4"/>
  <c r="B64" i="4"/>
  <c r="C64" i="4"/>
  <c r="E64" i="4"/>
  <c r="G64" i="4"/>
  <c r="H64" i="4"/>
  <c r="I64" i="4"/>
  <c r="J64" i="4"/>
  <c r="L64" i="4"/>
  <c r="A65" i="4"/>
  <c r="B65" i="4"/>
  <c r="C65" i="4"/>
  <c r="E65" i="4"/>
  <c r="G65" i="4"/>
  <c r="H65" i="4"/>
  <c r="I65" i="4"/>
  <c r="L65" i="4" s="1"/>
  <c r="J65" i="4"/>
  <c r="A66" i="4"/>
  <c r="B66" i="4"/>
  <c r="C66" i="4"/>
  <c r="E66" i="4"/>
  <c r="G66" i="4"/>
  <c r="H66" i="4"/>
  <c r="I66" i="4"/>
  <c r="J66" i="4"/>
  <c r="L66" i="4"/>
  <c r="A67" i="4"/>
  <c r="B67" i="4"/>
  <c r="C67" i="4"/>
  <c r="E67" i="4"/>
  <c r="G67" i="4"/>
  <c r="H67" i="4"/>
  <c r="I67" i="4"/>
  <c r="J67" i="4"/>
  <c r="L67" i="4"/>
  <c r="A68" i="4"/>
  <c r="B68" i="4"/>
  <c r="C68" i="4"/>
  <c r="E68" i="4"/>
  <c r="G68" i="4"/>
  <c r="H68" i="4"/>
  <c r="I68" i="4"/>
  <c r="J68" i="4"/>
  <c r="L68" i="4"/>
  <c r="A69" i="4"/>
  <c r="B69" i="4"/>
  <c r="C69" i="4"/>
  <c r="E69" i="4"/>
  <c r="G69" i="4"/>
  <c r="H69" i="4"/>
  <c r="I69" i="4"/>
  <c r="J69" i="4"/>
  <c r="L69" i="4" s="1"/>
  <c r="A70" i="4"/>
  <c r="B70" i="4"/>
  <c r="C70" i="4"/>
  <c r="E70" i="4"/>
  <c r="G70" i="4"/>
  <c r="H70" i="4"/>
  <c r="I70" i="4"/>
  <c r="L70" i="4" s="1"/>
  <c r="J70" i="4"/>
  <c r="C2" i="4"/>
  <c r="B2" i="4"/>
  <c r="A2" i="4"/>
  <c r="E2" i="4"/>
  <c r="J2" i="4"/>
  <c r="I2" i="4"/>
  <c r="L2" i="4" s="1"/>
  <c r="H2" i="4"/>
  <c r="G2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D59" i="4" s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2" i="1"/>
  <c r="D47" i="4" l="1"/>
  <c r="K47" i="4" s="1"/>
  <c r="N47" i="4" s="1"/>
  <c r="D15" i="4"/>
  <c r="K15" i="4" s="1"/>
  <c r="N15" i="4" s="1"/>
  <c r="D46" i="4"/>
  <c r="K46" i="4" s="1"/>
  <c r="N46" i="4" s="1"/>
  <c r="D14" i="4"/>
  <c r="K14" i="4" s="1"/>
  <c r="N14" i="4" s="1"/>
  <c r="D63" i="4"/>
  <c r="D31" i="4"/>
  <c r="K31" i="4" s="1"/>
  <c r="N31" i="4" s="1"/>
  <c r="D62" i="4"/>
  <c r="D30" i="4"/>
  <c r="K30" i="4" s="1"/>
  <c r="N30" i="4" s="1"/>
  <c r="D64" i="4"/>
  <c r="K64" i="4" s="1"/>
  <c r="N64" i="4" s="1"/>
  <c r="D48" i="4"/>
  <c r="K48" i="4" s="1"/>
  <c r="N48" i="4" s="1"/>
  <c r="D32" i="4"/>
  <c r="K32" i="4" s="1"/>
  <c r="N32" i="4" s="1"/>
  <c r="D58" i="4"/>
  <c r="K58" i="4" s="1"/>
  <c r="N58" i="4" s="1"/>
  <c r="D42" i="4"/>
  <c r="K42" i="4" s="1"/>
  <c r="N42" i="4" s="1"/>
  <c r="D26" i="4"/>
  <c r="K26" i="4" s="1"/>
  <c r="N26" i="4" s="1"/>
  <c r="D10" i="4"/>
  <c r="K10" i="4" s="1"/>
  <c r="N10" i="4" s="1"/>
  <c r="D16" i="4"/>
  <c r="K16" i="4" s="1"/>
  <c r="N16" i="4" s="1"/>
  <c r="D18" i="4"/>
  <c r="K18" i="4" s="1"/>
  <c r="N18" i="4" s="1"/>
  <c r="D65" i="4"/>
  <c r="K65" i="4" s="1"/>
  <c r="N65" i="4" s="1"/>
  <c r="D49" i="4"/>
  <c r="K49" i="4" s="1"/>
  <c r="N49" i="4" s="1"/>
  <c r="D33" i="4"/>
  <c r="K33" i="4" s="1"/>
  <c r="N33" i="4" s="1"/>
  <c r="D17" i="4"/>
  <c r="K17" i="4" s="1"/>
  <c r="N17" i="4" s="1"/>
  <c r="D24" i="4"/>
  <c r="K24" i="4" s="1"/>
  <c r="N24" i="4" s="1"/>
  <c r="D56" i="4"/>
  <c r="K56" i="4" s="1"/>
  <c r="N56" i="4" s="1"/>
  <c r="D8" i="4"/>
  <c r="K8" i="4" s="1"/>
  <c r="N8" i="4" s="1"/>
  <c r="D40" i="4"/>
  <c r="K40" i="4" s="1"/>
  <c r="N40" i="4" s="1"/>
  <c r="D39" i="4"/>
  <c r="K39" i="4" s="1"/>
  <c r="N39" i="4" s="1"/>
  <c r="D23" i="4"/>
  <c r="K23" i="4" s="1"/>
  <c r="N23" i="4" s="1"/>
  <c r="D7" i="4"/>
  <c r="K7" i="4" s="1"/>
  <c r="N7" i="4" s="1"/>
  <c r="D2" i="4"/>
  <c r="K2" i="4" s="1"/>
  <c r="D27" i="4"/>
  <c r="K27" i="4" s="1"/>
  <c r="N27" i="4" s="1"/>
  <c r="D11" i="4"/>
  <c r="K11" i="4" s="1"/>
  <c r="N11" i="4" s="1"/>
  <c r="D55" i="4"/>
  <c r="K55" i="4" s="1"/>
  <c r="N55" i="4" s="1"/>
  <c r="D43" i="4"/>
  <c r="K43" i="4" s="1"/>
  <c r="N43" i="4" s="1"/>
  <c r="D36" i="4"/>
  <c r="K36" i="4" s="1"/>
  <c r="N36" i="4" s="1"/>
  <c r="D20" i="4"/>
  <c r="D4" i="4"/>
  <c r="K4" i="4" s="1"/>
  <c r="N4" i="4" s="1"/>
  <c r="D68" i="4"/>
  <c r="D52" i="4"/>
  <c r="D67" i="4"/>
  <c r="K67" i="4" s="1"/>
  <c r="N67" i="4" s="1"/>
  <c r="D51" i="4"/>
  <c r="K51" i="4" s="1"/>
  <c r="N51" i="4" s="1"/>
  <c r="D35" i="4"/>
  <c r="K35" i="4" s="1"/>
  <c r="N35" i="4" s="1"/>
  <c r="D19" i="4"/>
  <c r="K19" i="4" s="1"/>
  <c r="N19" i="4" s="1"/>
  <c r="D3" i="4"/>
  <c r="K3" i="4" s="1"/>
  <c r="N3" i="4" s="1"/>
  <c r="K59" i="4"/>
  <c r="N59" i="4" s="1"/>
  <c r="D54" i="4"/>
  <c r="K54" i="4" s="1"/>
  <c r="N54" i="4" s="1"/>
  <c r="D38" i="4"/>
  <c r="D22" i="4"/>
  <c r="D6" i="4"/>
  <c r="D69" i="4"/>
  <c r="K69" i="4" s="1"/>
  <c r="N69" i="4" s="1"/>
  <c r="D53" i="4"/>
  <c r="D37" i="4"/>
  <c r="D21" i="4"/>
  <c r="D5" i="4"/>
  <c r="K5" i="4" s="1"/>
  <c r="N5" i="4" s="1"/>
  <c r="D70" i="4"/>
  <c r="K70" i="4" s="1"/>
  <c r="N70" i="4" s="1"/>
  <c r="D29" i="4"/>
  <c r="K29" i="4" s="1"/>
  <c r="N29" i="4" s="1"/>
  <c r="D13" i="4"/>
  <c r="K13" i="4" s="1"/>
  <c r="N13" i="4" s="1"/>
  <c r="D28" i="4"/>
  <c r="D12" i="4"/>
  <c r="K12" i="4" s="1"/>
  <c r="N12" i="4" s="1"/>
  <c r="D61" i="4"/>
  <c r="K61" i="4" s="1"/>
  <c r="N61" i="4" s="1"/>
  <c r="D66" i="4"/>
  <c r="K66" i="4" s="1"/>
  <c r="N66" i="4" s="1"/>
  <c r="D34" i="4"/>
  <c r="K34" i="4" s="1"/>
  <c r="N34" i="4" s="1"/>
  <c r="D44" i="4"/>
  <c r="K44" i="4" s="1"/>
  <c r="N44" i="4" s="1"/>
  <c r="D50" i="4"/>
  <c r="K50" i="4" s="1"/>
  <c r="N50" i="4" s="1"/>
  <c r="D60" i="4"/>
  <c r="D45" i="4"/>
  <c r="D57" i="4"/>
  <c r="D41" i="4"/>
  <c r="D25" i="4"/>
  <c r="D9" i="4"/>
  <c r="K9" i="4" s="1"/>
  <c r="N9" i="4" s="1"/>
  <c r="K62" i="4"/>
  <c r="N62" i="4" s="1"/>
  <c r="K63" i="4"/>
  <c r="N63" i="4" s="1"/>
  <c r="K68" i="4" l="1"/>
  <c r="N68" i="4" s="1"/>
  <c r="K52" i="4"/>
  <c r="N52" i="4" s="1"/>
  <c r="K20" i="4"/>
  <c r="N20" i="4" s="1"/>
  <c r="K25" i="4"/>
  <c r="N25" i="4" s="1"/>
  <c r="K21" i="4"/>
  <c r="N21" i="4" s="1"/>
  <c r="K28" i="4"/>
  <c r="N28" i="4" s="1"/>
  <c r="K60" i="4"/>
  <c r="N60" i="4" s="1"/>
  <c r="K53" i="4"/>
  <c r="N53" i="4" s="1"/>
  <c r="K37" i="4"/>
  <c r="N37" i="4" s="1"/>
  <c r="K38" i="4"/>
  <c r="N38" i="4" s="1"/>
  <c r="N2" i="4"/>
  <c r="K57" i="4"/>
  <c r="N57" i="4" s="1"/>
  <c r="K22" i="4"/>
  <c r="N22" i="4" s="1"/>
  <c r="K41" i="4"/>
  <c r="N41" i="4" s="1"/>
  <c r="K45" i="4"/>
  <c r="N45" i="4" s="1"/>
  <c r="K6" i="4"/>
  <c r="N6" i="4" s="1"/>
</calcChain>
</file>

<file path=xl/sharedStrings.xml><?xml version="1.0" encoding="utf-8"?>
<sst xmlns="http://schemas.openxmlformats.org/spreadsheetml/2006/main" count="724" uniqueCount="254">
  <si>
    <t>Company</t>
  </si>
  <si>
    <t>Status</t>
  </si>
  <si>
    <t>Pending</t>
  </si>
  <si>
    <t>Interviewing</t>
  </si>
  <si>
    <t>Denied</t>
  </si>
  <si>
    <t>Product Manager</t>
  </si>
  <si>
    <t>Date</t>
  </si>
  <si>
    <t>Analyst</t>
  </si>
  <si>
    <t>Project Manager</t>
  </si>
  <si>
    <t>Indeed</t>
  </si>
  <si>
    <t>Referral</t>
  </si>
  <si>
    <t>LinkedIn</t>
  </si>
  <si>
    <t>Platform</t>
  </si>
  <si>
    <t>Company Site</t>
  </si>
  <si>
    <t>80000 Hours</t>
  </si>
  <si>
    <t>Gaingels</t>
  </si>
  <si>
    <t>On Hold</t>
  </si>
  <si>
    <t>Wellfound</t>
  </si>
  <si>
    <t>YCombinator</t>
  </si>
  <si>
    <t>Offer</t>
  </si>
  <si>
    <t>Industry</t>
  </si>
  <si>
    <t>Tech</t>
  </si>
  <si>
    <t>Finance</t>
  </si>
  <si>
    <t>Healthcare</t>
  </si>
  <si>
    <t>Marketing</t>
  </si>
  <si>
    <t>Other</t>
  </si>
  <si>
    <t>Insurance</t>
  </si>
  <si>
    <t>Unknown</t>
  </si>
  <si>
    <t>Business</t>
  </si>
  <si>
    <t>Recruiter</t>
  </si>
  <si>
    <t>Consultant</t>
  </si>
  <si>
    <t>Role Type</t>
  </si>
  <si>
    <t>Venture</t>
  </si>
  <si>
    <t>BuiltIn</t>
  </si>
  <si>
    <t>HiringCafe</t>
  </si>
  <si>
    <t>Rejected</t>
  </si>
  <si>
    <t>Job Title</t>
  </si>
  <si>
    <t>Number of Interviews</t>
  </si>
  <si>
    <t>Salary Min (Thousands)</t>
  </si>
  <si>
    <t>Salary Max (Thousands)</t>
  </si>
  <si>
    <t>Consulting</t>
  </si>
  <si>
    <t>Company Name</t>
  </si>
  <si>
    <t>Salary Average (Min+Max/2)</t>
  </si>
  <si>
    <t>Consumer Products</t>
  </si>
  <si>
    <t>Status Effort</t>
  </si>
  <si>
    <t>Platform Effort</t>
  </si>
  <si>
    <t>Role Likeliness</t>
  </si>
  <si>
    <t>ROE</t>
  </si>
  <si>
    <t>ROE Calculation</t>
  </si>
  <si>
    <t>Salary Likeliness</t>
  </si>
  <si>
    <t>Interview Weight</t>
  </si>
  <si>
    <t>No Response</t>
  </si>
  <si>
    <r>
      <rPr>
        <b/>
        <sz val="11"/>
        <color theme="1"/>
        <rFont val="Aptos Narrow"/>
        <family val="2"/>
        <scheme val="minor"/>
      </rPr>
      <t>Status Effort</t>
    </r>
    <r>
      <rPr>
        <sz val="11"/>
        <color theme="1"/>
        <rFont val="Aptos Narrow"/>
        <family val="2"/>
        <scheme val="minor"/>
      </rPr>
      <t>: how likely I am to get the job based on the status</t>
    </r>
  </si>
  <si>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: how much effort it took to apply on the site</t>
    </r>
  </si>
  <si>
    <r>
      <rPr>
        <b/>
        <sz val="11"/>
        <color theme="1"/>
        <rFont val="Aptos Narrow"/>
        <family val="2"/>
        <scheme val="minor"/>
      </rPr>
      <t>Role Likeliness:</t>
    </r>
    <r>
      <rPr>
        <sz val="11"/>
        <color theme="1"/>
        <rFont val="Aptos Narrow"/>
        <family val="2"/>
        <scheme val="minor"/>
      </rPr>
      <t xml:space="preserve"> How likely I am to get the job based on the job type</t>
    </r>
  </si>
  <si>
    <r>
      <rPr>
        <b/>
        <sz val="11"/>
        <color theme="1"/>
        <rFont val="Aptos Narrow"/>
        <family val="2"/>
        <scheme val="minor"/>
      </rPr>
      <t>Salary Likeliness</t>
    </r>
    <r>
      <rPr>
        <sz val="11"/>
        <color theme="1"/>
        <rFont val="Aptos Narrow"/>
        <family val="2"/>
        <scheme val="minor"/>
      </rPr>
      <t>: piecewise linear function that determines how likely I am to get the job based on the salary range</t>
    </r>
  </si>
  <si>
    <r>
      <rPr>
        <b/>
        <sz val="11"/>
        <color theme="1"/>
        <rFont val="Aptos Narrow"/>
        <family val="2"/>
        <scheme val="minor"/>
      </rPr>
      <t>Interview Weight</t>
    </r>
    <r>
      <rPr>
        <sz val="11"/>
        <color theme="1"/>
        <rFont val="Aptos Narrow"/>
        <family val="2"/>
        <scheme val="minor"/>
      </rPr>
      <t>: How many interviews I've had (more interviews lower the denominator)</t>
    </r>
  </si>
  <si>
    <r>
      <t>No Interview Calculation: (</t>
    </r>
    <r>
      <rPr>
        <b/>
        <sz val="11"/>
        <color theme="1"/>
        <rFont val="Aptos Narrow"/>
        <family val="2"/>
        <scheme val="minor"/>
      </rPr>
      <t>Average Salary x Role Likeliness x Salary Likeliness</t>
    </r>
    <r>
      <rPr>
        <sz val="11"/>
        <color theme="1"/>
        <rFont val="Aptos Narrow"/>
        <family val="2"/>
        <scheme val="minor"/>
      </rPr>
      <t>) / 10, plus normalizing constants</t>
    </r>
  </si>
  <si>
    <r>
      <t>With Interview Calculation: Same as above, times (</t>
    </r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) / (</t>
    </r>
    <r>
      <rPr>
        <b/>
        <sz val="11"/>
        <color theme="1"/>
        <rFont val="Aptos Narrow"/>
        <family val="2"/>
        <scheme val="minor"/>
      </rPr>
      <t>Role Likeliness x Interview Weight</t>
    </r>
    <r>
      <rPr>
        <sz val="11"/>
        <color theme="1"/>
        <rFont val="Aptos Narrow"/>
        <family val="2"/>
        <scheme val="minor"/>
      </rPr>
      <t>) * 10</t>
    </r>
  </si>
  <si>
    <t>Week</t>
  </si>
  <si>
    <t>Application Status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</si>
  <si>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</si>
  <si>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</si>
  <si>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</si>
  <si>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</si>
  <si>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</si>
  <si>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</si>
  <si>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</si>
  <si>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</si>
  <si>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</si>
  <si>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</si>
  <si>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Company 1</t>
  </si>
  <si>
    <t>Company 2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</si>
  <si>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</si>
  <si>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</si>
  <si>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</si>
  <si>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</si>
  <si>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</si>
  <si>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</si>
  <si>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</si>
  <si>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Title 11</t>
  </si>
  <si>
    <t>Company 12</t>
  </si>
  <si>
    <t>Title 12</t>
  </si>
  <si>
    <t>Company 13</t>
  </si>
  <si>
    <t>Title 13</t>
  </si>
  <si>
    <t>Company 14</t>
  </si>
  <si>
    <t>Title 14</t>
  </si>
  <si>
    <t>Company 15</t>
  </si>
  <si>
    <t>Title 15</t>
  </si>
  <si>
    <t>Company 16</t>
  </si>
  <si>
    <t>Title 16</t>
  </si>
  <si>
    <t>Title 17</t>
  </si>
  <si>
    <t>Company 18</t>
  </si>
  <si>
    <t>Title 18</t>
  </si>
  <si>
    <t>Company 19</t>
  </si>
  <si>
    <t>Title 19</t>
  </si>
  <si>
    <t>Company 20</t>
  </si>
  <si>
    <t>Title 20</t>
  </si>
  <si>
    <t>Company 21</t>
  </si>
  <si>
    <t>Title 21</t>
  </si>
  <si>
    <t>Company 22</t>
  </si>
  <si>
    <t>Title 22</t>
  </si>
  <si>
    <t>Company 23</t>
  </si>
  <si>
    <t>Title 23</t>
  </si>
  <si>
    <t>Title 24</t>
  </si>
  <si>
    <t>Company 25</t>
  </si>
  <si>
    <t>Title 25</t>
  </si>
  <si>
    <t>Company 26</t>
  </si>
  <si>
    <t>Title 26</t>
  </si>
  <si>
    <t>Company 27</t>
  </si>
  <si>
    <t>Title 27</t>
  </si>
  <si>
    <t>Company 28</t>
  </si>
  <si>
    <t>Title 28</t>
  </si>
  <si>
    <t>Company 29</t>
  </si>
  <si>
    <t>Title 29</t>
  </si>
  <si>
    <t>Company 30</t>
  </si>
  <si>
    <t>Title 30</t>
  </si>
  <si>
    <t>Company 31</t>
  </si>
  <si>
    <t>Title 31</t>
  </si>
  <si>
    <t>Company 32</t>
  </si>
  <si>
    <t>Title 32</t>
  </si>
  <si>
    <t>Company 33</t>
  </si>
  <si>
    <t>Title 33</t>
  </si>
  <si>
    <t>Company 34</t>
  </si>
  <si>
    <t>Title 34</t>
  </si>
  <si>
    <t>Company 35</t>
  </si>
  <si>
    <t>Title 35</t>
  </si>
  <si>
    <t>Company 36</t>
  </si>
  <si>
    <t>Title 36</t>
  </si>
  <si>
    <t>Company 37</t>
  </si>
  <si>
    <t>Title 37</t>
  </si>
  <si>
    <t>Company 38</t>
  </si>
  <si>
    <t>Title 38</t>
  </si>
  <si>
    <t>Company 39</t>
  </si>
  <si>
    <t>Title 39</t>
  </si>
  <si>
    <t>Company 40</t>
  </si>
  <si>
    <t>Title 40</t>
  </si>
  <si>
    <t>Company 41</t>
  </si>
  <si>
    <t>Title 41</t>
  </si>
  <si>
    <t>Company 42</t>
  </si>
  <si>
    <t>Title 42</t>
  </si>
  <si>
    <t>Company 43</t>
  </si>
  <si>
    <t>Title 43</t>
  </si>
  <si>
    <t>Company 44</t>
  </si>
  <si>
    <t>Title 44</t>
  </si>
  <si>
    <t>Company 45</t>
  </si>
  <si>
    <t>Title 45</t>
  </si>
  <si>
    <t>Company 46</t>
  </si>
  <si>
    <t>Title 46</t>
  </si>
  <si>
    <t>Company 47</t>
  </si>
  <si>
    <t>Title 47</t>
  </si>
  <si>
    <t>Title 48</t>
  </si>
  <si>
    <t>Company 49</t>
  </si>
  <si>
    <t>Title 49</t>
  </si>
  <si>
    <t>Company 50</t>
  </si>
  <si>
    <t>Title 50</t>
  </si>
  <si>
    <t>Title 51</t>
  </si>
  <si>
    <t>Company 52</t>
  </si>
  <si>
    <t>Title 52</t>
  </si>
  <si>
    <t>Company 53</t>
  </si>
  <si>
    <t>Title 53</t>
  </si>
  <si>
    <t>Title 54</t>
  </si>
  <si>
    <t>Company 55</t>
  </si>
  <si>
    <t>Title 55</t>
  </si>
  <si>
    <t>Company 56</t>
  </si>
  <si>
    <t>Title 56</t>
  </si>
  <si>
    <t>Company 57</t>
  </si>
  <si>
    <t>Title 57</t>
  </si>
  <si>
    <t>Company 58</t>
  </si>
  <si>
    <t>Title 58</t>
  </si>
  <si>
    <t>Company 59</t>
  </si>
  <si>
    <t>Title 59</t>
  </si>
  <si>
    <t>Company 60</t>
  </si>
  <si>
    <t>Title 60</t>
  </si>
  <si>
    <t>Company 61</t>
  </si>
  <si>
    <t>Title 61</t>
  </si>
  <si>
    <t>Company 62</t>
  </si>
  <si>
    <t>Title 62</t>
  </si>
  <si>
    <t>Company 63</t>
  </si>
  <si>
    <t>Title 63</t>
  </si>
  <si>
    <t>Company 64</t>
  </si>
  <si>
    <t>Title 64</t>
  </si>
  <si>
    <t>Title 65</t>
  </si>
  <si>
    <t>Title 66</t>
  </si>
  <si>
    <t>Company 67</t>
  </si>
  <si>
    <t>Title 67</t>
  </si>
  <si>
    <t>Company 68</t>
  </si>
  <si>
    <t>Title 68</t>
  </si>
  <si>
    <t>Company 69</t>
  </si>
  <si>
    <t>Title 69</t>
  </si>
  <si>
    <t>Company 70</t>
  </si>
  <si>
    <t>Title 70</t>
  </si>
  <si>
    <t>Title 71</t>
  </si>
  <si>
    <t>Title 72</t>
  </si>
  <si>
    <t>Title 73</t>
  </si>
  <si>
    <t>Title 74</t>
  </si>
  <si>
    <t>Company 71</t>
  </si>
  <si>
    <t>Company 72</t>
  </si>
  <si>
    <t>Company 73</t>
  </si>
  <si>
    <t>Company 74</t>
  </si>
  <si>
    <t>LinkedIn DM</t>
  </si>
  <si>
    <t>Ghosted</t>
  </si>
  <si>
    <t>Round</t>
  </si>
  <si>
    <t>Type of Interview</t>
  </si>
  <si>
    <t>Location</t>
  </si>
  <si>
    <t>Performance</t>
  </si>
  <si>
    <t>Experience</t>
  </si>
  <si>
    <t>State</t>
  </si>
  <si>
    <t>Introduction</t>
  </si>
  <si>
    <t>Virtual</t>
  </si>
  <si>
    <t>Complete</t>
  </si>
  <si>
    <t>Behavioral</t>
  </si>
  <si>
    <t>Phone Call</t>
  </si>
  <si>
    <t>Case Study</t>
  </si>
  <si>
    <t>In Person</t>
  </si>
  <si>
    <t>Video Recorded</t>
  </si>
  <si>
    <t>Recording</t>
  </si>
  <si>
    <t>Company 75</t>
  </si>
  <si>
    <t>Title 75</t>
  </si>
  <si>
    <t>Company 76</t>
  </si>
  <si>
    <t>Title 76</t>
  </si>
  <si>
    <t>Company 77</t>
  </si>
  <si>
    <t>Title 77</t>
  </si>
  <si>
    <t>Company 78</t>
  </si>
  <si>
    <t>Title 78</t>
  </si>
  <si>
    <t>Company 79</t>
  </si>
  <si>
    <t>Title 79</t>
  </si>
  <si>
    <t>Company 80</t>
  </si>
  <si>
    <t>Title 80</t>
  </si>
  <si>
    <t>Company 81</t>
  </si>
  <si>
    <t>Title 81</t>
  </si>
  <si>
    <t>Company 82</t>
  </si>
  <si>
    <t>Title 82</t>
  </si>
  <si>
    <t>Company 83</t>
  </si>
  <si>
    <t>Title 83</t>
  </si>
  <si>
    <t>Company 84</t>
  </si>
  <si>
    <t>Title 84</t>
  </si>
  <si>
    <t>Company 85</t>
  </si>
  <si>
    <t>Title 85</t>
  </si>
  <si>
    <t>Bailed</t>
  </si>
  <si>
    <t>Workday</t>
  </si>
  <si>
    <t>Score</t>
  </si>
  <si>
    <t>Role</t>
  </si>
  <si>
    <t>Banking</t>
  </si>
  <si>
    <t>Marketing/Advertising</t>
  </si>
  <si>
    <t>Media</t>
  </si>
  <si>
    <t>Legal</t>
  </si>
  <si>
    <t>Industry Likeliness</t>
  </si>
  <si>
    <t>Chance of Success</t>
  </si>
  <si>
    <t>Application Effort</t>
  </si>
  <si>
    <t>NOTE: Build your own salary function for better ROE accuracy.</t>
  </si>
  <si>
    <t>Weights</t>
  </si>
  <si>
    <t>Dynamic inputs that measure the application difficulty, chance of success, and return on effort</t>
  </si>
  <si>
    <t>If you add new dropdown items, make sure to add them to this list!!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</si>
</sst>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2" borderId="0" xfId="0" applyFill="1"/>
    <xf numFmtId="1" fontId="0" fillId="0" borderId="0" xfId="0" applyNumberFormat="1"/>
    <xf numFmtId="16" fontId="0" fillId="0" borderId="0" xfId="0" applyNumberFormat="1"/>
    <xf numFmtId="0" fontId="0" fillId="3" borderId="0" xfId="0" applyFill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1" fontId="1" fillId="4" borderId="2" xfId="0" applyNumberFormat="1" applyFont="1" applyFill="1" applyBorder="1"/>
    <xf numFmtId="0" fontId="1" fillId="4" borderId="1" xfId="0" applyFont="1" applyFill="1" applyBorder="1"/>
    <xf numFmtId="0" fontId="0" fillId="5" borderId="0" xfId="0" applyFill="1"/>
    <xf numFmtId="0" fontId="3" fillId="0" borderId="0" xfId="0" applyFont="1"/>
    <xf numFmtId="0" fontId="4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</cellXfs>
  <cellStyles count="1">
    <cellStyle name="Normal" xfId="0" builtinId="0"/>
  </cellStyles>
  <dxfs count="20">
    <dxf>
      <fill>
        <patternFill>
          <bgColor theme="5" tint="0.79998168889431442"/>
        </patternFill>
      </fill>
    </dxf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rgb="FFF1B9DA"/>
        </patternFill>
      </fill>
    </dxf>
    <dxf>
      <fill>
        <patternFill>
          <bgColor rgb="FFF8E0EE"/>
        </patternFill>
      </fill>
    </dxf>
    <dxf>
      <fill>
        <patternFill>
          <bgColor rgb="FFFFFFB9"/>
        </patternFill>
      </fill>
    </dxf>
    <dxf>
      <fill>
        <patternFill>
          <bgColor theme="7" tint="0.59996337778862885"/>
        </patternFill>
      </fill>
    </dxf>
    <dxf>
      <fill>
        <patternFill>
          <bgColor rgb="FFF0E6C2"/>
        </patternFill>
      </fill>
    </dxf>
    <dxf>
      <fill>
        <patternFill>
          <bgColor rgb="FFB2D6C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rgb="FFF1B9DA"/>
        </patternFill>
      </fill>
    </dxf>
    <dxf>
      <fill>
        <patternFill>
          <bgColor rgb="FFF8E0EE"/>
        </patternFill>
      </fill>
    </dxf>
    <dxf>
      <fill>
        <patternFill>
          <bgColor rgb="FFFFFFB9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B2D6CC"/>
      <color rgb="FFB2CAD6"/>
      <color rgb="FFF0E6C2"/>
      <color rgb="FFEB9FCC"/>
      <color rgb="FFF1B9DA"/>
      <color rgb="FFECA6D0"/>
      <color rgb="FFF8E0EE"/>
      <color rgb="FFF5CFE6"/>
      <color rgb="FFF1BDDC"/>
      <color rgb="FFD5F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aha\OneDrive\Documents\GitHub\application_tracker\app_tracker.xlsx" TargetMode="External"/><Relationship Id="rId1" Type="http://schemas.openxmlformats.org/officeDocument/2006/relationships/externalLinkPath" Target="app_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acker"/>
      <sheetName val="Interviews"/>
      <sheetName val="ROE Calculation"/>
      <sheetName val="Weights"/>
      <sheetName val="Glossary"/>
    </sheetNames>
    <sheetDataSet>
      <sheetData sheetId="0">
        <row r="2">
          <cell r="C2" t="str">
            <v>Other</v>
          </cell>
          <cell r="F2" t="str">
            <v>No Response</v>
          </cell>
          <cell r="I2" t="str">
            <v>LinkedIn</v>
          </cell>
          <cell r="L2">
            <v>0</v>
          </cell>
        </row>
        <row r="3">
          <cell r="C3" t="str">
            <v>Consulting</v>
          </cell>
          <cell r="F3" t="str">
            <v>Rejected</v>
          </cell>
          <cell r="I3" t="str">
            <v>LinkedIn</v>
          </cell>
          <cell r="L3">
            <v>3</v>
          </cell>
        </row>
        <row r="4">
          <cell r="C4" t="str">
            <v>Business</v>
          </cell>
          <cell r="F4" t="str">
            <v>Denied</v>
          </cell>
          <cell r="I4" t="str">
            <v>LinkedIn</v>
          </cell>
          <cell r="L4">
            <v>0</v>
          </cell>
        </row>
        <row r="5">
          <cell r="C5" t="str">
            <v>Tech</v>
          </cell>
          <cell r="F5" t="str">
            <v>Rejected</v>
          </cell>
          <cell r="I5" t="str">
            <v>Referral</v>
          </cell>
          <cell r="L5">
            <v>1</v>
          </cell>
        </row>
        <row r="6">
          <cell r="C6" t="str">
            <v>Legal</v>
          </cell>
          <cell r="F6" t="str">
            <v>Denied</v>
          </cell>
          <cell r="I6" t="str">
            <v>LinkedIn</v>
          </cell>
          <cell r="L6">
            <v>0</v>
          </cell>
        </row>
        <row r="7">
          <cell r="C7" t="str">
            <v>Recruiter</v>
          </cell>
          <cell r="F7" t="str">
            <v>No Response</v>
          </cell>
          <cell r="I7" t="str">
            <v>LinkedIn</v>
          </cell>
          <cell r="L7">
            <v>0</v>
          </cell>
        </row>
        <row r="8">
          <cell r="C8" t="str">
            <v>Consulting</v>
          </cell>
          <cell r="F8" t="str">
            <v>No Response</v>
          </cell>
          <cell r="I8" t="str">
            <v>LinkedIn</v>
          </cell>
          <cell r="L8">
            <v>0</v>
          </cell>
        </row>
        <row r="9">
          <cell r="C9" t="str">
            <v>Tech</v>
          </cell>
          <cell r="F9" t="str">
            <v>Denied</v>
          </cell>
          <cell r="I9" t="str">
            <v>LinkedIn</v>
          </cell>
          <cell r="L9">
            <v>0</v>
          </cell>
        </row>
        <row r="10">
          <cell r="C10" t="str">
            <v>Tech</v>
          </cell>
          <cell r="F10" t="str">
            <v>Rejected</v>
          </cell>
          <cell r="I10" t="str">
            <v>Company Site</v>
          </cell>
          <cell r="L10">
            <v>1</v>
          </cell>
        </row>
        <row r="11">
          <cell r="C11" t="str">
            <v>Insurance</v>
          </cell>
          <cell r="F11" t="str">
            <v>No Response</v>
          </cell>
          <cell r="I11" t="str">
            <v>LinkedIn</v>
          </cell>
          <cell r="L11">
            <v>0</v>
          </cell>
        </row>
        <row r="12">
          <cell r="C12" t="str">
            <v>Consumer Products</v>
          </cell>
          <cell r="F12" t="str">
            <v>No Response</v>
          </cell>
          <cell r="I12" t="str">
            <v>LinkedIn</v>
          </cell>
          <cell r="L12">
            <v>0</v>
          </cell>
        </row>
        <row r="13">
          <cell r="C13" t="str">
            <v>Consumer Products</v>
          </cell>
          <cell r="F13" t="str">
            <v>No Response</v>
          </cell>
          <cell r="I13" t="str">
            <v>Referral</v>
          </cell>
          <cell r="L13">
            <v>0</v>
          </cell>
        </row>
        <row r="14">
          <cell r="C14" t="str">
            <v>Consumer Products</v>
          </cell>
          <cell r="F14" t="str">
            <v>No Response</v>
          </cell>
          <cell r="I14" t="str">
            <v>Referral</v>
          </cell>
          <cell r="L14">
            <v>0</v>
          </cell>
        </row>
        <row r="15">
          <cell r="C15" t="str">
            <v>Consumer Products</v>
          </cell>
          <cell r="F15" t="str">
            <v>No Response</v>
          </cell>
          <cell r="I15" t="str">
            <v>Referral</v>
          </cell>
          <cell r="L15">
            <v>0</v>
          </cell>
        </row>
        <row r="16">
          <cell r="C16" t="str">
            <v>Finance</v>
          </cell>
          <cell r="F16" t="str">
            <v>Denied</v>
          </cell>
          <cell r="I16" t="str">
            <v>LinkedIn</v>
          </cell>
          <cell r="L16">
            <v>0</v>
          </cell>
        </row>
        <row r="17">
          <cell r="C17" t="str">
            <v>Media</v>
          </cell>
          <cell r="F17" t="str">
            <v>No Response</v>
          </cell>
          <cell r="I17" t="str">
            <v>LinkedIn</v>
          </cell>
          <cell r="L17">
            <v>0</v>
          </cell>
        </row>
        <row r="18">
          <cell r="C18" t="str">
            <v>Tech</v>
          </cell>
          <cell r="F18" t="str">
            <v>Rejected</v>
          </cell>
          <cell r="I18" t="str">
            <v>LinkedIn DM</v>
          </cell>
          <cell r="L18">
            <v>2</v>
          </cell>
        </row>
        <row r="19">
          <cell r="C19" t="str">
            <v>Tech</v>
          </cell>
          <cell r="F19" t="str">
            <v>No Response</v>
          </cell>
          <cell r="I19" t="str">
            <v>LinkedIn</v>
          </cell>
          <cell r="L19">
            <v>0</v>
          </cell>
        </row>
        <row r="20">
          <cell r="C20" t="str">
            <v>Consulting</v>
          </cell>
          <cell r="F20" t="str">
            <v>No Response</v>
          </cell>
          <cell r="I20" t="str">
            <v>Company Site</v>
          </cell>
          <cell r="L20">
            <v>0</v>
          </cell>
        </row>
        <row r="21">
          <cell r="C21" t="str">
            <v>Consulting</v>
          </cell>
          <cell r="F21" t="str">
            <v>No Response</v>
          </cell>
          <cell r="I21" t="str">
            <v>Company Site</v>
          </cell>
          <cell r="L21">
            <v>0</v>
          </cell>
        </row>
        <row r="22">
          <cell r="C22" t="str">
            <v>Marketing/Advertising</v>
          </cell>
          <cell r="F22" t="str">
            <v>No Response</v>
          </cell>
          <cell r="I22" t="str">
            <v>LinkedIn</v>
          </cell>
          <cell r="L22">
            <v>0</v>
          </cell>
        </row>
        <row r="23">
          <cell r="C23" t="str">
            <v>Finance</v>
          </cell>
          <cell r="F23" t="str">
            <v>Denied</v>
          </cell>
          <cell r="I23" t="str">
            <v>LinkedIn</v>
          </cell>
          <cell r="L23">
            <v>0</v>
          </cell>
        </row>
        <row r="24">
          <cell r="C24" t="str">
            <v>Consumer Products</v>
          </cell>
          <cell r="F24" t="str">
            <v>Denied</v>
          </cell>
          <cell r="I24" t="str">
            <v>LinkedIn</v>
          </cell>
          <cell r="L24">
            <v>0</v>
          </cell>
        </row>
        <row r="25">
          <cell r="C25" t="str">
            <v>Legal</v>
          </cell>
          <cell r="F25" t="str">
            <v>Denied</v>
          </cell>
          <cell r="I25" t="str">
            <v>LinkedIn</v>
          </cell>
          <cell r="L25">
            <v>0</v>
          </cell>
        </row>
        <row r="26">
          <cell r="C26" t="str">
            <v>Recruiter</v>
          </cell>
          <cell r="F26" t="str">
            <v>No Response</v>
          </cell>
          <cell r="I26" t="str">
            <v>Company Site</v>
          </cell>
          <cell r="L26">
            <v>0</v>
          </cell>
        </row>
        <row r="27">
          <cell r="C27" t="str">
            <v>Tech</v>
          </cell>
          <cell r="F27" t="str">
            <v>Denied</v>
          </cell>
          <cell r="I27" t="str">
            <v>LinkedIn</v>
          </cell>
          <cell r="L27">
            <v>0</v>
          </cell>
        </row>
        <row r="28">
          <cell r="C28" t="str">
            <v>Tech</v>
          </cell>
          <cell r="F28" t="str">
            <v>No Response</v>
          </cell>
          <cell r="I28" t="str">
            <v>LinkedIn</v>
          </cell>
          <cell r="L28">
            <v>0</v>
          </cell>
        </row>
        <row r="29">
          <cell r="C29" t="str">
            <v>Marketing/Advertising</v>
          </cell>
          <cell r="F29" t="str">
            <v>Rejected</v>
          </cell>
          <cell r="I29" t="str">
            <v>LinkedIn</v>
          </cell>
          <cell r="L29">
            <v>1</v>
          </cell>
        </row>
        <row r="30">
          <cell r="C30" t="str">
            <v>Recruiter</v>
          </cell>
          <cell r="F30" t="str">
            <v>No Response</v>
          </cell>
          <cell r="I30" t="str">
            <v>LinkedIn</v>
          </cell>
          <cell r="L30">
            <v>0</v>
          </cell>
        </row>
        <row r="31">
          <cell r="C31" t="str">
            <v>Recruiter</v>
          </cell>
          <cell r="F31" t="str">
            <v>No Response</v>
          </cell>
          <cell r="I31" t="str">
            <v>LinkedIn</v>
          </cell>
          <cell r="L31">
            <v>0</v>
          </cell>
        </row>
        <row r="32">
          <cell r="C32" t="str">
            <v>Finance</v>
          </cell>
          <cell r="F32" t="str">
            <v>Bailed</v>
          </cell>
          <cell r="I32" t="str">
            <v>LinkedIn DM</v>
          </cell>
          <cell r="L32">
            <v>1</v>
          </cell>
        </row>
        <row r="33">
          <cell r="C33" t="str">
            <v>Tech</v>
          </cell>
          <cell r="F33" t="str">
            <v>Denied</v>
          </cell>
          <cell r="I33" t="str">
            <v>LinkedIn</v>
          </cell>
          <cell r="L33">
            <v>0</v>
          </cell>
        </row>
        <row r="34">
          <cell r="C34" t="str">
            <v>Tech</v>
          </cell>
          <cell r="F34" t="str">
            <v>Denied</v>
          </cell>
          <cell r="I34" t="str">
            <v>LinkedIn</v>
          </cell>
          <cell r="L34">
            <v>0</v>
          </cell>
        </row>
        <row r="35">
          <cell r="C35" t="str">
            <v>Consulting</v>
          </cell>
          <cell r="F35" t="str">
            <v>No Response</v>
          </cell>
          <cell r="I35" t="str">
            <v>LinkedIn</v>
          </cell>
          <cell r="L35">
            <v>0</v>
          </cell>
        </row>
        <row r="36">
          <cell r="C36" t="str">
            <v>Marketing/Advertising</v>
          </cell>
          <cell r="F36" t="str">
            <v>Denied</v>
          </cell>
          <cell r="I36" t="str">
            <v>LinkedIn</v>
          </cell>
          <cell r="L36">
            <v>0</v>
          </cell>
        </row>
        <row r="37">
          <cell r="C37" t="str">
            <v>Recruiter</v>
          </cell>
          <cell r="F37" t="str">
            <v>Denied</v>
          </cell>
          <cell r="I37" t="str">
            <v>LinkedIn</v>
          </cell>
          <cell r="L37">
            <v>0</v>
          </cell>
        </row>
        <row r="38">
          <cell r="C38" t="str">
            <v>Recruiter</v>
          </cell>
          <cell r="F38" t="str">
            <v>No Response</v>
          </cell>
          <cell r="I38" t="str">
            <v>LinkedIn</v>
          </cell>
          <cell r="L38">
            <v>0</v>
          </cell>
        </row>
        <row r="39">
          <cell r="C39" t="str">
            <v>Finance</v>
          </cell>
          <cell r="F39" t="str">
            <v>No Response</v>
          </cell>
          <cell r="I39" t="str">
            <v>LinkedIn</v>
          </cell>
          <cell r="L39">
            <v>0</v>
          </cell>
        </row>
        <row r="40">
          <cell r="C40" t="str">
            <v>Insurance</v>
          </cell>
          <cell r="F40" t="str">
            <v>Denied</v>
          </cell>
          <cell r="I40" t="str">
            <v>LinkedIn</v>
          </cell>
          <cell r="L40">
            <v>0</v>
          </cell>
        </row>
        <row r="41">
          <cell r="C41" t="str">
            <v>Recruiter</v>
          </cell>
          <cell r="F41" t="str">
            <v>No Response</v>
          </cell>
          <cell r="I41" t="str">
            <v>LinkedIn</v>
          </cell>
          <cell r="L41">
            <v>0</v>
          </cell>
        </row>
        <row r="42">
          <cell r="C42" t="str">
            <v>Recruiter</v>
          </cell>
          <cell r="F42" t="str">
            <v>Rejected</v>
          </cell>
          <cell r="I42" t="str">
            <v>LinkedIn</v>
          </cell>
          <cell r="L42">
            <v>3</v>
          </cell>
        </row>
        <row r="43">
          <cell r="C43" t="str">
            <v>Finance</v>
          </cell>
          <cell r="F43" t="str">
            <v>Denied</v>
          </cell>
          <cell r="I43" t="str">
            <v>Company Site</v>
          </cell>
          <cell r="L43">
            <v>0</v>
          </cell>
        </row>
        <row r="44">
          <cell r="C44" t="str">
            <v>Finance</v>
          </cell>
          <cell r="F44" t="str">
            <v>Denied</v>
          </cell>
          <cell r="I44" t="str">
            <v>Company Site</v>
          </cell>
          <cell r="L44">
            <v>0</v>
          </cell>
        </row>
        <row r="45">
          <cell r="C45" t="str">
            <v>Finance</v>
          </cell>
          <cell r="F45" t="str">
            <v>No Response</v>
          </cell>
          <cell r="I45" t="str">
            <v>Company Site</v>
          </cell>
          <cell r="L45">
            <v>0</v>
          </cell>
        </row>
        <row r="46">
          <cell r="C46" t="str">
            <v>Finance</v>
          </cell>
          <cell r="F46" t="str">
            <v>Denied</v>
          </cell>
          <cell r="I46" t="str">
            <v>Company Site</v>
          </cell>
          <cell r="L46">
            <v>0</v>
          </cell>
        </row>
        <row r="47">
          <cell r="C47" t="str">
            <v>Recruiter</v>
          </cell>
          <cell r="F47" t="str">
            <v>No Response</v>
          </cell>
          <cell r="I47" t="str">
            <v>LinkedIn</v>
          </cell>
          <cell r="L47">
            <v>0</v>
          </cell>
        </row>
        <row r="48">
          <cell r="C48" t="str">
            <v>Other</v>
          </cell>
          <cell r="F48" t="str">
            <v>No Response</v>
          </cell>
          <cell r="I48" t="str">
            <v>Company Site</v>
          </cell>
          <cell r="L48">
            <v>0</v>
          </cell>
        </row>
        <row r="49">
          <cell r="C49" t="str">
            <v>Tech</v>
          </cell>
          <cell r="F49" t="str">
            <v>Denied</v>
          </cell>
          <cell r="I49" t="str">
            <v>Company Site</v>
          </cell>
          <cell r="L49">
            <v>0</v>
          </cell>
        </row>
        <row r="50">
          <cell r="C50" t="str">
            <v>Recruiter</v>
          </cell>
          <cell r="F50" t="str">
            <v>No Response</v>
          </cell>
          <cell r="I50" t="str">
            <v>LinkedIn</v>
          </cell>
          <cell r="L50">
            <v>0</v>
          </cell>
        </row>
        <row r="51">
          <cell r="C51" t="str">
            <v>Marketing/Advertising</v>
          </cell>
          <cell r="F51" t="str">
            <v>No Response</v>
          </cell>
          <cell r="I51" t="str">
            <v>LinkedIn</v>
          </cell>
          <cell r="L51">
            <v>0</v>
          </cell>
        </row>
        <row r="52">
          <cell r="C52" t="str">
            <v>Business</v>
          </cell>
          <cell r="F52" t="str">
            <v>Denied</v>
          </cell>
          <cell r="I52" t="str">
            <v>LinkedIn</v>
          </cell>
          <cell r="L52">
            <v>0</v>
          </cell>
        </row>
        <row r="53">
          <cell r="C53" t="str">
            <v>Consumer Products</v>
          </cell>
          <cell r="F53" t="str">
            <v>Rejected</v>
          </cell>
          <cell r="I53" t="str">
            <v>Referral</v>
          </cell>
          <cell r="L53">
            <v>3</v>
          </cell>
        </row>
        <row r="54">
          <cell r="C54" t="str">
            <v>Tech</v>
          </cell>
          <cell r="F54" t="str">
            <v>No Response</v>
          </cell>
          <cell r="I54" t="str">
            <v>Company Site</v>
          </cell>
          <cell r="L54">
            <v>0</v>
          </cell>
        </row>
        <row r="55">
          <cell r="C55" t="str">
            <v>Healthcare</v>
          </cell>
          <cell r="F55" t="str">
            <v>No Response</v>
          </cell>
          <cell r="I55" t="str">
            <v>Indeed</v>
          </cell>
          <cell r="L55">
            <v>0</v>
          </cell>
        </row>
        <row r="56">
          <cell r="C56" t="str">
            <v>Tech</v>
          </cell>
          <cell r="F56" t="str">
            <v>No Response</v>
          </cell>
          <cell r="I56" t="str">
            <v>Company Site</v>
          </cell>
          <cell r="L56">
            <v>0</v>
          </cell>
        </row>
        <row r="57">
          <cell r="C57" t="str">
            <v>Recruiter</v>
          </cell>
          <cell r="F57" t="str">
            <v>Denied</v>
          </cell>
          <cell r="I57" t="str">
            <v>LinkedIn</v>
          </cell>
          <cell r="L57">
            <v>0</v>
          </cell>
        </row>
        <row r="58">
          <cell r="C58" t="str">
            <v>Finance</v>
          </cell>
          <cell r="F58" t="str">
            <v>No Response</v>
          </cell>
          <cell r="I58" t="str">
            <v>LinkedIn</v>
          </cell>
          <cell r="L58">
            <v>0</v>
          </cell>
        </row>
        <row r="59">
          <cell r="C59" t="str">
            <v>Recruiter</v>
          </cell>
          <cell r="F59" t="str">
            <v>Denied</v>
          </cell>
          <cell r="I59" t="str">
            <v>LinkedIn</v>
          </cell>
          <cell r="L59">
            <v>0</v>
          </cell>
        </row>
        <row r="60">
          <cell r="C60" t="str">
            <v>Recruiter</v>
          </cell>
          <cell r="F60" t="str">
            <v>Denied</v>
          </cell>
          <cell r="I60" t="str">
            <v>LinkedIn</v>
          </cell>
          <cell r="L60">
            <v>0</v>
          </cell>
        </row>
        <row r="61">
          <cell r="C61" t="str">
            <v>Tech</v>
          </cell>
          <cell r="F61" t="str">
            <v>Rejected</v>
          </cell>
          <cell r="I61" t="str">
            <v>LinkedIn DM</v>
          </cell>
          <cell r="L61">
            <v>1</v>
          </cell>
        </row>
        <row r="62">
          <cell r="C62" t="str">
            <v>Other</v>
          </cell>
          <cell r="F62" t="str">
            <v>No Response</v>
          </cell>
          <cell r="I62" t="str">
            <v>LinkedIn</v>
          </cell>
          <cell r="L62">
            <v>0</v>
          </cell>
        </row>
        <row r="63">
          <cell r="C63" t="str">
            <v>Tech</v>
          </cell>
          <cell r="F63" t="str">
            <v>No Response</v>
          </cell>
          <cell r="I63" t="str">
            <v>Company Site</v>
          </cell>
          <cell r="L63">
            <v>0</v>
          </cell>
        </row>
        <row r="64">
          <cell r="C64" t="str">
            <v>Tech</v>
          </cell>
          <cell r="F64" t="str">
            <v>No Response</v>
          </cell>
          <cell r="I64" t="str">
            <v>Company Site</v>
          </cell>
          <cell r="L64">
            <v>0</v>
          </cell>
        </row>
        <row r="65">
          <cell r="C65" t="str">
            <v>Consumer Products</v>
          </cell>
          <cell r="F65" t="str">
            <v>Denied</v>
          </cell>
          <cell r="I65" t="str">
            <v>LinkedIn</v>
          </cell>
          <cell r="L65">
            <v>0</v>
          </cell>
        </row>
        <row r="66">
          <cell r="C66" t="str">
            <v>Tech</v>
          </cell>
          <cell r="F66" t="str">
            <v>No Response</v>
          </cell>
          <cell r="I66" t="str">
            <v>LinkedIn</v>
          </cell>
          <cell r="L66">
            <v>0</v>
          </cell>
        </row>
        <row r="67">
          <cell r="C67" t="str">
            <v>Finance</v>
          </cell>
          <cell r="F67" t="str">
            <v>No Response</v>
          </cell>
          <cell r="I67" t="str">
            <v>LinkedIn</v>
          </cell>
          <cell r="L67">
            <v>0</v>
          </cell>
        </row>
        <row r="68">
          <cell r="C68" t="str">
            <v>Tech</v>
          </cell>
          <cell r="F68" t="str">
            <v>No Response</v>
          </cell>
          <cell r="I68" t="str">
            <v>Referral</v>
          </cell>
          <cell r="L68">
            <v>0</v>
          </cell>
        </row>
        <row r="69">
          <cell r="C69" t="str">
            <v>Recruiter</v>
          </cell>
          <cell r="F69" t="str">
            <v>No Response</v>
          </cell>
          <cell r="I69" t="str">
            <v>LinkedIn</v>
          </cell>
          <cell r="L69">
            <v>0</v>
          </cell>
        </row>
        <row r="70">
          <cell r="C70" t="str">
            <v>Media</v>
          </cell>
          <cell r="F70" t="str">
            <v>No Response</v>
          </cell>
          <cell r="I70" t="str">
            <v>LinkedIn</v>
          </cell>
          <cell r="L70">
            <v>0</v>
          </cell>
        </row>
      </sheetData>
      <sheetData sheetId="1"/>
      <sheetData sheetId="2"/>
      <sheetData sheetId="3">
        <row r="2">
          <cell r="A2" t="str">
            <v>Tech</v>
          </cell>
          <cell r="B2">
            <v>1.1000000000000001</v>
          </cell>
          <cell r="C2" t="str">
            <v>LinkedIn</v>
          </cell>
          <cell r="D2">
            <v>0.3</v>
          </cell>
          <cell r="G2" t="str">
            <v>Pending</v>
          </cell>
          <cell r="H2">
            <v>0.2</v>
          </cell>
        </row>
        <row r="3">
          <cell r="A3" t="str">
            <v>Finance</v>
          </cell>
          <cell r="B3">
            <v>0.7</v>
          </cell>
          <cell r="C3" t="str">
            <v>LinkedIn DM</v>
          </cell>
          <cell r="D3">
            <v>0.2</v>
          </cell>
          <cell r="G3" t="str">
            <v>Denied</v>
          </cell>
          <cell r="H3">
            <v>0.3</v>
          </cell>
        </row>
        <row r="4">
          <cell r="A4" t="str">
            <v>Banking</v>
          </cell>
          <cell r="B4">
            <v>0.5</v>
          </cell>
          <cell r="C4" t="str">
            <v>Company Site</v>
          </cell>
          <cell r="D4">
            <v>0.8</v>
          </cell>
          <cell r="G4" t="str">
            <v>Rejected</v>
          </cell>
          <cell r="H4">
            <v>0.8</v>
          </cell>
        </row>
        <row r="5">
          <cell r="A5" t="str">
            <v>Consulting</v>
          </cell>
          <cell r="B5">
            <v>1.2</v>
          </cell>
          <cell r="C5" t="str">
            <v>HiringCafe</v>
          </cell>
          <cell r="D5">
            <v>0.5</v>
          </cell>
          <cell r="G5" t="str">
            <v>Interviewing</v>
          </cell>
          <cell r="H5">
            <v>0.9</v>
          </cell>
        </row>
        <row r="6">
          <cell r="A6" t="str">
            <v>Recruiter</v>
          </cell>
          <cell r="B6">
            <v>1</v>
          </cell>
          <cell r="C6" t="str">
            <v>Wellfound</v>
          </cell>
          <cell r="D6">
            <v>0.6</v>
          </cell>
          <cell r="G6" t="str">
            <v>Ghosted</v>
          </cell>
          <cell r="H6">
            <v>0.8</v>
          </cell>
        </row>
        <row r="7">
          <cell r="A7" t="str">
            <v>Marketing/Advertising</v>
          </cell>
          <cell r="B7">
            <v>0.9</v>
          </cell>
          <cell r="C7" t="str">
            <v>Gaingels</v>
          </cell>
          <cell r="D7">
            <v>0.7</v>
          </cell>
          <cell r="G7" t="str">
            <v>Bailed</v>
          </cell>
          <cell r="H7">
            <v>0.8</v>
          </cell>
        </row>
        <row r="8">
          <cell r="A8" t="str">
            <v>Business</v>
          </cell>
          <cell r="B8">
            <v>1</v>
          </cell>
          <cell r="C8" t="str">
            <v>Referral</v>
          </cell>
          <cell r="D8">
            <v>0.2</v>
          </cell>
          <cell r="G8" t="str">
            <v>No Response</v>
          </cell>
          <cell r="H8">
            <v>0.3</v>
          </cell>
        </row>
        <row r="9">
          <cell r="A9" t="str">
            <v>Consumer Products</v>
          </cell>
          <cell r="B9">
            <v>0.9</v>
          </cell>
          <cell r="C9" t="str">
            <v>YCombinator</v>
          </cell>
          <cell r="D9">
            <v>0.7</v>
          </cell>
          <cell r="G9" t="str">
            <v>On Hold</v>
          </cell>
          <cell r="H9">
            <v>0.5</v>
          </cell>
        </row>
        <row r="10">
          <cell r="A10" t="str">
            <v>Healthcare</v>
          </cell>
          <cell r="B10">
            <v>1.1000000000000001</v>
          </cell>
          <cell r="C10" t="str">
            <v>Indeed</v>
          </cell>
          <cell r="D10">
            <v>0.4</v>
          </cell>
          <cell r="G10" t="str">
            <v>Offer</v>
          </cell>
          <cell r="H10">
            <v>0.01</v>
          </cell>
        </row>
        <row r="11">
          <cell r="A11" t="str">
            <v>Media</v>
          </cell>
          <cell r="B11">
            <v>0.8</v>
          </cell>
          <cell r="C11" t="str">
            <v>80000 Hours</v>
          </cell>
          <cell r="D11">
            <v>0.6</v>
          </cell>
        </row>
        <row r="12">
          <cell r="A12" t="str">
            <v>Insurance</v>
          </cell>
          <cell r="B12">
            <v>1</v>
          </cell>
          <cell r="C12" t="str">
            <v>BuiltIn</v>
          </cell>
          <cell r="D12">
            <v>0.6</v>
          </cell>
        </row>
        <row r="13">
          <cell r="A13" t="str">
            <v>Venture</v>
          </cell>
          <cell r="B13">
            <v>0.4</v>
          </cell>
          <cell r="C13" t="str">
            <v>Workday</v>
          </cell>
          <cell r="D13">
            <v>1</v>
          </cell>
        </row>
        <row r="14">
          <cell r="A14" t="str">
            <v>Legal</v>
          </cell>
          <cell r="B14">
            <v>0.3</v>
          </cell>
        </row>
        <row r="15">
          <cell r="A15" t="str">
            <v>Other</v>
          </cell>
          <cell r="B15">
            <v>0.8</v>
          </cell>
        </row>
        <row r="16">
          <cell r="A16" t="str">
            <v>Unknown</v>
          </cell>
          <cell r="B16">
            <v>1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50F9-523E-4C88-ABEB-54BB5869DFA0}">
  <dimension ref="A1:K86"/>
  <sheetViews>
    <sheetView workbookViewId="0">
      <pane ySplit="1" topLeftCell="A2" activePane="bottomLeft" state="frozen"/>
      <selection pane="bottomLeft" activeCell="M7" sqref="M7"/>
    </sheetView>
  </sheetViews>
  <sheetFormatPr defaultRowHeight="14.5" x14ac:dyDescent="0.35"/>
  <cols>
    <col min="1" max="1" width="19" customWidth="1"/>
    <col min="2" max="2" width="15.81640625" style="5" customWidth="1"/>
    <col min="3" max="3" width="12.6328125" customWidth="1"/>
    <col min="4" max="4" width="9.36328125" customWidth="1"/>
    <col min="5" max="5" width="6.7265625" bestFit="1" customWidth="1"/>
    <col min="6" max="6" width="11.36328125" customWidth="1"/>
    <col min="7" max="7" width="4.453125" customWidth="1"/>
    <col min="8" max="8" width="4.7265625" customWidth="1"/>
    <col min="9" max="9" width="12.36328125" style="1" customWidth="1"/>
    <col min="10" max="10" width="5.08984375" style="2" customWidth="1"/>
    <col min="11" max="11" width="8.26953125" style="3" customWidth="1"/>
  </cols>
  <sheetData>
    <row r="1" spans="1:11" s="9" customFormat="1" ht="19" thickBot="1" x14ac:dyDescent="0.5">
      <c r="A1" s="6" t="s">
        <v>0</v>
      </c>
      <c r="B1" s="7" t="s">
        <v>36</v>
      </c>
      <c r="C1" s="6" t="s">
        <v>20</v>
      </c>
      <c r="D1" s="6" t="s">
        <v>31</v>
      </c>
      <c r="E1" s="6" t="s">
        <v>6</v>
      </c>
      <c r="F1" s="6" t="s">
        <v>1</v>
      </c>
      <c r="G1" s="6" t="s">
        <v>38</v>
      </c>
      <c r="H1" s="6" t="s">
        <v>39</v>
      </c>
      <c r="I1" s="6" t="s">
        <v>12</v>
      </c>
      <c r="J1" s="6" t="s">
        <v>37</v>
      </c>
      <c r="K1" s="8" t="s">
        <v>59</v>
      </c>
    </row>
    <row r="2" spans="1:11" ht="15" thickTop="1" x14ac:dyDescent="0.35">
      <c r="A2" t="s">
        <v>71</v>
      </c>
      <c r="B2" s="5" t="s">
        <v>61</v>
      </c>
      <c r="C2" t="s">
        <v>25</v>
      </c>
      <c r="D2" t="s">
        <v>7</v>
      </c>
      <c r="E2" s="4">
        <v>45658</v>
      </c>
      <c r="F2" t="s">
        <v>51</v>
      </c>
      <c r="G2">
        <f ca="1">ROUND(RAND()*60+40,0)</f>
        <v>60</v>
      </c>
      <c r="H2">
        <f ca="1">ROUND(RAND()*40+90,0)</f>
        <v>104</v>
      </c>
      <c r="I2" s="1" t="s">
        <v>11</v>
      </c>
      <c r="J2" s="2">
        <v>1</v>
      </c>
      <c r="K2" s="3">
        <f>WEEKNUM(E2)</f>
        <v>1</v>
      </c>
    </row>
    <row r="3" spans="1:11" x14ac:dyDescent="0.35">
      <c r="A3" t="s">
        <v>72</v>
      </c>
      <c r="B3" s="5" t="s">
        <v>62</v>
      </c>
      <c r="C3" t="s">
        <v>40</v>
      </c>
      <c r="D3" t="s">
        <v>7</v>
      </c>
      <c r="E3" s="4">
        <v>45659</v>
      </c>
      <c r="F3" t="s">
        <v>35</v>
      </c>
      <c r="G3">
        <f t="shared" ref="G3:G66" ca="1" si="0">ROUND(RAND()*60+40,0)</f>
        <v>96</v>
      </c>
      <c r="H3">
        <f t="shared" ref="H3:H66" ca="1" si="1">ROUND(RAND()*40+90,0)</f>
        <v>103</v>
      </c>
      <c r="I3" s="1" t="s">
        <v>240</v>
      </c>
      <c r="J3" s="2">
        <v>3</v>
      </c>
      <c r="K3" s="3">
        <f t="shared" ref="K3:K66" si="2">WEEKNUM(E3)</f>
        <v>1</v>
      </c>
    </row>
    <row r="4" spans="1:11" x14ac:dyDescent="0.35">
      <c r="A4" t="s">
        <v>74</v>
      </c>
      <c r="B4" s="5" t="s">
        <v>63</v>
      </c>
      <c r="C4" t="s">
        <v>28</v>
      </c>
      <c r="D4" t="s">
        <v>7</v>
      </c>
      <c r="E4" s="4">
        <v>45660</v>
      </c>
      <c r="F4" t="s">
        <v>4</v>
      </c>
      <c r="G4">
        <f t="shared" ca="1" si="0"/>
        <v>99</v>
      </c>
      <c r="H4">
        <f t="shared" ca="1" si="1"/>
        <v>93</v>
      </c>
      <c r="I4" s="1" t="s">
        <v>11</v>
      </c>
      <c r="J4" s="2">
        <v>0</v>
      </c>
      <c r="K4" s="3">
        <f t="shared" si="2"/>
        <v>1</v>
      </c>
    </row>
    <row r="5" spans="1:11" x14ac:dyDescent="0.35">
      <c r="A5" t="s">
        <v>73</v>
      </c>
      <c r="B5" s="5" t="s">
        <v>64</v>
      </c>
      <c r="C5" t="s">
        <v>21</v>
      </c>
      <c r="D5" t="s">
        <v>25</v>
      </c>
      <c r="E5" s="4">
        <v>45661</v>
      </c>
      <c r="F5" t="s">
        <v>35</v>
      </c>
      <c r="G5">
        <f t="shared" ca="1" si="0"/>
        <v>48</v>
      </c>
      <c r="H5">
        <f t="shared" ca="1" si="1"/>
        <v>107</v>
      </c>
      <c r="I5" s="1" t="s">
        <v>10</v>
      </c>
      <c r="J5" s="2">
        <v>1</v>
      </c>
      <c r="K5" s="3">
        <f t="shared" si="2"/>
        <v>1</v>
      </c>
    </row>
    <row r="6" spans="1:11" x14ac:dyDescent="0.35">
      <c r="A6" t="s">
        <v>74</v>
      </c>
      <c r="B6" s="5" t="s">
        <v>65</v>
      </c>
      <c r="C6" t="s">
        <v>25</v>
      </c>
      <c r="D6" t="s">
        <v>7</v>
      </c>
      <c r="E6" s="4">
        <v>45662</v>
      </c>
      <c r="F6" t="s">
        <v>4</v>
      </c>
      <c r="G6">
        <f t="shared" ca="1" si="0"/>
        <v>44</v>
      </c>
      <c r="H6">
        <f t="shared" ca="1" si="1"/>
        <v>105</v>
      </c>
      <c r="I6" s="1" t="s">
        <v>11</v>
      </c>
      <c r="J6" s="2">
        <v>0</v>
      </c>
      <c r="K6" s="3">
        <f t="shared" si="2"/>
        <v>2</v>
      </c>
    </row>
    <row r="7" spans="1:11" x14ac:dyDescent="0.35">
      <c r="A7" t="s">
        <v>75</v>
      </c>
      <c r="B7" s="5" t="s">
        <v>66</v>
      </c>
      <c r="C7" t="s">
        <v>29</v>
      </c>
      <c r="D7" t="s">
        <v>8</v>
      </c>
      <c r="E7" s="4">
        <v>45663</v>
      </c>
      <c r="F7" t="s">
        <v>51</v>
      </c>
      <c r="G7">
        <f t="shared" ca="1" si="0"/>
        <v>99</v>
      </c>
      <c r="H7">
        <f t="shared" ca="1" si="1"/>
        <v>103</v>
      </c>
      <c r="I7" s="1" t="s">
        <v>11</v>
      </c>
      <c r="J7" s="2">
        <v>1</v>
      </c>
      <c r="K7" s="3">
        <f t="shared" si="2"/>
        <v>2</v>
      </c>
    </row>
    <row r="8" spans="1:11" x14ac:dyDescent="0.35">
      <c r="A8" t="s">
        <v>76</v>
      </c>
      <c r="B8" s="5" t="s">
        <v>67</v>
      </c>
      <c r="C8" t="s">
        <v>21</v>
      </c>
      <c r="D8" t="s">
        <v>7</v>
      </c>
      <c r="E8" s="4">
        <v>45664</v>
      </c>
      <c r="F8" t="s">
        <v>2</v>
      </c>
      <c r="G8">
        <f t="shared" ca="1" si="0"/>
        <v>41</v>
      </c>
      <c r="H8">
        <f t="shared" ca="1" si="1"/>
        <v>106</v>
      </c>
      <c r="I8" s="1" t="s">
        <v>11</v>
      </c>
      <c r="J8" s="2">
        <v>0</v>
      </c>
      <c r="K8" s="3">
        <f t="shared" si="2"/>
        <v>2</v>
      </c>
    </row>
    <row r="9" spans="1:11" x14ac:dyDescent="0.35">
      <c r="A9" t="s">
        <v>105</v>
      </c>
      <c r="B9" s="5" t="s">
        <v>106</v>
      </c>
      <c r="C9" t="s">
        <v>25</v>
      </c>
      <c r="D9" t="s">
        <v>8</v>
      </c>
      <c r="E9" s="4">
        <v>45665</v>
      </c>
      <c r="F9" t="s">
        <v>201</v>
      </c>
      <c r="G9">
        <f t="shared" ca="1" si="0"/>
        <v>70</v>
      </c>
      <c r="H9">
        <f t="shared" ca="1" si="1"/>
        <v>99</v>
      </c>
      <c r="I9" s="1" t="s">
        <v>9</v>
      </c>
      <c r="J9" s="2">
        <v>0</v>
      </c>
      <c r="K9" s="3">
        <f t="shared" si="2"/>
        <v>2</v>
      </c>
    </row>
    <row r="10" spans="1:11" x14ac:dyDescent="0.35">
      <c r="A10" t="s">
        <v>107</v>
      </c>
      <c r="B10" s="5" t="s">
        <v>108</v>
      </c>
      <c r="C10" t="s">
        <v>27</v>
      </c>
      <c r="D10" t="s">
        <v>8</v>
      </c>
      <c r="E10" s="4">
        <v>45666</v>
      </c>
      <c r="F10" t="s">
        <v>2</v>
      </c>
      <c r="G10">
        <f t="shared" ca="1" si="0"/>
        <v>86</v>
      </c>
      <c r="H10">
        <f t="shared" ca="1" si="1"/>
        <v>107</v>
      </c>
      <c r="I10" s="1" t="s">
        <v>240</v>
      </c>
      <c r="J10" s="2">
        <v>0</v>
      </c>
      <c r="K10" s="3">
        <f t="shared" si="2"/>
        <v>2</v>
      </c>
    </row>
    <row r="11" spans="1:11" x14ac:dyDescent="0.35">
      <c r="A11" t="s">
        <v>109</v>
      </c>
      <c r="B11" s="5" t="s">
        <v>110</v>
      </c>
      <c r="C11" t="s">
        <v>29</v>
      </c>
      <c r="D11" t="s">
        <v>8</v>
      </c>
      <c r="E11" s="4">
        <v>45667</v>
      </c>
      <c r="F11" t="s">
        <v>2</v>
      </c>
      <c r="G11">
        <f t="shared" ca="1" si="0"/>
        <v>61</v>
      </c>
      <c r="H11">
        <f t="shared" ca="1" si="1"/>
        <v>127</v>
      </c>
      <c r="I11" s="1" t="s">
        <v>9</v>
      </c>
      <c r="J11" s="2">
        <v>0</v>
      </c>
      <c r="K11" s="3">
        <f t="shared" si="2"/>
        <v>2</v>
      </c>
    </row>
    <row r="12" spans="1:11" x14ac:dyDescent="0.35">
      <c r="A12" t="s">
        <v>111</v>
      </c>
      <c r="B12" s="5" t="s">
        <v>112</v>
      </c>
      <c r="C12" t="s">
        <v>29</v>
      </c>
      <c r="D12" t="s">
        <v>8</v>
      </c>
      <c r="E12" s="4">
        <v>45668</v>
      </c>
      <c r="F12" t="s">
        <v>3</v>
      </c>
      <c r="G12">
        <f t="shared" ca="1" si="0"/>
        <v>93</v>
      </c>
      <c r="H12">
        <f t="shared" ca="1" si="1"/>
        <v>98</v>
      </c>
      <c r="I12" s="1" t="s">
        <v>9</v>
      </c>
      <c r="J12" s="2">
        <v>0</v>
      </c>
      <c r="K12" s="3">
        <f t="shared" si="2"/>
        <v>2</v>
      </c>
    </row>
    <row r="13" spans="1:11" x14ac:dyDescent="0.35">
      <c r="A13" t="s">
        <v>117</v>
      </c>
      <c r="B13" s="5" t="s">
        <v>118</v>
      </c>
      <c r="C13" t="s">
        <v>28</v>
      </c>
      <c r="D13" t="s">
        <v>8</v>
      </c>
      <c r="E13" s="4">
        <v>45669</v>
      </c>
      <c r="F13" t="s">
        <v>2</v>
      </c>
      <c r="G13">
        <f t="shared" ca="1" si="0"/>
        <v>46</v>
      </c>
      <c r="H13">
        <f t="shared" ca="1" si="1"/>
        <v>110</v>
      </c>
      <c r="I13" s="1" t="s">
        <v>14</v>
      </c>
      <c r="J13" s="2">
        <v>0</v>
      </c>
      <c r="K13" s="3">
        <f t="shared" si="2"/>
        <v>3</v>
      </c>
    </row>
    <row r="14" spans="1:11" x14ac:dyDescent="0.35">
      <c r="A14" t="s">
        <v>119</v>
      </c>
      <c r="B14" s="5" t="s">
        <v>120</v>
      </c>
      <c r="C14" t="s">
        <v>28</v>
      </c>
      <c r="D14" t="s">
        <v>7</v>
      </c>
      <c r="E14" s="4">
        <v>45670</v>
      </c>
      <c r="F14" t="s">
        <v>35</v>
      </c>
      <c r="G14">
        <f t="shared" ca="1" si="0"/>
        <v>94</v>
      </c>
      <c r="H14">
        <f t="shared" ca="1" si="1"/>
        <v>112</v>
      </c>
      <c r="I14" s="1" t="s">
        <v>15</v>
      </c>
      <c r="J14" s="2">
        <v>0</v>
      </c>
      <c r="K14" s="3">
        <f t="shared" si="2"/>
        <v>3</v>
      </c>
    </row>
    <row r="15" spans="1:11" x14ac:dyDescent="0.35">
      <c r="A15" t="s">
        <v>121</v>
      </c>
      <c r="B15" s="5" t="s">
        <v>122</v>
      </c>
      <c r="C15" t="s">
        <v>28</v>
      </c>
      <c r="D15" t="s">
        <v>7</v>
      </c>
      <c r="E15" s="4">
        <v>45671</v>
      </c>
      <c r="F15" t="s">
        <v>2</v>
      </c>
      <c r="G15">
        <f t="shared" ca="1" si="0"/>
        <v>50</v>
      </c>
      <c r="H15">
        <f t="shared" ca="1" si="1"/>
        <v>100</v>
      </c>
      <c r="I15" s="1" t="s">
        <v>15</v>
      </c>
      <c r="J15" s="2">
        <v>0</v>
      </c>
      <c r="K15" s="3">
        <f t="shared" si="2"/>
        <v>3</v>
      </c>
    </row>
    <row r="16" spans="1:11" x14ac:dyDescent="0.35">
      <c r="A16" t="s">
        <v>123</v>
      </c>
      <c r="B16" s="5" t="s">
        <v>124</v>
      </c>
      <c r="C16" t="s">
        <v>21</v>
      </c>
      <c r="D16" t="s">
        <v>7</v>
      </c>
      <c r="E16" s="4">
        <v>45672</v>
      </c>
      <c r="F16" t="s">
        <v>3</v>
      </c>
      <c r="G16">
        <f t="shared" ca="1" si="0"/>
        <v>43</v>
      </c>
      <c r="H16">
        <f t="shared" ca="1" si="1"/>
        <v>124</v>
      </c>
      <c r="I16" s="1" t="s">
        <v>15</v>
      </c>
      <c r="J16" s="2">
        <v>3</v>
      </c>
      <c r="K16" s="3">
        <f t="shared" si="2"/>
        <v>3</v>
      </c>
    </row>
    <row r="17" spans="1:11" x14ac:dyDescent="0.35">
      <c r="A17" t="s">
        <v>77</v>
      </c>
      <c r="B17" s="5" t="s">
        <v>68</v>
      </c>
      <c r="C17" t="s">
        <v>21</v>
      </c>
      <c r="D17" t="s">
        <v>7</v>
      </c>
      <c r="E17" s="4">
        <v>45673</v>
      </c>
      <c r="F17" t="s">
        <v>4</v>
      </c>
      <c r="G17">
        <f t="shared" ca="1" si="0"/>
        <v>63</v>
      </c>
      <c r="H17">
        <f t="shared" ca="1" si="1"/>
        <v>120</v>
      </c>
      <c r="I17" s="1" t="s">
        <v>11</v>
      </c>
      <c r="J17" s="2">
        <v>1</v>
      </c>
      <c r="K17" s="3">
        <f t="shared" si="2"/>
        <v>3</v>
      </c>
    </row>
    <row r="18" spans="1:11" x14ac:dyDescent="0.35">
      <c r="A18" t="s">
        <v>78</v>
      </c>
      <c r="B18" s="5" t="s">
        <v>69</v>
      </c>
      <c r="C18" t="s">
        <v>21</v>
      </c>
      <c r="D18" t="s">
        <v>7</v>
      </c>
      <c r="E18" s="4">
        <v>45674</v>
      </c>
      <c r="F18" t="s">
        <v>35</v>
      </c>
      <c r="G18">
        <f t="shared" ca="1" si="0"/>
        <v>43</v>
      </c>
      <c r="H18">
        <f t="shared" ca="1" si="1"/>
        <v>91</v>
      </c>
      <c r="I18" s="1" t="s">
        <v>13</v>
      </c>
      <c r="J18" s="2">
        <v>1</v>
      </c>
      <c r="K18" s="3">
        <f t="shared" si="2"/>
        <v>3</v>
      </c>
    </row>
    <row r="19" spans="1:11" x14ac:dyDescent="0.35">
      <c r="A19" t="s">
        <v>125</v>
      </c>
      <c r="B19" s="5" t="s">
        <v>126</v>
      </c>
      <c r="C19" t="s">
        <v>21</v>
      </c>
      <c r="D19" t="s">
        <v>7</v>
      </c>
      <c r="E19" s="4">
        <v>45675</v>
      </c>
      <c r="F19" t="s">
        <v>4</v>
      </c>
      <c r="G19">
        <f t="shared" ca="1" si="0"/>
        <v>95</v>
      </c>
      <c r="H19">
        <f t="shared" ca="1" si="1"/>
        <v>103</v>
      </c>
      <c r="I19" s="1" t="s">
        <v>15</v>
      </c>
      <c r="J19" s="2">
        <v>0</v>
      </c>
      <c r="K19" s="3">
        <f t="shared" si="2"/>
        <v>3</v>
      </c>
    </row>
    <row r="20" spans="1:11" x14ac:dyDescent="0.35">
      <c r="A20" t="s">
        <v>127</v>
      </c>
      <c r="B20" s="5" t="s">
        <v>128</v>
      </c>
      <c r="C20" t="s">
        <v>26</v>
      </c>
      <c r="D20" t="s">
        <v>7</v>
      </c>
      <c r="E20" s="4">
        <v>45676</v>
      </c>
      <c r="F20" t="s">
        <v>51</v>
      </c>
      <c r="G20">
        <f t="shared" ca="1" si="0"/>
        <v>50</v>
      </c>
      <c r="H20">
        <f t="shared" ca="1" si="1"/>
        <v>128</v>
      </c>
      <c r="I20" s="1" t="s">
        <v>17</v>
      </c>
      <c r="J20" s="2">
        <v>0</v>
      </c>
      <c r="K20" s="3">
        <f t="shared" si="2"/>
        <v>4</v>
      </c>
    </row>
    <row r="21" spans="1:11" x14ac:dyDescent="0.35">
      <c r="A21" t="s">
        <v>129</v>
      </c>
      <c r="B21" s="5" t="s">
        <v>130</v>
      </c>
      <c r="C21" t="s">
        <v>22</v>
      </c>
      <c r="D21" t="s">
        <v>7</v>
      </c>
      <c r="E21" s="4">
        <v>45677</v>
      </c>
      <c r="F21" t="s">
        <v>201</v>
      </c>
      <c r="G21">
        <f t="shared" ca="1" si="0"/>
        <v>48</v>
      </c>
      <c r="H21">
        <f t="shared" ca="1" si="1"/>
        <v>109</v>
      </c>
      <c r="I21" s="1" t="s">
        <v>17</v>
      </c>
      <c r="J21" s="2">
        <v>0</v>
      </c>
      <c r="K21" s="3">
        <f t="shared" si="2"/>
        <v>4</v>
      </c>
    </row>
    <row r="22" spans="1:11" x14ac:dyDescent="0.35">
      <c r="A22" t="s">
        <v>79</v>
      </c>
      <c r="B22" s="5" t="s">
        <v>70</v>
      </c>
      <c r="C22" t="s">
        <v>26</v>
      </c>
      <c r="D22" t="s">
        <v>7</v>
      </c>
      <c r="E22" s="4">
        <v>45678</v>
      </c>
      <c r="F22" t="s">
        <v>51</v>
      </c>
      <c r="G22">
        <f t="shared" ca="1" si="0"/>
        <v>90</v>
      </c>
      <c r="H22">
        <f t="shared" ca="1" si="1"/>
        <v>118</v>
      </c>
      <c r="I22" s="1" t="s">
        <v>11</v>
      </c>
      <c r="J22" s="2">
        <v>0</v>
      </c>
      <c r="K22" s="3">
        <f t="shared" si="2"/>
        <v>4</v>
      </c>
    </row>
    <row r="23" spans="1:11" x14ac:dyDescent="0.35">
      <c r="A23" t="s">
        <v>131</v>
      </c>
      <c r="B23" s="5" t="s">
        <v>132</v>
      </c>
      <c r="C23" t="s">
        <v>22</v>
      </c>
      <c r="D23" t="s">
        <v>7</v>
      </c>
      <c r="E23" s="4">
        <v>45679</v>
      </c>
      <c r="F23" t="s">
        <v>51</v>
      </c>
      <c r="G23">
        <f t="shared" ca="1" si="0"/>
        <v>51</v>
      </c>
      <c r="H23">
        <f t="shared" ca="1" si="1"/>
        <v>123</v>
      </c>
      <c r="I23" s="1" t="s">
        <v>17</v>
      </c>
      <c r="J23" s="2">
        <v>1</v>
      </c>
      <c r="K23" s="3">
        <f t="shared" si="2"/>
        <v>4</v>
      </c>
    </row>
    <row r="24" spans="1:11" x14ac:dyDescent="0.35">
      <c r="A24" t="s">
        <v>133</v>
      </c>
      <c r="B24" s="5" t="s">
        <v>134</v>
      </c>
      <c r="C24" t="s">
        <v>22</v>
      </c>
      <c r="D24" t="s">
        <v>7</v>
      </c>
      <c r="E24" s="4">
        <v>45680</v>
      </c>
      <c r="F24" t="s">
        <v>239</v>
      </c>
      <c r="G24">
        <f t="shared" ca="1" si="0"/>
        <v>86</v>
      </c>
      <c r="H24">
        <f t="shared" ca="1" si="1"/>
        <v>105</v>
      </c>
      <c r="I24" s="1" t="s">
        <v>17</v>
      </c>
      <c r="J24" s="2">
        <v>0</v>
      </c>
      <c r="K24" s="3">
        <f t="shared" si="2"/>
        <v>4</v>
      </c>
    </row>
    <row r="25" spans="1:11" x14ac:dyDescent="0.35">
      <c r="A25" t="s">
        <v>135</v>
      </c>
      <c r="B25" s="5" t="s">
        <v>136</v>
      </c>
      <c r="C25" t="s">
        <v>22</v>
      </c>
      <c r="D25" t="s">
        <v>7</v>
      </c>
      <c r="E25" s="4">
        <v>45681</v>
      </c>
      <c r="F25" t="s">
        <v>2</v>
      </c>
      <c r="G25">
        <f t="shared" ca="1" si="0"/>
        <v>67</v>
      </c>
      <c r="H25">
        <f t="shared" ca="1" si="1"/>
        <v>117</v>
      </c>
      <c r="I25" s="1" t="s">
        <v>17</v>
      </c>
      <c r="J25" s="2">
        <v>0</v>
      </c>
      <c r="K25" s="3">
        <f t="shared" si="2"/>
        <v>4</v>
      </c>
    </row>
    <row r="26" spans="1:11" x14ac:dyDescent="0.35">
      <c r="A26" t="s">
        <v>74</v>
      </c>
      <c r="B26" s="5" t="s">
        <v>80</v>
      </c>
      <c r="C26" t="s">
        <v>43</v>
      </c>
      <c r="D26" t="s">
        <v>7</v>
      </c>
      <c r="E26" s="4">
        <v>45682</v>
      </c>
      <c r="F26" t="s">
        <v>35</v>
      </c>
      <c r="G26">
        <f t="shared" ca="1" si="0"/>
        <v>47</v>
      </c>
      <c r="H26">
        <f t="shared" ca="1" si="1"/>
        <v>121</v>
      </c>
      <c r="I26" s="1" t="s">
        <v>11</v>
      </c>
      <c r="J26" s="2">
        <v>0</v>
      </c>
      <c r="K26" s="3">
        <f t="shared" si="2"/>
        <v>4</v>
      </c>
    </row>
    <row r="27" spans="1:11" x14ac:dyDescent="0.35">
      <c r="A27" t="s">
        <v>137</v>
      </c>
      <c r="B27" s="5" t="s">
        <v>138</v>
      </c>
      <c r="C27" t="s">
        <v>21</v>
      </c>
      <c r="D27" t="s">
        <v>7</v>
      </c>
      <c r="E27" s="4">
        <v>45683</v>
      </c>
      <c r="F27" t="s">
        <v>35</v>
      </c>
      <c r="G27">
        <f t="shared" ca="1" si="0"/>
        <v>83</v>
      </c>
      <c r="H27">
        <f t="shared" ca="1" si="1"/>
        <v>101</v>
      </c>
      <c r="I27" s="1" t="s">
        <v>17</v>
      </c>
      <c r="J27" s="2">
        <v>2</v>
      </c>
      <c r="K27" s="3">
        <f t="shared" si="2"/>
        <v>5</v>
      </c>
    </row>
    <row r="28" spans="1:11" x14ac:dyDescent="0.35">
      <c r="A28" t="s">
        <v>139</v>
      </c>
      <c r="B28" s="5" t="s">
        <v>140</v>
      </c>
      <c r="C28" t="s">
        <v>21</v>
      </c>
      <c r="D28" t="s">
        <v>7</v>
      </c>
      <c r="E28" s="4">
        <v>45684</v>
      </c>
      <c r="F28" t="s">
        <v>2</v>
      </c>
      <c r="G28">
        <f t="shared" ca="1" si="0"/>
        <v>80</v>
      </c>
      <c r="H28">
        <f t="shared" ca="1" si="1"/>
        <v>90</v>
      </c>
      <c r="I28" s="1" t="s">
        <v>17</v>
      </c>
      <c r="J28" s="2">
        <v>0</v>
      </c>
      <c r="K28" s="3">
        <f t="shared" si="2"/>
        <v>5</v>
      </c>
    </row>
    <row r="29" spans="1:11" x14ac:dyDescent="0.35">
      <c r="A29" t="s">
        <v>141</v>
      </c>
      <c r="B29" s="5" t="s">
        <v>142</v>
      </c>
      <c r="C29" t="s">
        <v>21</v>
      </c>
      <c r="D29" t="s">
        <v>7</v>
      </c>
      <c r="E29" s="4">
        <v>45685</v>
      </c>
      <c r="F29" t="s">
        <v>51</v>
      </c>
      <c r="G29">
        <f t="shared" ca="1" si="0"/>
        <v>70</v>
      </c>
      <c r="H29">
        <f t="shared" ca="1" si="1"/>
        <v>129</v>
      </c>
      <c r="I29" s="1" t="s">
        <v>18</v>
      </c>
      <c r="J29" s="2">
        <v>0</v>
      </c>
      <c r="K29" s="3">
        <f t="shared" si="2"/>
        <v>5</v>
      </c>
    </row>
    <row r="30" spans="1:11" x14ac:dyDescent="0.35">
      <c r="A30" t="s">
        <v>143</v>
      </c>
      <c r="B30" s="5" t="s">
        <v>144</v>
      </c>
      <c r="C30" t="s">
        <v>21</v>
      </c>
      <c r="D30" t="s">
        <v>30</v>
      </c>
      <c r="E30" s="4">
        <v>45686</v>
      </c>
      <c r="F30" t="s">
        <v>51</v>
      </c>
      <c r="G30">
        <f t="shared" ca="1" si="0"/>
        <v>76</v>
      </c>
      <c r="H30">
        <f t="shared" ca="1" si="1"/>
        <v>109</v>
      </c>
      <c r="I30" s="1" t="s">
        <v>240</v>
      </c>
      <c r="J30" s="2">
        <v>0</v>
      </c>
      <c r="K30" s="3">
        <f t="shared" si="2"/>
        <v>5</v>
      </c>
    </row>
    <row r="31" spans="1:11" x14ac:dyDescent="0.35">
      <c r="A31" t="s">
        <v>145</v>
      </c>
      <c r="B31" s="5" t="s">
        <v>146</v>
      </c>
      <c r="C31" t="s">
        <v>21</v>
      </c>
      <c r="D31" t="s">
        <v>30</v>
      </c>
      <c r="E31" s="4">
        <v>45687</v>
      </c>
      <c r="F31" t="s">
        <v>4</v>
      </c>
      <c r="G31">
        <f t="shared" ca="1" si="0"/>
        <v>68</v>
      </c>
      <c r="H31">
        <f t="shared" ca="1" si="1"/>
        <v>113</v>
      </c>
      <c r="I31" s="1" t="s">
        <v>18</v>
      </c>
      <c r="J31" s="2">
        <v>0</v>
      </c>
      <c r="K31" s="3">
        <f t="shared" si="2"/>
        <v>5</v>
      </c>
    </row>
    <row r="32" spans="1:11" x14ac:dyDescent="0.35">
      <c r="A32" t="s">
        <v>147</v>
      </c>
      <c r="B32" s="5" t="s">
        <v>148</v>
      </c>
      <c r="C32" t="s">
        <v>23</v>
      </c>
      <c r="D32" t="s">
        <v>30</v>
      </c>
      <c r="E32" s="4">
        <v>45688</v>
      </c>
      <c r="F32" t="s">
        <v>51</v>
      </c>
      <c r="G32">
        <f t="shared" ca="1" si="0"/>
        <v>79</v>
      </c>
      <c r="H32">
        <f t="shared" ca="1" si="1"/>
        <v>115</v>
      </c>
      <c r="I32" s="1" t="s">
        <v>13</v>
      </c>
      <c r="J32" s="2">
        <v>0</v>
      </c>
      <c r="K32" s="3">
        <f t="shared" si="2"/>
        <v>5</v>
      </c>
    </row>
    <row r="33" spans="1:11" x14ac:dyDescent="0.35">
      <c r="A33" t="s">
        <v>149</v>
      </c>
      <c r="B33" s="5" t="s">
        <v>150</v>
      </c>
      <c r="C33" t="s">
        <v>23</v>
      </c>
      <c r="D33" t="s">
        <v>30</v>
      </c>
      <c r="E33" s="4">
        <v>45689</v>
      </c>
      <c r="F33" t="s">
        <v>239</v>
      </c>
      <c r="G33">
        <f t="shared" ca="1" si="0"/>
        <v>87</v>
      </c>
      <c r="H33">
        <f t="shared" ca="1" si="1"/>
        <v>96</v>
      </c>
      <c r="I33" s="1" t="s">
        <v>18</v>
      </c>
      <c r="J33" s="2">
        <v>0</v>
      </c>
      <c r="K33" s="3">
        <f t="shared" si="2"/>
        <v>5</v>
      </c>
    </row>
    <row r="34" spans="1:11" x14ac:dyDescent="0.35">
      <c r="A34" t="s">
        <v>180</v>
      </c>
      <c r="B34" s="5" t="s">
        <v>151</v>
      </c>
      <c r="C34" t="s">
        <v>23</v>
      </c>
      <c r="D34" t="s">
        <v>30</v>
      </c>
      <c r="E34" s="4">
        <v>45690</v>
      </c>
      <c r="F34" t="s">
        <v>2</v>
      </c>
      <c r="G34">
        <f t="shared" ca="1" si="0"/>
        <v>75</v>
      </c>
      <c r="H34">
        <f t="shared" ca="1" si="1"/>
        <v>116</v>
      </c>
      <c r="I34" s="1" t="s">
        <v>18</v>
      </c>
      <c r="J34" s="2">
        <v>0</v>
      </c>
      <c r="K34" s="3">
        <f t="shared" si="2"/>
        <v>6</v>
      </c>
    </row>
    <row r="35" spans="1:11" x14ac:dyDescent="0.35">
      <c r="A35" t="s">
        <v>152</v>
      </c>
      <c r="B35" s="5" t="s">
        <v>153</v>
      </c>
      <c r="C35" t="s">
        <v>23</v>
      </c>
      <c r="D35" t="s">
        <v>30</v>
      </c>
      <c r="E35" s="4">
        <v>45691</v>
      </c>
      <c r="F35" t="s">
        <v>35</v>
      </c>
      <c r="G35">
        <f t="shared" ca="1" si="0"/>
        <v>44</v>
      </c>
      <c r="H35">
        <f t="shared" ca="1" si="1"/>
        <v>120</v>
      </c>
      <c r="I35" s="1" t="s">
        <v>18</v>
      </c>
      <c r="J35" s="2">
        <v>0</v>
      </c>
      <c r="K35" s="3">
        <f t="shared" si="2"/>
        <v>6</v>
      </c>
    </row>
    <row r="36" spans="1:11" x14ac:dyDescent="0.35">
      <c r="A36" t="s">
        <v>154</v>
      </c>
      <c r="B36" s="5" t="s">
        <v>155</v>
      </c>
      <c r="C36" t="s">
        <v>32</v>
      </c>
      <c r="D36" t="s">
        <v>30</v>
      </c>
      <c r="E36" s="4">
        <v>45692</v>
      </c>
      <c r="F36" t="s">
        <v>51</v>
      </c>
      <c r="G36">
        <f t="shared" ca="1" si="0"/>
        <v>63</v>
      </c>
      <c r="H36">
        <f t="shared" ca="1" si="1"/>
        <v>121</v>
      </c>
      <c r="I36" s="1" t="s">
        <v>33</v>
      </c>
      <c r="J36" s="2">
        <v>0</v>
      </c>
      <c r="K36" s="3">
        <f t="shared" si="2"/>
        <v>6</v>
      </c>
    </row>
    <row r="37" spans="1:11" x14ac:dyDescent="0.35">
      <c r="A37" t="s">
        <v>154</v>
      </c>
      <c r="B37" s="5" t="s">
        <v>156</v>
      </c>
      <c r="C37" t="s">
        <v>43</v>
      </c>
      <c r="D37" t="s">
        <v>30</v>
      </c>
      <c r="E37" s="4">
        <v>45693</v>
      </c>
      <c r="F37" t="s">
        <v>35</v>
      </c>
      <c r="G37">
        <f t="shared" ca="1" si="0"/>
        <v>83</v>
      </c>
      <c r="H37">
        <f t="shared" ca="1" si="1"/>
        <v>127</v>
      </c>
      <c r="I37" s="1" t="s">
        <v>33</v>
      </c>
      <c r="J37" s="2">
        <v>0</v>
      </c>
      <c r="K37" s="3">
        <f t="shared" si="2"/>
        <v>6</v>
      </c>
    </row>
    <row r="38" spans="1:11" x14ac:dyDescent="0.35">
      <c r="A38" t="s">
        <v>157</v>
      </c>
      <c r="B38" s="5" t="s">
        <v>158</v>
      </c>
      <c r="C38" t="s">
        <v>43</v>
      </c>
      <c r="D38" t="s">
        <v>30</v>
      </c>
      <c r="E38" s="4">
        <v>45694</v>
      </c>
      <c r="F38" t="s">
        <v>3</v>
      </c>
      <c r="G38">
        <f t="shared" ca="1" si="0"/>
        <v>45</v>
      </c>
      <c r="H38">
        <f t="shared" ca="1" si="1"/>
        <v>114</v>
      </c>
      <c r="I38" s="1" t="s">
        <v>33</v>
      </c>
      <c r="J38" s="2">
        <v>0</v>
      </c>
      <c r="K38" s="3">
        <f t="shared" si="2"/>
        <v>6</v>
      </c>
    </row>
    <row r="39" spans="1:11" x14ac:dyDescent="0.35">
      <c r="A39" t="s">
        <v>159</v>
      </c>
      <c r="B39" s="5" t="s">
        <v>160</v>
      </c>
      <c r="C39" t="s">
        <v>43</v>
      </c>
      <c r="D39" t="s">
        <v>25</v>
      </c>
      <c r="E39" s="4">
        <v>45695</v>
      </c>
      <c r="F39" t="s">
        <v>35</v>
      </c>
      <c r="G39">
        <f t="shared" ca="1" si="0"/>
        <v>67</v>
      </c>
      <c r="H39">
        <f t="shared" ca="1" si="1"/>
        <v>106</v>
      </c>
      <c r="I39" s="1" t="s">
        <v>33</v>
      </c>
      <c r="J39" s="2">
        <v>5</v>
      </c>
      <c r="K39" s="3">
        <f t="shared" si="2"/>
        <v>6</v>
      </c>
    </row>
    <row r="40" spans="1:11" x14ac:dyDescent="0.35">
      <c r="A40" t="s">
        <v>154</v>
      </c>
      <c r="B40" s="5" t="s">
        <v>161</v>
      </c>
      <c r="C40" t="s">
        <v>43</v>
      </c>
      <c r="D40" t="s">
        <v>25</v>
      </c>
      <c r="E40" s="4">
        <v>45696</v>
      </c>
      <c r="F40" t="s">
        <v>201</v>
      </c>
      <c r="G40">
        <f t="shared" ca="1" si="0"/>
        <v>97</v>
      </c>
      <c r="H40">
        <f t="shared" ca="1" si="1"/>
        <v>109</v>
      </c>
      <c r="I40" s="1" t="s">
        <v>240</v>
      </c>
      <c r="J40" s="2">
        <v>0</v>
      </c>
      <c r="K40" s="3">
        <f t="shared" si="2"/>
        <v>6</v>
      </c>
    </row>
    <row r="41" spans="1:11" x14ac:dyDescent="0.35">
      <c r="A41" t="s">
        <v>162</v>
      </c>
      <c r="B41" s="5" t="s">
        <v>163</v>
      </c>
      <c r="C41" t="s">
        <v>27</v>
      </c>
      <c r="D41" t="s">
        <v>25</v>
      </c>
      <c r="E41" s="4">
        <v>45697</v>
      </c>
      <c r="F41" t="s">
        <v>2</v>
      </c>
      <c r="G41">
        <f t="shared" ca="1" si="0"/>
        <v>73</v>
      </c>
      <c r="H41">
        <f t="shared" ca="1" si="1"/>
        <v>107</v>
      </c>
      <c r="I41" s="1" t="s">
        <v>33</v>
      </c>
      <c r="J41" s="2">
        <v>0</v>
      </c>
      <c r="K41" s="3">
        <f t="shared" si="2"/>
        <v>7</v>
      </c>
    </row>
    <row r="42" spans="1:11" x14ac:dyDescent="0.35">
      <c r="A42" t="s">
        <v>164</v>
      </c>
      <c r="B42" s="5" t="s">
        <v>165</v>
      </c>
      <c r="C42" t="s">
        <v>40</v>
      </c>
      <c r="D42" t="s">
        <v>25</v>
      </c>
      <c r="E42" s="4">
        <v>45698</v>
      </c>
      <c r="F42" t="s">
        <v>2</v>
      </c>
      <c r="G42">
        <f t="shared" ca="1" si="0"/>
        <v>81</v>
      </c>
      <c r="H42">
        <f t="shared" ca="1" si="1"/>
        <v>94</v>
      </c>
      <c r="I42" s="1" t="s">
        <v>240</v>
      </c>
      <c r="J42" s="2">
        <v>0</v>
      </c>
      <c r="K42" s="3">
        <f t="shared" si="2"/>
        <v>7</v>
      </c>
    </row>
    <row r="43" spans="1:11" x14ac:dyDescent="0.35">
      <c r="A43" t="s">
        <v>166</v>
      </c>
      <c r="B43" s="5" t="s">
        <v>167</v>
      </c>
      <c r="C43" t="s">
        <v>40</v>
      </c>
      <c r="D43" t="s">
        <v>25</v>
      </c>
      <c r="E43" s="4">
        <v>45699</v>
      </c>
      <c r="F43" t="s">
        <v>16</v>
      </c>
      <c r="G43">
        <f t="shared" ca="1" si="0"/>
        <v>94</v>
      </c>
      <c r="H43">
        <f t="shared" ca="1" si="1"/>
        <v>91</v>
      </c>
      <c r="I43" s="1" t="s">
        <v>33</v>
      </c>
      <c r="J43" s="2">
        <v>0</v>
      </c>
      <c r="K43" s="3">
        <f t="shared" si="2"/>
        <v>7</v>
      </c>
    </row>
    <row r="44" spans="1:11" x14ac:dyDescent="0.35">
      <c r="A44" t="s">
        <v>168</v>
      </c>
      <c r="B44" s="5" t="s">
        <v>169</v>
      </c>
      <c r="C44" t="s">
        <v>40</v>
      </c>
      <c r="D44" t="s">
        <v>25</v>
      </c>
      <c r="E44" s="4">
        <v>45700</v>
      </c>
      <c r="F44" t="s">
        <v>2</v>
      </c>
      <c r="G44">
        <f t="shared" ca="1" si="0"/>
        <v>99</v>
      </c>
      <c r="H44">
        <f t="shared" ca="1" si="1"/>
        <v>111</v>
      </c>
      <c r="I44" s="1" t="s">
        <v>33</v>
      </c>
      <c r="J44" s="2">
        <v>0</v>
      </c>
      <c r="K44" s="3">
        <f t="shared" si="2"/>
        <v>7</v>
      </c>
    </row>
    <row r="45" spans="1:11" x14ac:dyDescent="0.35">
      <c r="A45" t="s">
        <v>170</v>
      </c>
      <c r="B45" s="5" t="s">
        <v>171</v>
      </c>
      <c r="C45" t="s">
        <v>40</v>
      </c>
      <c r="D45" t="s">
        <v>25</v>
      </c>
      <c r="E45" s="4">
        <v>45701</v>
      </c>
      <c r="F45" t="s">
        <v>4</v>
      </c>
      <c r="G45">
        <f t="shared" ca="1" si="0"/>
        <v>41</v>
      </c>
      <c r="H45">
        <f t="shared" ca="1" si="1"/>
        <v>103</v>
      </c>
      <c r="I45" s="1" t="s">
        <v>34</v>
      </c>
      <c r="J45" s="2">
        <v>0</v>
      </c>
      <c r="K45" s="3">
        <f t="shared" si="2"/>
        <v>7</v>
      </c>
    </row>
    <row r="46" spans="1:11" x14ac:dyDescent="0.35">
      <c r="A46" t="s">
        <v>172</v>
      </c>
      <c r="B46" s="5" t="s">
        <v>173</v>
      </c>
      <c r="C46" t="s">
        <v>24</v>
      </c>
      <c r="D46" t="s">
        <v>25</v>
      </c>
      <c r="E46" s="4">
        <v>45702</v>
      </c>
      <c r="F46" t="s">
        <v>4</v>
      </c>
      <c r="G46">
        <f t="shared" ca="1" si="0"/>
        <v>56</v>
      </c>
      <c r="H46">
        <f t="shared" ca="1" si="1"/>
        <v>108</v>
      </c>
      <c r="I46" s="1" t="s">
        <v>34</v>
      </c>
      <c r="J46" s="2">
        <v>0</v>
      </c>
      <c r="K46" s="3">
        <f t="shared" si="2"/>
        <v>7</v>
      </c>
    </row>
    <row r="47" spans="1:11" x14ac:dyDescent="0.35">
      <c r="A47" t="s">
        <v>174</v>
      </c>
      <c r="B47" s="5" t="s">
        <v>175</v>
      </c>
      <c r="C47" t="s">
        <v>24</v>
      </c>
      <c r="D47" t="s">
        <v>25</v>
      </c>
      <c r="E47" s="4">
        <v>45703</v>
      </c>
      <c r="F47" t="s">
        <v>35</v>
      </c>
      <c r="G47">
        <f t="shared" ca="1" si="0"/>
        <v>71</v>
      </c>
      <c r="H47">
        <f t="shared" ca="1" si="1"/>
        <v>104</v>
      </c>
      <c r="I47" s="1" t="s">
        <v>34</v>
      </c>
      <c r="J47" s="2">
        <v>0</v>
      </c>
      <c r="K47" s="3">
        <f t="shared" si="2"/>
        <v>7</v>
      </c>
    </row>
    <row r="48" spans="1:11" x14ac:dyDescent="0.35">
      <c r="A48" t="s">
        <v>176</v>
      </c>
      <c r="B48" s="5" t="s">
        <v>177</v>
      </c>
      <c r="C48" t="s">
        <v>24</v>
      </c>
      <c r="D48" t="s">
        <v>25</v>
      </c>
      <c r="E48" s="4">
        <v>45704</v>
      </c>
      <c r="F48" t="s">
        <v>16</v>
      </c>
      <c r="G48">
        <f t="shared" ca="1" si="0"/>
        <v>82</v>
      </c>
      <c r="H48">
        <f t="shared" ca="1" si="1"/>
        <v>100</v>
      </c>
      <c r="I48" s="1" t="s">
        <v>34</v>
      </c>
      <c r="J48" s="2">
        <v>0</v>
      </c>
      <c r="K48" s="3">
        <f t="shared" si="2"/>
        <v>8</v>
      </c>
    </row>
    <row r="49" spans="1:11" x14ac:dyDescent="0.35">
      <c r="A49" t="s">
        <v>178</v>
      </c>
      <c r="B49" s="5" t="s">
        <v>179</v>
      </c>
      <c r="C49" t="s">
        <v>27</v>
      </c>
      <c r="D49" t="s">
        <v>25</v>
      </c>
      <c r="E49" s="4">
        <v>45705</v>
      </c>
      <c r="F49" t="s">
        <v>2</v>
      </c>
      <c r="G49">
        <f t="shared" ca="1" si="0"/>
        <v>98</v>
      </c>
      <c r="H49">
        <f t="shared" ca="1" si="1"/>
        <v>102</v>
      </c>
      <c r="I49" s="1" t="s">
        <v>34</v>
      </c>
      <c r="J49" s="2">
        <v>0</v>
      </c>
      <c r="K49" s="3">
        <f t="shared" si="2"/>
        <v>8</v>
      </c>
    </row>
    <row r="50" spans="1:11" x14ac:dyDescent="0.35">
      <c r="A50" t="s">
        <v>180</v>
      </c>
      <c r="B50" s="5" t="s">
        <v>181</v>
      </c>
      <c r="C50" t="s">
        <v>26</v>
      </c>
      <c r="D50" t="s">
        <v>5</v>
      </c>
      <c r="E50" s="4">
        <v>45706</v>
      </c>
      <c r="F50" t="s">
        <v>2</v>
      </c>
      <c r="G50">
        <f t="shared" ca="1" si="0"/>
        <v>43</v>
      </c>
      <c r="H50">
        <f t="shared" ca="1" si="1"/>
        <v>107</v>
      </c>
      <c r="I50" s="1" t="s">
        <v>34</v>
      </c>
      <c r="J50" s="2">
        <v>0</v>
      </c>
      <c r="K50" s="3">
        <f t="shared" si="2"/>
        <v>8</v>
      </c>
    </row>
    <row r="51" spans="1:11" x14ac:dyDescent="0.35">
      <c r="A51" t="s">
        <v>180</v>
      </c>
      <c r="B51" s="5" t="s">
        <v>182</v>
      </c>
      <c r="C51" t="s">
        <v>26</v>
      </c>
      <c r="D51" t="s">
        <v>5</v>
      </c>
      <c r="E51" s="4">
        <v>45707</v>
      </c>
      <c r="F51" t="s">
        <v>51</v>
      </c>
      <c r="G51">
        <f t="shared" ca="1" si="0"/>
        <v>90</v>
      </c>
      <c r="H51">
        <f t="shared" ca="1" si="1"/>
        <v>121</v>
      </c>
      <c r="I51" s="1" t="s">
        <v>11</v>
      </c>
      <c r="J51" s="2">
        <v>6</v>
      </c>
      <c r="K51" s="3">
        <f t="shared" si="2"/>
        <v>8</v>
      </c>
    </row>
    <row r="52" spans="1:11" x14ac:dyDescent="0.35">
      <c r="A52" t="s">
        <v>81</v>
      </c>
      <c r="B52" s="5" t="s">
        <v>82</v>
      </c>
      <c r="C52" t="s">
        <v>43</v>
      </c>
      <c r="D52" t="s">
        <v>8</v>
      </c>
      <c r="E52" s="4">
        <v>45708</v>
      </c>
      <c r="F52" t="s">
        <v>16</v>
      </c>
      <c r="G52">
        <f t="shared" ca="1" si="0"/>
        <v>62</v>
      </c>
      <c r="H52">
        <f t="shared" ca="1" si="1"/>
        <v>106</v>
      </c>
      <c r="I52" s="1" t="s">
        <v>10</v>
      </c>
      <c r="J52" s="2">
        <v>0</v>
      </c>
      <c r="K52" s="3">
        <f t="shared" si="2"/>
        <v>8</v>
      </c>
    </row>
    <row r="53" spans="1:11" x14ac:dyDescent="0.35">
      <c r="A53" t="s">
        <v>180</v>
      </c>
      <c r="B53" s="5" t="s">
        <v>183</v>
      </c>
      <c r="C53" t="s">
        <v>27</v>
      </c>
      <c r="D53" t="s">
        <v>5</v>
      </c>
      <c r="E53" s="4">
        <v>45709</v>
      </c>
      <c r="F53" t="s">
        <v>51</v>
      </c>
      <c r="G53">
        <f t="shared" ca="1" si="0"/>
        <v>73</v>
      </c>
      <c r="H53">
        <f t="shared" ca="1" si="1"/>
        <v>124</v>
      </c>
      <c r="I53" s="1" t="s">
        <v>11</v>
      </c>
      <c r="J53" s="2">
        <v>0</v>
      </c>
      <c r="K53" s="3">
        <f t="shared" si="2"/>
        <v>8</v>
      </c>
    </row>
    <row r="54" spans="1:11" x14ac:dyDescent="0.35">
      <c r="A54" t="s">
        <v>184</v>
      </c>
      <c r="B54" s="5" t="s">
        <v>185</v>
      </c>
      <c r="C54" t="s">
        <v>26</v>
      </c>
      <c r="D54" t="s">
        <v>5</v>
      </c>
      <c r="E54" s="4">
        <v>45710</v>
      </c>
      <c r="F54" t="s">
        <v>2</v>
      </c>
      <c r="G54">
        <f t="shared" ca="1" si="0"/>
        <v>41</v>
      </c>
      <c r="H54">
        <f t="shared" ca="1" si="1"/>
        <v>104</v>
      </c>
      <c r="I54" s="1" t="s">
        <v>240</v>
      </c>
      <c r="J54" s="2">
        <v>0</v>
      </c>
      <c r="K54" s="3">
        <f t="shared" si="2"/>
        <v>8</v>
      </c>
    </row>
    <row r="55" spans="1:11" x14ac:dyDescent="0.35">
      <c r="A55" t="s">
        <v>83</v>
      </c>
      <c r="B55" s="5" t="s">
        <v>84</v>
      </c>
      <c r="C55" t="s">
        <v>43</v>
      </c>
      <c r="D55" t="s">
        <v>5</v>
      </c>
      <c r="E55" s="4">
        <v>45711</v>
      </c>
      <c r="F55" t="s">
        <v>3</v>
      </c>
      <c r="G55">
        <f t="shared" ca="1" si="0"/>
        <v>42</v>
      </c>
      <c r="H55">
        <f t="shared" ca="1" si="1"/>
        <v>94</v>
      </c>
      <c r="I55" s="1" t="s">
        <v>10</v>
      </c>
      <c r="J55" s="2">
        <v>0</v>
      </c>
      <c r="K55" s="3">
        <f t="shared" si="2"/>
        <v>9</v>
      </c>
    </row>
    <row r="56" spans="1:11" x14ac:dyDescent="0.35">
      <c r="A56" t="s">
        <v>186</v>
      </c>
      <c r="B56" s="5" t="s">
        <v>187</v>
      </c>
      <c r="C56" t="s">
        <v>26</v>
      </c>
      <c r="D56" t="s">
        <v>5</v>
      </c>
      <c r="E56" s="4">
        <v>45712</v>
      </c>
      <c r="F56" t="s">
        <v>4</v>
      </c>
      <c r="G56">
        <f t="shared" ca="1" si="0"/>
        <v>57</v>
      </c>
      <c r="H56">
        <f t="shared" ca="1" si="1"/>
        <v>118</v>
      </c>
      <c r="I56" s="1" t="s">
        <v>11</v>
      </c>
      <c r="J56" s="2">
        <v>0</v>
      </c>
      <c r="K56" s="3">
        <f t="shared" si="2"/>
        <v>9</v>
      </c>
    </row>
    <row r="57" spans="1:11" x14ac:dyDescent="0.35">
      <c r="A57" t="s">
        <v>85</v>
      </c>
      <c r="B57" s="5" t="s">
        <v>86</v>
      </c>
      <c r="C57" t="s">
        <v>43</v>
      </c>
      <c r="D57" t="s">
        <v>5</v>
      </c>
      <c r="E57" s="4">
        <v>45713</v>
      </c>
      <c r="F57" t="s">
        <v>19</v>
      </c>
      <c r="G57">
        <f t="shared" ca="1" si="0"/>
        <v>49</v>
      </c>
      <c r="H57">
        <f t="shared" ca="1" si="1"/>
        <v>100</v>
      </c>
      <c r="I57" s="1" t="s">
        <v>10</v>
      </c>
      <c r="J57" s="2">
        <v>0</v>
      </c>
      <c r="K57" s="3">
        <f t="shared" si="2"/>
        <v>9</v>
      </c>
    </row>
    <row r="58" spans="1:11" x14ac:dyDescent="0.35">
      <c r="A58" t="s">
        <v>188</v>
      </c>
      <c r="B58" s="5" t="s">
        <v>189</v>
      </c>
      <c r="C58" t="s">
        <v>26</v>
      </c>
      <c r="D58" t="s">
        <v>5</v>
      </c>
      <c r="E58" s="4">
        <v>45714</v>
      </c>
      <c r="F58" t="s">
        <v>51</v>
      </c>
      <c r="G58">
        <f t="shared" ca="1" si="0"/>
        <v>42</v>
      </c>
      <c r="H58">
        <f t="shared" ca="1" si="1"/>
        <v>105</v>
      </c>
      <c r="I58" s="1" t="s">
        <v>11</v>
      </c>
      <c r="J58" s="2">
        <v>0</v>
      </c>
      <c r="K58" s="3">
        <f t="shared" si="2"/>
        <v>9</v>
      </c>
    </row>
    <row r="59" spans="1:11" x14ac:dyDescent="0.35">
      <c r="A59" t="s">
        <v>87</v>
      </c>
      <c r="B59" s="5" t="s">
        <v>88</v>
      </c>
      <c r="C59" t="s">
        <v>32</v>
      </c>
      <c r="D59" t="s">
        <v>5</v>
      </c>
      <c r="E59" s="4">
        <v>45715</v>
      </c>
      <c r="F59" t="s">
        <v>2</v>
      </c>
      <c r="G59">
        <f t="shared" ca="1" si="0"/>
        <v>50</v>
      </c>
      <c r="H59">
        <f t="shared" ca="1" si="1"/>
        <v>94</v>
      </c>
      <c r="I59" s="1" t="s">
        <v>14</v>
      </c>
      <c r="J59" s="2">
        <v>0</v>
      </c>
      <c r="K59" s="3">
        <f t="shared" si="2"/>
        <v>9</v>
      </c>
    </row>
    <row r="60" spans="1:11" x14ac:dyDescent="0.35">
      <c r="A60" t="s">
        <v>190</v>
      </c>
      <c r="B60" s="5" t="s">
        <v>191</v>
      </c>
      <c r="C60" t="s">
        <v>26</v>
      </c>
      <c r="D60" t="s">
        <v>5</v>
      </c>
      <c r="E60" s="4">
        <v>45716</v>
      </c>
      <c r="F60" t="s">
        <v>239</v>
      </c>
      <c r="G60">
        <f t="shared" ca="1" si="0"/>
        <v>82</v>
      </c>
      <c r="H60">
        <f t="shared" ca="1" si="1"/>
        <v>105</v>
      </c>
      <c r="I60" s="1" t="s">
        <v>9</v>
      </c>
      <c r="J60" s="2">
        <v>0</v>
      </c>
      <c r="K60" s="3">
        <f t="shared" si="2"/>
        <v>9</v>
      </c>
    </row>
    <row r="61" spans="1:11" x14ac:dyDescent="0.35">
      <c r="A61" t="s">
        <v>89</v>
      </c>
      <c r="B61" s="5" t="s">
        <v>90</v>
      </c>
      <c r="C61" t="s">
        <v>21</v>
      </c>
      <c r="D61" t="s">
        <v>5</v>
      </c>
      <c r="E61" s="4">
        <v>45717</v>
      </c>
      <c r="F61" t="s">
        <v>201</v>
      </c>
      <c r="G61">
        <f t="shared" ca="1" si="0"/>
        <v>56</v>
      </c>
      <c r="H61">
        <f t="shared" ca="1" si="1"/>
        <v>113</v>
      </c>
      <c r="I61" s="1" t="s">
        <v>14</v>
      </c>
      <c r="J61" s="2">
        <v>0</v>
      </c>
      <c r="K61" s="3">
        <f t="shared" si="2"/>
        <v>9</v>
      </c>
    </row>
    <row r="62" spans="1:11" x14ac:dyDescent="0.35">
      <c r="A62" t="s">
        <v>196</v>
      </c>
      <c r="B62" s="5" t="s">
        <v>192</v>
      </c>
      <c r="C62" t="s">
        <v>26</v>
      </c>
      <c r="D62" t="s">
        <v>5</v>
      </c>
      <c r="E62" s="4">
        <v>45718</v>
      </c>
      <c r="F62" t="s">
        <v>35</v>
      </c>
      <c r="G62">
        <f t="shared" ca="1" si="0"/>
        <v>83</v>
      </c>
      <c r="H62">
        <f t="shared" ca="1" si="1"/>
        <v>126</v>
      </c>
      <c r="I62" s="1" t="s">
        <v>9</v>
      </c>
      <c r="J62" s="2">
        <v>0</v>
      </c>
      <c r="K62" s="3">
        <f t="shared" si="2"/>
        <v>10</v>
      </c>
    </row>
    <row r="63" spans="1:11" x14ac:dyDescent="0.35">
      <c r="A63" t="s">
        <v>115</v>
      </c>
      <c r="B63" s="5" t="s">
        <v>91</v>
      </c>
      <c r="C63" t="s">
        <v>21</v>
      </c>
      <c r="D63" t="s">
        <v>5</v>
      </c>
      <c r="E63" s="4">
        <v>45719</v>
      </c>
      <c r="F63" t="s">
        <v>19</v>
      </c>
      <c r="G63">
        <f t="shared" ca="1" si="0"/>
        <v>42</v>
      </c>
      <c r="H63">
        <f t="shared" ca="1" si="1"/>
        <v>115</v>
      </c>
      <c r="I63" s="1" t="s">
        <v>14</v>
      </c>
      <c r="J63" s="2">
        <v>0</v>
      </c>
      <c r="K63" s="3">
        <f t="shared" si="2"/>
        <v>10</v>
      </c>
    </row>
    <row r="64" spans="1:11" x14ac:dyDescent="0.35">
      <c r="A64" t="s">
        <v>197</v>
      </c>
      <c r="B64" s="5" t="s">
        <v>193</v>
      </c>
      <c r="C64" t="s">
        <v>29</v>
      </c>
      <c r="D64" t="s">
        <v>7</v>
      </c>
      <c r="E64" s="4">
        <v>45720</v>
      </c>
      <c r="F64" t="s">
        <v>2</v>
      </c>
      <c r="G64">
        <f t="shared" ca="1" si="0"/>
        <v>58</v>
      </c>
      <c r="H64">
        <f t="shared" ca="1" si="1"/>
        <v>99</v>
      </c>
      <c r="I64" s="1" t="s">
        <v>9</v>
      </c>
      <c r="J64" s="2">
        <v>0</v>
      </c>
      <c r="K64" s="3">
        <f t="shared" si="2"/>
        <v>10</v>
      </c>
    </row>
    <row r="65" spans="1:11" x14ac:dyDescent="0.35">
      <c r="A65" t="s">
        <v>92</v>
      </c>
      <c r="B65" s="5" t="s">
        <v>93</v>
      </c>
      <c r="C65" t="s">
        <v>21</v>
      </c>
      <c r="D65" t="s">
        <v>5</v>
      </c>
      <c r="E65" s="4">
        <v>45721</v>
      </c>
      <c r="F65" t="s">
        <v>51</v>
      </c>
      <c r="G65">
        <f t="shared" ca="1" si="0"/>
        <v>63</v>
      </c>
      <c r="H65">
        <f t="shared" ca="1" si="1"/>
        <v>94</v>
      </c>
      <c r="I65" s="1" t="s">
        <v>14</v>
      </c>
      <c r="J65" s="2">
        <v>2</v>
      </c>
      <c r="K65" s="3">
        <f t="shared" si="2"/>
        <v>10</v>
      </c>
    </row>
    <row r="66" spans="1:11" x14ac:dyDescent="0.35">
      <c r="A66" t="s">
        <v>198</v>
      </c>
      <c r="B66" s="5" t="s">
        <v>194</v>
      </c>
      <c r="C66" t="s">
        <v>29</v>
      </c>
      <c r="D66" t="s">
        <v>7</v>
      </c>
      <c r="E66" s="4">
        <v>45722</v>
      </c>
      <c r="F66" t="s">
        <v>19</v>
      </c>
      <c r="G66">
        <f t="shared" ca="1" si="0"/>
        <v>56</v>
      </c>
      <c r="H66">
        <f t="shared" ca="1" si="1"/>
        <v>104</v>
      </c>
      <c r="I66" s="1" t="s">
        <v>9</v>
      </c>
      <c r="J66" s="2">
        <v>0</v>
      </c>
      <c r="K66" s="3">
        <f t="shared" si="2"/>
        <v>10</v>
      </c>
    </row>
    <row r="67" spans="1:11" x14ac:dyDescent="0.35">
      <c r="A67" t="s">
        <v>94</v>
      </c>
      <c r="B67" s="5" t="s">
        <v>95</v>
      </c>
      <c r="C67" t="s">
        <v>21</v>
      </c>
      <c r="D67" t="s">
        <v>5</v>
      </c>
      <c r="E67" s="4">
        <v>45723</v>
      </c>
      <c r="F67" t="s">
        <v>2</v>
      </c>
      <c r="G67">
        <f t="shared" ref="G67:G86" ca="1" si="3">ROUND(RAND()*60+40,0)</f>
        <v>93</v>
      </c>
      <c r="H67">
        <f t="shared" ref="H67:H86" ca="1" si="4">ROUND(RAND()*40+90,0)</f>
        <v>100</v>
      </c>
      <c r="I67" s="1" t="s">
        <v>14</v>
      </c>
      <c r="J67" s="2">
        <v>0</v>
      </c>
      <c r="K67" s="3">
        <f t="shared" ref="K67:K86" si="5">WEEKNUM(E67)</f>
        <v>10</v>
      </c>
    </row>
    <row r="68" spans="1:11" x14ac:dyDescent="0.35">
      <c r="A68" t="s">
        <v>199</v>
      </c>
      <c r="B68" s="5" t="s">
        <v>195</v>
      </c>
      <c r="C68" t="s">
        <v>29</v>
      </c>
      <c r="D68" t="s">
        <v>7</v>
      </c>
      <c r="E68" s="4">
        <v>45724</v>
      </c>
      <c r="F68" t="s">
        <v>2</v>
      </c>
      <c r="G68">
        <f t="shared" ca="1" si="3"/>
        <v>66</v>
      </c>
      <c r="H68">
        <f t="shared" ca="1" si="4"/>
        <v>97</v>
      </c>
      <c r="I68" s="1" t="s">
        <v>9</v>
      </c>
      <c r="J68" s="2">
        <v>3</v>
      </c>
      <c r="K68" s="3">
        <f t="shared" si="5"/>
        <v>10</v>
      </c>
    </row>
    <row r="69" spans="1:11" x14ac:dyDescent="0.35">
      <c r="A69" t="s">
        <v>96</v>
      </c>
      <c r="B69" s="5" t="s">
        <v>97</v>
      </c>
      <c r="C69" t="s">
        <v>32</v>
      </c>
      <c r="D69" t="s">
        <v>5</v>
      </c>
      <c r="E69" s="4">
        <v>45725</v>
      </c>
      <c r="F69" t="s">
        <v>19</v>
      </c>
      <c r="G69">
        <f t="shared" ca="1" si="3"/>
        <v>76</v>
      </c>
      <c r="H69">
        <f t="shared" ca="1" si="4"/>
        <v>116</v>
      </c>
      <c r="I69" s="1" t="s">
        <v>200</v>
      </c>
      <c r="J69" s="2">
        <v>0</v>
      </c>
      <c r="K69" s="3">
        <f t="shared" si="5"/>
        <v>11</v>
      </c>
    </row>
    <row r="70" spans="1:11" x14ac:dyDescent="0.35">
      <c r="A70" t="s">
        <v>217</v>
      </c>
      <c r="B70" s="5" t="s">
        <v>218</v>
      </c>
      <c r="C70" t="s">
        <v>29</v>
      </c>
      <c r="D70" t="s">
        <v>7</v>
      </c>
      <c r="E70" s="4">
        <v>45726</v>
      </c>
      <c r="F70" t="s">
        <v>2</v>
      </c>
      <c r="G70">
        <f t="shared" ca="1" si="3"/>
        <v>81</v>
      </c>
      <c r="H70">
        <f t="shared" ca="1" si="4"/>
        <v>124</v>
      </c>
      <c r="I70" s="1" t="s">
        <v>9</v>
      </c>
      <c r="J70" s="2">
        <v>4</v>
      </c>
      <c r="K70" s="3">
        <f t="shared" si="5"/>
        <v>11</v>
      </c>
    </row>
    <row r="71" spans="1:11" x14ac:dyDescent="0.35">
      <c r="A71" t="s">
        <v>98</v>
      </c>
      <c r="B71" s="5" t="s">
        <v>99</v>
      </c>
      <c r="C71" t="s">
        <v>43</v>
      </c>
      <c r="D71" t="s">
        <v>5</v>
      </c>
      <c r="E71" s="4">
        <v>45727</v>
      </c>
      <c r="F71" t="s">
        <v>2</v>
      </c>
      <c r="G71">
        <f t="shared" ca="1" si="3"/>
        <v>64</v>
      </c>
      <c r="H71">
        <f t="shared" ca="1" si="4"/>
        <v>104</v>
      </c>
      <c r="I71" s="1" t="s">
        <v>200</v>
      </c>
      <c r="J71" s="2">
        <v>0</v>
      </c>
      <c r="K71" s="3">
        <f t="shared" si="5"/>
        <v>11</v>
      </c>
    </row>
    <row r="72" spans="1:11" x14ac:dyDescent="0.35">
      <c r="A72" t="s">
        <v>219</v>
      </c>
      <c r="B72" s="5" t="s">
        <v>220</v>
      </c>
      <c r="C72" t="s">
        <v>29</v>
      </c>
      <c r="D72" t="s">
        <v>7</v>
      </c>
      <c r="E72" s="4">
        <v>45728</v>
      </c>
      <c r="F72" t="s">
        <v>2</v>
      </c>
      <c r="G72">
        <f t="shared" ca="1" si="3"/>
        <v>55</v>
      </c>
      <c r="H72">
        <f t="shared" ca="1" si="4"/>
        <v>107</v>
      </c>
      <c r="I72" s="1" t="s">
        <v>10</v>
      </c>
      <c r="J72" s="2">
        <v>5</v>
      </c>
      <c r="K72" s="3">
        <f t="shared" si="5"/>
        <v>11</v>
      </c>
    </row>
    <row r="73" spans="1:11" x14ac:dyDescent="0.35">
      <c r="A73" t="s">
        <v>74</v>
      </c>
      <c r="B73" s="5" t="s">
        <v>101</v>
      </c>
      <c r="C73" t="s">
        <v>26</v>
      </c>
      <c r="D73" t="s">
        <v>8</v>
      </c>
      <c r="E73" s="4">
        <v>45729</v>
      </c>
      <c r="F73" t="s">
        <v>3</v>
      </c>
      <c r="G73">
        <f t="shared" ca="1" si="3"/>
        <v>42</v>
      </c>
      <c r="H73">
        <f t="shared" ca="1" si="4"/>
        <v>94</v>
      </c>
      <c r="I73" s="1" t="s">
        <v>200</v>
      </c>
      <c r="J73" s="2">
        <v>1</v>
      </c>
      <c r="K73" s="3">
        <f t="shared" si="5"/>
        <v>11</v>
      </c>
    </row>
    <row r="74" spans="1:11" x14ac:dyDescent="0.35">
      <c r="A74" t="s">
        <v>221</v>
      </c>
      <c r="B74" s="5" t="s">
        <v>222</v>
      </c>
      <c r="C74" t="s">
        <v>29</v>
      </c>
      <c r="D74" t="s">
        <v>7</v>
      </c>
      <c r="E74" s="4">
        <v>45730</v>
      </c>
      <c r="F74" t="s">
        <v>2</v>
      </c>
      <c r="G74">
        <f t="shared" ca="1" si="3"/>
        <v>73</v>
      </c>
      <c r="H74">
        <f t="shared" ca="1" si="4"/>
        <v>128</v>
      </c>
      <c r="I74" s="1" t="s">
        <v>13</v>
      </c>
      <c r="J74" s="2">
        <v>2</v>
      </c>
      <c r="K74" s="3">
        <f t="shared" si="5"/>
        <v>11</v>
      </c>
    </row>
    <row r="75" spans="1:11" x14ac:dyDescent="0.35">
      <c r="A75" t="s">
        <v>102</v>
      </c>
      <c r="B75" s="5" t="s">
        <v>103</v>
      </c>
      <c r="C75" t="s">
        <v>40</v>
      </c>
      <c r="D75" t="s">
        <v>8</v>
      </c>
      <c r="E75" s="4">
        <v>45731</v>
      </c>
      <c r="F75" t="s">
        <v>4</v>
      </c>
      <c r="G75">
        <f t="shared" ca="1" si="3"/>
        <v>49</v>
      </c>
      <c r="H75">
        <f t="shared" ca="1" si="4"/>
        <v>126</v>
      </c>
      <c r="I75" s="1" t="s">
        <v>9</v>
      </c>
      <c r="J75" s="2">
        <v>0</v>
      </c>
      <c r="K75" s="3">
        <f t="shared" si="5"/>
        <v>11</v>
      </c>
    </row>
    <row r="76" spans="1:11" x14ac:dyDescent="0.35">
      <c r="A76" t="s">
        <v>223</v>
      </c>
      <c r="B76" s="5" t="s">
        <v>224</v>
      </c>
      <c r="C76" t="s">
        <v>29</v>
      </c>
      <c r="D76" t="s">
        <v>7</v>
      </c>
      <c r="E76" s="4">
        <v>45732</v>
      </c>
      <c r="F76" t="s">
        <v>2</v>
      </c>
      <c r="G76">
        <f t="shared" ca="1" si="3"/>
        <v>46</v>
      </c>
      <c r="H76">
        <f t="shared" ca="1" si="4"/>
        <v>126</v>
      </c>
      <c r="I76" s="1" t="s">
        <v>11</v>
      </c>
      <c r="J76" s="2">
        <v>0</v>
      </c>
      <c r="K76" s="3">
        <f t="shared" si="5"/>
        <v>12</v>
      </c>
    </row>
    <row r="77" spans="1:11" x14ac:dyDescent="0.35">
      <c r="A77" t="s">
        <v>115</v>
      </c>
      <c r="B77" s="5" t="s">
        <v>104</v>
      </c>
      <c r="C77" t="s">
        <v>23</v>
      </c>
      <c r="D77" t="s">
        <v>8</v>
      </c>
      <c r="E77" s="4">
        <v>45733</v>
      </c>
      <c r="F77" t="s">
        <v>4</v>
      </c>
      <c r="G77">
        <f t="shared" ca="1" si="3"/>
        <v>97</v>
      </c>
      <c r="H77">
        <f t="shared" ca="1" si="4"/>
        <v>109</v>
      </c>
      <c r="I77" s="1" t="s">
        <v>9</v>
      </c>
      <c r="J77" s="2">
        <v>0</v>
      </c>
      <c r="K77" s="3">
        <f t="shared" si="5"/>
        <v>12</v>
      </c>
    </row>
    <row r="78" spans="1:11" x14ac:dyDescent="0.35">
      <c r="A78" t="s">
        <v>225</v>
      </c>
      <c r="B78" s="5" t="s">
        <v>226</v>
      </c>
      <c r="C78" t="s">
        <v>29</v>
      </c>
      <c r="D78" t="s">
        <v>7</v>
      </c>
      <c r="E78" s="4">
        <v>45734</v>
      </c>
      <c r="F78" t="s">
        <v>2</v>
      </c>
      <c r="G78">
        <f t="shared" ca="1" si="3"/>
        <v>54</v>
      </c>
      <c r="H78">
        <f t="shared" ca="1" si="4"/>
        <v>101</v>
      </c>
      <c r="I78" s="1" t="s">
        <v>18</v>
      </c>
      <c r="J78" s="2">
        <v>1</v>
      </c>
      <c r="K78" s="3">
        <f t="shared" si="5"/>
        <v>12</v>
      </c>
    </row>
    <row r="79" spans="1:11" x14ac:dyDescent="0.35">
      <c r="A79" t="s">
        <v>227</v>
      </c>
      <c r="B79" s="5" t="s">
        <v>228</v>
      </c>
      <c r="C79" t="s">
        <v>29</v>
      </c>
      <c r="D79" t="s">
        <v>7</v>
      </c>
      <c r="E79" s="4">
        <v>45735</v>
      </c>
      <c r="F79" t="s">
        <v>2</v>
      </c>
      <c r="G79">
        <f t="shared" ca="1" si="3"/>
        <v>79</v>
      </c>
      <c r="H79">
        <f t="shared" ca="1" si="4"/>
        <v>106</v>
      </c>
      <c r="I79" s="1" t="s">
        <v>17</v>
      </c>
      <c r="J79" s="2">
        <v>2</v>
      </c>
      <c r="K79" s="3">
        <f t="shared" si="5"/>
        <v>12</v>
      </c>
    </row>
    <row r="80" spans="1:11" x14ac:dyDescent="0.35">
      <c r="A80" t="s">
        <v>229</v>
      </c>
      <c r="B80" s="5" t="s">
        <v>230</v>
      </c>
      <c r="C80" t="s">
        <v>29</v>
      </c>
      <c r="D80" t="s">
        <v>7</v>
      </c>
      <c r="E80" s="4">
        <v>45736</v>
      </c>
      <c r="F80" t="s">
        <v>2</v>
      </c>
      <c r="G80">
        <f t="shared" ca="1" si="3"/>
        <v>89</v>
      </c>
      <c r="H80">
        <f t="shared" ca="1" si="4"/>
        <v>113</v>
      </c>
      <c r="I80" s="1" t="s">
        <v>33</v>
      </c>
      <c r="J80" s="2">
        <v>0</v>
      </c>
      <c r="K80" s="3">
        <f t="shared" si="5"/>
        <v>12</v>
      </c>
    </row>
    <row r="81" spans="1:11" x14ac:dyDescent="0.35">
      <c r="A81" t="s">
        <v>231</v>
      </c>
      <c r="B81" s="5" t="s">
        <v>232</v>
      </c>
      <c r="C81" t="s">
        <v>29</v>
      </c>
      <c r="D81" t="s">
        <v>7</v>
      </c>
      <c r="E81" s="4">
        <v>45737</v>
      </c>
      <c r="F81" t="s">
        <v>3</v>
      </c>
      <c r="G81">
        <f t="shared" ca="1" si="3"/>
        <v>46</v>
      </c>
      <c r="H81">
        <f t="shared" ca="1" si="4"/>
        <v>105</v>
      </c>
      <c r="I81" s="1" t="s">
        <v>34</v>
      </c>
      <c r="J81" s="2">
        <v>0</v>
      </c>
      <c r="K81" s="3">
        <f t="shared" si="5"/>
        <v>12</v>
      </c>
    </row>
    <row r="82" spans="1:11" x14ac:dyDescent="0.35">
      <c r="A82" t="s">
        <v>233</v>
      </c>
      <c r="B82" s="5" t="s">
        <v>234</v>
      </c>
      <c r="C82" t="s">
        <v>29</v>
      </c>
      <c r="D82" t="s">
        <v>7</v>
      </c>
      <c r="E82" s="4">
        <v>45738</v>
      </c>
      <c r="F82" t="s">
        <v>2</v>
      </c>
      <c r="G82">
        <f t="shared" ca="1" si="3"/>
        <v>80</v>
      </c>
      <c r="H82">
        <f t="shared" ca="1" si="4"/>
        <v>104</v>
      </c>
      <c r="I82" s="1" t="s">
        <v>15</v>
      </c>
      <c r="J82" s="2">
        <v>0</v>
      </c>
      <c r="K82" s="3">
        <f t="shared" si="5"/>
        <v>12</v>
      </c>
    </row>
    <row r="83" spans="1:11" x14ac:dyDescent="0.35">
      <c r="A83" t="s">
        <v>235</v>
      </c>
      <c r="B83" s="5" t="s">
        <v>236</v>
      </c>
      <c r="C83" t="s">
        <v>29</v>
      </c>
      <c r="D83" t="s">
        <v>7</v>
      </c>
      <c r="E83" s="4">
        <v>45739</v>
      </c>
      <c r="F83" t="s">
        <v>201</v>
      </c>
      <c r="G83">
        <f t="shared" ca="1" si="3"/>
        <v>98</v>
      </c>
      <c r="H83">
        <f t="shared" ca="1" si="4"/>
        <v>109</v>
      </c>
      <c r="I83" s="1" t="s">
        <v>14</v>
      </c>
      <c r="J83" s="2">
        <v>0</v>
      </c>
      <c r="K83" s="3">
        <f t="shared" si="5"/>
        <v>13</v>
      </c>
    </row>
    <row r="84" spans="1:11" x14ac:dyDescent="0.35">
      <c r="A84" t="s">
        <v>237</v>
      </c>
      <c r="B84" s="5" t="s">
        <v>238</v>
      </c>
      <c r="C84" t="s">
        <v>29</v>
      </c>
      <c r="D84" t="s">
        <v>7</v>
      </c>
      <c r="E84" s="4">
        <v>45740</v>
      </c>
      <c r="F84" t="s">
        <v>239</v>
      </c>
      <c r="G84">
        <f t="shared" ca="1" si="3"/>
        <v>65</v>
      </c>
      <c r="H84">
        <f t="shared" ca="1" si="4"/>
        <v>124</v>
      </c>
      <c r="I84" s="1" t="s">
        <v>200</v>
      </c>
      <c r="J84" s="2">
        <v>0</v>
      </c>
      <c r="K84" s="3">
        <f t="shared" si="5"/>
        <v>13</v>
      </c>
    </row>
    <row r="85" spans="1:11" x14ac:dyDescent="0.35">
      <c r="A85" t="s">
        <v>113</v>
      </c>
      <c r="B85" s="5" t="s">
        <v>114</v>
      </c>
      <c r="C85" t="s">
        <v>29</v>
      </c>
      <c r="D85" t="s">
        <v>8</v>
      </c>
      <c r="E85" s="4">
        <v>45741</v>
      </c>
      <c r="F85" t="s">
        <v>2</v>
      </c>
      <c r="G85">
        <f t="shared" ca="1" si="3"/>
        <v>69</v>
      </c>
      <c r="H85">
        <f t="shared" ca="1" si="4"/>
        <v>98</v>
      </c>
      <c r="I85" s="1" t="s">
        <v>9</v>
      </c>
      <c r="J85" s="2">
        <v>0</v>
      </c>
      <c r="K85" s="3">
        <f t="shared" si="5"/>
        <v>13</v>
      </c>
    </row>
    <row r="86" spans="1:11" x14ac:dyDescent="0.35">
      <c r="A86" t="s">
        <v>115</v>
      </c>
      <c r="B86" s="5" t="s">
        <v>116</v>
      </c>
      <c r="C86" t="s">
        <v>25</v>
      </c>
      <c r="D86" t="s">
        <v>8</v>
      </c>
      <c r="E86" s="4">
        <v>45742</v>
      </c>
      <c r="F86" t="s">
        <v>51</v>
      </c>
      <c r="G86">
        <f t="shared" ca="1" si="3"/>
        <v>98</v>
      </c>
      <c r="H86">
        <f t="shared" ca="1" si="4"/>
        <v>115</v>
      </c>
      <c r="I86" s="1" t="s">
        <v>9</v>
      </c>
      <c r="J86" s="2">
        <v>0</v>
      </c>
      <c r="K86" s="3">
        <f t="shared" si="5"/>
        <v>13</v>
      </c>
    </row>
  </sheetData>
  <sortState xmlns:xlrd2="http://schemas.microsoft.com/office/spreadsheetml/2017/richdata2" ref="A2:K86">
    <sortCondition ref="E1:E86"/>
  </sortState>
  <phoneticPr fontId="2" type="noConversion"/>
  <conditionalFormatting sqref="B1:D1048576">
    <cfRule type="endsWith" dxfId="10" priority="18" operator="endsWith" text="?">
      <formula>RIGHT(B1,LEN("?"))="?"</formula>
    </cfRule>
    <cfRule type="containsText" dxfId="9" priority="19" operator="containsText" text="&quot;?&quot;">
      <formula>NOT(ISERROR(SEARCH("""?""",B1)))</formula>
    </cfRule>
  </conditionalFormatting>
  <conditionalFormatting sqref="E1:E1048576">
    <cfRule type="colorScale" priority="10">
      <colorScale>
        <cfvo type="min"/>
        <cfvo type="max"/>
        <color theme="6" tint="0.39997558519241921"/>
        <color theme="0"/>
      </colorScale>
    </cfRule>
  </conditionalFormatting>
  <conditionalFormatting sqref="F1:F1048576">
    <cfRule type="containsText" dxfId="8" priority="1" operator="containsText" text="Ghosted">
      <formula>NOT(ISERROR(SEARCH("Ghosted",F1)))</formula>
    </cfRule>
    <cfRule type="containsText" dxfId="7" priority="2" operator="containsText" text="Bailed">
      <formula>NOT(ISERROR(SEARCH("Bailed",F1)))</formula>
    </cfRule>
    <cfRule type="containsText" dxfId="6" priority="7" operator="containsText" text="Reject">
      <formula>NOT(ISERROR(SEARCH("Reject",F1)))</formula>
    </cfRule>
    <cfRule type="containsText" dxfId="5" priority="9" operator="containsText" text="Offer">
      <formula>NOT(ISERROR(SEARCH("Offer",F1)))</formula>
    </cfRule>
  </conditionalFormatting>
  <conditionalFormatting sqref="F1:H1048576">
    <cfRule type="containsText" dxfId="4" priority="15" operator="containsText" text="On">
      <formula>NOT(ISERROR(SEARCH("On",F1)))</formula>
    </cfRule>
  </conditionalFormatting>
  <conditionalFormatting sqref="F1:I1048576 K1:K1048576">
    <cfRule type="containsText" dxfId="3" priority="16" operator="containsText" text="Ended">
      <formula>NOT(ISERROR(SEARCH("Ended",F1)))</formula>
    </cfRule>
    <cfRule type="containsText" dxfId="2" priority="20" operator="containsText" text="Den">
      <formula>NOT(ISERROR(SEARCH("Den",F1)))</formula>
    </cfRule>
    <cfRule type="containsText" dxfId="1" priority="21" operator="containsText" text="Interv">
      <formula>NOT(ISERROR(SEARCH("Interv",F1)))</formula>
    </cfRule>
  </conditionalFormatting>
  <conditionalFormatting sqref="I1:I1048576 K1:K1048576 E1:E1048576">
    <cfRule type="beginsWith" dxfId="0" priority="17" operator="beginsWith" text="?">
      <formula>LEFT(E1,LEN("?"))="?"</formula>
    </cfRule>
  </conditionalFormatting>
  <dataValidations count="5">
    <dataValidation type="whole" allowBlank="1" showInputMessage="1" showErrorMessage="1" sqref="J1:J1048576" xr:uid="{89175BC1-BED2-4A4E-BC9B-30B543588650}">
      <formula1>0</formula1>
      <formula2>10</formula2>
    </dataValidation>
    <dataValidation type="list" allowBlank="1" showInputMessage="1" showErrorMessage="1" sqref="F1:F1048576" xr:uid="{F09CCFA7-B907-4EDC-9E6C-DB73AAE9A528}">
      <formula1>"Pending,Denied,Interviewing,No Response,Bailed,Ghosted,On Hold,Rejected,Offer"</formula1>
    </dataValidation>
    <dataValidation type="list" allowBlank="1" showInputMessage="1" showErrorMessage="1" sqref="I1:I1048576" xr:uid="{A6492A70-2F97-4614-8C19-570E8591C842}">
      <formula1>"LinkedIn, LinkedIn DM, Company Site,Referral,Indeed,80000 Hours,Gaingels,Wellfound,YCombinator,BuiltIn,HiringCafe,Workday"</formula1>
    </dataValidation>
    <dataValidation type="list" allowBlank="1" showInputMessage="1" showErrorMessage="1" sqref="C1:C1048576" xr:uid="{0E912E12-6538-4938-9CE9-B323D158AAFD}">
      <formula1>"Finance,Tech,Business,Venture,Consumer Products,Healthcare,Marketing,Tech,Consulting,Insurance,Recruiter,Other,Unknown"</formula1>
    </dataValidation>
    <dataValidation type="list" allowBlank="1" showInputMessage="1" showErrorMessage="1" sqref="D2:D1048576" xr:uid="{663683AF-9ACE-422E-A306-71ECC747C0A6}">
      <formula1>"Product Manager,Project Manager,Analyst,Consultant,Other"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A88D-3241-41C0-B7E9-472CCE1959EA}">
  <dimension ref="A1:I25"/>
  <sheetViews>
    <sheetView workbookViewId="0">
      <selection activeCell="G28" sqref="G28"/>
    </sheetView>
  </sheetViews>
  <sheetFormatPr defaultRowHeight="14.5" x14ac:dyDescent="0.35"/>
  <cols>
    <col min="1" max="1" width="12.7265625" customWidth="1"/>
    <col min="2" max="2" width="11.7265625" customWidth="1"/>
    <col min="4" max="4" width="10" customWidth="1"/>
    <col min="5" max="5" width="18.6328125" customWidth="1"/>
    <col min="6" max="6" width="10.90625" customWidth="1"/>
    <col min="7" max="7" width="19.453125" customWidth="1"/>
    <col min="8" max="8" width="19.54296875" customWidth="1"/>
  </cols>
  <sheetData>
    <row r="1" spans="1:9" s="12" customFormat="1" ht="18.5" x14ac:dyDescent="0.45">
      <c r="A1" s="12" t="s">
        <v>0</v>
      </c>
      <c r="B1" s="12" t="s">
        <v>31</v>
      </c>
      <c r="C1" s="12" t="s">
        <v>6</v>
      </c>
      <c r="D1" s="12" t="s">
        <v>202</v>
      </c>
      <c r="E1" s="12" t="s">
        <v>203</v>
      </c>
      <c r="F1" s="12" t="s">
        <v>204</v>
      </c>
      <c r="G1" s="12" t="s">
        <v>205</v>
      </c>
      <c r="H1" s="12" t="s">
        <v>206</v>
      </c>
      <c r="I1" s="12" t="s">
        <v>207</v>
      </c>
    </row>
    <row r="2" spans="1:9" x14ac:dyDescent="0.35">
      <c r="A2" t="s">
        <v>72</v>
      </c>
      <c r="B2" t="s">
        <v>30</v>
      </c>
      <c r="C2" s="4">
        <v>45757</v>
      </c>
      <c r="D2">
        <v>1</v>
      </c>
      <c r="E2" t="s">
        <v>208</v>
      </c>
      <c r="F2" t="s">
        <v>209</v>
      </c>
      <c r="G2">
        <v>4</v>
      </c>
      <c r="H2">
        <v>3</v>
      </c>
      <c r="I2" t="s">
        <v>210</v>
      </c>
    </row>
    <row r="3" spans="1:9" x14ac:dyDescent="0.35">
      <c r="A3" t="s">
        <v>72</v>
      </c>
      <c r="B3" t="s">
        <v>30</v>
      </c>
      <c r="C3" s="4">
        <v>45758</v>
      </c>
      <c r="D3">
        <v>2</v>
      </c>
      <c r="E3" t="s">
        <v>211</v>
      </c>
      <c r="F3" t="s">
        <v>209</v>
      </c>
      <c r="G3">
        <v>1</v>
      </c>
      <c r="H3">
        <v>2</v>
      </c>
      <c r="I3" t="s">
        <v>210</v>
      </c>
    </row>
    <row r="4" spans="1:9" x14ac:dyDescent="0.35">
      <c r="A4" t="s">
        <v>72</v>
      </c>
      <c r="B4" t="s">
        <v>30</v>
      </c>
      <c r="C4" s="4">
        <v>45759</v>
      </c>
      <c r="D4">
        <v>3</v>
      </c>
      <c r="E4" t="s">
        <v>213</v>
      </c>
      <c r="F4" t="s">
        <v>214</v>
      </c>
      <c r="G4">
        <v>2</v>
      </c>
      <c r="H4">
        <v>5</v>
      </c>
      <c r="I4" t="s">
        <v>210</v>
      </c>
    </row>
    <row r="5" spans="1:9" x14ac:dyDescent="0.35">
      <c r="A5" t="s">
        <v>73</v>
      </c>
      <c r="B5" t="s">
        <v>8</v>
      </c>
      <c r="C5" s="4">
        <v>45778</v>
      </c>
      <c r="D5">
        <v>1</v>
      </c>
      <c r="E5" t="s">
        <v>215</v>
      </c>
      <c r="F5" t="s">
        <v>212</v>
      </c>
      <c r="G5">
        <v>2</v>
      </c>
      <c r="H5">
        <v>4</v>
      </c>
      <c r="I5" t="s">
        <v>210</v>
      </c>
    </row>
    <row r="6" spans="1:9" x14ac:dyDescent="0.35">
      <c r="A6" t="s">
        <v>73</v>
      </c>
      <c r="B6" t="s">
        <v>8</v>
      </c>
      <c r="C6" s="4">
        <v>45779</v>
      </c>
      <c r="D6">
        <v>2</v>
      </c>
      <c r="E6" t="s">
        <v>211</v>
      </c>
      <c r="F6" t="s">
        <v>209</v>
      </c>
      <c r="G6">
        <v>2</v>
      </c>
      <c r="H6">
        <v>5</v>
      </c>
      <c r="I6" t="s">
        <v>210</v>
      </c>
    </row>
    <row r="7" spans="1:9" x14ac:dyDescent="0.35">
      <c r="A7" t="s">
        <v>73</v>
      </c>
      <c r="B7" t="s">
        <v>8</v>
      </c>
      <c r="C7" s="4">
        <v>45780</v>
      </c>
      <c r="D7">
        <v>3</v>
      </c>
      <c r="E7" t="s">
        <v>211</v>
      </c>
      <c r="F7" t="s">
        <v>209</v>
      </c>
      <c r="G7">
        <v>3</v>
      </c>
      <c r="H7">
        <v>2</v>
      </c>
      <c r="I7" t="s">
        <v>210</v>
      </c>
    </row>
    <row r="8" spans="1:9" x14ac:dyDescent="0.35">
      <c r="A8" t="s">
        <v>73</v>
      </c>
      <c r="B8" t="s">
        <v>8</v>
      </c>
      <c r="C8" s="4">
        <v>45781</v>
      </c>
      <c r="D8">
        <v>4</v>
      </c>
      <c r="E8" t="s">
        <v>213</v>
      </c>
      <c r="F8" t="s">
        <v>214</v>
      </c>
      <c r="G8">
        <v>5</v>
      </c>
      <c r="H8">
        <v>1</v>
      </c>
      <c r="I8" t="s">
        <v>210</v>
      </c>
    </row>
    <row r="9" spans="1:9" x14ac:dyDescent="0.35">
      <c r="A9" t="s">
        <v>73</v>
      </c>
      <c r="B9" t="s">
        <v>8</v>
      </c>
      <c r="C9" s="4">
        <v>45782</v>
      </c>
      <c r="D9">
        <v>5</v>
      </c>
      <c r="E9" t="s">
        <v>211</v>
      </c>
      <c r="F9" t="s">
        <v>216</v>
      </c>
      <c r="G9">
        <v>1</v>
      </c>
      <c r="H9">
        <v>4</v>
      </c>
      <c r="I9" t="s">
        <v>210</v>
      </c>
    </row>
    <row r="10" spans="1:9" x14ac:dyDescent="0.35">
      <c r="A10" t="s">
        <v>100</v>
      </c>
      <c r="B10" t="s">
        <v>7</v>
      </c>
      <c r="C10" s="4">
        <v>45797</v>
      </c>
      <c r="D10">
        <v>1</v>
      </c>
      <c r="E10" t="s">
        <v>215</v>
      </c>
      <c r="F10" t="s">
        <v>216</v>
      </c>
      <c r="G10">
        <v>2</v>
      </c>
      <c r="H10">
        <v>3</v>
      </c>
      <c r="I10" t="s">
        <v>210</v>
      </c>
    </row>
    <row r="11" spans="1:9" x14ac:dyDescent="0.35">
      <c r="A11" t="s">
        <v>100</v>
      </c>
      <c r="B11" t="s">
        <v>7</v>
      </c>
      <c r="C11" s="4">
        <v>45798</v>
      </c>
      <c r="D11">
        <v>2</v>
      </c>
      <c r="E11" t="s">
        <v>208</v>
      </c>
      <c r="F11" t="s">
        <v>209</v>
      </c>
      <c r="G11">
        <v>3</v>
      </c>
      <c r="H11">
        <v>2</v>
      </c>
      <c r="I11" t="s">
        <v>210</v>
      </c>
    </row>
    <row r="12" spans="1:9" x14ac:dyDescent="0.35">
      <c r="A12" t="s">
        <v>100</v>
      </c>
      <c r="B12" t="s">
        <v>7</v>
      </c>
      <c r="C12" s="4">
        <v>45799</v>
      </c>
      <c r="D12">
        <v>3</v>
      </c>
      <c r="E12" t="s">
        <v>211</v>
      </c>
      <c r="F12" t="s">
        <v>214</v>
      </c>
      <c r="G12">
        <v>4</v>
      </c>
      <c r="H12">
        <v>1</v>
      </c>
      <c r="I12" t="s">
        <v>210</v>
      </c>
    </row>
    <row r="13" spans="1:9" x14ac:dyDescent="0.35">
      <c r="A13" t="s">
        <v>100</v>
      </c>
      <c r="B13" t="s">
        <v>7</v>
      </c>
      <c r="C13" s="4">
        <v>45810</v>
      </c>
      <c r="D13">
        <v>1</v>
      </c>
      <c r="E13" t="s">
        <v>213</v>
      </c>
      <c r="F13" t="s">
        <v>209</v>
      </c>
      <c r="G13">
        <v>5</v>
      </c>
      <c r="H13">
        <v>4</v>
      </c>
      <c r="I13" t="s">
        <v>210</v>
      </c>
    </row>
    <row r="14" spans="1:9" x14ac:dyDescent="0.35">
      <c r="A14" t="s">
        <v>199</v>
      </c>
      <c r="B14" t="s">
        <v>5</v>
      </c>
      <c r="C14" s="4">
        <v>45768</v>
      </c>
      <c r="D14">
        <v>1</v>
      </c>
      <c r="E14" t="s">
        <v>211</v>
      </c>
      <c r="F14" t="s">
        <v>209</v>
      </c>
      <c r="G14">
        <v>1</v>
      </c>
      <c r="H14">
        <v>2</v>
      </c>
      <c r="I14" t="s">
        <v>210</v>
      </c>
    </row>
    <row r="15" spans="1:9" x14ac:dyDescent="0.35">
      <c r="A15" t="s">
        <v>199</v>
      </c>
      <c r="B15" t="s">
        <v>25</v>
      </c>
      <c r="C15" s="4">
        <v>45769</v>
      </c>
      <c r="D15">
        <v>2</v>
      </c>
      <c r="E15" t="s">
        <v>213</v>
      </c>
      <c r="F15" t="s">
        <v>212</v>
      </c>
      <c r="G15">
        <v>4</v>
      </c>
      <c r="H15">
        <v>3</v>
      </c>
      <c r="I15" t="s">
        <v>210</v>
      </c>
    </row>
    <row r="16" spans="1:9" x14ac:dyDescent="0.35">
      <c r="A16" t="s">
        <v>199</v>
      </c>
      <c r="B16" t="s">
        <v>30</v>
      </c>
      <c r="C16" s="4">
        <v>45839</v>
      </c>
      <c r="D16">
        <v>3</v>
      </c>
      <c r="E16" t="s">
        <v>211</v>
      </c>
      <c r="F16" t="s">
        <v>209</v>
      </c>
      <c r="G16">
        <v>1</v>
      </c>
      <c r="H16">
        <v>4</v>
      </c>
      <c r="I16" t="s">
        <v>210</v>
      </c>
    </row>
    <row r="17" spans="1:9" x14ac:dyDescent="0.35">
      <c r="A17" t="s">
        <v>199</v>
      </c>
      <c r="B17" t="s">
        <v>8</v>
      </c>
      <c r="C17" s="4">
        <v>45839</v>
      </c>
      <c r="D17">
        <v>4</v>
      </c>
      <c r="E17" t="s">
        <v>215</v>
      </c>
      <c r="F17" t="s">
        <v>216</v>
      </c>
      <c r="G17">
        <v>2</v>
      </c>
      <c r="H17">
        <v>1</v>
      </c>
      <c r="I17" t="s">
        <v>210</v>
      </c>
    </row>
    <row r="18" spans="1:9" x14ac:dyDescent="0.35">
      <c r="A18" t="s">
        <v>199</v>
      </c>
      <c r="B18" t="s">
        <v>5</v>
      </c>
      <c r="C18" s="4">
        <v>45840</v>
      </c>
      <c r="D18">
        <v>5</v>
      </c>
      <c r="E18" t="s">
        <v>213</v>
      </c>
      <c r="F18" t="s">
        <v>209</v>
      </c>
      <c r="G18">
        <v>2</v>
      </c>
      <c r="H18">
        <v>5</v>
      </c>
      <c r="I18" t="s">
        <v>210</v>
      </c>
    </row>
    <row r="19" spans="1:9" x14ac:dyDescent="0.35">
      <c r="A19" t="s">
        <v>199</v>
      </c>
      <c r="B19" t="s">
        <v>25</v>
      </c>
      <c r="C19" s="4">
        <v>45757</v>
      </c>
      <c r="D19">
        <v>4</v>
      </c>
      <c r="E19" t="s">
        <v>208</v>
      </c>
      <c r="F19" t="s">
        <v>209</v>
      </c>
      <c r="G19">
        <v>1</v>
      </c>
      <c r="H19">
        <v>5</v>
      </c>
      <c r="I19" t="s">
        <v>210</v>
      </c>
    </row>
    <row r="20" spans="1:9" x14ac:dyDescent="0.35">
      <c r="A20" t="s">
        <v>77</v>
      </c>
      <c r="B20" t="s">
        <v>8</v>
      </c>
      <c r="C20" s="4">
        <v>45757</v>
      </c>
      <c r="D20">
        <v>5</v>
      </c>
      <c r="E20" t="s">
        <v>208</v>
      </c>
      <c r="F20" t="s">
        <v>214</v>
      </c>
      <c r="G20">
        <v>5</v>
      </c>
      <c r="H20">
        <v>2</v>
      </c>
      <c r="I20" t="s">
        <v>210</v>
      </c>
    </row>
    <row r="21" spans="1:9" x14ac:dyDescent="0.35">
      <c r="A21" t="s">
        <v>77</v>
      </c>
      <c r="B21" t="s">
        <v>8</v>
      </c>
      <c r="C21" s="4">
        <v>45824</v>
      </c>
      <c r="D21">
        <v>6</v>
      </c>
      <c r="E21" t="s">
        <v>208</v>
      </c>
      <c r="F21" t="s">
        <v>209</v>
      </c>
      <c r="G21">
        <v>5</v>
      </c>
      <c r="H21">
        <v>3</v>
      </c>
      <c r="I21" t="s">
        <v>210</v>
      </c>
    </row>
    <row r="22" spans="1:9" x14ac:dyDescent="0.35">
      <c r="A22" t="s">
        <v>77</v>
      </c>
      <c r="B22" t="s">
        <v>7</v>
      </c>
      <c r="C22" s="4">
        <v>45824</v>
      </c>
      <c r="D22">
        <v>7</v>
      </c>
      <c r="E22" t="s">
        <v>208</v>
      </c>
      <c r="F22" t="s">
        <v>216</v>
      </c>
      <c r="G22">
        <v>3</v>
      </c>
      <c r="H22">
        <v>5</v>
      </c>
      <c r="I22" t="s">
        <v>210</v>
      </c>
    </row>
    <row r="23" spans="1:9" x14ac:dyDescent="0.35">
      <c r="A23" t="s">
        <v>77</v>
      </c>
      <c r="B23" t="s">
        <v>7</v>
      </c>
      <c r="C23" s="4">
        <v>45824</v>
      </c>
      <c r="D23">
        <v>8</v>
      </c>
      <c r="E23" t="s">
        <v>208</v>
      </c>
      <c r="F23" t="s">
        <v>209</v>
      </c>
      <c r="G23">
        <v>2</v>
      </c>
      <c r="H23">
        <v>4</v>
      </c>
      <c r="I23" t="s">
        <v>210</v>
      </c>
    </row>
    <row r="24" spans="1:9" x14ac:dyDescent="0.35">
      <c r="A24" t="s">
        <v>77</v>
      </c>
      <c r="B24" t="s">
        <v>7</v>
      </c>
      <c r="C24" s="4">
        <v>45824</v>
      </c>
      <c r="D24">
        <v>9</v>
      </c>
      <c r="E24" t="s">
        <v>208</v>
      </c>
      <c r="F24" t="s">
        <v>212</v>
      </c>
      <c r="G24">
        <v>1</v>
      </c>
      <c r="H24">
        <v>3</v>
      </c>
      <c r="I24" t="s">
        <v>210</v>
      </c>
    </row>
    <row r="25" spans="1:9" x14ac:dyDescent="0.35">
      <c r="A25" t="s">
        <v>77</v>
      </c>
      <c r="B25" t="s">
        <v>7</v>
      </c>
      <c r="C25" s="4">
        <v>45762</v>
      </c>
      <c r="D25">
        <v>10</v>
      </c>
      <c r="E25" t="s">
        <v>208</v>
      </c>
      <c r="F25" t="s">
        <v>214</v>
      </c>
      <c r="G25">
        <v>4</v>
      </c>
      <c r="H25">
        <v>1</v>
      </c>
      <c r="I25" t="s">
        <v>210</v>
      </c>
    </row>
  </sheetData>
  <phoneticPr fontId="2" type="noConversion"/>
  <dataValidations count="6">
    <dataValidation type="whole" allowBlank="1" showInputMessage="1" showErrorMessage="1" sqref="D1:D1048576" xr:uid="{40037E99-9C75-4AB8-8874-A537D09EDF6D}">
      <formula1>1</formula1>
      <formula2>10</formula2>
    </dataValidation>
    <dataValidation type="list" allowBlank="1" showInputMessage="1" showErrorMessage="1" sqref="I1:I1048576" xr:uid="{E2FE1450-7F37-415B-A025-C702A8FAE346}">
      <formula1>"Pending,Complete"</formula1>
    </dataValidation>
    <dataValidation type="list" allowBlank="1" showInputMessage="1" showErrorMessage="1" sqref="B1:B1048576" xr:uid="{91412186-3624-426E-B1E7-6FCF647E35D8}">
      <formula1>"Product Manager,Project Manager,Analyst,Consultant,Other"</formula1>
    </dataValidation>
    <dataValidation type="whole" allowBlank="1" showInputMessage="1" showErrorMessage="1" sqref="G2:H1048576" xr:uid="{E67C72EF-A191-4AF5-B940-D7D0D983A5AB}">
      <formula1>1</formula1>
      <formula2>5</formula2>
    </dataValidation>
    <dataValidation type="list" allowBlank="1" showInputMessage="1" showErrorMessage="1" sqref="E1:E1048576" xr:uid="{9F22AACE-64CF-4E8A-99B1-C4AD095F15D6}">
      <formula1>"Introduction,Behavioral,Case Study,Video Recorded"</formula1>
    </dataValidation>
    <dataValidation type="list" allowBlank="1" showInputMessage="1" showErrorMessage="1" sqref="F1:F1048576" xr:uid="{AA5A44B2-730F-4B47-9CD9-3A929F274F13}">
      <formula1>"Phone Call,Virtual,In Person,Recording"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0CAF-D2CD-443E-AE13-8F53684D3C03}">
  <dimension ref="A1:N70"/>
  <sheetViews>
    <sheetView workbookViewId="0">
      <pane ySplit="1" topLeftCell="A2" activePane="bottomLeft" state="frozen"/>
      <selection pane="bottomLeft" activeCell="E21" sqref="E21"/>
    </sheetView>
  </sheetViews>
  <sheetFormatPr defaultRowHeight="14.5" x14ac:dyDescent="0.35"/>
  <cols>
    <col min="2" max="2" width="13.90625" customWidth="1"/>
    <col min="3" max="3" width="21.26953125" customWidth="1"/>
    <col min="4" max="4" width="10.54296875" style="1" customWidth="1"/>
    <col min="5" max="5" width="11.08984375" style="1" customWidth="1"/>
    <col min="6" max="7" width="13.54296875" style="1" customWidth="1"/>
    <col min="8" max="8" width="13.54296875" style="15" customWidth="1"/>
    <col min="9" max="9" width="13.08984375" style="15" customWidth="1"/>
    <col min="10" max="10" width="20.26953125" style="15" customWidth="1"/>
    <col min="11" max="11" width="19.54296875" style="16" customWidth="1"/>
    <col min="12" max="12" width="11.7265625" style="16" customWidth="1"/>
    <col min="13" max="13" width="2.453125" style="14" customWidth="1"/>
    <col min="14" max="14" width="8.7265625" style="16"/>
  </cols>
  <sheetData>
    <row r="1" spans="1:14" x14ac:dyDescent="0.35">
      <c r="A1" t="s">
        <v>41</v>
      </c>
      <c r="B1" t="s">
        <v>36</v>
      </c>
      <c r="C1" t="s">
        <v>60</v>
      </c>
      <c r="D1" s="1" t="s">
        <v>42</v>
      </c>
      <c r="E1" s="1" t="s">
        <v>46</v>
      </c>
      <c r="F1" s="1" t="s">
        <v>49</v>
      </c>
      <c r="G1" s="1" t="s">
        <v>247</v>
      </c>
      <c r="H1" s="15" t="s">
        <v>44</v>
      </c>
      <c r="I1" s="15" t="s">
        <v>45</v>
      </c>
      <c r="J1" s="15" t="s">
        <v>50</v>
      </c>
      <c r="K1" s="16" t="s">
        <v>248</v>
      </c>
      <c r="L1" s="16" t="s">
        <v>249</v>
      </c>
      <c r="N1" s="16" t="s">
        <v>47</v>
      </c>
    </row>
    <row r="2" spans="1:14" x14ac:dyDescent="0.35">
      <c r="A2" t="str">
        <f>Tracker!A2</f>
        <v>Company 1</v>
      </c>
      <c r="B2" t="str">
        <f>Tracker!B2</f>
        <v>Title 1</v>
      </c>
      <c r="C2" t="str">
        <f>Tracker!F2</f>
        <v>No Response</v>
      </c>
      <c r="D2" s="1">
        <f ca="1">(Tracker!G2+Tracker!H2)/2</f>
        <v>82</v>
      </c>
      <c r="E2" s="1">
        <f>_xlfn.XLOOKUP(Tracker!D2, Weights!$E$2:$E$6, Weights!$F$2:$F$6, 1)</f>
        <v>1</v>
      </c>
      <c r="F2" s="1">
        <f>0.95</f>
        <v>0.95</v>
      </c>
      <c r="G2" s="1">
        <f>_xlfn.XLOOKUP([1]Tracker!C2, [1]Weights!$A$2:$A$16, [1]Weights!$B$2:$B$16, 0.5)</f>
        <v>0.8</v>
      </c>
      <c r="H2" s="15">
        <f>_xlfn.XLOOKUP([1]Tracker!F2, [1]Weights!$G$2:$G$16, [1]Weights!$H$2:$H$16, 0.2)</f>
        <v>0.3</v>
      </c>
      <c r="I2" s="15">
        <f>_xlfn.XLOOKUP([1]Tracker!I2, [1]Weights!$C$2:$C$16, [1]Weights!$D$2:$D$16, 0.2)</f>
        <v>0.3</v>
      </c>
      <c r="J2" s="15">
        <f>MIN([1]Tracker!L2, 4)/4</f>
        <v>0</v>
      </c>
      <c r="K2" s="16">
        <f ca="1">IF(D2=0, 0.5, MIN(1, MAX(0, (E2 * F2 * G2 * (D2 / 120)))))</f>
        <v>0.51933333333333331</v>
      </c>
      <c r="L2" s="16">
        <f>IF(I2=0, 0.2, ROUND((0.4 * I2 + 0.3 * H2 + 0.3 * J2), 2))</f>
        <v>0.21</v>
      </c>
      <c r="N2" s="16">
        <f ca="1">K2/L2</f>
        <v>2.4730158730158731</v>
      </c>
    </row>
    <row r="3" spans="1:14" x14ac:dyDescent="0.35">
      <c r="A3" t="str">
        <f>Tracker!A3</f>
        <v>Company 2</v>
      </c>
      <c r="B3" t="str">
        <f>Tracker!B3</f>
        <v>Title 2</v>
      </c>
      <c r="C3" t="str">
        <f>Tracker!F3</f>
        <v>Rejected</v>
      </c>
      <c r="D3" s="1">
        <f ca="1">(Tracker!G3+Tracker!H3)/2</f>
        <v>99.5</v>
      </c>
      <c r="E3" s="1">
        <f>_xlfn.XLOOKUP(Tracker!D3, Weights!$E$2:$E$6, Weights!$F$2:$F$6, 1)</f>
        <v>1</v>
      </c>
      <c r="F3" s="1">
        <f t="shared" ref="F3:F66" si="0">0.95</f>
        <v>0.95</v>
      </c>
      <c r="G3" s="1">
        <f>_xlfn.XLOOKUP([1]Tracker!C3, [1]Weights!$A$2:$A$16, [1]Weights!$B$2:$B$16, 0.5)</f>
        <v>1.2</v>
      </c>
      <c r="H3" s="15">
        <f>_xlfn.XLOOKUP([1]Tracker!F3, [1]Weights!$G$2:$G$16, [1]Weights!$H$2:$H$16, 0.2)</f>
        <v>0.8</v>
      </c>
      <c r="I3" s="15">
        <f>_xlfn.XLOOKUP([1]Tracker!I3, [1]Weights!$C$2:$C$16, [1]Weights!$D$2:$D$16, 0.2)</f>
        <v>0.3</v>
      </c>
      <c r="J3" s="15">
        <f>MIN([1]Tracker!L3, 4)/4</f>
        <v>0.75</v>
      </c>
      <c r="K3" s="16">
        <f t="shared" ref="K3:K66" ca="1" si="1">IF(D3=0, 0.5, MIN(1, MAX(0, (E3 * F3 * G3 * (D3 / 120)))))</f>
        <v>0.94524999999999992</v>
      </c>
      <c r="L3" s="16">
        <f t="shared" ref="L3:L66" si="2">IF(I3=0, 0.2, ROUND((0.4 * I3 + 0.3 * H3 + 0.3 * J3), 2))</f>
        <v>0.59</v>
      </c>
      <c r="N3" s="16">
        <f t="shared" ref="N3:N66" ca="1" si="3">K3/L3</f>
        <v>1.6021186440677966</v>
      </c>
    </row>
    <row r="4" spans="1:14" x14ac:dyDescent="0.35">
      <c r="A4" t="str">
        <f>Tracker!A4</f>
        <v>Company 5</v>
      </c>
      <c r="B4" t="str">
        <f>Tracker!B4</f>
        <v>Title 3</v>
      </c>
      <c r="C4" t="str">
        <f>Tracker!F4</f>
        <v>Denied</v>
      </c>
      <c r="D4" s="1">
        <f ca="1">(Tracker!G4+Tracker!H4)/2</f>
        <v>96</v>
      </c>
      <c r="E4" s="1">
        <f>_xlfn.XLOOKUP(Tracker!D4, Weights!$E$2:$E$6, Weights!$F$2:$F$6, 1)</f>
        <v>1</v>
      </c>
      <c r="F4" s="1">
        <f t="shared" si="0"/>
        <v>0.95</v>
      </c>
      <c r="G4" s="1">
        <f>_xlfn.XLOOKUP([1]Tracker!C4, [1]Weights!$A$2:$A$16, [1]Weights!$B$2:$B$16, 0.5)</f>
        <v>1</v>
      </c>
      <c r="H4" s="15">
        <f>_xlfn.XLOOKUP([1]Tracker!F4, [1]Weights!$G$2:$G$16, [1]Weights!$H$2:$H$16, 0.2)</f>
        <v>0.3</v>
      </c>
      <c r="I4" s="15">
        <f>_xlfn.XLOOKUP([1]Tracker!I4, [1]Weights!$C$2:$C$16, [1]Weights!$D$2:$D$16, 0.2)</f>
        <v>0.3</v>
      </c>
      <c r="J4" s="15">
        <f>MIN([1]Tracker!L4, 4)/4</f>
        <v>0</v>
      </c>
      <c r="K4" s="16">
        <f t="shared" ca="1" si="1"/>
        <v>0.76</v>
      </c>
      <c r="L4" s="16">
        <f t="shared" si="2"/>
        <v>0.21</v>
      </c>
      <c r="N4" s="16">
        <f t="shared" ca="1" si="3"/>
        <v>3.6190476190476191</v>
      </c>
    </row>
    <row r="5" spans="1:14" x14ac:dyDescent="0.35">
      <c r="A5" t="str">
        <f>Tracker!A5</f>
        <v>Company 4</v>
      </c>
      <c r="B5" t="str">
        <f>Tracker!B5</f>
        <v>Title 4</v>
      </c>
      <c r="C5" t="str">
        <f>Tracker!F5</f>
        <v>Rejected</v>
      </c>
      <c r="D5" s="1">
        <f ca="1">(Tracker!G5+Tracker!H5)/2</f>
        <v>77.5</v>
      </c>
      <c r="E5" s="1">
        <f>_xlfn.XLOOKUP(Tracker!D5, Weights!$E$2:$E$6, Weights!$F$2:$F$6, 1)</f>
        <v>0.5</v>
      </c>
      <c r="F5" s="1">
        <f t="shared" si="0"/>
        <v>0.95</v>
      </c>
      <c r="G5" s="1">
        <f>_xlfn.XLOOKUP([1]Tracker!C5, [1]Weights!$A$2:$A$16, [1]Weights!$B$2:$B$16, 0.5)</f>
        <v>1.1000000000000001</v>
      </c>
      <c r="H5" s="15">
        <f>_xlfn.XLOOKUP([1]Tracker!F5, [1]Weights!$G$2:$G$16, [1]Weights!$H$2:$H$16, 0.2)</f>
        <v>0.8</v>
      </c>
      <c r="I5" s="15">
        <f>_xlfn.XLOOKUP([1]Tracker!I5, [1]Weights!$C$2:$C$16, [1]Weights!$D$2:$D$16, 0.2)</f>
        <v>0.2</v>
      </c>
      <c r="J5" s="15">
        <f>MIN([1]Tracker!L5, 4)/4</f>
        <v>0.25</v>
      </c>
      <c r="K5" s="16">
        <f t="shared" ca="1" si="1"/>
        <v>0.33744791666666668</v>
      </c>
      <c r="L5" s="16">
        <f t="shared" si="2"/>
        <v>0.4</v>
      </c>
      <c r="N5" s="16">
        <f t="shared" ca="1" si="3"/>
        <v>0.84361979166666667</v>
      </c>
    </row>
    <row r="6" spans="1:14" x14ac:dyDescent="0.35">
      <c r="A6" t="str">
        <f>Tracker!A6</f>
        <v>Company 5</v>
      </c>
      <c r="B6" t="str">
        <f>Tracker!B6</f>
        <v>Title 5</v>
      </c>
      <c r="C6" t="str">
        <f>Tracker!F6</f>
        <v>Denied</v>
      </c>
      <c r="D6" s="1">
        <f ca="1">(Tracker!G6+Tracker!H6)/2</f>
        <v>74.5</v>
      </c>
      <c r="E6" s="1">
        <f>_xlfn.XLOOKUP(Tracker!D6, Weights!$E$2:$E$6, Weights!$F$2:$F$6, 1)</f>
        <v>1</v>
      </c>
      <c r="F6" s="1">
        <f t="shared" si="0"/>
        <v>0.95</v>
      </c>
      <c r="G6" s="1">
        <f>_xlfn.XLOOKUP([1]Tracker!C6, [1]Weights!$A$2:$A$16, [1]Weights!$B$2:$B$16, 0.5)</f>
        <v>0.3</v>
      </c>
      <c r="H6" s="15">
        <f>_xlfn.XLOOKUP([1]Tracker!F6, [1]Weights!$G$2:$G$16, [1]Weights!$H$2:$H$16, 0.2)</f>
        <v>0.3</v>
      </c>
      <c r="I6" s="15">
        <f>_xlfn.XLOOKUP([1]Tracker!I6, [1]Weights!$C$2:$C$16, [1]Weights!$D$2:$D$16, 0.2)</f>
        <v>0.3</v>
      </c>
      <c r="J6" s="15">
        <f>MIN([1]Tracker!L6, 4)/4</f>
        <v>0</v>
      </c>
      <c r="K6" s="16">
        <f t="shared" ca="1" si="1"/>
        <v>0.1769375</v>
      </c>
      <c r="L6" s="16">
        <f t="shared" si="2"/>
        <v>0.21</v>
      </c>
      <c r="N6" s="16">
        <f t="shared" ca="1" si="3"/>
        <v>0.84255952380952381</v>
      </c>
    </row>
    <row r="7" spans="1:14" x14ac:dyDescent="0.35">
      <c r="A7" t="str">
        <f>Tracker!A7</f>
        <v>Company 6</v>
      </c>
      <c r="B7" t="str">
        <f>Tracker!B7</f>
        <v>Title 6</v>
      </c>
      <c r="C7" t="str">
        <f>Tracker!F7</f>
        <v>No Response</v>
      </c>
      <c r="D7" s="1">
        <f ca="1">(Tracker!G7+Tracker!H7)/2</f>
        <v>101</v>
      </c>
      <c r="E7" s="1">
        <f>_xlfn.XLOOKUP(Tracker!D7, Weights!$E$2:$E$6, Weights!$F$2:$F$6, 1)</f>
        <v>1</v>
      </c>
      <c r="F7" s="1">
        <f t="shared" si="0"/>
        <v>0.95</v>
      </c>
      <c r="G7" s="1">
        <f>_xlfn.XLOOKUP([1]Tracker!C7, [1]Weights!$A$2:$A$16, [1]Weights!$B$2:$B$16, 0.5)</f>
        <v>1</v>
      </c>
      <c r="H7" s="15">
        <f>_xlfn.XLOOKUP([1]Tracker!F7, [1]Weights!$G$2:$G$16, [1]Weights!$H$2:$H$16, 0.2)</f>
        <v>0.3</v>
      </c>
      <c r="I7" s="15">
        <f>_xlfn.XLOOKUP([1]Tracker!I7, [1]Weights!$C$2:$C$16, [1]Weights!$D$2:$D$16, 0.2)</f>
        <v>0.3</v>
      </c>
      <c r="J7" s="15">
        <f>MIN([1]Tracker!L7, 4)/4</f>
        <v>0</v>
      </c>
      <c r="K7" s="16">
        <f t="shared" ca="1" si="1"/>
        <v>0.79958333333333331</v>
      </c>
      <c r="L7" s="16">
        <f t="shared" si="2"/>
        <v>0.21</v>
      </c>
      <c r="N7" s="16">
        <f t="shared" ca="1" si="3"/>
        <v>3.8075396825396828</v>
      </c>
    </row>
    <row r="8" spans="1:14" x14ac:dyDescent="0.35">
      <c r="A8" t="str">
        <f>Tracker!A8</f>
        <v>Company 7</v>
      </c>
      <c r="B8" t="str">
        <f>Tracker!B8</f>
        <v>Title 7</v>
      </c>
      <c r="C8" t="str">
        <f>Tracker!F8</f>
        <v>Pending</v>
      </c>
      <c r="D8" s="1">
        <f ca="1">(Tracker!G8+Tracker!H8)/2</f>
        <v>73.5</v>
      </c>
      <c r="E8" s="1">
        <f>_xlfn.XLOOKUP(Tracker!D8, Weights!$E$2:$E$6, Weights!$F$2:$F$6, 1)</f>
        <v>1</v>
      </c>
      <c r="F8" s="1">
        <f t="shared" si="0"/>
        <v>0.95</v>
      </c>
      <c r="G8" s="1">
        <f>_xlfn.XLOOKUP([1]Tracker!C8, [1]Weights!$A$2:$A$16, [1]Weights!$B$2:$B$16, 0.5)</f>
        <v>1.2</v>
      </c>
      <c r="H8" s="15">
        <f>_xlfn.XLOOKUP([1]Tracker!F8, [1]Weights!$G$2:$G$16, [1]Weights!$H$2:$H$16, 0.2)</f>
        <v>0.3</v>
      </c>
      <c r="I8" s="15">
        <f>_xlfn.XLOOKUP([1]Tracker!I8, [1]Weights!$C$2:$C$16, [1]Weights!$D$2:$D$16, 0.2)</f>
        <v>0.3</v>
      </c>
      <c r="J8" s="15">
        <f>MIN([1]Tracker!L8, 4)/4</f>
        <v>0</v>
      </c>
      <c r="K8" s="16">
        <f t="shared" ca="1" si="1"/>
        <v>0.69825000000000004</v>
      </c>
      <c r="L8" s="16">
        <f t="shared" si="2"/>
        <v>0.21</v>
      </c>
      <c r="N8" s="16">
        <f t="shared" ca="1" si="3"/>
        <v>3.3250000000000002</v>
      </c>
    </row>
    <row r="9" spans="1:14" x14ac:dyDescent="0.35">
      <c r="A9" t="str">
        <f>Tracker!A9</f>
        <v>Company 25</v>
      </c>
      <c r="B9" t="str">
        <f>Tracker!B9</f>
        <v>Title 25</v>
      </c>
      <c r="C9" t="str">
        <f>Tracker!F9</f>
        <v>Ghosted</v>
      </c>
      <c r="D9" s="1">
        <f ca="1">(Tracker!G9+Tracker!H9)/2</f>
        <v>84.5</v>
      </c>
      <c r="E9" s="1">
        <f>_xlfn.XLOOKUP(Tracker!D9, Weights!$E$2:$E$6, Weights!$F$2:$F$6, 1)</f>
        <v>1</v>
      </c>
      <c r="F9" s="1">
        <f t="shared" si="0"/>
        <v>0.95</v>
      </c>
      <c r="G9" s="1">
        <f>_xlfn.XLOOKUP([1]Tracker!C9, [1]Weights!$A$2:$A$16, [1]Weights!$B$2:$B$16, 0.5)</f>
        <v>1.1000000000000001</v>
      </c>
      <c r="H9" s="15">
        <f>_xlfn.XLOOKUP([1]Tracker!F9, [1]Weights!$G$2:$G$16, [1]Weights!$H$2:$H$16, 0.2)</f>
        <v>0.3</v>
      </c>
      <c r="I9" s="15">
        <f>_xlfn.XLOOKUP([1]Tracker!I9, [1]Weights!$C$2:$C$16, [1]Weights!$D$2:$D$16, 0.2)</f>
        <v>0.3</v>
      </c>
      <c r="J9" s="15">
        <f>MIN([1]Tracker!L9, 4)/4</f>
        <v>0</v>
      </c>
      <c r="K9" s="16">
        <f t="shared" ca="1" si="1"/>
        <v>0.7358541666666667</v>
      </c>
      <c r="L9" s="16">
        <f t="shared" si="2"/>
        <v>0.21</v>
      </c>
      <c r="N9" s="16">
        <f t="shared" ca="1" si="3"/>
        <v>3.5040674603174606</v>
      </c>
    </row>
    <row r="10" spans="1:14" x14ac:dyDescent="0.35">
      <c r="A10" t="str">
        <f>Tracker!A10</f>
        <v>Company 26</v>
      </c>
      <c r="B10" t="str">
        <f>Tracker!B10</f>
        <v>Title 26</v>
      </c>
      <c r="C10" t="str">
        <f>Tracker!F10</f>
        <v>Pending</v>
      </c>
      <c r="D10" s="1">
        <f ca="1">(Tracker!G10+Tracker!H10)/2</f>
        <v>96.5</v>
      </c>
      <c r="E10" s="1">
        <f>_xlfn.XLOOKUP(Tracker!D10, Weights!$E$2:$E$6, Weights!$F$2:$F$6, 1)</f>
        <v>1</v>
      </c>
      <c r="F10" s="1">
        <f t="shared" si="0"/>
        <v>0.95</v>
      </c>
      <c r="G10" s="1">
        <f>_xlfn.XLOOKUP([1]Tracker!C10, [1]Weights!$A$2:$A$16, [1]Weights!$B$2:$B$16, 0.5)</f>
        <v>1.1000000000000001</v>
      </c>
      <c r="H10" s="15">
        <f>_xlfn.XLOOKUP([1]Tracker!F10, [1]Weights!$G$2:$G$16, [1]Weights!$H$2:$H$16, 0.2)</f>
        <v>0.8</v>
      </c>
      <c r="I10" s="15">
        <f>_xlfn.XLOOKUP([1]Tracker!I10, [1]Weights!$C$2:$C$16, [1]Weights!$D$2:$D$16, 0.2)</f>
        <v>0.8</v>
      </c>
      <c r="J10" s="15">
        <f>MIN([1]Tracker!L10, 4)/4</f>
        <v>0.25</v>
      </c>
      <c r="K10" s="16">
        <f t="shared" ca="1" si="1"/>
        <v>0.84035416666666662</v>
      </c>
      <c r="L10" s="16">
        <f t="shared" si="2"/>
        <v>0.64</v>
      </c>
      <c r="N10" s="16">
        <f t="shared" ca="1" si="3"/>
        <v>1.3130533854166666</v>
      </c>
    </row>
    <row r="11" spans="1:14" x14ac:dyDescent="0.35">
      <c r="A11" t="str">
        <f>Tracker!A11</f>
        <v>Company 27</v>
      </c>
      <c r="B11" t="str">
        <f>Tracker!B11</f>
        <v>Title 27</v>
      </c>
      <c r="C11" t="str">
        <f>Tracker!F11</f>
        <v>Pending</v>
      </c>
      <c r="D11" s="1">
        <f ca="1">(Tracker!G11+Tracker!H11)/2</f>
        <v>94</v>
      </c>
      <c r="E11" s="1">
        <f>_xlfn.XLOOKUP(Tracker!D11, Weights!$E$2:$E$6, Weights!$F$2:$F$6, 1)</f>
        <v>1</v>
      </c>
      <c r="F11" s="1">
        <f t="shared" si="0"/>
        <v>0.95</v>
      </c>
      <c r="G11" s="1">
        <f>_xlfn.XLOOKUP([1]Tracker!C11, [1]Weights!$A$2:$A$16, [1]Weights!$B$2:$B$16, 0.5)</f>
        <v>1</v>
      </c>
      <c r="H11" s="15">
        <f>_xlfn.XLOOKUP([1]Tracker!F11, [1]Weights!$G$2:$G$16, [1]Weights!$H$2:$H$16, 0.2)</f>
        <v>0.3</v>
      </c>
      <c r="I11" s="15">
        <f>_xlfn.XLOOKUP([1]Tracker!I11, [1]Weights!$C$2:$C$16, [1]Weights!$D$2:$D$16, 0.2)</f>
        <v>0.3</v>
      </c>
      <c r="J11" s="15">
        <f>MIN([1]Tracker!L11, 4)/4</f>
        <v>0</v>
      </c>
      <c r="K11" s="16">
        <f t="shared" ca="1" si="1"/>
        <v>0.74416666666666664</v>
      </c>
      <c r="L11" s="16">
        <f t="shared" si="2"/>
        <v>0.21</v>
      </c>
      <c r="N11" s="16">
        <f t="shared" ca="1" si="3"/>
        <v>3.5436507936507935</v>
      </c>
    </row>
    <row r="12" spans="1:14" x14ac:dyDescent="0.35">
      <c r="A12" t="str">
        <f>Tracker!A12</f>
        <v>Company 28</v>
      </c>
      <c r="B12" t="str">
        <f>Tracker!B12</f>
        <v>Title 28</v>
      </c>
      <c r="C12" t="str">
        <f>Tracker!F12</f>
        <v>Interviewing</v>
      </c>
      <c r="D12" s="1">
        <f ca="1">(Tracker!G12+Tracker!H12)/2</f>
        <v>95.5</v>
      </c>
      <c r="E12" s="1">
        <f>_xlfn.XLOOKUP(Tracker!D12, Weights!$E$2:$E$6, Weights!$F$2:$F$6, 1)</f>
        <v>1</v>
      </c>
      <c r="F12" s="1">
        <f t="shared" si="0"/>
        <v>0.95</v>
      </c>
      <c r="G12" s="1">
        <f>_xlfn.XLOOKUP([1]Tracker!C12, [1]Weights!$A$2:$A$16, [1]Weights!$B$2:$B$16, 0.5)</f>
        <v>0.9</v>
      </c>
      <c r="H12" s="15">
        <f>_xlfn.XLOOKUP([1]Tracker!F12, [1]Weights!$G$2:$G$16, [1]Weights!$H$2:$H$16, 0.2)</f>
        <v>0.3</v>
      </c>
      <c r="I12" s="15">
        <f>_xlfn.XLOOKUP([1]Tracker!I12, [1]Weights!$C$2:$C$16, [1]Weights!$D$2:$D$16, 0.2)</f>
        <v>0.3</v>
      </c>
      <c r="J12" s="15">
        <f>MIN([1]Tracker!L12, 4)/4</f>
        <v>0</v>
      </c>
      <c r="K12" s="16">
        <f t="shared" ca="1" si="1"/>
        <v>0.68043749999999992</v>
      </c>
      <c r="L12" s="16">
        <f t="shared" si="2"/>
        <v>0.21</v>
      </c>
      <c r="N12" s="16">
        <f t="shared" ca="1" si="3"/>
        <v>3.2401785714285714</v>
      </c>
    </row>
    <row r="13" spans="1:14" x14ac:dyDescent="0.35">
      <c r="A13" t="str">
        <f>Tracker!A13</f>
        <v>Company 31</v>
      </c>
      <c r="B13" t="str">
        <f>Tracker!B13</f>
        <v>Title 31</v>
      </c>
      <c r="C13" t="str">
        <f>Tracker!F13</f>
        <v>Pending</v>
      </c>
      <c r="D13" s="1">
        <f ca="1">(Tracker!G13+Tracker!H13)/2</f>
        <v>78</v>
      </c>
      <c r="E13" s="1">
        <f>_xlfn.XLOOKUP(Tracker!D13, Weights!$E$2:$E$6, Weights!$F$2:$F$6, 1)</f>
        <v>1</v>
      </c>
      <c r="F13" s="1">
        <f t="shared" si="0"/>
        <v>0.95</v>
      </c>
      <c r="G13" s="1">
        <f>_xlfn.XLOOKUP([1]Tracker!C13, [1]Weights!$A$2:$A$16, [1]Weights!$B$2:$B$16, 0.5)</f>
        <v>0.9</v>
      </c>
      <c r="H13" s="15">
        <f>_xlfn.XLOOKUP([1]Tracker!F13, [1]Weights!$G$2:$G$16, [1]Weights!$H$2:$H$16, 0.2)</f>
        <v>0.3</v>
      </c>
      <c r="I13" s="15">
        <f>_xlfn.XLOOKUP([1]Tracker!I13, [1]Weights!$C$2:$C$16, [1]Weights!$D$2:$D$16, 0.2)</f>
        <v>0.2</v>
      </c>
      <c r="J13" s="15">
        <f>MIN([1]Tracker!L13, 4)/4</f>
        <v>0</v>
      </c>
      <c r="K13" s="16">
        <f t="shared" ca="1" si="1"/>
        <v>0.55574999999999997</v>
      </c>
      <c r="L13" s="16">
        <f t="shared" si="2"/>
        <v>0.17</v>
      </c>
      <c r="N13" s="16">
        <f t="shared" ca="1" si="3"/>
        <v>3.269117647058823</v>
      </c>
    </row>
    <row r="14" spans="1:14" x14ac:dyDescent="0.35">
      <c r="A14" t="str">
        <f>Tracker!A14</f>
        <v>Company 32</v>
      </c>
      <c r="B14" t="str">
        <f>Tracker!B14</f>
        <v>Title 32</v>
      </c>
      <c r="C14" t="str">
        <f>Tracker!F14</f>
        <v>Rejected</v>
      </c>
      <c r="D14" s="1">
        <f ca="1">(Tracker!G14+Tracker!H14)/2</f>
        <v>103</v>
      </c>
      <c r="E14" s="1">
        <f>_xlfn.XLOOKUP(Tracker!D14, Weights!$E$2:$E$6, Weights!$F$2:$F$6, 1)</f>
        <v>1</v>
      </c>
      <c r="F14" s="1">
        <f t="shared" si="0"/>
        <v>0.95</v>
      </c>
      <c r="G14" s="1">
        <f>_xlfn.XLOOKUP([1]Tracker!C14, [1]Weights!$A$2:$A$16, [1]Weights!$B$2:$B$16, 0.5)</f>
        <v>0.9</v>
      </c>
      <c r="H14" s="15">
        <f>_xlfn.XLOOKUP([1]Tracker!F14, [1]Weights!$G$2:$G$16, [1]Weights!$H$2:$H$16, 0.2)</f>
        <v>0.3</v>
      </c>
      <c r="I14" s="15">
        <f>_xlfn.XLOOKUP([1]Tracker!I14, [1]Weights!$C$2:$C$16, [1]Weights!$D$2:$D$16, 0.2)</f>
        <v>0.2</v>
      </c>
      <c r="J14" s="15">
        <f>MIN([1]Tracker!L14, 4)/4</f>
        <v>0</v>
      </c>
      <c r="K14" s="16">
        <f t="shared" ca="1" si="1"/>
        <v>0.73387499999999994</v>
      </c>
      <c r="L14" s="16">
        <f t="shared" si="2"/>
        <v>0.17</v>
      </c>
      <c r="N14" s="16">
        <f t="shared" ca="1" si="3"/>
        <v>4.3169117647058819</v>
      </c>
    </row>
    <row r="15" spans="1:14" x14ac:dyDescent="0.35">
      <c r="A15" t="str">
        <f>Tracker!A15</f>
        <v>Company 33</v>
      </c>
      <c r="B15" t="str">
        <f>Tracker!B15</f>
        <v>Title 33</v>
      </c>
      <c r="C15" t="str">
        <f>Tracker!F15</f>
        <v>Pending</v>
      </c>
      <c r="D15" s="1">
        <f ca="1">(Tracker!G15+Tracker!H15)/2</f>
        <v>75</v>
      </c>
      <c r="E15" s="1">
        <f>_xlfn.XLOOKUP(Tracker!D15, Weights!$E$2:$E$6, Weights!$F$2:$F$6, 1)</f>
        <v>1</v>
      </c>
      <c r="F15" s="1">
        <f t="shared" si="0"/>
        <v>0.95</v>
      </c>
      <c r="G15" s="1">
        <f>_xlfn.XLOOKUP([1]Tracker!C15, [1]Weights!$A$2:$A$16, [1]Weights!$B$2:$B$16, 0.5)</f>
        <v>0.9</v>
      </c>
      <c r="H15" s="15">
        <f>_xlfn.XLOOKUP([1]Tracker!F15, [1]Weights!$G$2:$G$16, [1]Weights!$H$2:$H$16, 0.2)</f>
        <v>0.3</v>
      </c>
      <c r="I15" s="15">
        <f>_xlfn.XLOOKUP([1]Tracker!I15, [1]Weights!$C$2:$C$16, [1]Weights!$D$2:$D$16, 0.2)</f>
        <v>0.2</v>
      </c>
      <c r="J15" s="15">
        <f>MIN([1]Tracker!L15, 4)/4</f>
        <v>0</v>
      </c>
      <c r="K15" s="16">
        <f t="shared" ca="1" si="1"/>
        <v>0.53437500000000004</v>
      </c>
      <c r="L15" s="16">
        <f t="shared" si="2"/>
        <v>0.17</v>
      </c>
      <c r="N15" s="16">
        <f t="shared" ca="1" si="3"/>
        <v>3.1433823529411766</v>
      </c>
    </row>
    <row r="16" spans="1:14" x14ac:dyDescent="0.35">
      <c r="A16" t="str">
        <f>Tracker!A16</f>
        <v>Company 34</v>
      </c>
      <c r="B16" t="str">
        <f>Tracker!B16</f>
        <v>Title 34</v>
      </c>
      <c r="C16" t="str">
        <f>Tracker!F16</f>
        <v>Interviewing</v>
      </c>
      <c r="D16" s="1">
        <f ca="1">(Tracker!G16+Tracker!H16)/2</f>
        <v>83.5</v>
      </c>
      <c r="E16" s="1">
        <f>_xlfn.XLOOKUP(Tracker!D16, Weights!$E$2:$E$6, Weights!$F$2:$F$6, 1)</f>
        <v>1</v>
      </c>
      <c r="F16" s="1">
        <f t="shared" si="0"/>
        <v>0.95</v>
      </c>
      <c r="G16" s="1">
        <f>_xlfn.XLOOKUP([1]Tracker!C16, [1]Weights!$A$2:$A$16, [1]Weights!$B$2:$B$16, 0.5)</f>
        <v>0.7</v>
      </c>
      <c r="H16" s="15">
        <f>_xlfn.XLOOKUP([1]Tracker!F16, [1]Weights!$G$2:$G$16, [1]Weights!$H$2:$H$16, 0.2)</f>
        <v>0.3</v>
      </c>
      <c r="I16" s="15">
        <f>_xlfn.XLOOKUP([1]Tracker!I16, [1]Weights!$C$2:$C$16, [1]Weights!$D$2:$D$16, 0.2)</f>
        <v>0.3</v>
      </c>
      <c r="J16" s="15">
        <f>MIN([1]Tracker!L16, 4)/4</f>
        <v>0</v>
      </c>
      <c r="K16" s="16">
        <f t="shared" ca="1" si="1"/>
        <v>0.46272916666666658</v>
      </c>
      <c r="L16" s="16">
        <f t="shared" si="2"/>
        <v>0.21</v>
      </c>
      <c r="N16" s="16">
        <f t="shared" ca="1" si="3"/>
        <v>2.2034722222222221</v>
      </c>
    </row>
    <row r="17" spans="1:14" x14ac:dyDescent="0.35">
      <c r="A17" t="str">
        <f>Tracker!A17</f>
        <v>Company 8</v>
      </c>
      <c r="B17" t="str">
        <f>Tracker!B17</f>
        <v>Title 8</v>
      </c>
      <c r="C17" t="str">
        <f>Tracker!F17</f>
        <v>Denied</v>
      </c>
      <c r="D17" s="1">
        <f ca="1">(Tracker!G17+Tracker!H17)/2</f>
        <v>91.5</v>
      </c>
      <c r="E17" s="1">
        <f>_xlfn.XLOOKUP(Tracker!D17, Weights!$E$2:$E$6, Weights!$F$2:$F$6, 1)</f>
        <v>1</v>
      </c>
      <c r="F17" s="1">
        <f t="shared" si="0"/>
        <v>0.95</v>
      </c>
      <c r="G17" s="1">
        <f>_xlfn.XLOOKUP([1]Tracker!C17, [1]Weights!$A$2:$A$16, [1]Weights!$B$2:$B$16, 0.5)</f>
        <v>0.8</v>
      </c>
      <c r="H17" s="15">
        <f>_xlfn.XLOOKUP([1]Tracker!F17, [1]Weights!$G$2:$G$16, [1]Weights!$H$2:$H$16, 0.2)</f>
        <v>0.3</v>
      </c>
      <c r="I17" s="15">
        <f>_xlfn.XLOOKUP([1]Tracker!I17, [1]Weights!$C$2:$C$16, [1]Weights!$D$2:$D$16, 0.2)</f>
        <v>0.3</v>
      </c>
      <c r="J17" s="15">
        <f>MIN([1]Tracker!L17, 4)/4</f>
        <v>0</v>
      </c>
      <c r="K17" s="16">
        <f t="shared" ca="1" si="1"/>
        <v>0.57950000000000002</v>
      </c>
      <c r="L17" s="16">
        <f t="shared" si="2"/>
        <v>0.21</v>
      </c>
      <c r="N17" s="16">
        <f t="shared" ca="1" si="3"/>
        <v>2.7595238095238095</v>
      </c>
    </row>
    <row r="18" spans="1:14" x14ac:dyDescent="0.35">
      <c r="A18" t="str">
        <f>Tracker!A18</f>
        <v>Company 9</v>
      </c>
      <c r="B18" t="str">
        <f>Tracker!B18</f>
        <v>Title 9</v>
      </c>
      <c r="C18" t="str">
        <f>Tracker!F18</f>
        <v>Rejected</v>
      </c>
      <c r="D18" s="1">
        <f ca="1">(Tracker!G18+Tracker!H18)/2</f>
        <v>67</v>
      </c>
      <c r="E18" s="1">
        <f>_xlfn.XLOOKUP(Tracker!D18, Weights!$E$2:$E$6, Weights!$F$2:$F$6, 1)</f>
        <v>1</v>
      </c>
      <c r="F18" s="1">
        <f t="shared" si="0"/>
        <v>0.95</v>
      </c>
      <c r="G18" s="1">
        <f>_xlfn.XLOOKUP([1]Tracker!C18, [1]Weights!$A$2:$A$16, [1]Weights!$B$2:$B$16, 0.5)</f>
        <v>1.1000000000000001</v>
      </c>
      <c r="H18" s="15">
        <f>_xlfn.XLOOKUP([1]Tracker!F18, [1]Weights!$G$2:$G$16, [1]Weights!$H$2:$H$16, 0.2)</f>
        <v>0.8</v>
      </c>
      <c r="I18" s="15">
        <f>_xlfn.XLOOKUP([1]Tracker!I18, [1]Weights!$C$2:$C$16, [1]Weights!$D$2:$D$16, 0.2)</f>
        <v>0.2</v>
      </c>
      <c r="J18" s="15">
        <f>MIN([1]Tracker!L18, 4)/4</f>
        <v>0.5</v>
      </c>
      <c r="K18" s="16">
        <f t="shared" ca="1" si="1"/>
        <v>0.5834583333333333</v>
      </c>
      <c r="L18" s="16">
        <f t="shared" si="2"/>
        <v>0.47</v>
      </c>
      <c r="N18" s="16">
        <f t="shared" ca="1" si="3"/>
        <v>1.2414007092198582</v>
      </c>
    </row>
    <row r="19" spans="1:14" x14ac:dyDescent="0.35">
      <c r="A19" t="str">
        <f>Tracker!A19</f>
        <v>Company 35</v>
      </c>
      <c r="B19" t="str">
        <f>Tracker!B19</f>
        <v>Title 35</v>
      </c>
      <c r="C19" t="str">
        <f>Tracker!F19</f>
        <v>Denied</v>
      </c>
      <c r="D19" s="1">
        <f ca="1">(Tracker!G19+Tracker!H19)/2</f>
        <v>99</v>
      </c>
      <c r="E19" s="1">
        <f>_xlfn.XLOOKUP(Tracker!D19, Weights!$E$2:$E$6, Weights!$F$2:$F$6, 1)</f>
        <v>1</v>
      </c>
      <c r="F19" s="1">
        <f t="shared" si="0"/>
        <v>0.95</v>
      </c>
      <c r="G19" s="1">
        <f>_xlfn.XLOOKUP([1]Tracker!C19, [1]Weights!$A$2:$A$16, [1]Weights!$B$2:$B$16, 0.5)</f>
        <v>1.1000000000000001</v>
      </c>
      <c r="H19" s="15">
        <f>_xlfn.XLOOKUP([1]Tracker!F19, [1]Weights!$G$2:$G$16, [1]Weights!$H$2:$H$16, 0.2)</f>
        <v>0.3</v>
      </c>
      <c r="I19" s="15">
        <f>_xlfn.XLOOKUP([1]Tracker!I19, [1]Weights!$C$2:$C$16, [1]Weights!$D$2:$D$16, 0.2)</f>
        <v>0.3</v>
      </c>
      <c r="J19" s="15">
        <f>MIN([1]Tracker!L19, 4)/4</f>
        <v>0</v>
      </c>
      <c r="K19" s="16">
        <f t="shared" ca="1" si="1"/>
        <v>0.86212499999999992</v>
      </c>
      <c r="L19" s="16">
        <f t="shared" si="2"/>
        <v>0.21</v>
      </c>
      <c r="N19" s="16">
        <f t="shared" ca="1" si="3"/>
        <v>4.1053571428571427</v>
      </c>
    </row>
    <row r="20" spans="1:14" x14ac:dyDescent="0.35">
      <c r="A20" t="str">
        <f>Tracker!A20</f>
        <v>Company 36</v>
      </c>
      <c r="B20" t="str">
        <f>Tracker!B20</f>
        <v>Title 36</v>
      </c>
      <c r="C20" t="str">
        <f>Tracker!F20</f>
        <v>No Response</v>
      </c>
      <c r="D20" s="1">
        <f ca="1">(Tracker!G20+Tracker!H20)/2</f>
        <v>89</v>
      </c>
      <c r="E20" s="1">
        <f>_xlfn.XLOOKUP(Tracker!D20, Weights!$E$2:$E$6, Weights!$F$2:$F$6, 1)</f>
        <v>1</v>
      </c>
      <c r="F20" s="1">
        <f t="shared" si="0"/>
        <v>0.95</v>
      </c>
      <c r="G20" s="1">
        <f>_xlfn.XLOOKUP([1]Tracker!C20, [1]Weights!$A$2:$A$16, [1]Weights!$B$2:$B$16, 0.5)</f>
        <v>1.2</v>
      </c>
      <c r="H20" s="15">
        <f>_xlfn.XLOOKUP([1]Tracker!F20, [1]Weights!$G$2:$G$16, [1]Weights!$H$2:$H$16, 0.2)</f>
        <v>0.3</v>
      </c>
      <c r="I20" s="15">
        <f>_xlfn.XLOOKUP([1]Tracker!I20, [1]Weights!$C$2:$C$16, [1]Weights!$D$2:$D$16, 0.2)</f>
        <v>0.8</v>
      </c>
      <c r="J20" s="15">
        <f>MIN([1]Tracker!L20, 4)/4</f>
        <v>0</v>
      </c>
      <c r="K20" s="16">
        <f t="shared" ca="1" si="1"/>
        <v>0.84549999999999992</v>
      </c>
      <c r="L20" s="16">
        <f t="shared" si="2"/>
        <v>0.41</v>
      </c>
      <c r="N20" s="16">
        <f t="shared" ca="1" si="3"/>
        <v>2.0621951219512193</v>
      </c>
    </row>
    <row r="21" spans="1:14" x14ac:dyDescent="0.35">
      <c r="A21" t="str">
        <f>Tracker!A21</f>
        <v>Company 37</v>
      </c>
      <c r="B21" t="str">
        <f>Tracker!B21</f>
        <v>Title 37</v>
      </c>
      <c r="C21" t="str">
        <f>Tracker!F21</f>
        <v>Ghosted</v>
      </c>
      <c r="D21" s="1">
        <f ca="1">(Tracker!G21+Tracker!H21)/2</f>
        <v>78.5</v>
      </c>
      <c r="E21" s="1">
        <f>_xlfn.XLOOKUP(Tracker!D21, Weights!$E$2:$E$6, Weights!$F$2:$F$6, 1)</f>
        <v>1</v>
      </c>
      <c r="F21" s="1">
        <f t="shared" si="0"/>
        <v>0.95</v>
      </c>
      <c r="G21" s="1">
        <f>_xlfn.XLOOKUP([1]Tracker!C21, [1]Weights!$A$2:$A$16, [1]Weights!$B$2:$B$16, 0.5)</f>
        <v>1.2</v>
      </c>
      <c r="H21" s="15">
        <f>_xlfn.XLOOKUP([1]Tracker!F21, [1]Weights!$G$2:$G$16, [1]Weights!$H$2:$H$16, 0.2)</f>
        <v>0.3</v>
      </c>
      <c r="I21" s="15">
        <f>_xlfn.XLOOKUP([1]Tracker!I21, [1]Weights!$C$2:$C$16, [1]Weights!$D$2:$D$16, 0.2)</f>
        <v>0.8</v>
      </c>
      <c r="J21" s="15">
        <f>MIN([1]Tracker!L21, 4)/4</f>
        <v>0</v>
      </c>
      <c r="K21" s="16">
        <f t="shared" ca="1" si="1"/>
        <v>0.74574999999999991</v>
      </c>
      <c r="L21" s="16">
        <f t="shared" si="2"/>
        <v>0.41</v>
      </c>
      <c r="N21" s="16">
        <f t="shared" ca="1" si="3"/>
        <v>1.8189024390243902</v>
      </c>
    </row>
    <row r="22" spans="1:14" x14ac:dyDescent="0.35">
      <c r="A22" t="str">
        <f>Tracker!A22</f>
        <v>Company 10</v>
      </c>
      <c r="B22" t="str">
        <f>Tracker!B22</f>
        <v>Title 10</v>
      </c>
      <c r="C22" t="str">
        <f>Tracker!F22</f>
        <v>No Response</v>
      </c>
      <c r="D22" s="1">
        <f ca="1">(Tracker!G22+Tracker!H22)/2</f>
        <v>104</v>
      </c>
      <c r="E22" s="1">
        <f>_xlfn.XLOOKUP(Tracker!D22, Weights!$E$2:$E$6, Weights!$F$2:$F$6, 1)</f>
        <v>1</v>
      </c>
      <c r="F22" s="1">
        <f t="shared" si="0"/>
        <v>0.95</v>
      </c>
      <c r="G22" s="1">
        <f>_xlfn.XLOOKUP([1]Tracker!C22, [1]Weights!$A$2:$A$16, [1]Weights!$B$2:$B$16, 0.5)</f>
        <v>0.9</v>
      </c>
      <c r="H22" s="15">
        <f>_xlfn.XLOOKUP([1]Tracker!F22, [1]Weights!$G$2:$G$16, [1]Weights!$H$2:$H$16, 0.2)</f>
        <v>0.3</v>
      </c>
      <c r="I22" s="15">
        <f>_xlfn.XLOOKUP([1]Tracker!I22, [1]Weights!$C$2:$C$16, [1]Weights!$D$2:$D$16, 0.2)</f>
        <v>0.3</v>
      </c>
      <c r="J22" s="15">
        <f>MIN([1]Tracker!L22, 4)/4</f>
        <v>0</v>
      </c>
      <c r="K22" s="16">
        <f t="shared" ca="1" si="1"/>
        <v>0.74099999999999999</v>
      </c>
      <c r="L22" s="16">
        <f t="shared" si="2"/>
        <v>0.21</v>
      </c>
      <c r="N22" s="16">
        <f t="shared" ca="1" si="3"/>
        <v>3.5285714285714285</v>
      </c>
    </row>
    <row r="23" spans="1:14" x14ac:dyDescent="0.35">
      <c r="A23" t="str">
        <f>Tracker!A23</f>
        <v>Company 38</v>
      </c>
      <c r="B23" t="str">
        <f>Tracker!B23</f>
        <v>Title 38</v>
      </c>
      <c r="C23" t="str">
        <f>Tracker!F23</f>
        <v>No Response</v>
      </c>
      <c r="D23" s="1">
        <f ca="1">(Tracker!G23+Tracker!H23)/2</f>
        <v>87</v>
      </c>
      <c r="E23" s="1">
        <f>_xlfn.XLOOKUP(Tracker!D23, Weights!$E$2:$E$6, Weights!$F$2:$F$6, 1)</f>
        <v>1</v>
      </c>
      <c r="F23" s="1">
        <f t="shared" si="0"/>
        <v>0.95</v>
      </c>
      <c r="G23" s="1">
        <f>_xlfn.XLOOKUP([1]Tracker!C23, [1]Weights!$A$2:$A$16, [1]Weights!$B$2:$B$16, 0.5)</f>
        <v>0.7</v>
      </c>
      <c r="H23" s="15">
        <f>_xlfn.XLOOKUP([1]Tracker!F23, [1]Weights!$G$2:$G$16, [1]Weights!$H$2:$H$16, 0.2)</f>
        <v>0.3</v>
      </c>
      <c r="I23" s="15">
        <f>_xlfn.XLOOKUP([1]Tracker!I23, [1]Weights!$C$2:$C$16, [1]Weights!$D$2:$D$16, 0.2)</f>
        <v>0.3</v>
      </c>
      <c r="J23" s="15">
        <f>MIN([1]Tracker!L23, 4)/4</f>
        <v>0</v>
      </c>
      <c r="K23" s="16">
        <f t="shared" ca="1" si="1"/>
        <v>0.48212499999999991</v>
      </c>
      <c r="L23" s="16">
        <f t="shared" si="2"/>
        <v>0.21</v>
      </c>
      <c r="N23" s="16">
        <f t="shared" ca="1" si="3"/>
        <v>2.2958333333333329</v>
      </c>
    </row>
    <row r="24" spans="1:14" x14ac:dyDescent="0.35">
      <c r="A24" t="str">
        <f>Tracker!A24</f>
        <v>Company 39</v>
      </c>
      <c r="B24" t="str">
        <f>Tracker!B24</f>
        <v>Title 39</v>
      </c>
      <c r="C24" t="str">
        <f>Tracker!F24</f>
        <v>Bailed</v>
      </c>
      <c r="D24" s="1">
        <f ca="1">(Tracker!G24+Tracker!H24)/2</f>
        <v>95.5</v>
      </c>
      <c r="E24" s="1">
        <f>_xlfn.XLOOKUP(Tracker!D24, Weights!$E$2:$E$6, Weights!$F$2:$F$6, 1)</f>
        <v>1</v>
      </c>
      <c r="F24" s="1">
        <f t="shared" si="0"/>
        <v>0.95</v>
      </c>
      <c r="G24" s="1">
        <f>_xlfn.XLOOKUP([1]Tracker!C24, [1]Weights!$A$2:$A$16, [1]Weights!$B$2:$B$16, 0.5)</f>
        <v>0.9</v>
      </c>
      <c r="H24" s="15">
        <f>_xlfn.XLOOKUP([1]Tracker!F24, [1]Weights!$G$2:$G$16, [1]Weights!$H$2:$H$16, 0.2)</f>
        <v>0.3</v>
      </c>
      <c r="I24" s="15">
        <f>_xlfn.XLOOKUP([1]Tracker!I24, [1]Weights!$C$2:$C$16, [1]Weights!$D$2:$D$16, 0.2)</f>
        <v>0.3</v>
      </c>
      <c r="J24" s="15">
        <f>MIN([1]Tracker!L24, 4)/4</f>
        <v>0</v>
      </c>
      <c r="K24" s="16">
        <f t="shared" ca="1" si="1"/>
        <v>0.68043749999999992</v>
      </c>
      <c r="L24" s="16">
        <f t="shared" si="2"/>
        <v>0.21</v>
      </c>
      <c r="N24" s="16">
        <f t="shared" ca="1" si="3"/>
        <v>3.2401785714285714</v>
      </c>
    </row>
    <row r="25" spans="1:14" x14ac:dyDescent="0.35">
      <c r="A25" t="str">
        <f>Tracker!A25</f>
        <v>Company 40</v>
      </c>
      <c r="B25" t="str">
        <f>Tracker!B25</f>
        <v>Title 40</v>
      </c>
      <c r="C25" t="str">
        <f>Tracker!F25</f>
        <v>Pending</v>
      </c>
      <c r="D25" s="1">
        <f ca="1">(Tracker!G25+Tracker!H25)/2</f>
        <v>92</v>
      </c>
      <c r="E25" s="1">
        <f>_xlfn.XLOOKUP(Tracker!D25, Weights!$E$2:$E$6, Weights!$F$2:$F$6, 1)</f>
        <v>1</v>
      </c>
      <c r="F25" s="1">
        <f t="shared" si="0"/>
        <v>0.95</v>
      </c>
      <c r="G25" s="1">
        <f>_xlfn.XLOOKUP([1]Tracker!C25, [1]Weights!$A$2:$A$16, [1]Weights!$B$2:$B$16, 0.5)</f>
        <v>0.3</v>
      </c>
      <c r="H25" s="15">
        <f>_xlfn.XLOOKUP([1]Tracker!F25, [1]Weights!$G$2:$G$16, [1]Weights!$H$2:$H$16, 0.2)</f>
        <v>0.3</v>
      </c>
      <c r="I25" s="15">
        <f>_xlfn.XLOOKUP([1]Tracker!I25, [1]Weights!$C$2:$C$16, [1]Weights!$D$2:$D$16, 0.2)</f>
        <v>0.3</v>
      </c>
      <c r="J25" s="15">
        <f>MIN([1]Tracker!L25, 4)/4</f>
        <v>0</v>
      </c>
      <c r="K25" s="16">
        <f t="shared" ca="1" si="1"/>
        <v>0.2185</v>
      </c>
      <c r="L25" s="16">
        <f t="shared" si="2"/>
        <v>0.21</v>
      </c>
      <c r="N25" s="16">
        <f t="shared" ca="1" si="3"/>
        <v>1.0404761904761906</v>
      </c>
    </row>
    <row r="26" spans="1:14" x14ac:dyDescent="0.35">
      <c r="A26" t="str">
        <f>Tracker!A26</f>
        <v>Company 5</v>
      </c>
      <c r="B26" t="str">
        <f>Tracker!B26</f>
        <v>Title 11</v>
      </c>
      <c r="C26" t="str">
        <f>Tracker!F26</f>
        <v>Rejected</v>
      </c>
      <c r="D26" s="1">
        <f ca="1">(Tracker!G26+Tracker!H26)/2</f>
        <v>84</v>
      </c>
      <c r="E26" s="1">
        <f>_xlfn.XLOOKUP(Tracker!D26, Weights!$E$2:$E$6, Weights!$F$2:$F$6, 1)</f>
        <v>1</v>
      </c>
      <c r="F26" s="1">
        <f t="shared" si="0"/>
        <v>0.95</v>
      </c>
      <c r="G26" s="1">
        <f>_xlfn.XLOOKUP([1]Tracker!C26, [1]Weights!$A$2:$A$16, [1]Weights!$B$2:$B$16, 0.5)</f>
        <v>1</v>
      </c>
      <c r="H26" s="15">
        <f>_xlfn.XLOOKUP([1]Tracker!F26, [1]Weights!$G$2:$G$16, [1]Weights!$H$2:$H$16, 0.2)</f>
        <v>0.3</v>
      </c>
      <c r="I26" s="15">
        <f>_xlfn.XLOOKUP([1]Tracker!I26, [1]Weights!$C$2:$C$16, [1]Weights!$D$2:$D$16, 0.2)</f>
        <v>0.8</v>
      </c>
      <c r="J26" s="15">
        <f>MIN([1]Tracker!L26, 4)/4</f>
        <v>0</v>
      </c>
      <c r="K26" s="16">
        <f t="shared" ca="1" si="1"/>
        <v>0.66499999999999992</v>
      </c>
      <c r="L26" s="16">
        <f t="shared" si="2"/>
        <v>0.41</v>
      </c>
      <c r="N26" s="16">
        <f t="shared" ca="1" si="3"/>
        <v>1.621951219512195</v>
      </c>
    </row>
    <row r="27" spans="1:14" x14ac:dyDescent="0.35">
      <c r="A27" t="str">
        <f>Tracker!A27</f>
        <v>Company 41</v>
      </c>
      <c r="B27" t="str">
        <f>Tracker!B27</f>
        <v>Title 41</v>
      </c>
      <c r="C27" t="str">
        <f>Tracker!F27</f>
        <v>Rejected</v>
      </c>
      <c r="D27" s="1">
        <f ca="1">(Tracker!G27+Tracker!H27)/2</f>
        <v>92</v>
      </c>
      <c r="E27" s="1">
        <f>_xlfn.XLOOKUP(Tracker!D27, Weights!$E$2:$E$6, Weights!$F$2:$F$6, 1)</f>
        <v>1</v>
      </c>
      <c r="F27" s="1">
        <f t="shared" si="0"/>
        <v>0.95</v>
      </c>
      <c r="G27" s="1">
        <f>_xlfn.XLOOKUP([1]Tracker!C27, [1]Weights!$A$2:$A$16, [1]Weights!$B$2:$B$16, 0.5)</f>
        <v>1.1000000000000001</v>
      </c>
      <c r="H27" s="15">
        <f>_xlfn.XLOOKUP([1]Tracker!F27, [1]Weights!$G$2:$G$16, [1]Weights!$H$2:$H$16, 0.2)</f>
        <v>0.3</v>
      </c>
      <c r="I27" s="15">
        <f>_xlfn.XLOOKUP([1]Tracker!I27, [1]Weights!$C$2:$C$16, [1]Weights!$D$2:$D$16, 0.2)</f>
        <v>0.3</v>
      </c>
      <c r="J27" s="15">
        <f>MIN([1]Tracker!L27, 4)/4</f>
        <v>0</v>
      </c>
      <c r="K27" s="16">
        <f t="shared" ca="1" si="1"/>
        <v>0.80116666666666669</v>
      </c>
      <c r="L27" s="16">
        <f t="shared" si="2"/>
        <v>0.21</v>
      </c>
      <c r="N27" s="16">
        <f t="shared" ca="1" si="3"/>
        <v>3.8150793650793653</v>
      </c>
    </row>
    <row r="28" spans="1:14" x14ac:dyDescent="0.35">
      <c r="A28" t="str">
        <f>Tracker!A28</f>
        <v>Company 42</v>
      </c>
      <c r="B28" t="str">
        <f>Tracker!B28</f>
        <v>Title 42</v>
      </c>
      <c r="C28" t="str">
        <f>Tracker!F28</f>
        <v>Pending</v>
      </c>
      <c r="D28" s="1">
        <f ca="1">(Tracker!G28+Tracker!H28)/2</f>
        <v>85</v>
      </c>
      <c r="E28" s="1">
        <f>_xlfn.XLOOKUP(Tracker!D28, Weights!$E$2:$E$6, Weights!$F$2:$F$6, 1)</f>
        <v>1</v>
      </c>
      <c r="F28" s="1">
        <f t="shared" si="0"/>
        <v>0.95</v>
      </c>
      <c r="G28" s="1">
        <f>_xlfn.XLOOKUP([1]Tracker!C28, [1]Weights!$A$2:$A$16, [1]Weights!$B$2:$B$16, 0.5)</f>
        <v>1.1000000000000001</v>
      </c>
      <c r="H28" s="15">
        <f>_xlfn.XLOOKUP([1]Tracker!F28, [1]Weights!$G$2:$G$16, [1]Weights!$H$2:$H$16, 0.2)</f>
        <v>0.3</v>
      </c>
      <c r="I28" s="15">
        <f>_xlfn.XLOOKUP([1]Tracker!I28, [1]Weights!$C$2:$C$16, [1]Weights!$D$2:$D$16, 0.2)</f>
        <v>0.3</v>
      </c>
      <c r="J28" s="15">
        <f>MIN([1]Tracker!L28, 4)/4</f>
        <v>0</v>
      </c>
      <c r="K28" s="16">
        <f t="shared" ca="1" si="1"/>
        <v>0.74020833333333336</v>
      </c>
      <c r="L28" s="16">
        <f t="shared" si="2"/>
        <v>0.21</v>
      </c>
      <c r="N28" s="16">
        <f t="shared" ca="1" si="3"/>
        <v>3.5248015873015874</v>
      </c>
    </row>
    <row r="29" spans="1:14" x14ac:dyDescent="0.35">
      <c r="A29" t="str">
        <f>Tracker!A29</f>
        <v>Company 43</v>
      </c>
      <c r="B29" t="str">
        <f>Tracker!B29</f>
        <v>Title 43</v>
      </c>
      <c r="C29" t="str">
        <f>Tracker!F29</f>
        <v>No Response</v>
      </c>
      <c r="D29" s="1">
        <f ca="1">(Tracker!G29+Tracker!H29)/2</f>
        <v>99.5</v>
      </c>
      <c r="E29" s="1">
        <f>_xlfn.XLOOKUP(Tracker!D29, Weights!$E$2:$E$6, Weights!$F$2:$F$6, 1)</f>
        <v>1</v>
      </c>
      <c r="F29" s="1">
        <f t="shared" si="0"/>
        <v>0.95</v>
      </c>
      <c r="G29" s="1">
        <f>_xlfn.XLOOKUP([1]Tracker!C29, [1]Weights!$A$2:$A$16, [1]Weights!$B$2:$B$16, 0.5)</f>
        <v>0.9</v>
      </c>
      <c r="H29" s="15">
        <f>_xlfn.XLOOKUP([1]Tracker!F29, [1]Weights!$G$2:$G$16, [1]Weights!$H$2:$H$16, 0.2)</f>
        <v>0.8</v>
      </c>
      <c r="I29" s="15">
        <f>_xlfn.XLOOKUP([1]Tracker!I29, [1]Weights!$C$2:$C$16, [1]Weights!$D$2:$D$16, 0.2)</f>
        <v>0.3</v>
      </c>
      <c r="J29" s="15">
        <f>MIN([1]Tracker!L29, 4)/4</f>
        <v>0.25</v>
      </c>
      <c r="K29" s="16">
        <f t="shared" ca="1" si="1"/>
        <v>0.7089375</v>
      </c>
      <c r="L29" s="16">
        <f t="shared" si="2"/>
        <v>0.44</v>
      </c>
      <c r="N29" s="16">
        <f t="shared" ca="1" si="3"/>
        <v>1.611221590909091</v>
      </c>
    </row>
    <row r="30" spans="1:14" x14ac:dyDescent="0.35">
      <c r="A30" t="str">
        <f>Tracker!A30</f>
        <v>Company 44</v>
      </c>
      <c r="B30" t="str">
        <f>Tracker!B30</f>
        <v>Title 44</v>
      </c>
      <c r="C30" t="str">
        <f>Tracker!F30</f>
        <v>No Response</v>
      </c>
      <c r="D30" s="1">
        <f ca="1">(Tracker!G30+Tracker!H30)/2</f>
        <v>92.5</v>
      </c>
      <c r="E30" s="1">
        <f>_xlfn.XLOOKUP(Tracker!D30, Weights!$E$2:$E$6, Weights!$F$2:$F$6, 1)</f>
        <v>0.5</v>
      </c>
      <c r="F30" s="1">
        <f t="shared" si="0"/>
        <v>0.95</v>
      </c>
      <c r="G30" s="1">
        <f>_xlfn.XLOOKUP([1]Tracker!C30, [1]Weights!$A$2:$A$16, [1]Weights!$B$2:$B$16, 0.5)</f>
        <v>1</v>
      </c>
      <c r="H30" s="15">
        <f>_xlfn.XLOOKUP([1]Tracker!F30, [1]Weights!$G$2:$G$16, [1]Weights!$H$2:$H$16, 0.2)</f>
        <v>0.3</v>
      </c>
      <c r="I30" s="15">
        <f>_xlfn.XLOOKUP([1]Tracker!I30, [1]Weights!$C$2:$C$16, [1]Weights!$D$2:$D$16, 0.2)</f>
        <v>0.3</v>
      </c>
      <c r="J30" s="15">
        <f>MIN([1]Tracker!L30, 4)/4</f>
        <v>0</v>
      </c>
      <c r="K30" s="16">
        <f t="shared" ca="1" si="1"/>
        <v>0.36614583333333334</v>
      </c>
      <c r="L30" s="16">
        <f t="shared" si="2"/>
        <v>0.21</v>
      </c>
      <c r="N30" s="16">
        <f t="shared" ca="1" si="3"/>
        <v>1.7435515873015874</v>
      </c>
    </row>
    <row r="31" spans="1:14" x14ac:dyDescent="0.35">
      <c r="A31" t="str">
        <f>Tracker!A31</f>
        <v>Company 45</v>
      </c>
      <c r="B31" t="str">
        <f>Tracker!B31</f>
        <v>Title 45</v>
      </c>
      <c r="C31" t="str">
        <f>Tracker!F31</f>
        <v>Denied</v>
      </c>
      <c r="D31" s="1">
        <f ca="1">(Tracker!G31+Tracker!H31)/2</f>
        <v>90.5</v>
      </c>
      <c r="E31" s="1">
        <f>_xlfn.XLOOKUP(Tracker!D31, Weights!$E$2:$E$6, Weights!$F$2:$F$6, 1)</f>
        <v>0.5</v>
      </c>
      <c r="F31" s="1">
        <f t="shared" si="0"/>
        <v>0.95</v>
      </c>
      <c r="G31" s="1">
        <f>_xlfn.XLOOKUP([1]Tracker!C31, [1]Weights!$A$2:$A$16, [1]Weights!$B$2:$B$16, 0.5)</f>
        <v>1</v>
      </c>
      <c r="H31" s="15">
        <f>_xlfn.XLOOKUP([1]Tracker!F31, [1]Weights!$G$2:$G$16, [1]Weights!$H$2:$H$16, 0.2)</f>
        <v>0.3</v>
      </c>
      <c r="I31" s="15">
        <f>_xlfn.XLOOKUP([1]Tracker!I31, [1]Weights!$C$2:$C$16, [1]Weights!$D$2:$D$16, 0.2)</f>
        <v>0.3</v>
      </c>
      <c r="J31" s="15">
        <f>MIN([1]Tracker!L31, 4)/4</f>
        <v>0</v>
      </c>
      <c r="K31" s="16">
        <f t="shared" ca="1" si="1"/>
        <v>0.35822916666666665</v>
      </c>
      <c r="L31" s="16">
        <f t="shared" si="2"/>
        <v>0.21</v>
      </c>
      <c r="N31" s="16">
        <f t="shared" ca="1" si="3"/>
        <v>1.7058531746031746</v>
      </c>
    </row>
    <row r="32" spans="1:14" x14ac:dyDescent="0.35">
      <c r="A32" t="str">
        <f>Tracker!A32</f>
        <v>Company 46</v>
      </c>
      <c r="B32" t="str">
        <f>Tracker!B32</f>
        <v>Title 46</v>
      </c>
      <c r="C32" t="str">
        <f>Tracker!F32</f>
        <v>No Response</v>
      </c>
      <c r="D32" s="1">
        <f ca="1">(Tracker!G32+Tracker!H32)/2</f>
        <v>97</v>
      </c>
      <c r="E32" s="1">
        <f>_xlfn.XLOOKUP(Tracker!D32, Weights!$E$2:$E$6, Weights!$F$2:$F$6, 1)</f>
        <v>0.5</v>
      </c>
      <c r="F32" s="1">
        <f t="shared" si="0"/>
        <v>0.95</v>
      </c>
      <c r="G32" s="1">
        <f>_xlfn.XLOOKUP([1]Tracker!C32, [1]Weights!$A$2:$A$16, [1]Weights!$B$2:$B$16, 0.5)</f>
        <v>0.7</v>
      </c>
      <c r="H32" s="15">
        <f>_xlfn.XLOOKUP([1]Tracker!F32, [1]Weights!$G$2:$G$16, [1]Weights!$H$2:$H$16, 0.2)</f>
        <v>0.8</v>
      </c>
      <c r="I32" s="15">
        <f>_xlfn.XLOOKUP([1]Tracker!I32, [1]Weights!$C$2:$C$16, [1]Weights!$D$2:$D$16, 0.2)</f>
        <v>0.2</v>
      </c>
      <c r="J32" s="15">
        <f>MIN([1]Tracker!L32, 4)/4</f>
        <v>0.25</v>
      </c>
      <c r="K32" s="16">
        <f t="shared" ca="1" si="1"/>
        <v>0.26877083333333329</v>
      </c>
      <c r="L32" s="16">
        <f t="shared" si="2"/>
        <v>0.4</v>
      </c>
      <c r="N32" s="16">
        <f t="shared" ca="1" si="3"/>
        <v>0.67192708333333317</v>
      </c>
    </row>
    <row r="33" spans="1:14" x14ac:dyDescent="0.35">
      <c r="A33" t="str">
        <f>Tracker!A33</f>
        <v>Company 47</v>
      </c>
      <c r="B33" t="str">
        <f>Tracker!B33</f>
        <v>Title 47</v>
      </c>
      <c r="C33" t="str">
        <f>Tracker!F33</f>
        <v>Bailed</v>
      </c>
      <c r="D33" s="1">
        <f ca="1">(Tracker!G33+Tracker!H33)/2</f>
        <v>91.5</v>
      </c>
      <c r="E33" s="1">
        <f>_xlfn.XLOOKUP(Tracker!D33, Weights!$E$2:$E$6, Weights!$F$2:$F$6, 1)</f>
        <v>0.5</v>
      </c>
      <c r="F33" s="1">
        <f t="shared" si="0"/>
        <v>0.95</v>
      </c>
      <c r="G33" s="1">
        <f>_xlfn.XLOOKUP([1]Tracker!C33, [1]Weights!$A$2:$A$16, [1]Weights!$B$2:$B$16, 0.5)</f>
        <v>1.1000000000000001</v>
      </c>
      <c r="H33" s="15">
        <f>_xlfn.XLOOKUP([1]Tracker!F33, [1]Weights!$G$2:$G$16, [1]Weights!$H$2:$H$16, 0.2)</f>
        <v>0.3</v>
      </c>
      <c r="I33" s="15">
        <f>_xlfn.XLOOKUP([1]Tracker!I33, [1]Weights!$C$2:$C$16, [1]Weights!$D$2:$D$16, 0.2)</f>
        <v>0.3</v>
      </c>
      <c r="J33" s="15">
        <f>MIN([1]Tracker!L33, 4)/4</f>
        <v>0</v>
      </c>
      <c r="K33" s="16">
        <f t="shared" ca="1" si="1"/>
        <v>0.39840624999999996</v>
      </c>
      <c r="L33" s="16">
        <f t="shared" si="2"/>
        <v>0.21</v>
      </c>
      <c r="N33" s="16">
        <f t="shared" ca="1" si="3"/>
        <v>1.897172619047619</v>
      </c>
    </row>
    <row r="34" spans="1:14" x14ac:dyDescent="0.35">
      <c r="A34" t="str">
        <f>Tracker!A34</f>
        <v>Company 64</v>
      </c>
      <c r="B34" t="str">
        <f>Tracker!B34</f>
        <v>Title 48</v>
      </c>
      <c r="C34" t="str">
        <f>Tracker!F34</f>
        <v>Pending</v>
      </c>
      <c r="D34" s="1">
        <f ca="1">(Tracker!G34+Tracker!H34)/2</f>
        <v>95.5</v>
      </c>
      <c r="E34" s="1">
        <f>_xlfn.XLOOKUP(Tracker!D34, Weights!$E$2:$E$6, Weights!$F$2:$F$6, 1)</f>
        <v>0.5</v>
      </c>
      <c r="F34" s="1">
        <f t="shared" si="0"/>
        <v>0.95</v>
      </c>
      <c r="G34" s="1">
        <f>_xlfn.XLOOKUP([1]Tracker!C34, [1]Weights!$A$2:$A$16, [1]Weights!$B$2:$B$16, 0.5)</f>
        <v>1.1000000000000001</v>
      </c>
      <c r="H34" s="15">
        <f>_xlfn.XLOOKUP([1]Tracker!F34, [1]Weights!$G$2:$G$16, [1]Weights!$H$2:$H$16, 0.2)</f>
        <v>0.3</v>
      </c>
      <c r="I34" s="15">
        <f>_xlfn.XLOOKUP([1]Tracker!I34, [1]Weights!$C$2:$C$16, [1]Weights!$D$2:$D$16, 0.2)</f>
        <v>0.3</v>
      </c>
      <c r="J34" s="15">
        <f>MIN([1]Tracker!L34, 4)/4</f>
        <v>0</v>
      </c>
      <c r="K34" s="16">
        <f t="shared" ca="1" si="1"/>
        <v>0.4158229166666666</v>
      </c>
      <c r="L34" s="16">
        <f t="shared" si="2"/>
        <v>0.21</v>
      </c>
      <c r="N34" s="16">
        <f t="shared" ca="1" si="3"/>
        <v>1.9801091269841267</v>
      </c>
    </row>
    <row r="35" spans="1:14" x14ac:dyDescent="0.35">
      <c r="A35" t="str">
        <f>Tracker!A35</f>
        <v>Company 49</v>
      </c>
      <c r="B35" t="str">
        <f>Tracker!B35</f>
        <v>Title 49</v>
      </c>
      <c r="C35" t="str">
        <f>Tracker!F35</f>
        <v>Rejected</v>
      </c>
      <c r="D35" s="1">
        <f ca="1">(Tracker!G35+Tracker!H35)/2</f>
        <v>82</v>
      </c>
      <c r="E35" s="1">
        <f>_xlfn.XLOOKUP(Tracker!D35, Weights!$E$2:$E$6, Weights!$F$2:$F$6, 1)</f>
        <v>0.5</v>
      </c>
      <c r="F35" s="1">
        <f t="shared" si="0"/>
        <v>0.95</v>
      </c>
      <c r="G35" s="1">
        <f>_xlfn.XLOOKUP([1]Tracker!C35, [1]Weights!$A$2:$A$16, [1]Weights!$B$2:$B$16, 0.5)</f>
        <v>1.2</v>
      </c>
      <c r="H35" s="15">
        <f>_xlfn.XLOOKUP([1]Tracker!F35, [1]Weights!$G$2:$G$16, [1]Weights!$H$2:$H$16, 0.2)</f>
        <v>0.3</v>
      </c>
      <c r="I35" s="15">
        <f>_xlfn.XLOOKUP([1]Tracker!I35, [1]Weights!$C$2:$C$16, [1]Weights!$D$2:$D$16, 0.2)</f>
        <v>0.3</v>
      </c>
      <c r="J35" s="15">
        <f>MIN([1]Tracker!L35, 4)/4</f>
        <v>0</v>
      </c>
      <c r="K35" s="16">
        <f t="shared" ca="1" si="1"/>
        <v>0.38949999999999996</v>
      </c>
      <c r="L35" s="16">
        <f t="shared" si="2"/>
        <v>0.21</v>
      </c>
      <c r="N35" s="16">
        <f t="shared" ca="1" si="3"/>
        <v>1.8547619047619046</v>
      </c>
    </row>
    <row r="36" spans="1:14" x14ac:dyDescent="0.35">
      <c r="A36" t="str">
        <f>Tracker!A36</f>
        <v>Company 50</v>
      </c>
      <c r="B36" t="str">
        <f>Tracker!B36</f>
        <v>Title 50</v>
      </c>
      <c r="C36" t="str">
        <f>Tracker!F36</f>
        <v>No Response</v>
      </c>
      <c r="D36" s="1">
        <f ca="1">(Tracker!G36+Tracker!H36)/2</f>
        <v>92</v>
      </c>
      <c r="E36" s="1">
        <f>_xlfn.XLOOKUP(Tracker!D36, Weights!$E$2:$E$6, Weights!$F$2:$F$6, 1)</f>
        <v>0.5</v>
      </c>
      <c r="F36" s="1">
        <f t="shared" si="0"/>
        <v>0.95</v>
      </c>
      <c r="G36" s="1">
        <f>_xlfn.XLOOKUP([1]Tracker!C36, [1]Weights!$A$2:$A$16, [1]Weights!$B$2:$B$16, 0.5)</f>
        <v>0.9</v>
      </c>
      <c r="H36" s="15">
        <f>_xlfn.XLOOKUP([1]Tracker!F36, [1]Weights!$G$2:$G$16, [1]Weights!$H$2:$H$16, 0.2)</f>
        <v>0.3</v>
      </c>
      <c r="I36" s="15">
        <f>_xlfn.XLOOKUP([1]Tracker!I36, [1]Weights!$C$2:$C$16, [1]Weights!$D$2:$D$16, 0.2)</f>
        <v>0.3</v>
      </c>
      <c r="J36" s="15">
        <f>MIN([1]Tracker!L36, 4)/4</f>
        <v>0</v>
      </c>
      <c r="K36" s="16">
        <f t="shared" ca="1" si="1"/>
        <v>0.32775000000000004</v>
      </c>
      <c r="L36" s="16">
        <f t="shared" si="2"/>
        <v>0.21</v>
      </c>
      <c r="N36" s="16">
        <f t="shared" ca="1" si="3"/>
        <v>1.5607142857142859</v>
      </c>
    </row>
    <row r="37" spans="1:14" x14ac:dyDescent="0.35">
      <c r="A37" t="str">
        <f>Tracker!A37</f>
        <v>Company 50</v>
      </c>
      <c r="B37" t="str">
        <f>Tracker!B37</f>
        <v>Title 51</v>
      </c>
      <c r="C37" t="str">
        <f>Tracker!F37</f>
        <v>Rejected</v>
      </c>
      <c r="D37" s="1">
        <f ca="1">(Tracker!G37+Tracker!H37)/2</f>
        <v>105</v>
      </c>
      <c r="E37" s="1">
        <f>_xlfn.XLOOKUP(Tracker!D37, Weights!$E$2:$E$6, Weights!$F$2:$F$6, 1)</f>
        <v>0.5</v>
      </c>
      <c r="F37" s="1">
        <f t="shared" si="0"/>
        <v>0.95</v>
      </c>
      <c r="G37" s="1">
        <f>_xlfn.XLOOKUP([1]Tracker!C37, [1]Weights!$A$2:$A$16, [1]Weights!$B$2:$B$16, 0.5)</f>
        <v>1</v>
      </c>
      <c r="H37" s="15">
        <f>_xlfn.XLOOKUP([1]Tracker!F37, [1]Weights!$G$2:$G$16, [1]Weights!$H$2:$H$16, 0.2)</f>
        <v>0.3</v>
      </c>
      <c r="I37" s="15">
        <f>_xlfn.XLOOKUP([1]Tracker!I37, [1]Weights!$C$2:$C$16, [1]Weights!$D$2:$D$16, 0.2)</f>
        <v>0.3</v>
      </c>
      <c r="J37" s="15">
        <f>MIN([1]Tracker!L37, 4)/4</f>
        <v>0</v>
      </c>
      <c r="K37" s="16">
        <f t="shared" ca="1" si="1"/>
        <v>0.41562499999999997</v>
      </c>
      <c r="L37" s="16">
        <f t="shared" si="2"/>
        <v>0.21</v>
      </c>
      <c r="N37" s="16">
        <f t="shared" ca="1" si="3"/>
        <v>1.9791666666666665</v>
      </c>
    </row>
    <row r="38" spans="1:14" x14ac:dyDescent="0.35">
      <c r="A38" t="str">
        <f>Tracker!A38</f>
        <v>Company 52</v>
      </c>
      <c r="B38" t="str">
        <f>Tracker!B38</f>
        <v>Title 52</v>
      </c>
      <c r="C38" t="str">
        <f>Tracker!F38</f>
        <v>Interviewing</v>
      </c>
      <c r="D38" s="1">
        <f ca="1">(Tracker!G38+Tracker!H38)/2</f>
        <v>79.5</v>
      </c>
      <c r="E38" s="1">
        <f>_xlfn.XLOOKUP(Tracker!D38, Weights!$E$2:$E$6, Weights!$F$2:$F$6, 1)</f>
        <v>0.5</v>
      </c>
      <c r="F38" s="1">
        <f t="shared" si="0"/>
        <v>0.95</v>
      </c>
      <c r="G38" s="1">
        <f>_xlfn.XLOOKUP([1]Tracker!C38, [1]Weights!$A$2:$A$16, [1]Weights!$B$2:$B$16, 0.5)</f>
        <v>1</v>
      </c>
      <c r="H38" s="15">
        <f>_xlfn.XLOOKUP([1]Tracker!F38, [1]Weights!$G$2:$G$16, [1]Weights!$H$2:$H$16, 0.2)</f>
        <v>0.3</v>
      </c>
      <c r="I38" s="15">
        <f>_xlfn.XLOOKUP([1]Tracker!I38, [1]Weights!$C$2:$C$16, [1]Weights!$D$2:$D$16, 0.2)</f>
        <v>0.3</v>
      </c>
      <c r="J38" s="15">
        <f>MIN([1]Tracker!L38, 4)/4</f>
        <v>0</v>
      </c>
      <c r="K38" s="16">
        <f t="shared" ca="1" si="1"/>
        <v>0.31468749999999995</v>
      </c>
      <c r="L38" s="16">
        <f t="shared" si="2"/>
        <v>0.21</v>
      </c>
      <c r="N38" s="16">
        <f t="shared" ca="1" si="3"/>
        <v>1.4985119047619047</v>
      </c>
    </row>
    <row r="39" spans="1:14" x14ac:dyDescent="0.35">
      <c r="A39" t="str">
        <f>Tracker!A39</f>
        <v>Company 53</v>
      </c>
      <c r="B39" t="str">
        <f>Tracker!B39</f>
        <v>Title 53</v>
      </c>
      <c r="C39" t="str">
        <f>Tracker!F39</f>
        <v>Rejected</v>
      </c>
      <c r="D39" s="1">
        <f ca="1">(Tracker!G39+Tracker!H39)/2</f>
        <v>86.5</v>
      </c>
      <c r="E39" s="1">
        <f>_xlfn.XLOOKUP(Tracker!D39, Weights!$E$2:$E$6, Weights!$F$2:$F$6, 1)</f>
        <v>0.5</v>
      </c>
      <c r="F39" s="1">
        <f t="shared" si="0"/>
        <v>0.95</v>
      </c>
      <c r="G39" s="1">
        <f>_xlfn.XLOOKUP([1]Tracker!C39, [1]Weights!$A$2:$A$16, [1]Weights!$B$2:$B$16, 0.5)</f>
        <v>0.7</v>
      </c>
      <c r="H39" s="15">
        <f>_xlfn.XLOOKUP([1]Tracker!F39, [1]Weights!$G$2:$G$16, [1]Weights!$H$2:$H$16, 0.2)</f>
        <v>0.3</v>
      </c>
      <c r="I39" s="15">
        <f>_xlfn.XLOOKUP([1]Tracker!I39, [1]Weights!$C$2:$C$16, [1]Weights!$D$2:$D$16, 0.2)</f>
        <v>0.3</v>
      </c>
      <c r="J39" s="15">
        <f>MIN([1]Tracker!L39, 4)/4</f>
        <v>0</v>
      </c>
      <c r="K39" s="16">
        <f t="shared" ca="1" si="1"/>
        <v>0.23967708333333329</v>
      </c>
      <c r="L39" s="16">
        <f t="shared" si="2"/>
        <v>0.21</v>
      </c>
      <c r="N39" s="16">
        <f t="shared" ca="1" si="3"/>
        <v>1.1413194444444443</v>
      </c>
    </row>
    <row r="40" spans="1:14" x14ac:dyDescent="0.35">
      <c r="A40" t="str">
        <f>Tracker!A40</f>
        <v>Company 50</v>
      </c>
      <c r="B40" t="str">
        <f>Tracker!B40</f>
        <v>Title 54</v>
      </c>
      <c r="C40" t="str">
        <f>Tracker!F40</f>
        <v>Ghosted</v>
      </c>
      <c r="D40" s="1">
        <f ca="1">(Tracker!G40+Tracker!H40)/2</f>
        <v>103</v>
      </c>
      <c r="E40" s="1">
        <f>_xlfn.XLOOKUP(Tracker!D40, Weights!$E$2:$E$6, Weights!$F$2:$F$6, 1)</f>
        <v>0.5</v>
      </c>
      <c r="F40" s="1">
        <f t="shared" si="0"/>
        <v>0.95</v>
      </c>
      <c r="G40" s="1">
        <f>_xlfn.XLOOKUP([1]Tracker!C40, [1]Weights!$A$2:$A$16, [1]Weights!$B$2:$B$16, 0.5)</f>
        <v>1</v>
      </c>
      <c r="H40" s="15">
        <f>_xlfn.XLOOKUP([1]Tracker!F40, [1]Weights!$G$2:$G$16, [1]Weights!$H$2:$H$16, 0.2)</f>
        <v>0.3</v>
      </c>
      <c r="I40" s="15">
        <f>_xlfn.XLOOKUP([1]Tracker!I40, [1]Weights!$C$2:$C$16, [1]Weights!$D$2:$D$16, 0.2)</f>
        <v>0.3</v>
      </c>
      <c r="J40" s="15">
        <f>MIN([1]Tracker!L40, 4)/4</f>
        <v>0</v>
      </c>
      <c r="K40" s="16">
        <f t="shared" ca="1" si="1"/>
        <v>0.40770833333333328</v>
      </c>
      <c r="L40" s="16">
        <f t="shared" si="2"/>
        <v>0.21</v>
      </c>
      <c r="N40" s="16">
        <f t="shared" ca="1" si="3"/>
        <v>1.9414682539682537</v>
      </c>
    </row>
    <row r="41" spans="1:14" x14ac:dyDescent="0.35">
      <c r="A41" t="str">
        <f>Tracker!A41</f>
        <v>Company 55</v>
      </c>
      <c r="B41" t="str">
        <f>Tracker!B41</f>
        <v>Title 55</v>
      </c>
      <c r="C41" t="str">
        <f>Tracker!F41</f>
        <v>Pending</v>
      </c>
      <c r="D41" s="1">
        <f ca="1">(Tracker!G41+Tracker!H41)/2</f>
        <v>90</v>
      </c>
      <c r="E41" s="1">
        <f>_xlfn.XLOOKUP(Tracker!D41, Weights!$E$2:$E$6, Weights!$F$2:$F$6, 1)</f>
        <v>0.5</v>
      </c>
      <c r="F41" s="1">
        <f t="shared" si="0"/>
        <v>0.95</v>
      </c>
      <c r="G41" s="1">
        <f>_xlfn.XLOOKUP([1]Tracker!C41, [1]Weights!$A$2:$A$16, [1]Weights!$B$2:$B$16, 0.5)</f>
        <v>1</v>
      </c>
      <c r="H41" s="15">
        <f>_xlfn.XLOOKUP([1]Tracker!F41, [1]Weights!$G$2:$G$16, [1]Weights!$H$2:$H$16, 0.2)</f>
        <v>0.3</v>
      </c>
      <c r="I41" s="15">
        <f>_xlfn.XLOOKUP([1]Tracker!I41, [1]Weights!$C$2:$C$16, [1]Weights!$D$2:$D$16, 0.2)</f>
        <v>0.3</v>
      </c>
      <c r="J41" s="15">
        <f>MIN([1]Tracker!L41, 4)/4</f>
        <v>0</v>
      </c>
      <c r="K41" s="16">
        <f t="shared" ca="1" si="1"/>
        <v>0.35624999999999996</v>
      </c>
      <c r="L41" s="16">
        <f t="shared" si="2"/>
        <v>0.21</v>
      </c>
      <c r="N41" s="16">
        <f t="shared" ca="1" si="3"/>
        <v>1.6964285714285712</v>
      </c>
    </row>
    <row r="42" spans="1:14" x14ac:dyDescent="0.35">
      <c r="A42" t="str">
        <f>Tracker!A42</f>
        <v>Company 56</v>
      </c>
      <c r="B42" t="str">
        <f>Tracker!B42</f>
        <v>Title 56</v>
      </c>
      <c r="C42" t="str">
        <f>Tracker!F42</f>
        <v>Pending</v>
      </c>
      <c r="D42" s="1">
        <f ca="1">(Tracker!G42+Tracker!H42)/2</f>
        <v>87.5</v>
      </c>
      <c r="E42" s="1">
        <f>_xlfn.XLOOKUP(Tracker!D42, Weights!$E$2:$E$6, Weights!$F$2:$F$6, 1)</f>
        <v>0.5</v>
      </c>
      <c r="F42" s="1">
        <f t="shared" si="0"/>
        <v>0.95</v>
      </c>
      <c r="G42" s="1">
        <f>_xlfn.XLOOKUP([1]Tracker!C42, [1]Weights!$A$2:$A$16, [1]Weights!$B$2:$B$16, 0.5)</f>
        <v>1</v>
      </c>
      <c r="H42" s="15">
        <f>_xlfn.XLOOKUP([1]Tracker!F42, [1]Weights!$G$2:$G$16, [1]Weights!$H$2:$H$16, 0.2)</f>
        <v>0.8</v>
      </c>
      <c r="I42" s="15">
        <f>_xlfn.XLOOKUP([1]Tracker!I42, [1]Weights!$C$2:$C$16, [1]Weights!$D$2:$D$16, 0.2)</f>
        <v>0.3</v>
      </c>
      <c r="J42" s="15">
        <f>MIN([1]Tracker!L42, 4)/4</f>
        <v>0.75</v>
      </c>
      <c r="K42" s="16">
        <f t="shared" ca="1" si="1"/>
        <v>0.34635416666666663</v>
      </c>
      <c r="L42" s="16">
        <f t="shared" si="2"/>
        <v>0.59</v>
      </c>
      <c r="N42" s="16">
        <f t="shared" ca="1" si="3"/>
        <v>0.5870409604519774</v>
      </c>
    </row>
    <row r="43" spans="1:14" x14ac:dyDescent="0.35">
      <c r="A43" t="str">
        <f>Tracker!A43</f>
        <v>Company 57</v>
      </c>
      <c r="B43" t="str">
        <f>Tracker!B43</f>
        <v>Title 57</v>
      </c>
      <c r="C43" t="str">
        <f>Tracker!F43</f>
        <v>On Hold</v>
      </c>
      <c r="D43" s="1">
        <f ca="1">(Tracker!G43+Tracker!H43)/2</f>
        <v>92.5</v>
      </c>
      <c r="E43" s="1">
        <f>_xlfn.XLOOKUP(Tracker!D43, Weights!$E$2:$E$6, Weights!$F$2:$F$6, 1)</f>
        <v>0.5</v>
      </c>
      <c r="F43" s="1">
        <f t="shared" si="0"/>
        <v>0.95</v>
      </c>
      <c r="G43" s="1">
        <f>_xlfn.XLOOKUP([1]Tracker!C43, [1]Weights!$A$2:$A$16, [1]Weights!$B$2:$B$16, 0.5)</f>
        <v>0.7</v>
      </c>
      <c r="H43" s="15">
        <f>_xlfn.XLOOKUP([1]Tracker!F43, [1]Weights!$G$2:$G$16, [1]Weights!$H$2:$H$16, 0.2)</f>
        <v>0.3</v>
      </c>
      <c r="I43" s="15">
        <f>_xlfn.XLOOKUP([1]Tracker!I43, [1]Weights!$C$2:$C$16, [1]Weights!$D$2:$D$16, 0.2)</f>
        <v>0.8</v>
      </c>
      <c r="J43" s="15">
        <f>MIN([1]Tracker!L43, 4)/4</f>
        <v>0</v>
      </c>
      <c r="K43" s="16">
        <f t="shared" ca="1" si="1"/>
        <v>0.25630208333333332</v>
      </c>
      <c r="L43" s="16">
        <f t="shared" si="2"/>
        <v>0.41</v>
      </c>
      <c r="N43" s="16">
        <f t="shared" ca="1" si="3"/>
        <v>0.6251270325203252</v>
      </c>
    </row>
    <row r="44" spans="1:14" x14ac:dyDescent="0.35">
      <c r="A44" t="str">
        <f>Tracker!A44</f>
        <v>Company 58</v>
      </c>
      <c r="B44" t="str">
        <f>Tracker!B44</f>
        <v>Title 58</v>
      </c>
      <c r="C44" t="str">
        <f>Tracker!F44</f>
        <v>Pending</v>
      </c>
      <c r="D44" s="1">
        <f ca="1">(Tracker!G44+Tracker!H44)/2</f>
        <v>105</v>
      </c>
      <c r="E44" s="1">
        <f>_xlfn.XLOOKUP(Tracker!D44, Weights!$E$2:$E$6, Weights!$F$2:$F$6, 1)</f>
        <v>0.5</v>
      </c>
      <c r="F44" s="1">
        <f t="shared" si="0"/>
        <v>0.95</v>
      </c>
      <c r="G44" s="1">
        <f>_xlfn.XLOOKUP([1]Tracker!C44, [1]Weights!$A$2:$A$16, [1]Weights!$B$2:$B$16, 0.5)</f>
        <v>0.7</v>
      </c>
      <c r="H44" s="15">
        <f>_xlfn.XLOOKUP([1]Tracker!F44, [1]Weights!$G$2:$G$16, [1]Weights!$H$2:$H$16, 0.2)</f>
        <v>0.3</v>
      </c>
      <c r="I44" s="15">
        <f>_xlfn.XLOOKUP([1]Tracker!I44, [1]Weights!$C$2:$C$16, [1]Weights!$D$2:$D$16, 0.2)</f>
        <v>0.8</v>
      </c>
      <c r="J44" s="15">
        <f>MIN([1]Tracker!L44, 4)/4</f>
        <v>0</v>
      </c>
      <c r="K44" s="16">
        <f t="shared" ca="1" si="1"/>
        <v>0.29093749999999996</v>
      </c>
      <c r="L44" s="16">
        <f t="shared" si="2"/>
        <v>0.41</v>
      </c>
      <c r="N44" s="16">
        <f t="shared" ca="1" si="3"/>
        <v>0.70960365853658536</v>
      </c>
    </row>
    <row r="45" spans="1:14" x14ac:dyDescent="0.35">
      <c r="A45" t="str">
        <f>Tracker!A45</f>
        <v>Company 59</v>
      </c>
      <c r="B45" t="str">
        <f>Tracker!B45</f>
        <v>Title 59</v>
      </c>
      <c r="C45" t="str">
        <f>Tracker!F45</f>
        <v>Denied</v>
      </c>
      <c r="D45" s="1">
        <f ca="1">(Tracker!G45+Tracker!H45)/2</f>
        <v>72</v>
      </c>
      <c r="E45" s="1">
        <f>_xlfn.XLOOKUP(Tracker!D45, Weights!$E$2:$E$6, Weights!$F$2:$F$6, 1)</f>
        <v>0.5</v>
      </c>
      <c r="F45" s="1">
        <f t="shared" si="0"/>
        <v>0.95</v>
      </c>
      <c r="G45" s="1">
        <f>_xlfn.XLOOKUP([1]Tracker!C45, [1]Weights!$A$2:$A$16, [1]Weights!$B$2:$B$16, 0.5)</f>
        <v>0.7</v>
      </c>
      <c r="H45" s="15">
        <f>_xlfn.XLOOKUP([1]Tracker!F45, [1]Weights!$G$2:$G$16, [1]Weights!$H$2:$H$16, 0.2)</f>
        <v>0.3</v>
      </c>
      <c r="I45" s="15">
        <f>_xlfn.XLOOKUP([1]Tracker!I45, [1]Weights!$C$2:$C$16, [1]Weights!$D$2:$D$16, 0.2)</f>
        <v>0.8</v>
      </c>
      <c r="J45" s="15">
        <f>MIN([1]Tracker!L45, 4)/4</f>
        <v>0</v>
      </c>
      <c r="K45" s="16">
        <f t="shared" ca="1" si="1"/>
        <v>0.19949999999999998</v>
      </c>
      <c r="L45" s="16">
        <f t="shared" si="2"/>
        <v>0.41</v>
      </c>
      <c r="N45" s="16">
        <f t="shared" ca="1" si="3"/>
        <v>0.48658536585365852</v>
      </c>
    </row>
    <row r="46" spans="1:14" x14ac:dyDescent="0.35">
      <c r="A46" t="str">
        <f>Tracker!A46</f>
        <v>Company 60</v>
      </c>
      <c r="B46" t="str">
        <f>Tracker!B46</f>
        <v>Title 60</v>
      </c>
      <c r="C46" t="str">
        <f>Tracker!F46</f>
        <v>Denied</v>
      </c>
      <c r="D46" s="1">
        <f ca="1">(Tracker!G46+Tracker!H46)/2</f>
        <v>82</v>
      </c>
      <c r="E46" s="1">
        <f>_xlfn.XLOOKUP(Tracker!D46, Weights!$E$2:$E$6, Weights!$F$2:$F$6, 1)</f>
        <v>0.5</v>
      </c>
      <c r="F46" s="1">
        <f t="shared" si="0"/>
        <v>0.95</v>
      </c>
      <c r="G46" s="1">
        <f>_xlfn.XLOOKUP([1]Tracker!C46, [1]Weights!$A$2:$A$16, [1]Weights!$B$2:$B$16, 0.5)</f>
        <v>0.7</v>
      </c>
      <c r="H46" s="15">
        <f>_xlfn.XLOOKUP([1]Tracker!F46, [1]Weights!$G$2:$G$16, [1]Weights!$H$2:$H$16, 0.2)</f>
        <v>0.3</v>
      </c>
      <c r="I46" s="15">
        <f>_xlfn.XLOOKUP([1]Tracker!I46, [1]Weights!$C$2:$C$16, [1]Weights!$D$2:$D$16, 0.2)</f>
        <v>0.8</v>
      </c>
      <c r="J46" s="15">
        <f>MIN([1]Tracker!L46, 4)/4</f>
        <v>0</v>
      </c>
      <c r="K46" s="16">
        <f t="shared" ca="1" si="1"/>
        <v>0.22720833333333332</v>
      </c>
      <c r="L46" s="16">
        <f t="shared" si="2"/>
        <v>0.41</v>
      </c>
      <c r="N46" s="16">
        <f t="shared" ca="1" si="3"/>
        <v>0.5541666666666667</v>
      </c>
    </row>
    <row r="47" spans="1:14" x14ac:dyDescent="0.35">
      <c r="A47" t="str">
        <f>Tracker!A47</f>
        <v>Company 61</v>
      </c>
      <c r="B47" t="str">
        <f>Tracker!B47</f>
        <v>Title 61</v>
      </c>
      <c r="C47" t="str">
        <f>Tracker!F47</f>
        <v>Rejected</v>
      </c>
      <c r="D47" s="1">
        <f ca="1">(Tracker!G47+Tracker!H47)/2</f>
        <v>87.5</v>
      </c>
      <c r="E47" s="1">
        <f>_xlfn.XLOOKUP(Tracker!D47, Weights!$E$2:$E$6, Weights!$F$2:$F$6, 1)</f>
        <v>0.5</v>
      </c>
      <c r="F47" s="1">
        <f t="shared" si="0"/>
        <v>0.95</v>
      </c>
      <c r="G47" s="1">
        <f>_xlfn.XLOOKUP([1]Tracker!C47, [1]Weights!$A$2:$A$16, [1]Weights!$B$2:$B$16, 0.5)</f>
        <v>1</v>
      </c>
      <c r="H47" s="15">
        <f>_xlfn.XLOOKUP([1]Tracker!F47, [1]Weights!$G$2:$G$16, [1]Weights!$H$2:$H$16, 0.2)</f>
        <v>0.3</v>
      </c>
      <c r="I47" s="15">
        <f>_xlfn.XLOOKUP([1]Tracker!I47, [1]Weights!$C$2:$C$16, [1]Weights!$D$2:$D$16, 0.2)</f>
        <v>0.3</v>
      </c>
      <c r="J47" s="15">
        <f>MIN([1]Tracker!L47, 4)/4</f>
        <v>0</v>
      </c>
      <c r="K47" s="16">
        <f t="shared" ca="1" si="1"/>
        <v>0.34635416666666663</v>
      </c>
      <c r="L47" s="16">
        <f t="shared" si="2"/>
        <v>0.21</v>
      </c>
      <c r="N47" s="16">
        <f t="shared" ca="1" si="3"/>
        <v>1.6493055555555554</v>
      </c>
    </row>
    <row r="48" spans="1:14" x14ac:dyDescent="0.35">
      <c r="A48" t="str">
        <f>Tracker!A48</f>
        <v>Company 62</v>
      </c>
      <c r="B48" t="str">
        <f>Tracker!B48</f>
        <v>Title 62</v>
      </c>
      <c r="C48" t="str">
        <f>Tracker!F48</f>
        <v>On Hold</v>
      </c>
      <c r="D48" s="1">
        <f ca="1">(Tracker!G48+Tracker!H48)/2</f>
        <v>91</v>
      </c>
      <c r="E48" s="1">
        <f>_xlfn.XLOOKUP(Tracker!D48, Weights!$E$2:$E$6, Weights!$F$2:$F$6, 1)</f>
        <v>0.5</v>
      </c>
      <c r="F48" s="1">
        <f t="shared" si="0"/>
        <v>0.95</v>
      </c>
      <c r="G48" s="1">
        <f>_xlfn.XLOOKUP([1]Tracker!C48, [1]Weights!$A$2:$A$16, [1]Weights!$B$2:$B$16, 0.5)</f>
        <v>0.8</v>
      </c>
      <c r="H48" s="15">
        <f>_xlfn.XLOOKUP([1]Tracker!F48, [1]Weights!$G$2:$G$16, [1]Weights!$H$2:$H$16, 0.2)</f>
        <v>0.3</v>
      </c>
      <c r="I48" s="15">
        <f>_xlfn.XLOOKUP([1]Tracker!I48, [1]Weights!$C$2:$C$16, [1]Weights!$D$2:$D$16, 0.2)</f>
        <v>0.8</v>
      </c>
      <c r="J48" s="15">
        <f>MIN([1]Tracker!L48, 4)/4</f>
        <v>0</v>
      </c>
      <c r="K48" s="16">
        <f t="shared" ca="1" si="1"/>
        <v>0.28816666666666668</v>
      </c>
      <c r="L48" s="16">
        <f t="shared" si="2"/>
        <v>0.41</v>
      </c>
      <c r="N48" s="16">
        <f t="shared" ca="1" si="3"/>
        <v>0.70284552845528458</v>
      </c>
    </row>
    <row r="49" spans="1:14" x14ac:dyDescent="0.35">
      <c r="A49" t="str">
        <f>Tracker!A49</f>
        <v>Company 63</v>
      </c>
      <c r="B49" t="str">
        <f>Tracker!B49</f>
        <v>Title 63</v>
      </c>
      <c r="C49" t="str">
        <f>Tracker!F49</f>
        <v>Pending</v>
      </c>
      <c r="D49" s="1">
        <f ca="1">(Tracker!G49+Tracker!H49)/2</f>
        <v>100</v>
      </c>
      <c r="E49" s="1">
        <f>_xlfn.XLOOKUP(Tracker!D49, Weights!$E$2:$E$6, Weights!$F$2:$F$6, 1)</f>
        <v>0.5</v>
      </c>
      <c r="F49" s="1">
        <f t="shared" si="0"/>
        <v>0.95</v>
      </c>
      <c r="G49" s="1">
        <f>_xlfn.XLOOKUP([1]Tracker!C49, [1]Weights!$A$2:$A$16, [1]Weights!$B$2:$B$16, 0.5)</f>
        <v>1.1000000000000001</v>
      </c>
      <c r="H49" s="15">
        <f>_xlfn.XLOOKUP([1]Tracker!F49, [1]Weights!$G$2:$G$16, [1]Weights!$H$2:$H$16, 0.2)</f>
        <v>0.3</v>
      </c>
      <c r="I49" s="15">
        <f>_xlfn.XLOOKUP([1]Tracker!I49, [1]Weights!$C$2:$C$16, [1]Weights!$D$2:$D$16, 0.2)</f>
        <v>0.8</v>
      </c>
      <c r="J49" s="15">
        <f>MIN([1]Tracker!L49, 4)/4</f>
        <v>0</v>
      </c>
      <c r="K49" s="16">
        <f t="shared" ca="1" si="1"/>
        <v>0.43541666666666667</v>
      </c>
      <c r="L49" s="16">
        <f t="shared" si="2"/>
        <v>0.41</v>
      </c>
      <c r="N49" s="16">
        <f t="shared" ca="1" si="3"/>
        <v>1.0619918699186992</v>
      </c>
    </row>
    <row r="50" spans="1:14" x14ac:dyDescent="0.35">
      <c r="A50" t="str">
        <f>Tracker!A50</f>
        <v>Company 64</v>
      </c>
      <c r="B50" t="str">
        <f>Tracker!B50</f>
        <v>Title 64</v>
      </c>
      <c r="C50" t="str">
        <f>Tracker!F50</f>
        <v>Pending</v>
      </c>
      <c r="D50" s="1">
        <f ca="1">(Tracker!G50+Tracker!H50)/2</f>
        <v>75</v>
      </c>
      <c r="E50" s="1">
        <f>_xlfn.XLOOKUP(Tracker!D50, Weights!$E$2:$E$6, Weights!$F$2:$F$6, 1)</f>
        <v>1</v>
      </c>
      <c r="F50" s="1">
        <f t="shared" si="0"/>
        <v>0.95</v>
      </c>
      <c r="G50" s="1">
        <f>_xlfn.XLOOKUP([1]Tracker!C50, [1]Weights!$A$2:$A$16, [1]Weights!$B$2:$B$16, 0.5)</f>
        <v>1</v>
      </c>
      <c r="H50" s="15">
        <f>_xlfn.XLOOKUP([1]Tracker!F50, [1]Weights!$G$2:$G$16, [1]Weights!$H$2:$H$16, 0.2)</f>
        <v>0.3</v>
      </c>
      <c r="I50" s="15">
        <f>_xlfn.XLOOKUP([1]Tracker!I50, [1]Weights!$C$2:$C$16, [1]Weights!$D$2:$D$16, 0.2)</f>
        <v>0.3</v>
      </c>
      <c r="J50" s="15">
        <f>MIN([1]Tracker!L50, 4)/4</f>
        <v>0</v>
      </c>
      <c r="K50" s="16">
        <f t="shared" ca="1" si="1"/>
        <v>0.59375</v>
      </c>
      <c r="L50" s="16">
        <f t="shared" si="2"/>
        <v>0.21</v>
      </c>
      <c r="N50" s="16">
        <f t="shared" ca="1" si="3"/>
        <v>2.8273809523809526</v>
      </c>
    </row>
    <row r="51" spans="1:14" x14ac:dyDescent="0.35">
      <c r="A51" t="str">
        <f>Tracker!A51</f>
        <v>Company 64</v>
      </c>
      <c r="B51" t="str">
        <f>Tracker!B51</f>
        <v>Title 65</v>
      </c>
      <c r="C51" t="str">
        <f>Tracker!F51</f>
        <v>No Response</v>
      </c>
      <c r="D51" s="1">
        <f ca="1">(Tracker!G51+Tracker!H51)/2</f>
        <v>105.5</v>
      </c>
      <c r="E51" s="1">
        <f>_xlfn.XLOOKUP(Tracker!D51, Weights!$E$2:$E$6, Weights!$F$2:$F$6, 1)</f>
        <v>1</v>
      </c>
      <c r="F51" s="1">
        <f t="shared" si="0"/>
        <v>0.95</v>
      </c>
      <c r="G51" s="1">
        <f>_xlfn.XLOOKUP([1]Tracker!C51, [1]Weights!$A$2:$A$16, [1]Weights!$B$2:$B$16, 0.5)</f>
        <v>0.9</v>
      </c>
      <c r="H51" s="15">
        <f>_xlfn.XLOOKUP([1]Tracker!F51, [1]Weights!$G$2:$G$16, [1]Weights!$H$2:$H$16, 0.2)</f>
        <v>0.3</v>
      </c>
      <c r="I51" s="15">
        <f>_xlfn.XLOOKUP([1]Tracker!I51, [1]Weights!$C$2:$C$16, [1]Weights!$D$2:$D$16, 0.2)</f>
        <v>0.3</v>
      </c>
      <c r="J51" s="15">
        <f>MIN([1]Tracker!L51, 4)/4</f>
        <v>0</v>
      </c>
      <c r="K51" s="16">
        <f t="shared" ca="1" si="1"/>
        <v>0.75168749999999995</v>
      </c>
      <c r="L51" s="16">
        <f t="shared" si="2"/>
        <v>0.21</v>
      </c>
      <c r="N51" s="16">
        <f t="shared" ca="1" si="3"/>
        <v>3.5794642857142858</v>
      </c>
    </row>
    <row r="52" spans="1:14" x14ac:dyDescent="0.35">
      <c r="A52" t="str">
        <f>Tracker!A52</f>
        <v>Company 12</v>
      </c>
      <c r="B52" t="str">
        <f>Tracker!B52</f>
        <v>Title 12</v>
      </c>
      <c r="C52" t="str">
        <f>Tracker!F52</f>
        <v>On Hold</v>
      </c>
      <c r="D52" s="1">
        <f ca="1">(Tracker!G52+Tracker!H52)/2</f>
        <v>84</v>
      </c>
      <c r="E52" s="1">
        <f>_xlfn.XLOOKUP(Tracker!D52, Weights!$E$2:$E$6, Weights!$F$2:$F$6, 1)</f>
        <v>1</v>
      </c>
      <c r="F52" s="1">
        <f t="shared" si="0"/>
        <v>0.95</v>
      </c>
      <c r="G52" s="1">
        <f>_xlfn.XLOOKUP([1]Tracker!C52, [1]Weights!$A$2:$A$16, [1]Weights!$B$2:$B$16, 0.5)</f>
        <v>1</v>
      </c>
      <c r="H52" s="15">
        <f>_xlfn.XLOOKUP([1]Tracker!F52, [1]Weights!$G$2:$G$16, [1]Weights!$H$2:$H$16, 0.2)</f>
        <v>0.3</v>
      </c>
      <c r="I52" s="15">
        <f>_xlfn.XLOOKUP([1]Tracker!I52, [1]Weights!$C$2:$C$16, [1]Weights!$D$2:$D$16, 0.2)</f>
        <v>0.3</v>
      </c>
      <c r="J52" s="15">
        <f>MIN([1]Tracker!L52, 4)/4</f>
        <v>0</v>
      </c>
      <c r="K52" s="16">
        <f t="shared" ca="1" si="1"/>
        <v>0.66499999999999992</v>
      </c>
      <c r="L52" s="16">
        <f t="shared" si="2"/>
        <v>0.21</v>
      </c>
      <c r="N52" s="16">
        <f t="shared" ca="1" si="3"/>
        <v>3.1666666666666665</v>
      </c>
    </row>
    <row r="53" spans="1:14" x14ac:dyDescent="0.35">
      <c r="A53" t="str">
        <f>Tracker!A53</f>
        <v>Company 64</v>
      </c>
      <c r="B53" t="str">
        <f>Tracker!B53</f>
        <v>Title 66</v>
      </c>
      <c r="C53" t="str">
        <f>Tracker!F53</f>
        <v>No Response</v>
      </c>
      <c r="D53" s="1">
        <f ca="1">(Tracker!G53+Tracker!H53)/2</f>
        <v>98.5</v>
      </c>
      <c r="E53" s="1">
        <f>_xlfn.XLOOKUP(Tracker!D53, Weights!$E$2:$E$6, Weights!$F$2:$F$6, 1)</f>
        <v>1</v>
      </c>
      <c r="F53" s="1">
        <f t="shared" si="0"/>
        <v>0.95</v>
      </c>
      <c r="G53" s="1">
        <f>_xlfn.XLOOKUP([1]Tracker!C53, [1]Weights!$A$2:$A$16, [1]Weights!$B$2:$B$16, 0.5)</f>
        <v>0.9</v>
      </c>
      <c r="H53" s="15">
        <f>_xlfn.XLOOKUP([1]Tracker!F53, [1]Weights!$G$2:$G$16, [1]Weights!$H$2:$H$16, 0.2)</f>
        <v>0.8</v>
      </c>
      <c r="I53" s="15">
        <f>_xlfn.XLOOKUP([1]Tracker!I53, [1]Weights!$C$2:$C$16, [1]Weights!$D$2:$D$16, 0.2)</f>
        <v>0.2</v>
      </c>
      <c r="J53" s="15">
        <f>MIN([1]Tracker!L53, 4)/4</f>
        <v>0.75</v>
      </c>
      <c r="K53" s="16">
        <f t="shared" ca="1" si="1"/>
        <v>0.70181249999999995</v>
      </c>
      <c r="L53" s="16">
        <f t="shared" si="2"/>
        <v>0.55000000000000004</v>
      </c>
      <c r="N53" s="16">
        <f t="shared" ca="1" si="3"/>
        <v>1.2760227272727271</v>
      </c>
    </row>
    <row r="54" spans="1:14" x14ac:dyDescent="0.35">
      <c r="A54" t="str">
        <f>Tracker!A54</f>
        <v>Company 67</v>
      </c>
      <c r="B54" t="str">
        <f>Tracker!B54</f>
        <v>Title 67</v>
      </c>
      <c r="C54" t="str">
        <f>Tracker!F54</f>
        <v>Pending</v>
      </c>
      <c r="D54" s="1">
        <f ca="1">(Tracker!G54+Tracker!H54)/2</f>
        <v>72.5</v>
      </c>
      <c r="E54" s="1">
        <f>_xlfn.XLOOKUP(Tracker!D54, Weights!$E$2:$E$6, Weights!$F$2:$F$6, 1)</f>
        <v>1</v>
      </c>
      <c r="F54" s="1">
        <f t="shared" si="0"/>
        <v>0.95</v>
      </c>
      <c r="G54" s="1">
        <f>_xlfn.XLOOKUP([1]Tracker!C54, [1]Weights!$A$2:$A$16, [1]Weights!$B$2:$B$16, 0.5)</f>
        <v>1.1000000000000001</v>
      </c>
      <c r="H54" s="15">
        <f>_xlfn.XLOOKUP([1]Tracker!F54, [1]Weights!$G$2:$G$16, [1]Weights!$H$2:$H$16, 0.2)</f>
        <v>0.3</v>
      </c>
      <c r="I54" s="15">
        <f>_xlfn.XLOOKUP([1]Tracker!I54, [1]Weights!$C$2:$C$16, [1]Weights!$D$2:$D$16, 0.2)</f>
        <v>0.8</v>
      </c>
      <c r="J54" s="15">
        <f>MIN([1]Tracker!L54, 4)/4</f>
        <v>0</v>
      </c>
      <c r="K54" s="16">
        <f t="shared" ca="1" si="1"/>
        <v>0.63135416666666655</v>
      </c>
      <c r="L54" s="16">
        <f t="shared" si="2"/>
        <v>0.41</v>
      </c>
      <c r="N54" s="16">
        <f t="shared" ca="1" si="3"/>
        <v>1.5398882113821137</v>
      </c>
    </row>
    <row r="55" spans="1:14" x14ac:dyDescent="0.35">
      <c r="A55" t="str">
        <f>Tracker!A55</f>
        <v>Company 13</v>
      </c>
      <c r="B55" t="str">
        <f>Tracker!B55</f>
        <v>Title 13</v>
      </c>
      <c r="C55" t="str">
        <f>Tracker!F55</f>
        <v>Interviewing</v>
      </c>
      <c r="D55" s="1">
        <f ca="1">(Tracker!G55+Tracker!H55)/2</f>
        <v>68</v>
      </c>
      <c r="E55" s="1">
        <f>_xlfn.XLOOKUP(Tracker!D55, Weights!$E$2:$E$6, Weights!$F$2:$F$6, 1)</f>
        <v>1</v>
      </c>
      <c r="F55" s="1">
        <f t="shared" si="0"/>
        <v>0.95</v>
      </c>
      <c r="G55" s="1">
        <f>_xlfn.XLOOKUP([1]Tracker!C55, [1]Weights!$A$2:$A$16, [1]Weights!$B$2:$B$16, 0.5)</f>
        <v>1.1000000000000001</v>
      </c>
      <c r="H55" s="15">
        <f>_xlfn.XLOOKUP([1]Tracker!F55, [1]Weights!$G$2:$G$16, [1]Weights!$H$2:$H$16, 0.2)</f>
        <v>0.3</v>
      </c>
      <c r="I55" s="15">
        <f>_xlfn.XLOOKUP([1]Tracker!I55, [1]Weights!$C$2:$C$16, [1]Weights!$D$2:$D$16, 0.2)</f>
        <v>0.4</v>
      </c>
      <c r="J55" s="15">
        <f>MIN([1]Tracker!L55, 4)/4</f>
        <v>0</v>
      </c>
      <c r="K55" s="16">
        <f t="shared" ca="1" si="1"/>
        <v>0.59216666666666662</v>
      </c>
      <c r="L55" s="16">
        <f t="shared" si="2"/>
        <v>0.25</v>
      </c>
      <c r="N55" s="16">
        <f t="shared" ca="1" si="3"/>
        <v>2.3686666666666665</v>
      </c>
    </row>
    <row r="56" spans="1:14" x14ac:dyDescent="0.35">
      <c r="A56" t="str">
        <f>Tracker!A56</f>
        <v>Company 68</v>
      </c>
      <c r="B56" t="str">
        <f>Tracker!B56</f>
        <v>Title 68</v>
      </c>
      <c r="C56" t="str">
        <f>Tracker!F56</f>
        <v>Denied</v>
      </c>
      <c r="D56" s="1">
        <f ca="1">(Tracker!G56+Tracker!H56)/2</f>
        <v>87.5</v>
      </c>
      <c r="E56" s="1">
        <f>_xlfn.XLOOKUP(Tracker!D56, Weights!$E$2:$E$6, Weights!$F$2:$F$6, 1)</f>
        <v>1</v>
      </c>
      <c r="F56" s="1">
        <f t="shared" si="0"/>
        <v>0.95</v>
      </c>
      <c r="G56" s="1">
        <f>_xlfn.XLOOKUP([1]Tracker!C56, [1]Weights!$A$2:$A$16, [1]Weights!$B$2:$B$16, 0.5)</f>
        <v>1.1000000000000001</v>
      </c>
      <c r="H56" s="15">
        <f>_xlfn.XLOOKUP([1]Tracker!F56, [1]Weights!$G$2:$G$16, [1]Weights!$H$2:$H$16, 0.2)</f>
        <v>0.3</v>
      </c>
      <c r="I56" s="15">
        <f>_xlfn.XLOOKUP([1]Tracker!I56, [1]Weights!$C$2:$C$16, [1]Weights!$D$2:$D$16, 0.2)</f>
        <v>0.8</v>
      </c>
      <c r="J56" s="15">
        <f>MIN([1]Tracker!L56, 4)/4</f>
        <v>0</v>
      </c>
      <c r="K56" s="16">
        <f t="shared" ca="1" si="1"/>
        <v>0.76197916666666654</v>
      </c>
      <c r="L56" s="16">
        <f t="shared" si="2"/>
        <v>0.41</v>
      </c>
      <c r="N56" s="16">
        <f t="shared" ca="1" si="3"/>
        <v>1.8584857723577233</v>
      </c>
    </row>
    <row r="57" spans="1:14" x14ac:dyDescent="0.35">
      <c r="A57" t="str">
        <f>Tracker!A57</f>
        <v>Company 14</v>
      </c>
      <c r="B57" t="str">
        <f>Tracker!B57</f>
        <v>Title 14</v>
      </c>
      <c r="C57" t="str">
        <f>Tracker!F57</f>
        <v>Offer</v>
      </c>
      <c r="D57" s="1">
        <f ca="1">(Tracker!G57+Tracker!H57)/2</f>
        <v>74.5</v>
      </c>
      <c r="E57" s="1">
        <f>_xlfn.XLOOKUP(Tracker!D57, Weights!$E$2:$E$6, Weights!$F$2:$F$6, 1)</f>
        <v>1</v>
      </c>
      <c r="F57" s="1">
        <f t="shared" si="0"/>
        <v>0.95</v>
      </c>
      <c r="G57" s="1">
        <f>_xlfn.XLOOKUP([1]Tracker!C57, [1]Weights!$A$2:$A$16, [1]Weights!$B$2:$B$16, 0.5)</f>
        <v>1</v>
      </c>
      <c r="H57" s="15">
        <f>_xlfn.XLOOKUP([1]Tracker!F57, [1]Weights!$G$2:$G$16, [1]Weights!$H$2:$H$16, 0.2)</f>
        <v>0.3</v>
      </c>
      <c r="I57" s="15">
        <f>_xlfn.XLOOKUP([1]Tracker!I57, [1]Weights!$C$2:$C$16, [1]Weights!$D$2:$D$16, 0.2)</f>
        <v>0.3</v>
      </c>
      <c r="J57" s="15">
        <f>MIN([1]Tracker!L57, 4)/4</f>
        <v>0</v>
      </c>
      <c r="K57" s="16">
        <f t="shared" ca="1" si="1"/>
        <v>0.5897916666666666</v>
      </c>
      <c r="L57" s="16">
        <f t="shared" si="2"/>
        <v>0.21</v>
      </c>
      <c r="N57" s="16">
        <f t="shared" ca="1" si="3"/>
        <v>2.808531746031746</v>
      </c>
    </row>
    <row r="58" spans="1:14" x14ac:dyDescent="0.35">
      <c r="A58" t="str">
        <f>Tracker!A58</f>
        <v>Company 69</v>
      </c>
      <c r="B58" t="str">
        <f>Tracker!B58</f>
        <v>Title 69</v>
      </c>
      <c r="C58" t="str">
        <f>Tracker!F58</f>
        <v>No Response</v>
      </c>
      <c r="D58" s="1">
        <f ca="1">(Tracker!G58+Tracker!H58)/2</f>
        <v>73.5</v>
      </c>
      <c r="E58" s="1">
        <f>_xlfn.XLOOKUP(Tracker!D58, Weights!$E$2:$E$6, Weights!$F$2:$F$6, 1)</f>
        <v>1</v>
      </c>
      <c r="F58" s="1">
        <f t="shared" si="0"/>
        <v>0.95</v>
      </c>
      <c r="G58" s="1">
        <f>_xlfn.XLOOKUP([1]Tracker!C58, [1]Weights!$A$2:$A$16, [1]Weights!$B$2:$B$16, 0.5)</f>
        <v>0.7</v>
      </c>
      <c r="H58" s="15">
        <f>_xlfn.XLOOKUP([1]Tracker!F58, [1]Weights!$G$2:$G$16, [1]Weights!$H$2:$H$16, 0.2)</f>
        <v>0.3</v>
      </c>
      <c r="I58" s="15">
        <f>_xlfn.XLOOKUP([1]Tracker!I58, [1]Weights!$C$2:$C$16, [1]Weights!$D$2:$D$16, 0.2)</f>
        <v>0.3</v>
      </c>
      <c r="J58" s="15">
        <f>MIN([1]Tracker!L58, 4)/4</f>
        <v>0</v>
      </c>
      <c r="K58" s="16">
        <f t="shared" ca="1" si="1"/>
        <v>0.40731249999999997</v>
      </c>
      <c r="L58" s="16">
        <f t="shared" si="2"/>
        <v>0.21</v>
      </c>
      <c r="N58" s="16">
        <f t="shared" ca="1" si="3"/>
        <v>1.9395833333333332</v>
      </c>
    </row>
    <row r="59" spans="1:14" x14ac:dyDescent="0.35">
      <c r="A59" t="str">
        <f>Tracker!A59</f>
        <v>Company 15</v>
      </c>
      <c r="B59" t="str">
        <f>Tracker!B59</f>
        <v>Title 15</v>
      </c>
      <c r="C59" t="str">
        <f>Tracker!F59</f>
        <v>Pending</v>
      </c>
      <c r="D59" s="1">
        <f ca="1">(Tracker!G59+Tracker!H59)/2</f>
        <v>72</v>
      </c>
      <c r="E59" s="1">
        <f>_xlfn.XLOOKUP(Tracker!D59, Weights!$E$2:$E$6, Weights!$F$2:$F$6, 1)</f>
        <v>1</v>
      </c>
      <c r="F59" s="1">
        <f t="shared" si="0"/>
        <v>0.95</v>
      </c>
      <c r="G59" s="1">
        <f>_xlfn.XLOOKUP([1]Tracker!C59, [1]Weights!$A$2:$A$16, [1]Weights!$B$2:$B$16, 0.5)</f>
        <v>1</v>
      </c>
      <c r="H59" s="15">
        <f>_xlfn.XLOOKUP([1]Tracker!F59, [1]Weights!$G$2:$G$16, [1]Weights!$H$2:$H$16, 0.2)</f>
        <v>0.3</v>
      </c>
      <c r="I59" s="15">
        <f>_xlfn.XLOOKUP([1]Tracker!I59, [1]Weights!$C$2:$C$16, [1]Weights!$D$2:$D$16, 0.2)</f>
        <v>0.3</v>
      </c>
      <c r="J59" s="15">
        <f>MIN([1]Tracker!L59, 4)/4</f>
        <v>0</v>
      </c>
      <c r="K59" s="16">
        <f t="shared" ca="1" si="1"/>
        <v>0.56999999999999995</v>
      </c>
      <c r="L59" s="16">
        <f t="shared" si="2"/>
        <v>0.21</v>
      </c>
      <c r="N59" s="16">
        <f t="shared" ca="1" si="3"/>
        <v>2.714285714285714</v>
      </c>
    </row>
    <row r="60" spans="1:14" x14ac:dyDescent="0.35">
      <c r="A60" t="str">
        <f>Tracker!A60</f>
        <v>Company 70</v>
      </c>
      <c r="B60" t="str">
        <f>Tracker!B60</f>
        <v>Title 70</v>
      </c>
      <c r="C60" t="str">
        <f>Tracker!F60</f>
        <v>Bailed</v>
      </c>
      <c r="D60" s="1">
        <f ca="1">(Tracker!G60+Tracker!H60)/2</f>
        <v>93.5</v>
      </c>
      <c r="E60" s="1">
        <f>_xlfn.XLOOKUP(Tracker!D60, Weights!$E$2:$E$6, Weights!$F$2:$F$6, 1)</f>
        <v>1</v>
      </c>
      <c r="F60" s="1">
        <f t="shared" si="0"/>
        <v>0.95</v>
      </c>
      <c r="G60" s="1">
        <f>_xlfn.XLOOKUP([1]Tracker!C60, [1]Weights!$A$2:$A$16, [1]Weights!$B$2:$B$16, 0.5)</f>
        <v>1</v>
      </c>
      <c r="H60" s="15">
        <f>_xlfn.XLOOKUP([1]Tracker!F60, [1]Weights!$G$2:$G$16, [1]Weights!$H$2:$H$16, 0.2)</f>
        <v>0.3</v>
      </c>
      <c r="I60" s="15">
        <f>_xlfn.XLOOKUP([1]Tracker!I60, [1]Weights!$C$2:$C$16, [1]Weights!$D$2:$D$16, 0.2)</f>
        <v>0.3</v>
      </c>
      <c r="J60" s="15">
        <f>MIN([1]Tracker!L60, 4)/4</f>
        <v>0</v>
      </c>
      <c r="K60" s="16">
        <f t="shared" ca="1" si="1"/>
        <v>0.74020833333333336</v>
      </c>
      <c r="L60" s="16">
        <f t="shared" si="2"/>
        <v>0.21</v>
      </c>
      <c r="N60" s="16">
        <f t="shared" ca="1" si="3"/>
        <v>3.5248015873015874</v>
      </c>
    </row>
    <row r="61" spans="1:14" x14ac:dyDescent="0.35">
      <c r="A61" t="str">
        <f>Tracker!A61</f>
        <v>Company 16</v>
      </c>
      <c r="B61" t="str">
        <f>Tracker!B61</f>
        <v>Title 16</v>
      </c>
      <c r="C61" t="str">
        <f>Tracker!F61</f>
        <v>Ghosted</v>
      </c>
      <c r="D61" s="1">
        <f ca="1">(Tracker!G61+Tracker!H61)/2</f>
        <v>84.5</v>
      </c>
      <c r="E61" s="1">
        <f>_xlfn.XLOOKUP(Tracker!D61, Weights!$E$2:$E$6, Weights!$F$2:$F$6, 1)</f>
        <v>1</v>
      </c>
      <c r="F61" s="1">
        <f t="shared" si="0"/>
        <v>0.95</v>
      </c>
      <c r="G61" s="1">
        <f>_xlfn.XLOOKUP([1]Tracker!C61, [1]Weights!$A$2:$A$16, [1]Weights!$B$2:$B$16, 0.5)</f>
        <v>1.1000000000000001</v>
      </c>
      <c r="H61" s="15">
        <f>_xlfn.XLOOKUP([1]Tracker!F61, [1]Weights!$G$2:$G$16, [1]Weights!$H$2:$H$16, 0.2)</f>
        <v>0.8</v>
      </c>
      <c r="I61" s="15">
        <f>_xlfn.XLOOKUP([1]Tracker!I61, [1]Weights!$C$2:$C$16, [1]Weights!$D$2:$D$16, 0.2)</f>
        <v>0.2</v>
      </c>
      <c r="J61" s="15">
        <f>MIN([1]Tracker!L61, 4)/4</f>
        <v>0.25</v>
      </c>
      <c r="K61" s="16">
        <f t="shared" ca="1" si="1"/>
        <v>0.7358541666666667</v>
      </c>
      <c r="L61" s="16">
        <f t="shared" si="2"/>
        <v>0.4</v>
      </c>
      <c r="N61" s="16">
        <f t="shared" ca="1" si="3"/>
        <v>1.8396354166666666</v>
      </c>
    </row>
    <row r="62" spans="1:14" x14ac:dyDescent="0.35">
      <c r="A62" t="str">
        <f>Tracker!A62</f>
        <v>Company 71</v>
      </c>
      <c r="B62" t="str">
        <f>Tracker!B62</f>
        <v>Title 71</v>
      </c>
      <c r="C62" t="str">
        <f>Tracker!F62</f>
        <v>Rejected</v>
      </c>
      <c r="D62" s="1">
        <f ca="1">(Tracker!G62+Tracker!H62)/2</f>
        <v>104.5</v>
      </c>
      <c r="E62" s="1">
        <f>_xlfn.XLOOKUP(Tracker!D62, Weights!$E$2:$E$6, Weights!$F$2:$F$6, 1)</f>
        <v>1</v>
      </c>
      <c r="F62" s="1">
        <f t="shared" si="0"/>
        <v>0.95</v>
      </c>
      <c r="G62" s="1">
        <f>_xlfn.XLOOKUP([1]Tracker!C62, [1]Weights!$A$2:$A$16, [1]Weights!$B$2:$B$16, 0.5)</f>
        <v>0.8</v>
      </c>
      <c r="H62" s="15">
        <f>_xlfn.XLOOKUP([1]Tracker!F62, [1]Weights!$G$2:$G$16, [1]Weights!$H$2:$H$16, 0.2)</f>
        <v>0.3</v>
      </c>
      <c r="I62" s="15">
        <f>_xlfn.XLOOKUP([1]Tracker!I62, [1]Weights!$C$2:$C$16, [1]Weights!$D$2:$D$16, 0.2)</f>
        <v>0.3</v>
      </c>
      <c r="J62" s="15">
        <f>MIN([1]Tracker!L62, 4)/4</f>
        <v>0</v>
      </c>
      <c r="K62" s="16">
        <f t="shared" ca="1" si="1"/>
        <v>0.66183333333333338</v>
      </c>
      <c r="L62" s="16">
        <f t="shared" si="2"/>
        <v>0.21</v>
      </c>
      <c r="N62" s="16">
        <f t="shared" ca="1" si="3"/>
        <v>3.1515873015873019</v>
      </c>
    </row>
    <row r="63" spans="1:14" x14ac:dyDescent="0.35">
      <c r="A63" t="str">
        <f>Tracker!A63</f>
        <v>Company 30</v>
      </c>
      <c r="B63" t="str">
        <f>Tracker!B63</f>
        <v>Title 17</v>
      </c>
      <c r="C63" t="str">
        <f>Tracker!F63</f>
        <v>Offer</v>
      </c>
      <c r="D63" s="1">
        <f ca="1">(Tracker!G63+Tracker!H63)/2</f>
        <v>78.5</v>
      </c>
      <c r="E63" s="1">
        <f>_xlfn.XLOOKUP(Tracker!D63, Weights!$E$2:$E$6, Weights!$F$2:$F$6, 1)</f>
        <v>1</v>
      </c>
      <c r="F63" s="1">
        <f t="shared" si="0"/>
        <v>0.95</v>
      </c>
      <c r="G63" s="1">
        <f>_xlfn.XLOOKUP([1]Tracker!C63, [1]Weights!$A$2:$A$16, [1]Weights!$B$2:$B$16, 0.5)</f>
        <v>1.1000000000000001</v>
      </c>
      <c r="H63" s="15">
        <f>_xlfn.XLOOKUP([1]Tracker!F63, [1]Weights!$G$2:$G$16, [1]Weights!$H$2:$H$16, 0.2)</f>
        <v>0.3</v>
      </c>
      <c r="I63" s="15">
        <f>_xlfn.XLOOKUP([1]Tracker!I63, [1]Weights!$C$2:$C$16, [1]Weights!$D$2:$D$16, 0.2)</f>
        <v>0.8</v>
      </c>
      <c r="J63" s="15">
        <f>MIN([1]Tracker!L63, 4)/4</f>
        <v>0</v>
      </c>
      <c r="K63" s="16">
        <f t="shared" ca="1" si="1"/>
        <v>0.68360416666666668</v>
      </c>
      <c r="L63" s="16">
        <f t="shared" si="2"/>
        <v>0.41</v>
      </c>
      <c r="N63" s="16">
        <f t="shared" ca="1" si="3"/>
        <v>1.6673272357723579</v>
      </c>
    </row>
    <row r="64" spans="1:14" x14ac:dyDescent="0.35">
      <c r="A64" t="str">
        <f>Tracker!A64</f>
        <v>Company 72</v>
      </c>
      <c r="B64" t="str">
        <f>Tracker!B64</f>
        <v>Title 72</v>
      </c>
      <c r="C64" t="str">
        <f>Tracker!F64</f>
        <v>Pending</v>
      </c>
      <c r="D64" s="1">
        <f ca="1">(Tracker!G64+Tracker!H64)/2</f>
        <v>78.5</v>
      </c>
      <c r="E64" s="1">
        <f>_xlfn.XLOOKUP(Tracker!D64, Weights!$E$2:$E$6, Weights!$F$2:$F$6, 1)</f>
        <v>1</v>
      </c>
      <c r="F64" s="1">
        <f t="shared" si="0"/>
        <v>0.95</v>
      </c>
      <c r="G64" s="1">
        <f>_xlfn.XLOOKUP([1]Tracker!C64, [1]Weights!$A$2:$A$16, [1]Weights!$B$2:$B$16, 0.5)</f>
        <v>1.1000000000000001</v>
      </c>
      <c r="H64" s="15">
        <f>_xlfn.XLOOKUP([1]Tracker!F64, [1]Weights!$G$2:$G$16, [1]Weights!$H$2:$H$16, 0.2)</f>
        <v>0.3</v>
      </c>
      <c r="I64" s="15">
        <f>_xlfn.XLOOKUP([1]Tracker!I64, [1]Weights!$C$2:$C$16, [1]Weights!$D$2:$D$16, 0.2)</f>
        <v>0.8</v>
      </c>
      <c r="J64" s="15">
        <f>MIN([1]Tracker!L64, 4)/4</f>
        <v>0</v>
      </c>
      <c r="K64" s="16">
        <f t="shared" ca="1" si="1"/>
        <v>0.68360416666666668</v>
      </c>
      <c r="L64" s="16">
        <f t="shared" si="2"/>
        <v>0.41</v>
      </c>
      <c r="N64" s="16">
        <f t="shared" ca="1" si="3"/>
        <v>1.6673272357723579</v>
      </c>
    </row>
    <row r="65" spans="1:14" x14ac:dyDescent="0.35">
      <c r="A65" t="str">
        <f>Tracker!A65</f>
        <v>Company 18</v>
      </c>
      <c r="B65" t="str">
        <f>Tracker!B65</f>
        <v>Title 18</v>
      </c>
      <c r="C65" t="str">
        <f>Tracker!F65</f>
        <v>No Response</v>
      </c>
      <c r="D65" s="1">
        <f ca="1">(Tracker!G65+Tracker!H65)/2</f>
        <v>78.5</v>
      </c>
      <c r="E65" s="1">
        <f>_xlfn.XLOOKUP(Tracker!D65, Weights!$E$2:$E$6, Weights!$F$2:$F$6, 1)</f>
        <v>1</v>
      </c>
      <c r="F65" s="1">
        <f t="shared" si="0"/>
        <v>0.95</v>
      </c>
      <c r="G65" s="1">
        <f>_xlfn.XLOOKUP([1]Tracker!C65, [1]Weights!$A$2:$A$16, [1]Weights!$B$2:$B$16, 0.5)</f>
        <v>0.9</v>
      </c>
      <c r="H65" s="15">
        <f>_xlfn.XLOOKUP([1]Tracker!F65, [1]Weights!$G$2:$G$16, [1]Weights!$H$2:$H$16, 0.2)</f>
        <v>0.3</v>
      </c>
      <c r="I65" s="15">
        <f>_xlfn.XLOOKUP([1]Tracker!I65, [1]Weights!$C$2:$C$16, [1]Weights!$D$2:$D$16, 0.2)</f>
        <v>0.3</v>
      </c>
      <c r="J65" s="15">
        <f>MIN([1]Tracker!L65, 4)/4</f>
        <v>0</v>
      </c>
      <c r="K65" s="16">
        <f t="shared" ca="1" si="1"/>
        <v>0.55931249999999999</v>
      </c>
      <c r="L65" s="16">
        <f t="shared" si="2"/>
        <v>0.21</v>
      </c>
      <c r="N65" s="16">
        <f t="shared" ca="1" si="3"/>
        <v>2.6633928571428571</v>
      </c>
    </row>
    <row r="66" spans="1:14" x14ac:dyDescent="0.35">
      <c r="A66" t="str">
        <f>Tracker!A66</f>
        <v>Company 73</v>
      </c>
      <c r="B66" t="str">
        <f>Tracker!B66</f>
        <v>Title 73</v>
      </c>
      <c r="C66" t="str">
        <f>Tracker!F66</f>
        <v>Offer</v>
      </c>
      <c r="D66" s="1">
        <f ca="1">(Tracker!G66+Tracker!H66)/2</f>
        <v>80</v>
      </c>
      <c r="E66" s="1">
        <f>_xlfn.XLOOKUP(Tracker!D66, Weights!$E$2:$E$6, Weights!$F$2:$F$6, 1)</f>
        <v>1</v>
      </c>
      <c r="F66" s="1">
        <f t="shared" si="0"/>
        <v>0.95</v>
      </c>
      <c r="G66" s="1">
        <f>_xlfn.XLOOKUP([1]Tracker!C66, [1]Weights!$A$2:$A$16, [1]Weights!$B$2:$B$16, 0.5)</f>
        <v>1.1000000000000001</v>
      </c>
      <c r="H66" s="15">
        <f>_xlfn.XLOOKUP([1]Tracker!F66, [1]Weights!$G$2:$G$16, [1]Weights!$H$2:$H$16, 0.2)</f>
        <v>0.3</v>
      </c>
      <c r="I66" s="15">
        <f>_xlfn.XLOOKUP([1]Tracker!I66, [1]Weights!$C$2:$C$16, [1]Weights!$D$2:$D$16, 0.2)</f>
        <v>0.3</v>
      </c>
      <c r="J66" s="15">
        <f>MIN([1]Tracker!L66, 4)/4</f>
        <v>0</v>
      </c>
      <c r="K66" s="16">
        <f t="shared" ca="1" si="1"/>
        <v>0.69666666666666655</v>
      </c>
      <c r="L66" s="16">
        <f t="shared" si="2"/>
        <v>0.21</v>
      </c>
      <c r="N66" s="16">
        <f t="shared" ca="1" si="3"/>
        <v>3.3174603174603172</v>
      </c>
    </row>
    <row r="67" spans="1:14" x14ac:dyDescent="0.35">
      <c r="A67" t="str">
        <f>Tracker!A67</f>
        <v>Company 19</v>
      </c>
      <c r="B67" t="str">
        <f>Tracker!B67</f>
        <v>Title 19</v>
      </c>
      <c r="C67" t="str">
        <f>Tracker!F67</f>
        <v>Pending</v>
      </c>
      <c r="D67" s="1">
        <f ca="1">(Tracker!G67+Tracker!H67)/2</f>
        <v>96.5</v>
      </c>
      <c r="E67" s="1">
        <f>_xlfn.XLOOKUP(Tracker!D67, Weights!$E$2:$E$6, Weights!$F$2:$F$6, 1)</f>
        <v>1</v>
      </c>
      <c r="F67" s="1">
        <f t="shared" ref="F67:F70" si="4">0.95</f>
        <v>0.95</v>
      </c>
      <c r="G67" s="1">
        <f>_xlfn.XLOOKUP([1]Tracker!C67, [1]Weights!$A$2:$A$16, [1]Weights!$B$2:$B$16, 0.5)</f>
        <v>0.7</v>
      </c>
      <c r="H67" s="15">
        <f>_xlfn.XLOOKUP([1]Tracker!F67, [1]Weights!$G$2:$G$16, [1]Weights!$H$2:$H$16, 0.2)</f>
        <v>0.3</v>
      </c>
      <c r="I67" s="15">
        <f>_xlfn.XLOOKUP([1]Tracker!I67, [1]Weights!$C$2:$C$16, [1]Weights!$D$2:$D$16, 0.2)</f>
        <v>0.3</v>
      </c>
      <c r="J67" s="15">
        <f>MIN([1]Tracker!L67, 4)/4</f>
        <v>0</v>
      </c>
      <c r="K67" s="16">
        <f t="shared" ref="K67:K70" ca="1" si="5">IF(D67=0, 0.5, MIN(1, MAX(0, (E67 * F67 * G67 * (D67 / 120)))))</f>
        <v>0.53477083333333331</v>
      </c>
      <c r="L67" s="16">
        <f t="shared" ref="L67:L70" si="6">IF(I67=0, 0.2, ROUND((0.4 * I67 + 0.3 * H67 + 0.3 * J67), 2))</f>
        <v>0.21</v>
      </c>
      <c r="N67" s="16">
        <f t="shared" ref="N67:N70" ca="1" si="7">K67/L67</f>
        <v>2.5465277777777779</v>
      </c>
    </row>
    <row r="68" spans="1:14" x14ac:dyDescent="0.35">
      <c r="A68" t="str">
        <f>Tracker!A68</f>
        <v>Company 74</v>
      </c>
      <c r="B68" t="str">
        <f>Tracker!B68</f>
        <v>Title 74</v>
      </c>
      <c r="C68" t="str">
        <f>Tracker!F68</f>
        <v>Pending</v>
      </c>
      <c r="D68" s="1">
        <f ca="1">(Tracker!G68+Tracker!H68)/2</f>
        <v>81.5</v>
      </c>
      <c r="E68" s="1">
        <f>_xlfn.XLOOKUP(Tracker!D68, Weights!$E$2:$E$6, Weights!$F$2:$F$6, 1)</f>
        <v>1</v>
      </c>
      <c r="F68" s="1">
        <f t="shared" si="4"/>
        <v>0.95</v>
      </c>
      <c r="G68" s="1">
        <f>_xlfn.XLOOKUP([1]Tracker!C68, [1]Weights!$A$2:$A$16, [1]Weights!$B$2:$B$16, 0.5)</f>
        <v>1.1000000000000001</v>
      </c>
      <c r="H68" s="15">
        <f>_xlfn.XLOOKUP([1]Tracker!F68, [1]Weights!$G$2:$G$16, [1]Weights!$H$2:$H$16, 0.2)</f>
        <v>0.3</v>
      </c>
      <c r="I68" s="15">
        <f>_xlfn.XLOOKUP([1]Tracker!I68, [1]Weights!$C$2:$C$16, [1]Weights!$D$2:$D$16, 0.2)</f>
        <v>0.2</v>
      </c>
      <c r="J68" s="15">
        <f>MIN([1]Tracker!L68, 4)/4</f>
        <v>0</v>
      </c>
      <c r="K68" s="16">
        <f t="shared" ca="1" si="5"/>
        <v>0.70972916666666663</v>
      </c>
      <c r="L68" s="16">
        <f t="shared" si="6"/>
        <v>0.17</v>
      </c>
      <c r="N68" s="16">
        <f t="shared" ca="1" si="7"/>
        <v>4.1748774509803921</v>
      </c>
    </row>
    <row r="69" spans="1:14" x14ac:dyDescent="0.35">
      <c r="A69" t="str">
        <f>Tracker!A69</f>
        <v>Company 20</v>
      </c>
      <c r="B69" t="str">
        <f>Tracker!B69</f>
        <v>Title 20</v>
      </c>
      <c r="C69" t="str">
        <f>Tracker!F69</f>
        <v>Offer</v>
      </c>
      <c r="D69" s="1">
        <f ca="1">(Tracker!G69+Tracker!H69)/2</f>
        <v>96</v>
      </c>
      <c r="E69" s="1">
        <f>_xlfn.XLOOKUP(Tracker!D69, Weights!$E$2:$E$6, Weights!$F$2:$F$6, 1)</f>
        <v>1</v>
      </c>
      <c r="F69" s="1">
        <f t="shared" si="4"/>
        <v>0.95</v>
      </c>
      <c r="G69" s="1">
        <f>_xlfn.XLOOKUP([1]Tracker!C69, [1]Weights!$A$2:$A$16, [1]Weights!$B$2:$B$16, 0.5)</f>
        <v>1</v>
      </c>
      <c r="H69" s="15">
        <f>_xlfn.XLOOKUP([1]Tracker!F69, [1]Weights!$G$2:$G$16, [1]Weights!$H$2:$H$16, 0.2)</f>
        <v>0.3</v>
      </c>
      <c r="I69" s="15">
        <f>_xlfn.XLOOKUP([1]Tracker!I69, [1]Weights!$C$2:$C$16, [1]Weights!$D$2:$D$16, 0.2)</f>
        <v>0.3</v>
      </c>
      <c r="J69" s="15">
        <f>MIN([1]Tracker!L69, 4)/4</f>
        <v>0</v>
      </c>
      <c r="K69" s="16">
        <f t="shared" ca="1" si="5"/>
        <v>0.76</v>
      </c>
      <c r="L69" s="16">
        <f t="shared" si="6"/>
        <v>0.21</v>
      </c>
      <c r="N69" s="16">
        <f t="shared" ca="1" si="7"/>
        <v>3.6190476190476191</v>
      </c>
    </row>
    <row r="70" spans="1:14" x14ac:dyDescent="0.35">
      <c r="A70" t="str">
        <f>Tracker!A70</f>
        <v>Company 75</v>
      </c>
      <c r="B70" t="str">
        <f>Tracker!B70</f>
        <v>Title 75</v>
      </c>
      <c r="C70" t="str">
        <f>Tracker!F70</f>
        <v>Pending</v>
      </c>
      <c r="D70" s="1">
        <f ca="1">(Tracker!G70+Tracker!H70)/2</f>
        <v>102.5</v>
      </c>
      <c r="E70" s="1">
        <f>_xlfn.XLOOKUP(Tracker!D70, Weights!$E$2:$E$6, Weights!$F$2:$F$6, 1)</f>
        <v>1</v>
      </c>
      <c r="F70" s="1">
        <f t="shared" si="4"/>
        <v>0.95</v>
      </c>
      <c r="G70" s="1">
        <f>_xlfn.XLOOKUP([1]Tracker!C70, [1]Weights!$A$2:$A$16, [1]Weights!$B$2:$B$16, 0.5)</f>
        <v>0.8</v>
      </c>
      <c r="H70" s="15">
        <f>_xlfn.XLOOKUP([1]Tracker!F70, [1]Weights!$G$2:$G$16, [1]Weights!$H$2:$H$16, 0.2)</f>
        <v>0.3</v>
      </c>
      <c r="I70" s="15">
        <f>_xlfn.XLOOKUP([1]Tracker!I70, [1]Weights!$C$2:$C$16, [1]Weights!$D$2:$D$16, 0.2)</f>
        <v>0.3</v>
      </c>
      <c r="J70" s="15">
        <f>MIN([1]Tracker!L70, 4)/4</f>
        <v>0</v>
      </c>
      <c r="K70" s="16">
        <f t="shared" ca="1" si="5"/>
        <v>0.64916666666666667</v>
      </c>
      <c r="L70" s="16">
        <f t="shared" si="6"/>
        <v>0.21</v>
      </c>
      <c r="N70" s="16">
        <f t="shared" ca="1" si="7"/>
        <v>3.0912698412698414</v>
      </c>
    </row>
  </sheetData>
  <autoFilter ref="K1:K15" xr:uid="{70590CAF-D2CD-443E-AE13-8F53684D3C03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8A69-E149-423A-A87B-F00185FB6C9F}">
  <dimension ref="A1:H23"/>
  <sheetViews>
    <sheetView workbookViewId="0">
      <selection activeCell="D26" sqref="D26"/>
    </sheetView>
  </sheetViews>
  <sheetFormatPr defaultRowHeight="14.5" x14ac:dyDescent="0.35"/>
  <cols>
    <col min="1" max="1" width="20.6328125" customWidth="1"/>
    <col min="3" max="3" width="20.08984375" customWidth="1"/>
    <col min="5" max="5" width="18.6328125" customWidth="1"/>
    <col min="7" max="7" width="18.7265625" customWidth="1"/>
  </cols>
  <sheetData>
    <row r="1" spans="1:8" s="10" customFormat="1" x14ac:dyDescent="0.35">
      <c r="A1" s="10" t="s">
        <v>20</v>
      </c>
      <c r="B1" s="10" t="s">
        <v>241</v>
      </c>
      <c r="C1" s="2" t="s">
        <v>12</v>
      </c>
      <c r="D1" s="2" t="s">
        <v>241</v>
      </c>
      <c r="E1" s="13" t="s">
        <v>242</v>
      </c>
      <c r="F1" s="13" t="s">
        <v>241</v>
      </c>
      <c r="G1" s="10" t="s">
        <v>1</v>
      </c>
      <c r="H1" s="10" t="s">
        <v>241</v>
      </c>
    </row>
    <row r="2" spans="1:8" x14ac:dyDescent="0.35">
      <c r="A2" t="s">
        <v>21</v>
      </c>
      <c r="B2">
        <v>1</v>
      </c>
      <c r="C2" t="s">
        <v>11</v>
      </c>
      <c r="D2">
        <v>0.5</v>
      </c>
      <c r="E2" t="s">
        <v>5</v>
      </c>
      <c r="F2">
        <v>1</v>
      </c>
      <c r="G2" t="s">
        <v>2</v>
      </c>
      <c r="H2">
        <v>0.3</v>
      </c>
    </row>
    <row r="3" spans="1:8" x14ac:dyDescent="0.35">
      <c r="A3" t="s">
        <v>22</v>
      </c>
      <c r="B3">
        <v>1</v>
      </c>
      <c r="C3" t="s">
        <v>200</v>
      </c>
      <c r="D3">
        <v>0.5</v>
      </c>
      <c r="E3" t="s">
        <v>8</v>
      </c>
      <c r="F3">
        <v>1</v>
      </c>
      <c r="G3" t="s">
        <v>4</v>
      </c>
      <c r="H3">
        <v>0.3</v>
      </c>
    </row>
    <row r="4" spans="1:8" x14ac:dyDescent="0.35">
      <c r="A4" t="s">
        <v>243</v>
      </c>
      <c r="B4">
        <v>1</v>
      </c>
      <c r="C4" t="s">
        <v>13</v>
      </c>
      <c r="D4">
        <v>0.5</v>
      </c>
      <c r="E4" t="s">
        <v>7</v>
      </c>
      <c r="F4">
        <v>1</v>
      </c>
      <c r="G4" t="s">
        <v>35</v>
      </c>
      <c r="H4">
        <v>0.3</v>
      </c>
    </row>
    <row r="5" spans="1:8" x14ac:dyDescent="0.35">
      <c r="A5" t="s">
        <v>40</v>
      </c>
      <c r="B5">
        <v>1</v>
      </c>
      <c r="C5" t="s">
        <v>34</v>
      </c>
      <c r="D5">
        <v>0.5</v>
      </c>
      <c r="E5" t="s">
        <v>30</v>
      </c>
      <c r="F5">
        <v>0.5</v>
      </c>
      <c r="G5" t="s">
        <v>3</v>
      </c>
      <c r="H5">
        <v>0.3</v>
      </c>
    </row>
    <row r="6" spans="1:8" x14ac:dyDescent="0.35">
      <c r="A6" t="s">
        <v>29</v>
      </c>
      <c r="B6">
        <v>1</v>
      </c>
      <c r="C6" t="s">
        <v>17</v>
      </c>
      <c r="D6">
        <v>0.5</v>
      </c>
      <c r="E6" t="s">
        <v>25</v>
      </c>
      <c r="F6">
        <v>0.5</v>
      </c>
      <c r="G6" t="s">
        <v>201</v>
      </c>
      <c r="H6">
        <v>0.3</v>
      </c>
    </row>
    <row r="7" spans="1:8" x14ac:dyDescent="0.35">
      <c r="A7" t="s">
        <v>244</v>
      </c>
      <c r="B7">
        <v>1</v>
      </c>
      <c r="C7" t="s">
        <v>15</v>
      </c>
      <c r="D7">
        <v>0.5</v>
      </c>
      <c r="G7" t="s">
        <v>239</v>
      </c>
      <c r="H7">
        <v>0.4</v>
      </c>
    </row>
    <row r="8" spans="1:8" x14ac:dyDescent="0.35">
      <c r="A8" t="s">
        <v>28</v>
      </c>
      <c r="B8">
        <v>1</v>
      </c>
      <c r="C8" t="s">
        <v>10</v>
      </c>
      <c r="D8">
        <v>0.7</v>
      </c>
      <c r="G8" t="s">
        <v>51</v>
      </c>
      <c r="H8">
        <v>0.4</v>
      </c>
    </row>
    <row r="9" spans="1:8" x14ac:dyDescent="0.35">
      <c r="A9" t="s">
        <v>43</v>
      </c>
      <c r="B9">
        <v>0.8</v>
      </c>
      <c r="C9" t="s">
        <v>18</v>
      </c>
      <c r="D9">
        <v>0.7</v>
      </c>
      <c r="G9" t="s">
        <v>16</v>
      </c>
      <c r="H9">
        <v>0.4</v>
      </c>
    </row>
    <row r="10" spans="1:8" x14ac:dyDescent="0.35">
      <c r="A10" t="s">
        <v>23</v>
      </c>
      <c r="B10">
        <v>0.8</v>
      </c>
      <c r="C10" t="s">
        <v>9</v>
      </c>
      <c r="D10">
        <v>0.7</v>
      </c>
      <c r="G10" t="s">
        <v>19</v>
      </c>
      <c r="H10">
        <v>0.4</v>
      </c>
    </row>
    <row r="11" spans="1:8" x14ac:dyDescent="0.35">
      <c r="A11" t="s">
        <v>245</v>
      </c>
      <c r="B11">
        <v>0.8</v>
      </c>
      <c r="C11" t="s">
        <v>14</v>
      </c>
      <c r="D11">
        <v>0.7</v>
      </c>
    </row>
    <row r="12" spans="1:8" x14ac:dyDescent="0.35">
      <c r="A12" t="s">
        <v>26</v>
      </c>
      <c r="B12">
        <v>0.8</v>
      </c>
      <c r="C12" t="s">
        <v>33</v>
      </c>
      <c r="D12">
        <v>0.7</v>
      </c>
    </row>
    <row r="13" spans="1:8" x14ac:dyDescent="0.35">
      <c r="A13" t="s">
        <v>32</v>
      </c>
      <c r="B13">
        <v>0.8</v>
      </c>
      <c r="C13" t="s">
        <v>240</v>
      </c>
      <c r="D13">
        <v>0.7</v>
      </c>
    </row>
    <row r="14" spans="1:8" x14ac:dyDescent="0.35">
      <c r="A14" t="s">
        <v>246</v>
      </c>
      <c r="B14">
        <v>0.8</v>
      </c>
    </row>
    <row r="15" spans="1:8" x14ac:dyDescent="0.35">
      <c r="A15" t="s">
        <v>25</v>
      </c>
      <c r="B15">
        <v>0.8</v>
      </c>
    </row>
    <row r="16" spans="1:8" x14ac:dyDescent="0.35">
      <c r="A16" t="s">
        <v>27</v>
      </c>
      <c r="B16">
        <v>0.8</v>
      </c>
    </row>
    <row r="23" spans="1:1" x14ac:dyDescent="0.35">
      <c r="A23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ACD8-B66D-499D-AC3B-EB5B2B2BDD35}">
  <dimension ref="A1:B12"/>
  <sheetViews>
    <sheetView tabSelected="1" workbookViewId="0">
      <selection activeCell="A12" sqref="A12"/>
    </sheetView>
  </sheetViews>
  <sheetFormatPr defaultRowHeight="14.5" x14ac:dyDescent="0.35"/>
  <cols>
    <col min="1" max="1" width="14.1796875" customWidth="1"/>
    <col min="2" max="2" width="96.54296875" customWidth="1"/>
  </cols>
  <sheetData>
    <row r="1" spans="1:2" x14ac:dyDescent="0.35">
      <c r="A1" s="11" t="s">
        <v>48</v>
      </c>
      <c r="B1" t="s">
        <v>52</v>
      </c>
    </row>
    <row r="2" spans="1:2" x14ac:dyDescent="0.35">
      <c r="B2" t="s">
        <v>53</v>
      </c>
    </row>
    <row r="3" spans="1:2" x14ac:dyDescent="0.35">
      <c r="B3" t="s">
        <v>54</v>
      </c>
    </row>
    <row r="4" spans="1:2" x14ac:dyDescent="0.35">
      <c r="B4" t="s">
        <v>55</v>
      </c>
    </row>
    <row r="5" spans="1:2" x14ac:dyDescent="0.35">
      <c r="B5" t="s">
        <v>56</v>
      </c>
    </row>
    <row r="6" spans="1:2" x14ac:dyDescent="0.35">
      <c r="B6" t="s">
        <v>57</v>
      </c>
    </row>
    <row r="7" spans="1:2" x14ac:dyDescent="0.35">
      <c r="B7" t="s">
        <v>58</v>
      </c>
    </row>
    <row r="9" spans="1:2" x14ac:dyDescent="0.35">
      <c r="A9" s="11" t="s">
        <v>251</v>
      </c>
      <c r="B9" t="s">
        <v>252</v>
      </c>
    </row>
    <row r="10" spans="1:2" x14ac:dyDescent="0.35">
      <c r="B10" t="s">
        <v>253</v>
      </c>
    </row>
    <row r="12" spans="1:2" x14ac:dyDescent="0.35">
      <c r="A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Interviews</vt:lpstr>
      <vt:lpstr>ROE Calculation</vt:lpstr>
      <vt:lpstr>Weights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Harris</dc:creator>
  <cp:lastModifiedBy>Graham Harris</cp:lastModifiedBy>
  <dcterms:created xsi:type="dcterms:W3CDTF">2025-04-17T17:58:02Z</dcterms:created>
  <dcterms:modified xsi:type="dcterms:W3CDTF">2025-07-02T22:44:52Z</dcterms:modified>
</cp:coreProperties>
</file>