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"/>
    </mc:Choice>
  </mc:AlternateContent>
  <xr:revisionPtr revIDLastSave="0" documentId="13_ncr:1_{51EE5F35-712D-4B91-8E89-F3E2AB0299FC}" xr6:coauthVersionLast="47" xr6:coauthVersionMax="47" xr10:uidLastSave="{00000000-0000-0000-0000-000000000000}"/>
  <bookViews>
    <workbookView xWindow="18190" yWindow="4680" windowWidth="19470" windowHeight="12890" xr2:uid="{85E7A6A4-6F22-48D9-815F-FC03736B7AC4}"/>
  </bookViews>
  <sheets>
    <sheet name="Tracker" sheetId="1" r:id="rId1"/>
    <sheet name="Interviews" sheetId="6" r:id="rId2"/>
    <sheet name="ROE Calculation" sheetId="4" r:id="rId3"/>
    <sheet name="Weights" sheetId="7" r:id="rId4"/>
    <sheet name="Glossary" sheetId="5" r:id="rId5"/>
  </sheets>
  <definedNames>
    <definedName name="_xlnm._FilterDatabase" localSheetId="2" hidden="1">'ROE Calculation'!$L$1:$L$15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4" l="1"/>
  <c r="B80" i="4"/>
  <c r="C80" i="4"/>
  <c r="F80" i="4"/>
  <c r="G80" i="4"/>
  <c r="H80" i="4"/>
  <c r="I80" i="4"/>
  <c r="J80" i="4"/>
  <c r="K80" i="4"/>
  <c r="M80" i="4"/>
  <c r="A81" i="4"/>
  <c r="B81" i="4"/>
  <c r="C81" i="4"/>
  <c r="F81" i="4"/>
  <c r="G81" i="4"/>
  <c r="H81" i="4"/>
  <c r="I81" i="4"/>
  <c r="J81" i="4"/>
  <c r="K81" i="4"/>
  <c r="M81" i="4"/>
  <c r="A82" i="4"/>
  <c r="B82" i="4"/>
  <c r="C82" i="4"/>
  <c r="F82" i="4"/>
  <c r="G82" i="4"/>
  <c r="H82" i="4"/>
  <c r="I82" i="4"/>
  <c r="J82" i="4"/>
  <c r="K82" i="4"/>
  <c r="M82" i="4"/>
  <c r="A83" i="4"/>
  <c r="B83" i="4"/>
  <c r="C83" i="4"/>
  <c r="F83" i="4"/>
  <c r="G83" i="4"/>
  <c r="H83" i="4"/>
  <c r="I83" i="4"/>
  <c r="J83" i="4"/>
  <c r="M83" i="4" s="1"/>
  <c r="K83" i="4"/>
  <c r="A84" i="4"/>
  <c r="B84" i="4"/>
  <c r="C84" i="4"/>
  <c r="F84" i="4"/>
  <c r="G84" i="4"/>
  <c r="H84" i="4"/>
  <c r="I84" i="4"/>
  <c r="J84" i="4"/>
  <c r="K84" i="4"/>
  <c r="M84" i="4"/>
  <c r="A85" i="4"/>
  <c r="B85" i="4"/>
  <c r="C85" i="4"/>
  <c r="F85" i="4"/>
  <c r="G85" i="4"/>
  <c r="H85" i="4"/>
  <c r="I85" i="4"/>
  <c r="J85" i="4"/>
  <c r="K85" i="4"/>
  <c r="M85" i="4"/>
  <c r="A86" i="4"/>
  <c r="B86" i="4"/>
  <c r="C86" i="4"/>
  <c r="F86" i="4"/>
  <c r="G86" i="4"/>
  <c r="H86" i="4"/>
  <c r="I86" i="4"/>
  <c r="J86" i="4"/>
  <c r="K86" i="4"/>
  <c r="M86" i="4"/>
  <c r="A87" i="4"/>
  <c r="B87" i="4"/>
  <c r="C87" i="4"/>
  <c r="D87" i="4"/>
  <c r="L87" i="4" s="1"/>
  <c r="O87" i="4" s="1"/>
  <c r="F87" i="4"/>
  <c r="G87" i="4"/>
  <c r="H87" i="4"/>
  <c r="I87" i="4"/>
  <c r="J87" i="4"/>
  <c r="K87" i="4"/>
  <c r="M87" i="4"/>
  <c r="A88" i="4"/>
  <c r="B88" i="4"/>
  <c r="C88" i="4"/>
  <c r="D88" i="4"/>
  <c r="L88" i="4" s="1"/>
  <c r="O88" i="4" s="1"/>
  <c r="F88" i="4"/>
  <c r="G88" i="4"/>
  <c r="H88" i="4"/>
  <c r="I88" i="4"/>
  <c r="J88" i="4"/>
  <c r="K88" i="4"/>
  <c r="M88" i="4"/>
  <c r="A89" i="4"/>
  <c r="B89" i="4"/>
  <c r="C89" i="4"/>
  <c r="D89" i="4"/>
  <c r="F89" i="4"/>
  <c r="G89" i="4"/>
  <c r="H89" i="4"/>
  <c r="I89" i="4"/>
  <c r="J89" i="4"/>
  <c r="M89" i="4" s="1"/>
  <c r="K89" i="4"/>
  <c r="L89" i="4"/>
  <c r="O89" i="4" s="1"/>
  <c r="A90" i="4"/>
  <c r="B90" i="4"/>
  <c r="C90" i="4"/>
  <c r="D90" i="4"/>
  <c r="F90" i="4"/>
  <c r="G90" i="4"/>
  <c r="H90" i="4"/>
  <c r="I90" i="4"/>
  <c r="J90" i="4"/>
  <c r="K90" i="4"/>
  <c r="L90" i="4"/>
  <c r="O90" i="4" s="1"/>
  <c r="M90" i="4"/>
  <c r="A72" i="4"/>
  <c r="B72" i="4"/>
  <c r="C72" i="4"/>
  <c r="F72" i="4"/>
  <c r="G72" i="4"/>
  <c r="H72" i="4"/>
  <c r="I72" i="4"/>
  <c r="J72" i="4"/>
  <c r="K72" i="4"/>
  <c r="M72" i="4"/>
  <c r="A73" i="4"/>
  <c r="B73" i="4"/>
  <c r="C73" i="4"/>
  <c r="F73" i="4"/>
  <c r="G73" i="4"/>
  <c r="H73" i="4"/>
  <c r="I73" i="4"/>
  <c r="J73" i="4"/>
  <c r="K73" i="4"/>
  <c r="M73" i="4" s="1"/>
  <c r="A74" i="4"/>
  <c r="B74" i="4"/>
  <c r="C74" i="4"/>
  <c r="F74" i="4"/>
  <c r="G74" i="4"/>
  <c r="H74" i="4"/>
  <c r="I74" i="4"/>
  <c r="J74" i="4"/>
  <c r="K74" i="4"/>
  <c r="M74" i="4" s="1"/>
  <c r="A75" i="4"/>
  <c r="B75" i="4"/>
  <c r="C75" i="4"/>
  <c r="F75" i="4"/>
  <c r="G75" i="4"/>
  <c r="H75" i="4"/>
  <c r="I75" i="4"/>
  <c r="J75" i="4"/>
  <c r="M75" i="4" s="1"/>
  <c r="K75" i="4"/>
  <c r="A76" i="4"/>
  <c r="B76" i="4"/>
  <c r="C76" i="4"/>
  <c r="F76" i="4"/>
  <c r="G76" i="4"/>
  <c r="H76" i="4"/>
  <c r="I76" i="4"/>
  <c r="J76" i="4"/>
  <c r="K76" i="4"/>
  <c r="M76" i="4"/>
  <c r="A77" i="4"/>
  <c r="B77" i="4"/>
  <c r="C77" i="4"/>
  <c r="F77" i="4"/>
  <c r="G77" i="4"/>
  <c r="H77" i="4"/>
  <c r="I77" i="4"/>
  <c r="J77" i="4"/>
  <c r="K77" i="4"/>
  <c r="M77" i="4"/>
  <c r="A78" i="4"/>
  <c r="B78" i="4"/>
  <c r="C78" i="4"/>
  <c r="F78" i="4"/>
  <c r="G78" i="4"/>
  <c r="H78" i="4"/>
  <c r="I78" i="4"/>
  <c r="J78" i="4"/>
  <c r="K78" i="4"/>
  <c r="M78" i="4"/>
  <c r="A79" i="4"/>
  <c r="B79" i="4"/>
  <c r="C79" i="4"/>
  <c r="F79" i="4"/>
  <c r="G79" i="4"/>
  <c r="H79" i="4"/>
  <c r="I79" i="4"/>
  <c r="J79" i="4"/>
  <c r="K79" i="4"/>
  <c r="M79" i="4"/>
  <c r="A71" i="4"/>
  <c r="B71" i="4"/>
  <c r="C71" i="4"/>
  <c r="F71" i="4"/>
  <c r="G71" i="4"/>
  <c r="H71" i="4"/>
  <c r="I71" i="4"/>
  <c r="J71" i="4"/>
  <c r="K71" i="4"/>
  <c r="M71" i="4"/>
  <c r="K32" i="1"/>
  <c r="K56" i="1"/>
  <c r="K59" i="1"/>
  <c r="K61" i="1"/>
  <c r="K27" i="1"/>
  <c r="K64" i="1"/>
  <c r="K67" i="1"/>
  <c r="K69" i="1"/>
  <c r="K6" i="1"/>
  <c r="K70" i="1"/>
  <c r="K72" i="1"/>
  <c r="K78" i="1"/>
  <c r="K11" i="1"/>
  <c r="K17" i="1"/>
  <c r="K18" i="1"/>
  <c r="K19" i="1"/>
  <c r="K74" i="1"/>
  <c r="K86" i="1"/>
  <c r="K66" i="1"/>
  <c r="K80" i="1"/>
  <c r="K20" i="1"/>
  <c r="K21" i="1"/>
  <c r="K3" i="1"/>
  <c r="K22" i="1"/>
  <c r="K25" i="1"/>
  <c r="K26" i="1"/>
  <c r="K28" i="1"/>
  <c r="K12" i="1"/>
  <c r="K33" i="1"/>
  <c r="K8" i="1"/>
  <c r="K4" i="1"/>
  <c r="K35" i="1"/>
  <c r="K36" i="1"/>
  <c r="K37" i="1"/>
  <c r="K38" i="1"/>
  <c r="K39" i="1"/>
  <c r="K40" i="1"/>
  <c r="K41" i="1"/>
  <c r="K43" i="1"/>
  <c r="K75" i="1"/>
  <c r="K7" i="1"/>
  <c r="K5" i="1"/>
  <c r="K34" i="1"/>
  <c r="K47" i="1"/>
  <c r="K45" i="1"/>
  <c r="K44" i="1"/>
  <c r="K13" i="1"/>
  <c r="K46" i="1"/>
  <c r="K29" i="1"/>
  <c r="K48" i="1"/>
  <c r="K49" i="1"/>
  <c r="K50" i="1"/>
  <c r="K14" i="1"/>
  <c r="K9" i="1"/>
  <c r="K51" i="1"/>
  <c r="K52" i="1"/>
  <c r="K53" i="1"/>
  <c r="K54" i="1"/>
  <c r="K57" i="1"/>
  <c r="K30" i="1"/>
  <c r="K42" i="1"/>
  <c r="K55" i="1"/>
  <c r="K58" i="1"/>
  <c r="K60" i="1"/>
  <c r="K62" i="1"/>
  <c r="K10" i="1"/>
  <c r="K63" i="1"/>
  <c r="K65" i="1"/>
  <c r="K15" i="1"/>
  <c r="K68" i="1"/>
  <c r="K31" i="1"/>
  <c r="K71" i="1"/>
  <c r="K73" i="1"/>
  <c r="K77" i="1"/>
  <c r="K79" i="1"/>
  <c r="K76" i="1"/>
  <c r="K23" i="1"/>
  <c r="K81" i="1"/>
  <c r="K16" i="1"/>
  <c r="K82" i="1"/>
  <c r="K83" i="1"/>
  <c r="K84" i="1"/>
  <c r="K85" i="1"/>
  <c r="K24" i="1"/>
  <c r="K2" i="1"/>
  <c r="F3" i="4"/>
  <c r="G3" i="4"/>
  <c r="H3" i="4"/>
  <c r="I3" i="4"/>
  <c r="J3" i="4"/>
  <c r="K3" i="4"/>
  <c r="F4" i="4"/>
  <c r="G4" i="4"/>
  <c r="H4" i="4"/>
  <c r="I4" i="4"/>
  <c r="J4" i="4"/>
  <c r="K4" i="4"/>
  <c r="F5" i="4"/>
  <c r="G5" i="4"/>
  <c r="H5" i="4"/>
  <c r="I5" i="4"/>
  <c r="J5" i="4"/>
  <c r="K5" i="4"/>
  <c r="F6" i="4"/>
  <c r="G6" i="4"/>
  <c r="H6" i="4"/>
  <c r="I6" i="4"/>
  <c r="J6" i="4"/>
  <c r="K6" i="4"/>
  <c r="F7" i="4"/>
  <c r="G7" i="4"/>
  <c r="H7" i="4"/>
  <c r="I7" i="4"/>
  <c r="J7" i="4"/>
  <c r="K7" i="4"/>
  <c r="F8" i="4"/>
  <c r="G8" i="4"/>
  <c r="H8" i="4"/>
  <c r="I8" i="4"/>
  <c r="J8" i="4"/>
  <c r="K8" i="4"/>
  <c r="F9" i="4"/>
  <c r="G9" i="4"/>
  <c r="H9" i="4"/>
  <c r="I9" i="4"/>
  <c r="J9" i="4"/>
  <c r="K9" i="4"/>
  <c r="F10" i="4"/>
  <c r="G10" i="4"/>
  <c r="H10" i="4"/>
  <c r="I10" i="4"/>
  <c r="J10" i="4"/>
  <c r="K10" i="4"/>
  <c r="F11" i="4"/>
  <c r="G11" i="4"/>
  <c r="H11" i="4"/>
  <c r="I11" i="4"/>
  <c r="J11" i="4"/>
  <c r="K11" i="4"/>
  <c r="F12" i="4"/>
  <c r="G12" i="4"/>
  <c r="H12" i="4"/>
  <c r="I12" i="4"/>
  <c r="J12" i="4"/>
  <c r="K12" i="4"/>
  <c r="F13" i="4"/>
  <c r="G13" i="4"/>
  <c r="H13" i="4"/>
  <c r="I13" i="4"/>
  <c r="J13" i="4"/>
  <c r="K13" i="4"/>
  <c r="F14" i="4"/>
  <c r="G14" i="4"/>
  <c r="H14" i="4"/>
  <c r="I14" i="4"/>
  <c r="J14" i="4"/>
  <c r="K14" i="4"/>
  <c r="F15" i="4"/>
  <c r="G15" i="4"/>
  <c r="H15" i="4"/>
  <c r="I15" i="4"/>
  <c r="J15" i="4"/>
  <c r="K15" i="4"/>
  <c r="F16" i="4"/>
  <c r="G16" i="4"/>
  <c r="H16" i="4"/>
  <c r="I16" i="4"/>
  <c r="J16" i="4"/>
  <c r="K16" i="4"/>
  <c r="F17" i="4"/>
  <c r="G17" i="4"/>
  <c r="H17" i="4"/>
  <c r="I17" i="4"/>
  <c r="J17" i="4"/>
  <c r="K17" i="4"/>
  <c r="F18" i="4"/>
  <c r="G18" i="4"/>
  <c r="H18" i="4"/>
  <c r="I18" i="4"/>
  <c r="J18" i="4"/>
  <c r="K18" i="4"/>
  <c r="F19" i="4"/>
  <c r="G19" i="4"/>
  <c r="H19" i="4"/>
  <c r="I19" i="4"/>
  <c r="J19" i="4"/>
  <c r="K19" i="4"/>
  <c r="F20" i="4"/>
  <c r="G20" i="4"/>
  <c r="H20" i="4"/>
  <c r="I20" i="4"/>
  <c r="J20" i="4"/>
  <c r="K20" i="4"/>
  <c r="F21" i="4"/>
  <c r="G21" i="4"/>
  <c r="H21" i="4"/>
  <c r="I21" i="4"/>
  <c r="J21" i="4"/>
  <c r="K21" i="4"/>
  <c r="F22" i="4"/>
  <c r="G22" i="4"/>
  <c r="H22" i="4"/>
  <c r="I22" i="4"/>
  <c r="J22" i="4"/>
  <c r="K22" i="4"/>
  <c r="F23" i="4"/>
  <c r="G23" i="4"/>
  <c r="H23" i="4"/>
  <c r="I23" i="4"/>
  <c r="J23" i="4"/>
  <c r="K23" i="4"/>
  <c r="F24" i="4"/>
  <c r="G24" i="4"/>
  <c r="H24" i="4"/>
  <c r="I24" i="4"/>
  <c r="J24" i="4"/>
  <c r="K24" i="4"/>
  <c r="F25" i="4"/>
  <c r="G25" i="4"/>
  <c r="H25" i="4"/>
  <c r="I25" i="4"/>
  <c r="J25" i="4"/>
  <c r="K25" i="4"/>
  <c r="F26" i="4"/>
  <c r="G26" i="4"/>
  <c r="H26" i="4"/>
  <c r="I26" i="4"/>
  <c r="J26" i="4"/>
  <c r="K26" i="4"/>
  <c r="F27" i="4"/>
  <c r="G27" i="4"/>
  <c r="H27" i="4"/>
  <c r="I27" i="4"/>
  <c r="J27" i="4"/>
  <c r="K27" i="4"/>
  <c r="F28" i="4"/>
  <c r="G28" i="4"/>
  <c r="H28" i="4"/>
  <c r="I28" i="4"/>
  <c r="J28" i="4"/>
  <c r="K28" i="4"/>
  <c r="F29" i="4"/>
  <c r="G29" i="4"/>
  <c r="H29" i="4"/>
  <c r="I29" i="4"/>
  <c r="J29" i="4"/>
  <c r="K29" i="4"/>
  <c r="F30" i="4"/>
  <c r="G30" i="4"/>
  <c r="H30" i="4"/>
  <c r="I30" i="4"/>
  <c r="J30" i="4"/>
  <c r="K30" i="4"/>
  <c r="F31" i="4"/>
  <c r="G31" i="4"/>
  <c r="H31" i="4"/>
  <c r="I31" i="4"/>
  <c r="J31" i="4"/>
  <c r="K31" i="4"/>
  <c r="F32" i="4"/>
  <c r="G32" i="4"/>
  <c r="H32" i="4"/>
  <c r="I32" i="4"/>
  <c r="J32" i="4"/>
  <c r="K32" i="4"/>
  <c r="F33" i="4"/>
  <c r="G33" i="4"/>
  <c r="H33" i="4"/>
  <c r="I33" i="4"/>
  <c r="J33" i="4"/>
  <c r="K33" i="4"/>
  <c r="F34" i="4"/>
  <c r="G34" i="4"/>
  <c r="H34" i="4"/>
  <c r="I34" i="4"/>
  <c r="J34" i="4"/>
  <c r="K34" i="4"/>
  <c r="F35" i="4"/>
  <c r="G35" i="4"/>
  <c r="H35" i="4"/>
  <c r="I35" i="4"/>
  <c r="J35" i="4"/>
  <c r="K35" i="4"/>
  <c r="F36" i="4"/>
  <c r="G36" i="4"/>
  <c r="H36" i="4"/>
  <c r="I36" i="4"/>
  <c r="J36" i="4"/>
  <c r="K36" i="4"/>
  <c r="F37" i="4"/>
  <c r="G37" i="4"/>
  <c r="H37" i="4"/>
  <c r="I37" i="4"/>
  <c r="J37" i="4"/>
  <c r="K37" i="4"/>
  <c r="F38" i="4"/>
  <c r="G38" i="4"/>
  <c r="H38" i="4"/>
  <c r="I38" i="4"/>
  <c r="J38" i="4"/>
  <c r="K38" i="4"/>
  <c r="F39" i="4"/>
  <c r="G39" i="4"/>
  <c r="H39" i="4"/>
  <c r="I39" i="4"/>
  <c r="J39" i="4"/>
  <c r="K39" i="4"/>
  <c r="F40" i="4"/>
  <c r="G40" i="4"/>
  <c r="H40" i="4"/>
  <c r="I40" i="4"/>
  <c r="J40" i="4"/>
  <c r="K40" i="4"/>
  <c r="F41" i="4"/>
  <c r="G41" i="4"/>
  <c r="H41" i="4"/>
  <c r="I41" i="4"/>
  <c r="J41" i="4"/>
  <c r="K41" i="4"/>
  <c r="F42" i="4"/>
  <c r="G42" i="4"/>
  <c r="H42" i="4"/>
  <c r="I42" i="4"/>
  <c r="J42" i="4"/>
  <c r="K42" i="4"/>
  <c r="F43" i="4"/>
  <c r="G43" i="4"/>
  <c r="H43" i="4"/>
  <c r="I43" i="4"/>
  <c r="J43" i="4"/>
  <c r="K43" i="4"/>
  <c r="F44" i="4"/>
  <c r="G44" i="4"/>
  <c r="H44" i="4"/>
  <c r="I44" i="4"/>
  <c r="J44" i="4"/>
  <c r="K44" i="4"/>
  <c r="F45" i="4"/>
  <c r="G45" i="4"/>
  <c r="H45" i="4"/>
  <c r="I45" i="4"/>
  <c r="J45" i="4"/>
  <c r="K45" i="4"/>
  <c r="F46" i="4"/>
  <c r="G46" i="4"/>
  <c r="H46" i="4"/>
  <c r="I46" i="4"/>
  <c r="J46" i="4"/>
  <c r="K46" i="4"/>
  <c r="F47" i="4"/>
  <c r="G47" i="4"/>
  <c r="H47" i="4"/>
  <c r="I47" i="4"/>
  <c r="J47" i="4"/>
  <c r="K47" i="4"/>
  <c r="F48" i="4"/>
  <c r="G48" i="4"/>
  <c r="H48" i="4"/>
  <c r="I48" i="4"/>
  <c r="J48" i="4"/>
  <c r="K48" i="4"/>
  <c r="F49" i="4"/>
  <c r="G49" i="4"/>
  <c r="H49" i="4"/>
  <c r="I49" i="4"/>
  <c r="J49" i="4"/>
  <c r="K49" i="4"/>
  <c r="F50" i="4"/>
  <c r="G50" i="4"/>
  <c r="H50" i="4"/>
  <c r="I50" i="4"/>
  <c r="J50" i="4"/>
  <c r="K50" i="4"/>
  <c r="F51" i="4"/>
  <c r="G51" i="4"/>
  <c r="H51" i="4"/>
  <c r="I51" i="4"/>
  <c r="J51" i="4"/>
  <c r="K51" i="4"/>
  <c r="F52" i="4"/>
  <c r="G52" i="4"/>
  <c r="H52" i="4"/>
  <c r="I52" i="4"/>
  <c r="J52" i="4"/>
  <c r="K52" i="4"/>
  <c r="F53" i="4"/>
  <c r="G53" i="4"/>
  <c r="H53" i="4"/>
  <c r="I53" i="4"/>
  <c r="J53" i="4"/>
  <c r="K53" i="4"/>
  <c r="F54" i="4"/>
  <c r="G54" i="4"/>
  <c r="H54" i="4"/>
  <c r="I54" i="4"/>
  <c r="J54" i="4"/>
  <c r="K54" i="4"/>
  <c r="F55" i="4"/>
  <c r="G55" i="4"/>
  <c r="H55" i="4"/>
  <c r="I55" i="4"/>
  <c r="J55" i="4"/>
  <c r="K55" i="4"/>
  <c r="F56" i="4"/>
  <c r="G56" i="4"/>
  <c r="H56" i="4"/>
  <c r="I56" i="4"/>
  <c r="J56" i="4"/>
  <c r="K56" i="4"/>
  <c r="F57" i="4"/>
  <c r="G57" i="4"/>
  <c r="H57" i="4"/>
  <c r="I57" i="4"/>
  <c r="J57" i="4"/>
  <c r="K57" i="4"/>
  <c r="F58" i="4"/>
  <c r="G58" i="4"/>
  <c r="H58" i="4"/>
  <c r="I58" i="4"/>
  <c r="J58" i="4"/>
  <c r="K58" i="4"/>
  <c r="F59" i="4"/>
  <c r="G59" i="4"/>
  <c r="H59" i="4"/>
  <c r="I59" i="4"/>
  <c r="J59" i="4"/>
  <c r="K59" i="4"/>
  <c r="F60" i="4"/>
  <c r="G60" i="4"/>
  <c r="H60" i="4"/>
  <c r="I60" i="4"/>
  <c r="J60" i="4"/>
  <c r="K60" i="4"/>
  <c r="F61" i="4"/>
  <c r="G61" i="4"/>
  <c r="H61" i="4"/>
  <c r="I61" i="4"/>
  <c r="J61" i="4"/>
  <c r="K61" i="4"/>
  <c r="F62" i="4"/>
  <c r="G62" i="4"/>
  <c r="H62" i="4"/>
  <c r="I62" i="4"/>
  <c r="J62" i="4"/>
  <c r="K62" i="4"/>
  <c r="F63" i="4"/>
  <c r="G63" i="4"/>
  <c r="H63" i="4"/>
  <c r="I63" i="4"/>
  <c r="J63" i="4"/>
  <c r="K63" i="4"/>
  <c r="F64" i="4"/>
  <c r="G64" i="4"/>
  <c r="H64" i="4"/>
  <c r="I64" i="4"/>
  <c r="J64" i="4"/>
  <c r="K64" i="4"/>
  <c r="F65" i="4"/>
  <c r="G65" i="4"/>
  <c r="H65" i="4"/>
  <c r="I65" i="4"/>
  <c r="J65" i="4"/>
  <c r="K65" i="4"/>
  <c r="F66" i="4"/>
  <c r="G66" i="4"/>
  <c r="H66" i="4"/>
  <c r="I66" i="4"/>
  <c r="J66" i="4"/>
  <c r="K66" i="4"/>
  <c r="F67" i="4"/>
  <c r="G67" i="4"/>
  <c r="H67" i="4"/>
  <c r="I67" i="4"/>
  <c r="J67" i="4"/>
  <c r="K67" i="4"/>
  <c r="F68" i="4"/>
  <c r="G68" i="4"/>
  <c r="H68" i="4"/>
  <c r="I68" i="4"/>
  <c r="J68" i="4"/>
  <c r="K68" i="4"/>
  <c r="F69" i="4"/>
  <c r="G69" i="4"/>
  <c r="H69" i="4"/>
  <c r="I69" i="4"/>
  <c r="J69" i="4"/>
  <c r="K69" i="4"/>
  <c r="F70" i="4"/>
  <c r="G70" i="4"/>
  <c r="H70" i="4"/>
  <c r="I70" i="4"/>
  <c r="J70" i="4"/>
  <c r="K70" i="4"/>
  <c r="K2" i="4"/>
  <c r="J2" i="4"/>
  <c r="I2" i="4"/>
  <c r="H2" i="4"/>
  <c r="F2" i="4"/>
  <c r="M6" i="1"/>
  <c r="M7" i="1"/>
  <c r="M8" i="1"/>
  <c r="M5" i="1"/>
  <c r="M9" i="1"/>
  <c r="M10" i="1"/>
  <c r="M11" i="1"/>
  <c r="M17" i="1"/>
  <c r="M18" i="1"/>
  <c r="M19" i="1"/>
  <c r="M20" i="1"/>
  <c r="M21" i="1"/>
  <c r="M3" i="1"/>
  <c r="M22" i="1"/>
  <c r="M23" i="1"/>
  <c r="M24" i="1"/>
  <c r="M25" i="1"/>
  <c r="M26" i="1"/>
  <c r="M28" i="1"/>
  <c r="M32" i="1"/>
  <c r="M12" i="1"/>
  <c r="M33" i="1"/>
  <c r="M4" i="1"/>
  <c r="M34" i="1"/>
  <c r="M35" i="1"/>
  <c r="M36" i="1"/>
  <c r="M37" i="1"/>
  <c r="M38" i="1"/>
  <c r="M39" i="1"/>
  <c r="M40" i="1"/>
  <c r="M41" i="1"/>
  <c r="M42" i="1"/>
  <c r="M43" i="1"/>
  <c r="M44" i="1"/>
  <c r="M45" i="1"/>
  <c r="M13" i="1"/>
  <c r="M46" i="1"/>
  <c r="M47" i="1"/>
  <c r="M29" i="1"/>
  <c r="M48" i="1"/>
  <c r="M49" i="1"/>
  <c r="M50" i="1"/>
  <c r="M14" i="1"/>
  <c r="M51" i="1"/>
  <c r="M52" i="1"/>
  <c r="M53" i="1"/>
  <c r="M54" i="1"/>
  <c r="M30" i="1"/>
  <c r="M55" i="1"/>
  <c r="M56" i="1"/>
  <c r="M57" i="1"/>
  <c r="M58" i="1"/>
  <c r="M59" i="1"/>
  <c r="M60" i="1"/>
  <c r="M61" i="1"/>
  <c r="M62" i="1"/>
  <c r="M27" i="1"/>
  <c r="M63" i="1"/>
  <c r="M64" i="1"/>
  <c r="M65" i="1"/>
  <c r="M66" i="1"/>
  <c r="M15" i="1"/>
  <c r="M67" i="1"/>
  <c r="M68" i="1"/>
  <c r="M69" i="1"/>
  <c r="M31" i="1"/>
  <c r="M70" i="1"/>
  <c r="M71" i="1"/>
  <c r="M72" i="1"/>
  <c r="M73" i="1"/>
  <c r="M75" i="1"/>
  <c r="M77" i="1"/>
  <c r="M78" i="1"/>
  <c r="M79" i="1"/>
  <c r="M80" i="1"/>
  <c r="M76" i="1"/>
  <c r="M81" i="1"/>
  <c r="M16" i="1"/>
  <c r="M82" i="1"/>
  <c r="M83" i="1"/>
  <c r="M84" i="1"/>
  <c r="M85" i="1"/>
  <c r="M74" i="1"/>
  <c r="M86" i="1"/>
  <c r="M2" i="1"/>
  <c r="G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C2" i="4"/>
  <c r="B2" i="4"/>
  <c r="A2" i="4"/>
  <c r="H6" i="1"/>
  <c r="H7" i="1"/>
  <c r="H8" i="1"/>
  <c r="H5" i="1"/>
  <c r="H9" i="1"/>
  <c r="H10" i="1"/>
  <c r="H11" i="1"/>
  <c r="H17" i="1"/>
  <c r="H18" i="1"/>
  <c r="H19" i="1"/>
  <c r="H20" i="1"/>
  <c r="H21" i="1"/>
  <c r="H3" i="1"/>
  <c r="H22" i="1"/>
  <c r="H23" i="1"/>
  <c r="H24" i="1"/>
  <c r="H25" i="1"/>
  <c r="H26" i="1"/>
  <c r="H28" i="1"/>
  <c r="H32" i="1"/>
  <c r="H12" i="1"/>
  <c r="H33" i="1"/>
  <c r="H4" i="1"/>
  <c r="H34" i="1"/>
  <c r="H35" i="1"/>
  <c r="H36" i="1"/>
  <c r="H37" i="1"/>
  <c r="H38" i="1"/>
  <c r="H39" i="1"/>
  <c r="H40" i="1"/>
  <c r="H41" i="1"/>
  <c r="H42" i="1"/>
  <c r="H43" i="1"/>
  <c r="H44" i="1"/>
  <c r="H45" i="1"/>
  <c r="H13" i="1"/>
  <c r="H46" i="1"/>
  <c r="H47" i="1"/>
  <c r="H29" i="1"/>
  <c r="H48" i="1"/>
  <c r="H49" i="1"/>
  <c r="H50" i="1"/>
  <c r="H14" i="1"/>
  <c r="H51" i="1"/>
  <c r="H52" i="1"/>
  <c r="H53" i="1"/>
  <c r="H54" i="1"/>
  <c r="H30" i="1"/>
  <c r="H55" i="1"/>
  <c r="H56" i="1"/>
  <c r="H57" i="1"/>
  <c r="H58" i="1"/>
  <c r="H59" i="1"/>
  <c r="H60" i="1"/>
  <c r="H61" i="1"/>
  <c r="H62" i="1"/>
  <c r="H27" i="1"/>
  <c r="H63" i="1"/>
  <c r="H64" i="1"/>
  <c r="H65" i="1"/>
  <c r="H66" i="1"/>
  <c r="H15" i="1"/>
  <c r="H67" i="1"/>
  <c r="H68" i="1"/>
  <c r="H69" i="1"/>
  <c r="H31" i="1"/>
  <c r="H70" i="1"/>
  <c r="H71" i="1"/>
  <c r="H72" i="1"/>
  <c r="H73" i="1"/>
  <c r="H75" i="1"/>
  <c r="H77" i="1"/>
  <c r="H78" i="1"/>
  <c r="H79" i="1"/>
  <c r="H80" i="1"/>
  <c r="H76" i="1"/>
  <c r="H81" i="1"/>
  <c r="H16" i="1"/>
  <c r="H82" i="1"/>
  <c r="H83" i="1"/>
  <c r="H84" i="1"/>
  <c r="H85" i="1"/>
  <c r="H74" i="1"/>
  <c r="H86" i="1"/>
  <c r="H2" i="1"/>
  <c r="G6" i="1"/>
  <c r="G7" i="1"/>
  <c r="G8" i="1"/>
  <c r="G5" i="1"/>
  <c r="G9" i="1"/>
  <c r="G10" i="1"/>
  <c r="G11" i="1"/>
  <c r="G17" i="1"/>
  <c r="G18" i="1"/>
  <c r="G19" i="1"/>
  <c r="G20" i="1"/>
  <c r="G21" i="1"/>
  <c r="G3" i="1"/>
  <c r="G22" i="1"/>
  <c r="G23" i="1"/>
  <c r="G24" i="1"/>
  <c r="G25" i="1"/>
  <c r="G26" i="1"/>
  <c r="G28" i="1"/>
  <c r="G32" i="1"/>
  <c r="G12" i="1"/>
  <c r="G33" i="1"/>
  <c r="G4" i="1"/>
  <c r="G34" i="1"/>
  <c r="G35" i="1"/>
  <c r="G36" i="1"/>
  <c r="G37" i="1"/>
  <c r="G38" i="1"/>
  <c r="G39" i="1"/>
  <c r="G40" i="1"/>
  <c r="G41" i="1"/>
  <c r="G42" i="1"/>
  <c r="G43" i="1"/>
  <c r="G44" i="1"/>
  <c r="G45" i="1"/>
  <c r="G13" i="1"/>
  <c r="G46" i="1"/>
  <c r="G47" i="1"/>
  <c r="G29" i="1"/>
  <c r="G48" i="1"/>
  <c r="G49" i="1"/>
  <c r="G50" i="1"/>
  <c r="G14" i="1"/>
  <c r="G51" i="1"/>
  <c r="G52" i="1"/>
  <c r="G53" i="1"/>
  <c r="G54" i="1"/>
  <c r="G30" i="1"/>
  <c r="G55" i="1"/>
  <c r="G56" i="1"/>
  <c r="G57" i="1"/>
  <c r="G58" i="1"/>
  <c r="G59" i="1"/>
  <c r="G60" i="1"/>
  <c r="G61" i="1"/>
  <c r="G62" i="1"/>
  <c r="G27" i="1"/>
  <c r="G63" i="1"/>
  <c r="G64" i="1"/>
  <c r="G65" i="1"/>
  <c r="G66" i="1"/>
  <c r="G15" i="1"/>
  <c r="G67" i="1"/>
  <c r="G68" i="1"/>
  <c r="G69" i="1"/>
  <c r="G31" i="1"/>
  <c r="G70" i="1"/>
  <c r="G71" i="1"/>
  <c r="G72" i="1"/>
  <c r="D72" i="4" s="1"/>
  <c r="L72" i="4" s="1"/>
  <c r="O72" i="4" s="1"/>
  <c r="G73" i="1"/>
  <c r="D73" i="4" s="1"/>
  <c r="L73" i="4" s="1"/>
  <c r="O73" i="4" s="1"/>
  <c r="G75" i="1"/>
  <c r="G77" i="1"/>
  <c r="D77" i="4" s="1"/>
  <c r="L77" i="4" s="1"/>
  <c r="O77" i="4" s="1"/>
  <c r="G78" i="1"/>
  <c r="G79" i="1"/>
  <c r="G80" i="1"/>
  <c r="G76" i="1"/>
  <c r="G81" i="1"/>
  <c r="G16" i="1"/>
  <c r="G82" i="1"/>
  <c r="G83" i="1"/>
  <c r="G84" i="1"/>
  <c r="G85" i="1"/>
  <c r="D85" i="4" s="1"/>
  <c r="L85" i="4" s="1"/>
  <c r="O85" i="4" s="1"/>
  <c r="G74" i="1"/>
  <c r="G86" i="1"/>
  <c r="D86" i="4" s="1"/>
  <c r="L86" i="4" s="1"/>
  <c r="O86" i="4" s="1"/>
  <c r="G2" i="1"/>
  <c r="D84" i="4" l="1"/>
  <c r="L84" i="4" s="1"/>
  <c r="O84" i="4" s="1"/>
  <c r="D74" i="4"/>
  <c r="L74" i="4" s="1"/>
  <c r="D78" i="4"/>
  <c r="L78" i="4" s="1"/>
  <c r="O78" i="4" s="1"/>
  <c r="D76" i="4"/>
  <c r="L76" i="4" s="1"/>
  <c r="O76" i="4" s="1"/>
  <c r="D81" i="4"/>
  <c r="L81" i="4" s="1"/>
  <c r="O81" i="4" s="1"/>
  <c r="D80" i="4"/>
  <c r="L80" i="4" s="1"/>
  <c r="O80" i="4" s="1"/>
  <c r="D83" i="4"/>
  <c r="L83" i="4" s="1"/>
  <c r="O83" i="4" s="1"/>
  <c r="D79" i="4"/>
  <c r="L79" i="4" s="1"/>
  <c r="O79" i="4" s="1"/>
  <c r="D82" i="4"/>
  <c r="L82" i="4" s="1"/>
  <c r="O82" i="4" s="1"/>
  <c r="D75" i="4"/>
  <c r="L75" i="4" s="1"/>
  <c r="O75" i="4" s="1"/>
  <c r="O74" i="4"/>
  <c r="D71" i="4"/>
  <c r="L71" i="4" s="1"/>
  <c r="O71" i="4" s="1"/>
  <c r="M49" i="4"/>
  <c r="M24" i="4"/>
  <c r="M31" i="4"/>
  <c r="M2" i="4"/>
  <c r="M67" i="4"/>
  <c r="M19" i="4"/>
  <c r="M3" i="4"/>
  <c r="D62" i="4"/>
  <c r="L62" i="4" s="1"/>
  <c r="M56" i="4"/>
  <c r="D48" i="4"/>
  <c r="L48" i="4" s="1"/>
  <c r="M14" i="4"/>
  <c r="M65" i="4"/>
  <c r="M60" i="4"/>
  <c r="M47" i="4"/>
  <c r="M44" i="4"/>
  <c r="M46" i="4"/>
  <c r="M55" i="4"/>
  <c r="M62" i="4"/>
  <c r="M64" i="4"/>
  <c r="M8" i="4"/>
  <c r="M68" i="4"/>
  <c r="D18" i="4"/>
  <c r="L18" i="4" s="1"/>
  <c r="D23" i="4"/>
  <c r="D5" i="4"/>
  <c r="L5" i="4" s="1"/>
  <c r="D30" i="4"/>
  <c r="L30" i="4" s="1"/>
  <c r="D44" i="4"/>
  <c r="D17" i="4"/>
  <c r="D7" i="4"/>
  <c r="L7" i="4" s="1"/>
  <c r="D29" i="4"/>
  <c r="L29" i="4" s="1"/>
  <c r="M36" i="4"/>
  <c r="M57" i="4"/>
  <c r="M41" i="4"/>
  <c r="M33" i="4"/>
  <c r="M25" i="4"/>
  <c r="M17" i="4"/>
  <c r="M9" i="4"/>
  <c r="M15" i="4"/>
  <c r="M70" i="4"/>
  <c r="M54" i="4"/>
  <c r="M38" i="4"/>
  <c r="M30" i="4"/>
  <c r="M22" i="4"/>
  <c r="M51" i="4"/>
  <c r="M35" i="4"/>
  <c r="M18" i="4"/>
  <c r="M63" i="4"/>
  <c r="M59" i="4"/>
  <c r="M66" i="4"/>
  <c r="M50" i="4"/>
  <c r="M39" i="4"/>
  <c r="M12" i="4"/>
  <c r="D26" i="4"/>
  <c r="L26" i="4" s="1"/>
  <c r="D59" i="4"/>
  <c r="D39" i="4"/>
  <c r="D57" i="4"/>
  <c r="L57" i="4" s="1"/>
  <c r="M40" i="4"/>
  <c r="M34" i="4"/>
  <c r="M42" i="4"/>
  <c r="M10" i="4"/>
  <c r="M20" i="4"/>
  <c r="M4" i="4"/>
  <c r="M5" i="4"/>
  <c r="M7" i="4"/>
  <c r="M23" i="4"/>
  <c r="M52" i="4"/>
  <c r="M28" i="4"/>
  <c r="M69" i="4"/>
  <c r="M53" i="4"/>
  <c r="M61" i="4"/>
  <c r="M45" i="4"/>
  <c r="M29" i="4"/>
  <c r="D50" i="4"/>
  <c r="D12" i="4"/>
  <c r="D9" i="4"/>
  <c r="D11" i="4"/>
  <c r="L11" i="4" s="1"/>
  <c r="D43" i="4"/>
  <c r="L43" i="4" s="1"/>
  <c r="D38" i="4"/>
  <c r="L38" i="4" s="1"/>
  <c r="D4" i="4"/>
  <c r="L4" i="4" s="1"/>
  <c r="D3" i="4"/>
  <c r="D56" i="4"/>
  <c r="D67" i="4"/>
  <c r="D51" i="4"/>
  <c r="L51" i="4" s="1"/>
  <c r="D19" i="4"/>
  <c r="D45" i="4"/>
  <c r="L45" i="4" s="1"/>
  <c r="D36" i="4"/>
  <c r="M37" i="4"/>
  <c r="D16" i="4"/>
  <c r="L16" i="4" s="1"/>
  <c r="D33" i="4"/>
  <c r="D54" i="4"/>
  <c r="D63" i="4"/>
  <c r="D64" i="4"/>
  <c r="D28" i="4"/>
  <c r="L28" i="4" s="1"/>
  <c r="D55" i="4"/>
  <c r="L55" i="4" s="1"/>
  <c r="M32" i="4"/>
  <c r="M27" i="4"/>
  <c r="M6" i="4"/>
  <c r="D21" i="4"/>
  <c r="L21" i="4" s="1"/>
  <c r="D15" i="4"/>
  <c r="L15" i="4" s="1"/>
  <c r="M43" i="4"/>
  <c r="D8" i="4"/>
  <c r="D42" i="4"/>
  <c r="L42" i="4" s="1"/>
  <c r="D46" i="4"/>
  <c r="D35" i="4"/>
  <c r="L35" i="4" s="1"/>
  <c r="D49" i="4"/>
  <c r="D69" i="4"/>
  <c r="D25" i="4"/>
  <c r="L25" i="4" s="1"/>
  <c r="D47" i="4"/>
  <c r="D6" i="4"/>
  <c r="L6" i="4" s="1"/>
  <c r="M21" i="4"/>
  <c r="M16" i="4"/>
  <c r="D31" i="4"/>
  <c r="M58" i="4"/>
  <c r="D68" i="4"/>
  <c r="L68" i="4" s="1"/>
  <c r="D22" i="4"/>
  <c r="L22" i="4" s="1"/>
  <c r="M11" i="4"/>
  <c r="D34" i="4"/>
  <c r="L34" i="4" s="1"/>
  <c r="D32" i="4"/>
  <c r="L32" i="4" s="1"/>
  <c r="D10" i="4"/>
  <c r="L10" i="4" s="1"/>
  <c r="D40" i="4"/>
  <c r="L40" i="4" s="1"/>
  <c r="D61" i="4"/>
  <c r="D70" i="4"/>
  <c r="M13" i="4"/>
  <c r="M48" i="4"/>
  <c r="D60" i="4"/>
  <c r="L60" i="4" s="1"/>
  <c r="D37" i="4"/>
  <c r="L37" i="4" s="1"/>
  <c r="D53" i="4"/>
  <c r="L53" i="4" s="1"/>
  <c r="D14" i="4"/>
  <c r="D58" i="4"/>
  <c r="D13" i="4"/>
  <c r="L13" i="4" s="1"/>
  <c r="D20" i="4"/>
  <c r="L20" i="4" s="1"/>
  <c r="D24" i="4"/>
  <c r="M26" i="4"/>
  <c r="D66" i="4"/>
  <c r="D41" i="4"/>
  <c r="L41" i="4" s="1"/>
  <c r="D52" i="4"/>
  <c r="L52" i="4" s="1"/>
  <c r="D65" i="4"/>
  <c r="D27" i="4"/>
  <c r="D2" i="4"/>
  <c r="L2" i="4" s="1"/>
  <c r="O62" i="4" l="1"/>
  <c r="L63" i="4"/>
  <c r="O63" i="4" s="1"/>
  <c r="L47" i="4"/>
  <c r="O47" i="4" s="1"/>
  <c r="L54" i="4"/>
  <c r="O54" i="4" s="1"/>
  <c r="L17" i="4"/>
  <c r="O17" i="4" s="1"/>
  <c r="L66" i="4"/>
  <c r="O66" i="4" s="1"/>
  <c r="L56" i="4"/>
  <c r="O56" i="4" s="1"/>
  <c r="L27" i="4"/>
  <c r="O27" i="4" s="1"/>
  <c r="L49" i="4"/>
  <c r="O49" i="4" s="1"/>
  <c r="L23" i="4"/>
  <c r="O23" i="4" s="1"/>
  <c r="L24" i="4"/>
  <c r="O24" i="4" s="1"/>
  <c r="L67" i="4"/>
  <c r="O67" i="4" s="1"/>
  <c r="L14" i="4"/>
  <c r="O14" i="4" s="1"/>
  <c r="L3" i="4"/>
  <c r="O3" i="4" s="1"/>
  <c r="L12" i="4"/>
  <c r="O12" i="4" s="1"/>
  <c r="L65" i="4"/>
  <c r="O65" i="4" s="1"/>
  <c r="L33" i="4"/>
  <c r="O33" i="4" s="1"/>
  <c r="L58" i="4"/>
  <c r="O58" i="4" s="1"/>
  <c r="L31" i="4"/>
  <c r="O31" i="4" s="1"/>
  <c r="L64" i="4"/>
  <c r="O64" i="4" s="1"/>
  <c r="L44" i="4"/>
  <c r="O44" i="4" s="1"/>
  <c r="L69" i="4"/>
  <c r="O69" i="4" s="1"/>
  <c r="L61" i="4"/>
  <c r="O61" i="4" s="1"/>
  <c r="L39" i="4"/>
  <c r="O39" i="4" s="1"/>
  <c r="L36" i="4"/>
  <c r="O36" i="4" s="1"/>
  <c r="L9" i="4"/>
  <c r="O9" i="4" s="1"/>
  <c r="L70" i="4"/>
  <c r="O70" i="4" s="1"/>
  <c r="L50" i="4"/>
  <c r="O50" i="4" s="1"/>
  <c r="L46" i="4"/>
  <c r="O46" i="4" s="1"/>
  <c r="L59" i="4"/>
  <c r="O59" i="4" s="1"/>
  <c r="L8" i="4"/>
  <c r="O8" i="4" s="1"/>
  <c r="L19" i="4"/>
  <c r="O19" i="4" s="1"/>
  <c r="O7" i="4"/>
  <c r="O55" i="4"/>
  <c r="O35" i="4"/>
  <c r="O26" i="4"/>
  <c r="O51" i="4"/>
  <c r="O10" i="4"/>
  <c r="O18" i="4"/>
  <c r="O4" i="4"/>
  <c r="O5" i="4"/>
  <c r="O42" i="4"/>
  <c r="O34" i="4"/>
  <c r="O29" i="4"/>
  <c r="O30" i="4"/>
  <c r="O40" i="4"/>
  <c r="O15" i="4"/>
  <c r="O43" i="4"/>
  <c r="O11" i="4"/>
  <c r="O32" i="4"/>
  <c r="O16" i="4"/>
  <c r="O48" i="4"/>
  <c r="O13" i="4"/>
  <c r="O68" i="4"/>
  <c r="O52" i="4"/>
  <c r="O20" i="4"/>
  <c r="O25" i="4"/>
  <c r="O21" i="4"/>
  <c r="O28" i="4"/>
  <c r="O60" i="4"/>
  <c r="O53" i="4"/>
  <c r="O37" i="4"/>
  <c r="O38" i="4"/>
  <c r="O2" i="4"/>
  <c r="O57" i="4"/>
  <c r="O22" i="4"/>
  <c r="O41" i="4"/>
  <c r="O45" i="4"/>
  <c r="O6" i="4"/>
</calcChain>
</file>

<file path=xl/sharedStrings.xml><?xml version="1.0" encoding="utf-8"?>
<sst xmlns="http://schemas.openxmlformats.org/spreadsheetml/2006/main" count="710" uniqueCount="245">
  <si>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</si>
  <si>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</si>
  <si>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</si>
  <si>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</si>
  <si>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</si>
  <si>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</si>
  <si>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</si>
  <si>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</si>
  <si>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</si>
  <si>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Platform</t>
  </si>
  <si>
    <t>On Hold</t>
  </si>
  <si>
    <t>Offer</t>
  </si>
  <si>
    <t>Industry</t>
  </si>
  <si>
    <t>Other</t>
  </si>
  <si>
    <t>Consultant</t>
  </si>
  <si>
    <t>Role Type</t>
  </si>
  <si>
    <t>Rejected</t>
  </si>
  <si>
    <t>Job Title</t>
  </si>
  <si>
    <t>Number of Interviews</t>
  </si>
  <si>
    <t>Salary Min (Thousands)</t>
  </si>
  <si>
    <t>Salary Max (Thousands)</t>
  </si>
  <si>
    <t>Company Name</t>
  </si>
  <si>
    <t>Salary Average (Min+Max/2)</t>
  </si>
  <si>
    <t>Status Effort</t>
  </si>
  <si>
    <t>Platform Effort</t>
  </si>
  <si>
    <t>Role Likeliness</t>
  </si>
  <si>
    <t>ROE</t>
  </si>
  <si>
    <t>ROE Calculation</t>
  </si>
  <si>
    <t>Salary Likeliness</t>
  </si>
  <si>
    <t>Interview Weight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</si>
  <si>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</si>
  <si>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</si>
  <si>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</si>
  <si>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</si>
  <si>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</si>
  <si>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</si>
  <si>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</si>
  <si>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</si>
  <si>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Week</t>
  </si>
  <si>
    <t>Application Status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</si>
  <si>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</si>
  <si>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</si>
  <si>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</si>
  <si>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</si>
  <si>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</si>
  <si>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</si>
  <si>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</si>
  <si>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</si>
  <si>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</si>
  <si>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</si>
  <si>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</si>
  <si>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</si>
  <si>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</si>
  <si>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</si>
  <si>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</si>
  <si>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</si>
  <si>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</si>
  <si>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</si>
  <si>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</si>
  <si>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</si>
  <si>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</si>
  <si>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</si>
  <si>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</si>
  <si>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</si>
  <si>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</si>
  <si>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</si>
  <si>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</si>
  <si>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</si>
  <si>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</si>
  <si>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</si>
  <si>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</si>
  <si>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</si>
  <si>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</si>
  <si>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</si>
  <si>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</si>
  <si>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</si>
  <si>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</si>
  <si>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</si>
  <si>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</si>
  <si>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</si>
  <si>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</si>
  <si>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</si>
  <si>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</si>
  <si>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</si>
  <si>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</si>
  <si>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</si>
  <si>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</si>
  <si>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</si>
  <si>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</si>
  <si>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</si>
  <si>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</si>
  <si>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</si>
  <si>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</si>
  <si>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</si>
  <si>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</si>
  <si>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</si>
  <si>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</si>
  <si>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</si>
  <si>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</si>
  <si>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</si>
  <si>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</si>
  <si>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</si>
  <si>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</si>
  <si>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</si>
  <si>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</si>
  <si>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</si>
  <si>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</si>
  <si>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</si>
  <si>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</si>
  <si>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</si>
  <si>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</si>
  <si>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</si>
  <si>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</si>
  <si>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</si>
  <si>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</si>
  <si>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</si>
  <si>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</si>
  <si>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</si>
  <si>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</si>
  <si>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</si>
  <si>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</si>
  <si>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</si>
  <si>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</si>
  <si>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</si>
  <si>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</si>
  <si>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</si>
  <si>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</si>
  <si>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</si>
  <si>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</si>
  <si>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</si>
  <si>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Title 48</t>
  </si>
  <si>
    <t>Company 49</t>
  </si>
  <si>
    <t>Title 49</t>
  </si>
  <si>
    <t>Company 50</t>
  </si>
  <si>
    <t>Title 50</t>
  </si>
  <si>
    <t>Title 51</t>
  </si>
  <si>
    <t>Company 52</t>
  </si>
  <si>
    <t>Title 52</t>
  </si>
  <si>
    <t>Company 53</t>
  </si>
  <si>
    <t>Title 53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</si>
  <si>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</si>
  <si>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</si>
  <si>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</si>
  <si>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</si>
  <si>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</si>
  <si>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</si>
  <si>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</si>
  <si>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</si>
  <si>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</si>
  <si>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</si>
  <si>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</si>
  <si>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</si>
  <si>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</si>
  <si>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</si>
  <si>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</si>
  <si>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</si>
  <si>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</si>
  <si>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</si>
  <si>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</si>
  <si>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</si>
  <si>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</si>
  <si>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Title 65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</si>
  <si>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</si>
  <si>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</si>
  <si>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</si>
  <si>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</si>
  <si>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</si>
  <si>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</si>
  <si>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</si>
  <si>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</si>
  <si>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</si>
  <si>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</si>
  <si>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</si>
  <si>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</si>
  <si>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</si>
  <si>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</si>
  <si>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</si>
  <si>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</si>
  <si>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</si>
  <si>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Ghosted</t>
  </si>
  <si>
    <t>Round</t>
  </si>
  <si>
    <t>Type of Interview</t>
  </si>
  <si>
    <t>Location</t>
  </si>
  <si>
    <t>Performance</t>
  </si>
  <si>
    <t>Experience</t>
  </si>
  <si>
    <t>State</t>
  </si>
  <si>
    <t>Introduction</t>
  </si>
  <si>
    <t>Virtual</t>
  </si>
  <si>
    <t>Complete</t>
  </si>
  <si>
    <t>Behavioral</t>
  </si>
  <si>
    <t>Phone Call</t>
  </si>
  <si>
    <t>Case Study</t>
  </si>
  <si>
    <t>In Person</t>
  </si>
  <si>
    <t>Video Recorded</t>
  </si>
  <si>
    <t>Recording</t>
  </si>
  <si>
    <t>Company 75</t>
  </si>
  <si>
    <t>Title 75</t>
  </si>
  <si>
    <t>Company 76</t>
  </si>
  <si>
    <t>Title 76</t>
  </si>
  <si>
    <t>Company 77</t>
  </si>
  <si>
    <t>Title 77</t>
  </si>
  <si>
    <t>Company 78</t>
  </si>
  <si>
    <t>Title 78</t>
  </si>
  <si>
    <t>Company 79</t>
  </si>
  <si>
    <t>Title 79</t>
  </si>
  <si>
    <t>Company 80</t>
  </si>
  <si>
    <t>Title 80</t>
  </si>
  <si>
    <t>Company 81</t>
  </si>
  <si>
    <t>Title 81</t>
  </si>
  <si>
    <t>Company 82</t>
  </si>
  <si>
    <t>Title 82</t>
  </si>
  <si>
    <t>Company 83</t>
  </si>
  <si>
    <t>Title 83</t>
  </si>
  <si>
    <t>Company 84</t>
  </si>
  <si>
    <t>Title 84</t>
  </si>
  <si>
    <t>Company 85</t>
  </si>
  <si>
    <t>Title 85</t>
  </si>
  <si>
    <t>Bailed</t>
  </si>
  <si>
    <t>Score</t>
  </si>
  <si>
    <t>Role</t>
  </si>
  <si>
    <t>Industry Likeliness</t>
  </si>
  <si>
    <t>Chance of Success</t>
  </si>
  <si>
    <t>Application Effort</t>
  </si>
  <si>
    <t>Weights</t>
  </si>
  <si>
    <t>Dynamic inputs that measure the application difficulty, chance of success, and return on effort</t>
  </si>
  <si>
    <t>If you add new dropdown items, make sure to add them to this list!!</t>
  </si>
  <si>
    <t>NOTE: Build your own salary function for better prediction. The default is 95% for all roles.</t>
  </si>
  <si>
    <t>Industry 1</t>
  </si>
  <si>
    <t>Industry 2</t>
  </si>
  <si>
    <t>Industry 3</t>
  </si>
  <si>
    <t>Industry 4</t>
  </si>
  <si>
    <t>Industry 5</t>
  </si>
  <si>
    <t>Role 1</t>
  </si>
  <si>
    <t>Role 2</t>
  </si>
  <si>
    <t>Role 3</t>
  </si>
  <si>
    <t>Role 4</t>
  </si>
  <si>
    <t>Role 5</t>
  </si>
  <si>
    <t>Platform 1</t>
  </si>
  <si>
    <t>Platform 2</t>
  </si>
  <si>
    <t>Platform 3</t>
  </si>
  <si>
    <t>Platform 4</t>
  </si>
  <si>
    <t>Platform 5</t>
  </si>
  <si>
    <t>Salary Spread</t>
  </si>
  <si>
    <t>Response Date</t>
  </si>
  <si>
    <t>Response Time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</si>
</sst>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1" fontId="1" fillId="4" borderId="2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3" fillId="0" borderId="0" xfId="0" applyFont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</cellXfs>
  <cellStyles count="1">
    <cellStyle name="Normal" xfId="0" builtinId="0"/>
  </cellStyles>
  <dxfs count="14"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rgb="FFF0E6C2"/>
        </patternFill>
      </fill>
    </dxf>
    <dxf>
      <fill>
        <patternFill>
          <bgColor rgb="FFB2D6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B2D6CC"/>
      <color rgb="FFB2CAD6"/>
      <color rgb="FFF0E6C2"/>
      <color rgb="FFEB9FCC"/>
      <color rgb="FFF1B9DA"/>
      <color rgb="FFECA6D0"/>
      <color rgb="FFF8E0EE"/>
      <color rgb="FFF5CFE6"/>
      <color rgb="FFF1BDDC"/>
      <color rgb="FFD5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M86"/>
  <sheetViews>
    <sheetView tabSelected="1" workbookViewId="0">
      <pane ySplit="1" topLeftCell="A61" activePane="bottomLeft" state="frozen"/>
      <selection pane="bottomLeft" activeCell="J75" sqref="J75"/>
    </sheetView>
  </sheetViews>
  <sheetFormatPr defaultRowHeight="14.5" x14ac:dyDescent="0.35"/>
  <cols>
    <col min="1" max="1" width="19" customWidth="1"/>
    <col min="2" max="2" width="15.81640625" style="5" customWidth="1"/>
    <col min="3" max="3" width="12.6328125" customWidth="1"/>
    <col min="4" max="4" width="9.36328125" customWidth="1"/>
    <col min="5" max="5" width="6.7265625" bestFit="1" customWidth="1"/>
    <col min="6" max="6" width="11.36328125" customWidth="1"/>
    <col min="7" max="7" width="4.453125" customWidth="1"/>
    <col min="8" max="8" width="4.7265625" customWidth="1"/>
    <col min="9" max="9" width="12.36328125" style="1" customWidth="1"/>
    <col min="10" max="10" width="8" customWidth="1"/>
    <col min="11" max="11" width="5" customWidth="1"/>
    <col min="12" max="12" width="5.08984375" style="2" customWidth="1"/>
    <col min="13" max="13" width="8.26953125" style="3" customWidth="1"/>
  </cols>
  <sheetData>
    <row r="1" spans="1:13" s="9" customFormat="1" ht="19" thickBot="1" x14ac:dyDescent="0.5">
      <c r="A1" s="6" t="s">
        <v>0</v>
      </c>
      <c r="B1" s="7" t="s">
        <v>17</v>
      </c>
      <c r="C1" s="6" t="s">
        <v>12</v>
      </c>
      <c r="D1" s="6" t="s">
        <v>15</v>
      </c>
      <c r="E1" s="6" t="s">
        <v>6</v>
      </c>
      <c r="F1" s="6" t="s">
        <v>1</v>
      </c>
      <c r="G1" s="6" t="s">
        <v>19</v>
      </c>
      <c r="H1" s="6" t="s">
        <v>20</v>
      </c>
      <c r="I1" s="6" t="s">
        <v>9</v>
      </c>
      <c r="J1" s="6" t="s">
        <v>243</v>
      </c>
      <c r="K1" s="6" t="s">
        <v>244</v>
      </c>
      <c r="L1" s="6" t="s">
        <v>18</v>
      </c>
      <c r="M1" s="8" t="s">
        <v>38</v>
      </c>
    </row>
    <row r="2" spans="1:13" ht="15" thickTop="1" x14ac:dyDescent="0.35">
      <c r="A2" t="s">
        <v>50</v>
      </c>
      <c r="B2" s="5" t="s">
        <v>40</v>
      </c>
      <c r="C2" t="s">
        <v>231</v>
      </c>
      <c r="D2" t="s">
        <v>233</v>
      </c>
      <c r="E2" s="4">
        <v>45658</v>
      </c>
      <c r="F2" t="s">
        <v>30</v>
      </c>
      <c r="G2">
        <f t="shared" ref="G2:G33" ca="1" si="0">ROUND(RAND()*60+40,0)</f>
        <v>45</v>
      </c>
      <c r="H2">
        <f t="shared" ref="H2:H33" ca="1" si="1">ROUND(RAND()*40+90,0)</f>
        <v>118</v>
      </c>
      <c r="I2" s="1" t="s">
        <v>241</v>
      </c>
      <c r="J2" s="4"/>
      <c r="K2" s="3" t="str">
        <f t="shared" ref="K2:K33" si="2">IF(J2&lt;&gt;"",DATEDIF(E2,J2,"d"),"")</f>
        <v/>
      </c>
      <c r="L2" s="2">
        <v>1</v>
      </c>
      <c r="M2" s="3">
        <f t="shared" ref="M2:M33" si="3">WEEKNUM(E2)</f>
        <v>1</v>
      </c>
    </row>
    <row r="3" spans="1:13" x14ac:dyDescent="0.35">
      <c r="A3" t="s">
        <v>100</v>
      </c>
      <c r="B3" s="5" t="s">
        <v>101</v>
      </c>
      <c r="C3" t="s">
        <v>228</v>
      </c>
      <c r="D3" t="s">
        <v>232</v>
      </c>
      <c r="E3" s="4">
        <v>45658</v>
      </c>
      <c r="F3" t="s">
        <v>2</v>
      </c>
      <c r="G3">
        <f t="shared" ca="1" si="0"/>
        <v>55</v>
      </c>
      <c r="H3">
        <f t="shared" ca="1" si="1"/>
        <v>100</v>
      </c>
      <c r="I3" s="1" t="s">
        <v>238</v>
      </c>
      <c r="J3" s="4"/>
      <c r="K3" s="3" t="str">
        <f t="shared" si="2"/>
        <v/>
      </c>
      <c r="M3" s="3">
        <f t="shared" si="3"/>
        <v>1</v>
      </c>
    </row>
    <row r="4" spans="1:13" x14ac:dyDescent="0.35">
      <c r="A4" t="s">
        <v>114</v>
      </c>
      <c r="B4" s="5" t="s">
        <v>115</v>
      </c>
      <c r="C4" t="s">
        <v>227</v>
      </c>
      <c r="D4" t="s">
        <v>232</v>
      </c>
      <c r="E4" s="4">
        <v>45658</v>
      </c>
      <c r="F4" t="s">
        <v>2</v>
      </c>
      <c r="G4">
        <f t="shared" ca="1" si="0"/>
        <v>45</v>
      </c>
      <c r="H4">
        <f t="shared" ca="1" si="1"/>
        <v>125</v>
      </c>
      <c r="I4" s="1" t="s">
        <v>239</v>
      </c>
      <c r="J4" s="4">
        <v>45740</v>
      </c>
      <c r="K4" s="3">
        <f t="shared" si="2"/>
        <v>82</v>
      </c>
      <c r="M4" s="3">
        <f t="shared" si="3"/>
        <v>1</v>
      </c>
    </row>
    <row r="5" spans="1:13" x14ac:dyDescent="0.35">
      <c r="A5" t="s">
        <v>53</v>
      </c>
      <c r="B5" s="5" t="s">
        <v>44</v>
      </c>
      <c r="C5" t="s">
        <v>228</v>
      </c>
      <c r="D5" t="s">
        <v>233</v>
      </c>
      <c r="E5" s="4">
        <v>45658</v>
      </c>
      <c r="F5" t="s">
        <v>4</v>
      </c>
      <c r="G5">
        <f t="shared" ca="1" si="0"/>
        <v>42</v>
      </c>
      <c r="H5">
        <f t="shared" ca="1" si="1"/>
        <v>104</v>
      </c>
      <c r="I5" s="1" t="s">
        <v>240</v>
      </c>
      <c r="J5" s="4">
        <v>45751</v>
      </c>
      <c r="K5" s="3">
        <f t="shared" si="2"/>
        <v>93</v>
      </c>
      <c r="M5" s="3">
        <f t="shared" si="3"/>
        <v>1</v>
      </c>
    </row>
    <row r="6" spans="1:13" x14ac:dyDescent="0.35">
      <c r="A6" t="s">
        <v>51</v>
      </c>
      <c r="B6" s="5" t="s">
        <v>41</v>
      </c>
      <c r="C6" t="s">
        <v>228</v>
      </c>
      <c r="D6" t="s">
        <v>233</v>
      </c>
      <c r="E6" s="4">
        <v>45659</v>
      </c>
      <c r="F6" t="s">
        <v>16</v>
      </c>
      <c r="G6">
        <f t="shared" ca="1" si="0"/>
        <v>68</v>
      </c>
      <c r="H6">
        <f t="shared" ca="1" si="1"/>
        <v>96</v>
      </c>
      <c r="I6" s="1" t="s">
        <v>237</v>
      </c>
      <c r="J6" s="4"/>
      <c r="K6" s="3" t="str">
        <f t="shared" si="2"/>
        <v/>
      </c>
      <c r="L6" s="2">
        <v>3</v>
      </c>
      <c r="M6" s="3">
        <f t="shared" si="3"/>
        <v>1</v>
      </c>
    </row>
    <row r="7" spans="1:13" x14ac:dyDescent="0.35">
      <c r="A7" t="s">
        <v>53</v>
      </c>
      <c r="B7" s="5" t="s">
        <v>42</v>
      </c>
      <c r="C7" t="s">
        <v>229</v>
      </c>
      <c r="D7" t="s">
        <v>233</v>
      </c>
      <c r="E7" s="4">
        <v>45660</v>
      </c>
      <c r="F7" t="s">
        <v>4</v>
      </c>
      <c r="G7">
        <f t="shared" ca="1" si="0"/>
        <v>92</v>
      </c>
      <c r="H7">
        <f t="shared" ca="1" si="1"/>
        <v>129</v>
      </c>
      <c r="I7" s="1" t="s">
        <v>237</v>
      </c>
      <c r="K7" s="3" t="str">
        <f t="shared" si="2"/>
        <v/>
      </c>
      <c r="M7" s="3">
        <f t="shared" si="3"/>
        <v>1</v>
      </c>
    </row>
    <row r="8" spans="1:13" x14ac:dyDescent="0.35">
      <c r="A8" t="s">
        <v>52</v>
      </c>
      <c r="B8" s="5" t="s">
        <v>43</v>
      </c>
      <c r="C8" t="s">
        <v>227</v>
      </c>
      <c r="D8" t="s">
        <v>234</v>
      </c>
      <c r="E8" s="4">
        <v>45661</v>
      </c>
      <c r="F8" t="s">
        <v>16</v>
      </c>
      <c r="G8">
        <f t="shared" ca="1" si="0"/>
        <v>74</v>
      </c>
      <c r="H8">
        <f t="shared" ca="1" si="1"/>
        <v>97</v>
      </c>
      <c r="I8" s="1" t="s">
        <v>238</v>
      </c>
      <c r="J8" s="4">
        <v>45667</v>
      </c>
      <c r="K8" s="3">
        <f t="shared" si="2"/>
        <v>6</v>
      </c>
      <c r="L8" s="2">
        <v>1</v>
      </c>
      <c r="M8" s="3">
        <f t="shared" si="3"/>
        <v>1</v>
      </c>
    </row>
    <row r="9" spans="1:13" x14ac:dyDescent="0.35">
      <c r="A9" t="s">
        <v>54</v>
      </c>
      <c r="B9" s="5" t="s">
        <v>45</v>
      </c>
      <c r="C9" t="s">
        <v>228</v>
      </c>
      <c r="D9" t="s">
        <v>236</v>
      </c>
      <c r="E9" s="4">
        <v>45663</v>
      </c>
      <c r="F9" t="s">
        <v>30</v>
      </c>
      <c r="G9">
        <f t="shared" ca="1" si="0"/>
        <v>83</v>
      </c>
      <c r="H9">
        <f t="shared" ca="1" si="1"/>
        <v>106</v>
      </c>
      <c r="I9" s="1" t="s">
        <v>239</v>
      </c>
      <c r="J9" s="4">
        <v>45674</v>
      </c>
      <c r="K9" s="3">
        <f t="shared" si="2"/>
        <v>11</v>
      </c>
      <c r="L9" s="2">
        <v>1</v>
      </c>
      <c r="M9" s="3">
        <f t="shared" si="3"/>
        <v>2</v>
      </c>
    </row>
    <row r="10" spans="1:13" x14ac:dyDescent="0.35">
      <c r="A10" t="s">
        <v>55</v>
      </c>
      <c r="B10" s="5" t="s">
        <v>46</v>
      </c>
      <c r="C10" t="s">
        <v>227</v>
      </c>
      <c r="D10" t="s">
        <v>232</v>
      </c>
      <c r="E10" s="4">
        <v>45664</v>
      </c>
      <c r="F10" t="s">
        <v>2</v>
      </c>
      <c r="G10">
        <f t="shared" ca="1" si="0"/>
        <v>61</v>
      </c>
      <c r="H10">
        <f t="shared" ca="1" si="1"/>
        <v>110</v>
      </c>
      <c r="I10" s="1" t="s">
        <v>238</v>
      </c>
      <c r="K10" s="3" t="str">
        <f t="shared" si="2"/>
        <v/>
      </c>
      <c r="M10" s="3">
        <f t="shared" si="3"/>
        <v>2</v>
      </c>
    </row>
    <row r="11" spans="1:13" x14ac:dyDescent="0.35">
      <c r="A11" t="s">
        <v>84</v>
      </c>
      <c r="B11" s="5" t="s">
        <v>85</v>
      </c>
      <c r="C11" t="s">
        <v>228</v>
      </c>
      <c r="D11" t="s">
        <v>232</v>
      </c>
      <c r="E11" s="4">
        <v>45665</v>
      </c>
      <c r="F11" t="s">
        <v>179</v>
      </c>
      <c r="G11">
        <f t="shared" ca="1" si="0"/>
        <v>78</v>
      </c>
      <c r="H11">
        <f t="shared" ca="1" si="1"/>
        <v>97</v>
      </c>
      <c r="I11" s="1" t="s">
        <v>239</v>
      </c>
      <c r="J11" s="4">
        <v>45782</v>
      </c>
      <c r="K11" s="3">
        <f t="shared" si="2"/>
        <v>117</v>
      </c>
      <c r="M11" s="3">
        <f t="shared" si="3"/>
        <v>2</v>
      </c>
    </row>
    <row r="12" spans="1:13" x14ac:dyDescent="0.35">
      <c r="A12" t="s">
        <v>110</v>
      </c>
      <c r="B12" s="5" t="s">
        <v>111</v>
      </c>
      <c r="C12" t="s">
        <v>228</v>
      </c>
      <c r="D12" t="s">
        <v>233</v>
      </c>
      <c r="E12" s="4">
        <v>45665</v>
      </c>
      <c r="F12" t="s">
        <v>30</v>
      </c>
      <c r="G12">
        <f t="shared" ca="1" si="0"/>
        <v>56</v>
      </c>
      <c r="H12">
        <f t="shared" ca="1" si="1"/>
        <v>126</v>
      </c>
      <c r="I12" s="1" t="s">
        <v>239</v>
      </c>
      <c r="K12" s="3" t="str">
        <f t="shared" si="2"/>
        <v/>
      </c>
      <c r="L12" s="2">
        <v>1</v>
      </c>
      <c r="M12" s="3">
        <f t="shared" si="3"/>
        <v>2</v>
      </c>
    </row>
    <row r="13" spans="1:13" x14ac:dyDescent="0.35">
      <c r="A13" t="s">
        <v>136</v>
      </c>
      <c r="B13" s="5" t="s">
        <v>137</v>
      </c>
      <c r="C13" t="s">
        <v>228</v>
      </c>
      <c r="D13" t="s">
        <v>233</v>
      </c>
      <c r="E13" s="4">
        <v>45665</v>
      </c>
      <c r="F13" t="s">
        <v>3</v>
      </c>
      <c r="G13">
        <f t="shared" ca="1" si="0"/>
        <v>88</v>
      </c>
      <c r="H13">
        <f t="shared" ca="1" si="1"/>
        <v>95</v>
      </c>
      <c r="I13" s="1" t="s">
        <v>238</v>
      </c>
      <c r="J13" s="4">
        <v>45667</v>
      </c>
      <c r="K13" s="3">
        <f t="shared" si="2"/>
        <v>2</v>
      </c>
      <c r="M13" s="3">
        <f t="shared" si="3"/>
        <v>2</v>
      </c>
    </row>
    <row r="14" spans="1:13" x14ac:dyDescent="0.35">
      <c r="A14" t="s">
        <v>149</v>
      </c>
      <c r="B14" s="5" t="s">
        <v>150</v>
      </c>
      <c r="C14" t="s">
        <v>229</v>
      </c>
      <c r="D14" t="s">
        <v>234</v>
      </c>
      <c r="E14" s="4">
        <v>45665</v>
      </c>
      <c r="F14" t="s">
        <v>4</v>
      </c>
      <c r="G14">
        <f t="shared" ca="1" si="0"/>
        <v>93</v>
      </c>
      <c r="H14">
        <f t="shared" ca="1" si="1"/>
        <v>108</v>
      </c>
      <c r="I14" s="1" t="s">
        <v>239</v>
      </c>
      <c r="J14" s="4">
        <v>45674</v>
      </c>
      <c r="K14" s="3">
        <f t="shared" si="2"/>
        <v>9</v>
      </c>
      <c r="M14" s="3">
        <f t="shared" si="3"/>
        <v>2</v>
      </c>
    </row>
    <row r="15" spans="1:13" x14ac:dyDescent="0.35">
      <c r="A15" t="s">
        <v>176</v>
      </c>
      <c r="B15" s="5" t="s">
        <v>172</v>
      </c>
      <c r="C15" t="s">
        <v>228</v>
      </c>
      <c r="D15" t="s">
        <v>232</v>
      </c>
      <c r="E15" s="4">
        <v>45665</v>
      </c>
      <c r="F15" t="s">
        <v>2</v>
      </c>
      <c r="G15">
        <f t="shared" ca="1" si="0"/>
        <v>67</v>
      </c>
      <c r="H15">
        <f t="shared" ca="1" si="1"/>
        <v>104</v>
      </c>
      <c r="I15" s="1" t="s">
        <v>238</v>
      </c>
      <c r="K15" s="3" t="str">
        <f t="shared" si="2"/>
        <v/>
      </c>
      <c r="M15" s="3">
        <f t="shared" si="3"/>
        <v>2</v>
      </c>
    </row>
    <row r="16" spans="1:13" x14ac:dyDescent="0.35">
      <c r="A16" t="s">
        <v>207</v>
      </c>
      <c r="B16" s="5" t="s">
        <v>208</v>
      </c>
      <c r="C16" t="s">
        <v>227</v>
      </c>
      <c r="D16" t="s">
        <v>232</v>
      </c>
      <c r="E16" s="4">
        <v>45665</v>
      </c>
      <c r="F16" t="s">
        <v>2</v>
      </c>
      <c r="G16">
        <f t="shared" ca="1" si="0"/>
        <v>62</v>
      </c>
      <c r="H16">
        <f t="shared" ca="1" si="1"/>
        <v>94</v>
      </c>
      <c r="I16" s="1" t="s">
        <v>240</v>
      </c>
      <c r="K16" s="3" t="str">
        <f t="shared" si="2"/>
        <v/>
      </c>
      <c r="M16" s="3">
        <f t="shared" si="3"/>
        <v>2</v>
      </c>
    </row>
    <row r="17" spans="1:13" x14ac:dyDescent="0.35">
      <c r="A17" t="s">
        <v>86</v>
      </c>
      <c r="B17" s="5" t="s">
        <v>87</v>
      </c>
      <c r="C17" t="s">
        <v>227</v>
      </c>
      <c r="D17" t="s">
        <v>236</v>
      </c>
      <c r="E17" s="4">
        <v>45666</v>
      </c>
      <c r="F17" t="s">
        <v>2</v>
      </c>
      <c r="G17">
        <f t="shared" ca="1" si="0"/>
        <v>67</v>
      </c>
      <c r="H17">
        <f t="shared" ca="1" si="1"/>
        <v>125</v>
      </c>
      <c r="I17" s="1" t="s">
        <v>238</v>
      </c>
      <c r="J17" s="4">
        <v>45740</v>
      </c>
      <c r="K17" s="3">
        <f t="shared" si="2"/>
        <v>74</v>
      </c>
      <c r="M17" s="3">
        <f t="shared" si="3"/>
        <v>2</v>
      </c>
    </row>
    <row r="18" spans="1:13" x14ac:dyDescent="0.35">
      <c r="A18" t="s">
        <v>88</v>
      </c>
      <c r="B18" s="5" t="s">
        <v>89</v>
      </c>
      <c r="C18" t="s">
        <v>227</v>
      </c>
      <c r="D18" t="s">
        <v>236</v>
      </c>
      <c r="E18" s="4">
        <v>45667</v>
      </c>
      <c r="F18" t="s">
        <v>2</v>
      </c>
      <c r="G18">
        <f t="shared" ca="1" si="0"/>
        <v>48</v>
      </c>
      <c r="H18">
        <f t="shared" ca="1" si="1"/>
        <v>124</v>
      </c>
      <c r="I18" s="1" t="s">
        <v>239</v>
      </c>
      <c r="K18" s="3" t="str">
        <f t="shared" si="2"/>
        <v/>
      </c>
      <c r="M18" s="3">
        <f t="shared" si="3"/>
        <v>2</v>
      </c>
    </row>
    <row r="19" spans="1:13" x14ac:dyDescent="0.35">
      <c r="A19" t="s">
        <v>90</v>
      </c>
      <c r="B19" s="5" t="s">
        <v>91</v>
      </c>
      <c r="C19" t="s">
        <v>231</v>
      </c>
      <c r="D19" t="s">
        <v>232</v>
      </c>
      <c r="E19" s="4">
        <v>45668</v>
      </c>
      <c r="F19" t="s">
        <v>3</v>
      </c>
      <c r="G19">
        <f t="shared" ca="1" si="0"/>
        <v>43</v>
      </c>
      <c r="H19">
        <f t="shared" ca="1" si="1"/>
        <v>105</v>
      </c>
      <c r="I19" s="1" t="s">
        <v>238</v>
      </c>
      <c r="J19" s="4">
        <v>45669</v>
      </c>
      <c r="K19" s="3">
        <f t="shared" si="2"/>
        <v>1</v>
      </c>
      <c r="M19" s="3">
        <f t="shared" si="3"/>
        <v>2</v>
      </c>
    </row>
    <row r="20" spans="1:13" x14ac:dyDescent="0.35">
      <c r="A20" t="s">
        <v>96</v>
      </c>
      <c r="B20" s="5" t="s">
        <v>97</v>
      </c>
      <c r="C20" t="s">
        <v>227</v>
      </c>
      <c r="D20" t="s">
        <v>236</v>
      </c>
      <c r="E20" s="4">
        <v>45669</v>
      </c>
      <c r="F20" t="s">
        <v>2</v>
      </c>
      <c r="G20">
        <f t="shared" ca="1" si="0"/>
        <v>43</v>
      </c>
      <c r="H20">
        <f t="shared" ca="1" si="1"/>
        <v>125</v>
      </c>
      <c r="I20" s="1" t="s">
        <v>240</v>
      </c>
      <c r="J20" s="4">
        <v>45674</v>
      </c>
      <c r="K20" s="3">
        <f t="shared" si="2"/>
        <v>5</v>
      </c>
      <c r="M20" s="3">
        <f t="shared" si="3"/>
        <v>3</v>
      </c>
    </row>
    <row r="21" spans="1:13" x14ac:dyDescent="0.35">
      <c r="A21" t="s">
        <v>98</v>
      </c>
      <c r="B21" s="5" t="s">
        <v>99</v>
      </c>
      <c r="C21" t="s">
        <v>230</v>
      </c>
      <c r="D21" t="s">
        <v>233</v>
      </c>
      <c r="E21" s="4">
        <v>45670</v>
      </c>
      <c r="F21" t="s">
        <v>16</v>
      </c>
      <c r="G21">
        <f t="shared" ca="1" si="0"/>
        <v>53</v>
      </c>
      <c r="H21">
        <f t="shared" ca="1" si="1"/>
        <v>111</v>
      </c>
      <c r="I21" s="1" t="s">
        <v>240</v>
      </c>
      <c r="K21" s="3" t="str">
        <f t="shared" si="2"/>
        <v/>
      </c>
      <c r="M21" s="3">
        <f t="shared" si="3"/>
        <v>3</v>
      </c>
    </row>
    <row r="22" spans="1:13" x14ac:dyDescent="0.35">
      <c r="A22" t="s">
        <v>102</v>
      </c>
      <c r="B22" s="5" t="s">
        <v>103</v>
      </c>
      <c r="C22" t="s">
        <v>227</v>
      </c>
      <c r="D22" t="s">
        <v>232</v>
      </c>
      <c r="E22" s="4">
        <v>45672</v>
      </c>
      <c r="F22" t="s">
        <v>3</v>
      </c>
      <c r="G22">
        <f t="shared" ca="1" si="0"/>
        <v>86</v>
      </c>
      <c r="H22">
        <f t="shared" ca="1" si="1"/>
        <v>99</v>
      </c>
      <c r="I22" s="1" t="s">
        <v>237</v>
      </c>
      <c r="K22" s="3" t="str">
        <f t="shared" si="2"/>
        <v/>
      </c>
      <c r="L22" s="2">
        <v>3</v>
      </c>
      <c r="M22" s="3">
        <f t="shared" si="3"/>
        <v>3</v>
      </c>
    </row>
    <row r="23" spans="1:13" x14ac:dyDescent="0.35">
      <c r="A23" t="s">
        <v>56</v>
      </c>
      <c r="B23" s="5" t="s">
        <v>47</v>
      </c>
      <c r="C23" t="s">
        <v>227</v>
      </c>
      <c r="D23" t="s">
        <v>232</v>
      </c>
      <c r="E23" s="4">
        <v>45673</v>
      </c>
      <c r="F23" t="s">
        <v>4</v>
      </c>
      <c r="G23">
        <f t="shared" ca="1" si="0"/>
        <v>59</v>
      </c>
      <c r="H23">
        <f t="shared" ca="1" si="1"/>
        <v>92</v>
      </c>
      <c r="I23" s="1" t="s">
        <v>237</v>
      </c>
      <c r="K23" s="3" t="str">
        <f t="shared" si="2"/>
        <v/>
      </c>
      <c r="L23" s="2">
        <v>1</v>
      </c>
      <c r="M23" s="3">
        <f t="shared" si="3"/>
        <v>3</v>
      </c>
    </row>
    <row r="24" spans="1:13" x14ac:dyDescent="0.35">
      <c r="A24" t="s">
        <v>57</v>
      </c>
      <c r="B24" s="5" t="s">
        <v>48</v>
      </c>
      <c r="C24" t="s">
        <v>229</v>
      </c>
      <c r="D24" t="s">
        <v>233</v>
      </c>
      <c r="E24" s="4">
        <v>45674</v>
      </c>
      <c r="F24" t="s">
        <v>16</v>
      </c>
      <c r="G24">
        <f t="shared" ca="1" si="0"/>
        <v>52</v>
      </c>
      <c r="H24">
        <f t="shared" ca="1" si="1"/>
        <v>101</v>
      </c>
      <c r="I24" s="1" t="s">
        <v>240</v>
      </c>
      <c r="J24" s="4">
        <v>45677</v>
      </c>
      <c r="K24" s="3">
        <f t="shared" si="2"/>
        <v>3</v>
      </c>
      <c r="L24" s="2">
        <v>1</v>
      </c>
      <c r="M24" s="3">
        <f t="shared" si="3"/>
        <v>3</v>
      </c>
    </row>
    <row r="25" spans="1:13" x14ac:dyDescent="0.35">
      <c r="A25" t="s">
        <v>104</v>
      </c>
      <c r="B25" s="5" t="s">
        <v>105</v>
      </c>
      <c r="C25" t="s">
        <v>228</v>
      </c>
      <c r="D25" t="s">
        <v>233</v>
      </c>
      <c r="E25" s="4">
        <v>45675</v>
      </c>
      <c r="F25" t="s">
        <v>4</v>
      </c>
      <c r="G25">
        <f t="shared" ca="1" si="0"/>
        <v>48</v>
      </c>
      <c r="H25">
        <f t="shared" ca="1" si="1"/>
        <v>96</v>
      </c>
      <c r="I25" s="1" t="s">
        <v>239</v>
      </c>
      <c r="J25" s="4">
        <v>45751</v>
      </c>
      <c r="K25" s="3">
        <f t="shared" si="2"/>
        <v>76</v>
      </c>
      <c r="M25" s="3">
        <f t="shared" si="3"/>
        <v>3</v>
      </c>
    </row>
    <row r="26" spans="1:13" x14ac:dyDescent="0.35">
      <c r="A26" t="s">
        <v>106</v>
      </c>
      <c r="B26" s="5" t="s">
        <v>107</v>
      </c>
      <c r="C26" t="s">
        <v>227</v>
      </c>
      <c r="D26" t="s">
        <v>232</v>
      </c>
      <c r="E26" s="4">
        <v>45676</v>
      </c>
      <c r="F26" t="s">
        <v>30</v>
      </c>
      <c r="G26">
        <f t="shared" ca="1" si="0"/>
        <v>56</v>
      </c>
      <c r="H26">
        <f t="shared" ca="1" si="1"/>
        <v>126</v>
      </c>
      <c r="I26" s="1" t="s">
        <v>239</v>
      </c>
      <c r="K26" s="3" t="str">
        <f t="shared" si="2"/>
        <v/>
      </c>
      <c r="M26" s="3">
        <f t="shared" si="3"/>
        <v>4</v>
      </c>
    </row>
    <row r="27" spans="1:13" x14ac:dyDescent="0.35">
      <c r="A27" t="s">
        <v>66</v>
      </c>
      <c r="B27" s="5" t="s">
        <v>67</v>
      </c>
      <c r="C27" t="s">
        <v>227</v>
      </c>
      <c r="D27" t="s">
        <v>235</v>
      </c>
      <c r="E27" s="4">
        <v>45677</v>
      </c>
      <c r="F27" t="s">
        <v>2</v>
      </c>
      <c r="G27">
        <f t="shared" ca="1" si="0"/>
        <v>76</v>
      </c>
      <c r="H27">
        <f t="shared" ca="1" si="1"/>
        <v>98</v>
      </c>
      <c r="I27" s="1" t="s">
        <v>240</v>
      </c>
      <c r="K27" s="3" t="str">
        <f t="shared" si="2"/>
        <v/>
      </c>
      <c r="M27" s="3">
        <f t="shared" si="3"/>
        <v>4</v>
      </c>
    </row>
    <row r="28" spans="1:13" x14ac:dyDescent="0.35">
      <c r="A28" t="s">
        <v>108</v>
      </c>
      <c r="B28" s="5" t="s">
        <v>109</v>
      </c>
      <c r="C28" t="s">
        <v>228</v>
      </c>
      <c r="D28" t="s">
        <v>232</v>
      </c>
      <c r="E28" s="4">
        <v>45677</v>
      </c>
      <c r="F28" t="s">
        <v>179</v>
      </c>
      <c r="G28">
        <f t="shared" ca="1" si="0"/>
        <v>95</v>
      </c>
      <c r="H28">
        <f t="shared" ca="1" si="1"/>
        <v>92</v>
      </c>
      <c r="I28" s="1" t="s">
        <v>238</v>
      </c>
      <c r="J28" s="4">
        <v>45690</v>
      </c>
      <c r="K28" s="3">
        <f t="shared" si="2"/>
        <v>13</v>
      </c>
      <c r="M28" s="3">
        <f t="shared" si="3"/>
        <v>4</v>
      </c>
    </row>
    <row r="29" spans="1:13" x14ac:dyDescent="0.35">
      <c r="A29" t="s">
        <v>141</v>
      </c>
      <c r="B29" s="5" t="s">
        <v>142</v>
      </c>
      <c r="C29" t="s">
        <v>228</v>
      </c>
      <c r="D29" t="s">
        <v>234</v>
      </c>
      <c r="E29" s="4">
        <v>45677</v>
      </c>
      <c r="F29" t="s">
        <v>2</v>
      </c>
      <c r="G29">
        <f t="shared" ca="1" si="0"/>
        <v>48</v>
      </c>
      <c r="H29">
        <f t="shared" ca="1" si="1"/>
        <v>93</v>
      </c>
      <c r="I29" s="1" t="s">
        <v>239</v>
      </c>
      <c r="K29" s="3" t="str">
        <f t="shared" si="2"/>
        <v/>
      </c>
      <c r="M29" s="3">
        <f t="shared" si="3"/>
        <v>4</v>
      </c>
    </row>
    <row r="30" spans="1:13" x14ac:dyDescent="0.35">
      <c r="A30" t="s">
        <v>159</v>
      </c>
      <c r="B30" s="5" t="s">
        <v>160</v>
      </c>
      <c r="C30" t="s">
        <v>229</v>
      </c>
      <c r="D30" t="s">
        <v>235</v>
      </c>
      <c r="E30" s="4">
        <v>45677</v>
      </c>
      <c r="F30" t="s">
        <v>2</v>
      </c>
      <c r="G30">
        <f t="shared" ca="1" si="0"/>
        <v>98</v>
      </c>
      <c r="H30">
        <f t="shared" ca="1" si="1"/>
        <v>109</v>
      </c>
      <c r="I30" s="1" t="s">
        <v>238</v>
      </c>
      <c r="J30" s="4">
        <v>45740</v>
      </c>
      <c r="K30" s="3">
        <f t="shared" si="2"/>
        <v>63</v>
      </c>
      <c r="M30" s="3">
        <f t="shared" si="3"/>
        <v>4</v>
      </c>
    </row>
    <row r="31" spans="1:13" x14ac:dyDescent="0.35">
      <c r="A31" t="s">
        <v>178</v>
      </c>
      <c r="B31" s="5" t="s">
        <v>174</v>
      </c>
      <c r="C31" t="s">
        <v>227</v>
      </c>
      <c r="D31" t="s">
        <v>232</v>
      </c>
      <c r="E31" s="4">
        <v>45677</v>
      </c>
      <c r="F31" t="s">
        <v>2</v>
      </c>
      <c r="G31">
        <f t="shared" ca="1" si="0"/>
        <v>70</v>
      </c>
      <c r="H31">
        <f t="shared" ca="1" si="1"/>
        <v>94</v>
      </c>
      <c r="I31" s="1" t="s">
        <v>241</v>
      </c>
      <c r="K31" s="3" t="str">
        <f t="shared" si="2"/>
        <v/>
      </c>
      <c r="L31" s="2">
        <v>3</v>
      </c>
      <c r="M31" s="3">
        <f t="shared" si="3"/>
        <v>4</v>
      </c>
    </row>
    <row r="32" spans="1:13" x14ac:dyDescent="0.35">
      <c r="A32" t="s">
        <v>58</v>
      </c>
      <c r="B32" s="5" t="s">
        <v>49</v>
      </c>
      <c r="C32" t="s">
        <v>229</v>
      </c>
      <c r="D32" t="s">
        <v>233</v>
      </c>
      <c r="E32" s="4">
        <v>45678</v>
      </c>
      <c r="F32" t="s">
        <v>30</v>
      </c>
      <c r="G32">
        <f t="shared" ca="1" si="0"/>
        <v>53</v>
      </c>
      <c r="H32">
        <f t="shared" ca="1" si="1"/>
        <v>97</v>
      </c>
      <c r="I32" s="1" t="s">
        <v>241</v>
      </c>
      <c r="J32" s="4"/>
      <c r="K32" s="3" t="str">
        <f t="shared" si="2"/>
        <v/>
      </c>
      <c r="M32" s="3">
        <f t="shared" si="3"/>
        <v>4</v>
      </c>
    </row>
    <row r="33" spans="1:13" x14ac:dyDescent="0.35">
      <c r="A33" t="s">
        <v>112</v>
      </c>
      <c r="B33" s="5" t="s">
        <v>113</v>
      </c>
      <c r="C33" t="s">
        <v>227</v>
      </c>
      <c r="D33" t="s">
        <v>232</v>
      </c>
      <c r="E33" s="4">
        <v>45680</v>
      </c>
      <c r="F33" t="s">
        <v>217</v>
      </c>
      <c r="G33">
        <f t="shared" ca="1" si="0"/>
        <v>62</v>
      </c>
      <c r="H33">
        <f t="shared" ca="1" si="1"/>
        <v>116</v>
      </c>
      <c r="I33" s="1" t="s">
        <v>240</v>
      </c>
      <c r="J33" s="4"/>
      <c r="K33" s="3" t="str">
        <f t="shared" si="2"/>
        <v/>
      </c>
      <c r="M33" s="3">
        <f t="shared" si="3"/>
        <v>4</v>
      </c>
    </row>
    <row r="34" spans="1:13" x14ac:dyDescent="0.35">
      <c r="A34" t="s">
        <v>53</v>
      </c>
      <c r="B34" s="5" t="s">
        <v>59</v>
      </c>
      <c r="C34" t="s">
        <v>230</v>
      </c>
      <c r="D34" t="s">
        <v>233</v>
      </c>
      <c r="E34" s="4">
        <v>45682</v>
      </c>
      <c r="F34" t="s">
        <v>16</v>
      </c>
      <c r="G34">
        <f t="shared" ref="G34:G65" ca="1" si="4">ROUND(RAND()*60+40,0)</f>
        <v>54</v>
      </c>
      <c r="H34">
        <f t="shared" ref="H34:H65" ca="1" si="5">ROUND(RAND()*40+90,0)</f>
        <v>122</v>
      </c>
      <c r="I34" s="1" t="s">
        <v>241</v>
      </c>
      <c r="K34" s="3" t="str">
        <f t="shared" ref="K34:K65" si="6">IF(J34&lt;&gt;"",DATEDIF(E34,J34,"d"),"")</f>
        <v/>
      </c>
      <c r="M34" s="3">
        <f t="shared" ref="M34:M65" si="7">WEEKNUM(E34)</f>
        <v>4</v>
      </c>
    </row>
    <row r="35" spans="1:13" x14ac:dyDescent="0.35">
      <c r="A35" t="s">
        <v>116</v>
      </c>
      <c r="B35" s="5" t="s">
        <v>117</v>
      </c>
      <c r="C35" t="s">
        <v>231</v>
      </c>
      <c r="D35" t="s">
        <v>233</v>
      </c>
      <c r="E35" s="4">
        <v>45683</v>
      </c>
      <c r="F35" t="s">
        <v>16</v>
      </c>
      <c r="G35">
        <f t="shared" ca="1" si="4"/>
        <v>96</v>
      </c>
      <c r="H35">
        <f t="shared" ca="1" si="5"/>
        <v>94</v>
      </c>
      <c r="I35" s="1" t="s">
        <v>239</v>
      </c>
      <c r="J35" s="4">
        <v>45740</v>
      </c>
      <c r="K35" s="3">
        <f t="shared" si="6"/>
        <v>57</v>
      </c>
      <c r="L35" s="2">
        <v>2</v>
      </c>
      <c r="M35" s="3">
        <f t="shared" si="7"/>
        <v>5</v>
      </c>
    </row>
    <row r="36" spans="1:13" x14ac:dyDescent="0.35">
      <c r="A36" t="s">
        <v>118</v>
      </c>
      <c r="B36" s="5" t="s">
        <v>119</v>
      </c>
      <c r="C36" t="s">
        <v>230</v>
      </c>
      <c r="D36" t="s">
        <v>233</v>
      </c>
      <c r="E36" s="4">
        <v>45684</v>
      </c>
      <c r="F36" t="s">
        <v>2</v>
      </c>
      <c r="G36">
        <f t="shared" ca="1" si="4"/>
        <v>62</v>
      </c>
      <c r="H36">
        <f t="shared" ca="1" si="5"/>
        <v>97</v>
      </c>
      <c r="I36" s="1" t="s">
        <v>241</v>
      </c>
      <c r="J36" s="4"/>
      <c r="K36" s="3" t="str">
        <f t="shared" si="6"/>
        <v/>
      </c>
      <c r="M36" s="3">
        <f t="shared" si="7"/>
        <v>5</v>
      </c>
    </row>
    <row r="37" spans="1:13" x14ac:dyDescent="0.35">
      <c r="A37" t="s">
        <v>120</v>
      </c>
      <c r="B37" s="5" t="s">
        <v>121</v>
      </c>
      <c r="C37" t="s">
        <v>230</v>
      </c>
      <c r="D37" t="s">
        <v>233</v>
      </c>
      <c r="E37" s="4">
        <v>45685</v>
      </c>
      <c r="F37" t="s">
        <v>30</v>
      </c>
      <c r="G37">
        <f t="shared" ca="1" si="4"/>
        <v>90</v>
      </c>
      <c r="H37">
        <f t="shared" ca="1" si="5"/>
        <v>92</v>
      </c>
      <c r="I37" s="1" t="s">
        <v>237</v>
      </c>
      <c r="J37" s="4"/>
      <c r="K37" s="3" t="str">
        <f t="shared" si="6"/>
        <v/>
      </c>
      <c r="M37" s="3">
        <f t="shared" si="7"/>
        <v>5</v>
      </c>
    </row>
    <row r="38" spans="1:13" x14ac:dyDescent="0.35">
      <c r="A38" t="s">
        <v>122</v>
      </c>
      <c r="B38" s="5" t="s">
        <v>123</v>
      </c>
      <c r="C38" t="s">
        <v>228</v>
      </c>
      <c r="D38" t="s">
        <v>233</v>
      </c>
      <c r="E38" s="4">
        <v>45686</v>
      </c>
      <c r="F38" t="s">
        <v>30</v>
      </c>
      <c r="G38">
        <f t="shared" ca="1" si="4"/>
        <v>44</v>
      </c>
      <c r="H38">
        <f t="shared" ca="1" si="5"/>
        <v>93</v>
      </c>
      <c r="I38" s="1" t="s">
        <v>239</v>
      </c>
      <c r="K38" s="3" t="str">
        <f t="shared" si="6"/>
        <v/>
      </c>
      <c r="M38" s="3">
        <f t="shared" si="7"/>
        <v>5</v>
      </c>
    </row>
    <row r="39" spans="1:13" x14ac:dyDescent="0.35">
      <c r="A39" t="s">
        <v>124</v>
      </c>
      <c r="B39" s="5" t="s">
        <v>125</v>
      </c>
      <c r="C39" t="s">
        <v>231</v>
      </c>
      <c r="D39" t="s">
        <v>234</v>
      </c>
      <c r="E39" s="4">
        <v>45687</v>
      </c>
      <c r="F39" t="s">
        <v>4</v>
      </c>
      <c r="G39">
        <f t="shared" ca="1" si="4"/>
        <v>58</v>
      </c>
      <c r="H39">
        <f t="shared" ca="1" si="5"/>
        <v>109</v>
      </c>
      <c r="I39" s="1" t="s">
        <v>240</v>
      </c>
      <c r="J39" s="4"/>
      <c r="K39" s="3" t="str">
        <f t="shared" si="6"/>
        <v/>
      </c>
      <c r="M39" s="3">
        <f t="shared" si="7"/>
        <v>5</v>
      </c>
    </row>
    <row r="40" spans="1:13" x14ac:dyDescent="0.35">
      <c r="A40" t="s">
        <v>126</v>
      </c>
      <c r="B40" s="5" t="s">
        <v>127</v>
      </c>
      <c r="C40" t="s">
        <v>229</v>
      </c>
      <c r="D40" t="s">
        <v>234</v>
      </c>
      <c r="E40" s="4">
        <v>45688</v>
      </c>
      <c r="F40" t="s">
        <v>30</v>
      </c>
      <c r="G40">
        <f t="shared" ca="1" si="4"/>
        <v>78</v>
      </c>
      <c r="H40">
        <f t="shared" ca="1" si="5"/>
        <v>110</v>
      </c>
      <c r="I40" s="1" t="s">
        <v>241</v>
      </c>
      <c r="K40" s="3" t="str">
        <f t="shared" si="6"/>
        <v/>
      </c>
      <c r="M40" s="3">
        <f t="shared" si="7"/>
        <v>5</v>
      </c>
    </row>
    <row r="41" spans="1:13" x14ac:dyDescent="0.35">
      <c r="A41" t="s">
        <v>128</v>
      </c>
      <c r="B41" s="5" t="s">
        <v>129</v>
      </c>
      <c r="C41" t="s">
        <v>229</v>
      </c>
      <c r="D41" t="s">
        <v>234</v>
      </c>
      <c r="E41" s="4">
        <v>45689</v>
      </c>
      <c r="F41" t="s">
        <v>217</v>
      </c>
      <c r="G41">
        <f t="shared" ca="1" si="4"/>
        <v>55</v>
      </c>
      <c r="H41">
        <f t="shared" ca="1" si="5"/>
        <v>117</v>
      </c>
      <c r="I41" s="1" t="s">
        <v>241</v>
      </c>
      <c r="K41" s="3" t="str">
        <f t="shared" si="6"/>
        <v/>
      </c>
      <c r="M41" s="3">
        <f t="shared" si="7"/>
        <v>5</v>
      </c>
    </row>
    <row r="42" spans="1:13" x14ac:dyDescent="0.35">
      <c r="A42" t="s">
        <v>159</v>
      </c>
      <c r="B42" s="5" t="s">
        <v>130</v>
      </c>
      <c r="C42" t="s">
        <v>229</v>
      </c>
      <c r="D42" t="s">
        <v>234</v>
      </c>
      <c r="E42" s="4">
        <v>45690</v>
      </c>
      <c r="F42" t="s">
        <v>2</v>
      </c>
      <c r="G42">
        <f t="shared" ca="1" si="4"/>
        <v>98</v>
      </c>
      <c r="H42">
        <f t="shared" ca="1" si="5"/>
        <v>106</v>
      </c>
      <c r="I42" s="1" t="s">
        <v>239</v>
      </c>
      <c r="K42" s="3" t="str">
        <f t="shared" si="6"/>
        <v/>
      </c>
      <c r="M42" s="3">
        <f t="shared" si="7"/>
        <v>6</v>
      </c>
    </row>
    <row r="43" spans="1:13" x14ac:dyDescent="0.35">
      <c r="A43" t="s">
        <v>131</v>
      </c>
      <c r="B43" s="5" t="s">
        <v>132</v>
      </c>
      <c r="C43" t="s">
        <v>228</v>
      </c>
      <c r="D43" t="s">
        <v>233</v>
      </c>
      <c r="E43" s="4">
        <v>45691</v>
      </c>
      <c r="F43" t="s">
        <v>16</v>
      </c>
      <c r="G43">
        <f t="shared" ca="1" si="4"/>
        <v>66</v>
      </c>
      <c r="H43">
        <f t="shared" ca="1" si="5"/>
        <v>118</v>
      </c>
      <c r="I43" s="1" t="s">
        <v>241</v>
      </c>
      <c r="J43" s="4"/>
      <c r="K43" s="3" t="str">
        <f t="shared" si="6"/>
        <v/>
      </c>
      <c r="M43" s="3">
        <f t="shared" si="7"/>
        <v>6</v>
      </c>
    </row>
    <row r="44" spans="1:13" x14ac:dyDescent="0.35">
      <c r="A44" t="s">
        <v>133</v>
      </c>
      <c r="B44" s="5" t="s">
        <v>134</v>
      </c>
      <c r="C44" t="s">
        <v>230</v>
      </c>
      <c r="D44" t="s">
        <v>234</v>
      </c>
      <c r="E44" s="4">
        <v>45692</v>
      </c>
      <c r="F44" t="s">
        <v>30</v>
      </c>
      <c r="G44">
        <f t="shared" ca="1" si="4"/>
        <v>57</v>
      </c>
      <c r="H44">
        <f t="shared" ca="1" si="5"/>
        <v>102</v>
      </c>
      <c r="I44" s="1" t="s">
        <v>241</v>
      </c>
      <c r="K44" s="3" t="str">
        <f t="shared" si="6"/>
        <v/>
      </c>
      <c r="M44" s="3">
        <f t="shared" si="7"/>
        <v>6</v>
      </c>
    </row>
    <row r="45" spans="1:13" x14ac:dyDescent="0.35">
      <c r="A45" t="s">
        <v>133</v>
      </c>
      <c r="B45" s="5" t="s">
        <v>135</v>
      </c>
      <c r="C45" t="s">
        <v>228</v>
      </c>
      <c r="D45" t="s">
        <v>233</v>
      </c>
      <c r="E45" s="4">
        <v>45693</v>
      </c>
      <c r="F45" t="s">
        <v>16</v>
      </c>
      <c r="G45">
        <f t="shared" ca="1" si="4"/>
        <v>45</v>
      </c>
      <c r="H45">
        <f t="shared" ca="1" si="5"/>
        <v>107</v>
      </c>
      <c r="I45" s="1" t="s">
        <v>238</v>
      </c>
      <c r="K45" s="3" t="str">
        <f t="shared" si="6"/>
        <v/>
      </c>
      <c r="M45" s="3">
        <f t="shared" si="7"/>
        <v>6</v>
      </c>
    </row>
    <row r="46" spans="1:13" x14ac:dyDescent="0.35">
      <c r="A46" t="s">
        <v>138</v>
      </c>
      <c r="B46" s="5" t="s">
        <v>139</v>
      </c>
      <c r="C46" t="s">
        <v>228</v>
      </c>
      <c r="D46" t="s">
        <v>234</v>
      </c>
      <c r="E46" s="4">
        <v>45695</v>
      </c>
      <c r="F46" t="s">
        <v>16</v>
      </c>
      <c r="G46">
        <f t="shared" ca="1" si="4"/>
        <v>43</v>
      </c>
      <c r="H46">
        <f t="shared" ca="1" si="5"/>
        <v>115</v>
      </c>
      <c r="I46" s="1" t="s">
        <v>241</v>
      </c>
      <c r="J46" s="4">
        <v>45696</v>
      </c>
      <c r="K46" s="3">
        <f t="shared" si="6"/>
        <v>1</v>
      </c>
      <c r="L46" s="2">
        <v>5</v>
      </c>
      <c r="M46" s="3">
        <f t="shared" si="7"/>
        <v>6</v>
      </c>
    </row>
    <row r="47" spans="1:13" x14ac:dyDescent="0.35">
      <c r="A47" t="s">
        <v>133</v>
      </c>
      <c r="B47" s="5" t="s">
        <v>140</v>
      </c>
      <c r="C47" t="s">
        <v>231</v>
      </c>
      <c r="D47" t="s">
        <v>233</v>
      </c>
      <c r="E47" s="4">
        <v>45696</v>
      </c>
      <c r="F47" t="s">
        <v>179</v>
      </c>
      <c r="G47">
        <f t="shared" ca="1" si="4"/>
        <v>96</v>
      </c>
      <c r="H47">
        <f t="shared" ca="1" si="5"/>
        <v>100</v>
      </c>
      <c r="I47" s="1" t="s">
        <v>237</v>
      </c>
      <c r="K47" s="3" t="str">
        <f t="shared" si="6"/>
        <v/>
      </c>
      <c r="M47" s="3">
        <f t="shared" si="7"/>
        <v>6</v>
      </c>
    </row>
    <row r="48" spans="1:13" x14ac:dyDescent="0.35">
      <c r="A48" t="s">
        <v>143</v>
      </c>
      <c r="B48" s="5" t="s">
        <v>144</v>
      </c>
      <c r="C48" t="s">
        <v>231</v>
      </c>
      <c r="D48" t="s">
        <v>233</v>
      </c>
      <c r="E48" s="4">
        <v>45698</v>
      </c>
      <c r="F48" t="s">
        <v>2</v>
      </c>
      <c r="G48">
        <f t="shared" ca="1" si="4"/>
        <v>94</v>
      </c>
      <c r="H48">
        <f t="shared" ca="1" si="5"/>
        <v>128</v>
      </c>
      <c r="I48" s="1" t="s">
        <v>239</v>
      </c>
      <c r="K48" s="3" t="str">
        <f t="shared" si="6"/>
        <v/>
      </c>
      <c r="M48" s="3">
        <f t="shared" si="7"/>
        <v>7</v>
      </c>
    </row>
    <row r="49" spans="1:13" x14ac:dyDescent="0.35">
      <c r="A49" t="s">
        <v>145</v>
      </c>
      <c r="B49" s="5" t="s">
        <v>146</v>
      </c>
      <c r="C49" t="s">
        <v>227</v>
      </c>
      <c r="D49" t="s">
        <v>233</v>
      </c>
      <c r="E49" s="4">
        <v>45699</v>
      </c>
      <c r="F49" t="s">
        <v>10</v>
      </c>
      <c r="G49">
        <f t="shared" ca="1" si="4"/>
        <v>97</v>
      </c>
      <c r="H49">
        <f t="shared" ca="1" si="5"/>
        <v>122</v>
      </c>
      <c r="I49" s="1" t="s">
        <v>238</v>
      </c>
      <c r="K49" s="3" t="str">
        <f t="shared" si="6"/>
        <v/>
      </c>
      <c r="M49" s="3">
        <f t="shared" si="7"/>
        <v>7</v>
      </c>
    </row>
    <row r="50" spans="1:13" x14ac:dyDescent="0.35">
      <c r="A50" t="s">
        <v>147</v>
      </c>
      <c r="B50" s="5" t="s">
        <v>148</v>
      </c>
      <c r="C50" t="s">
        <v>229</v>
      </c>
      <c r="D50" t="s">
        <v>233</v>
      </c>
      <c r="E50" s="4">
        <v>45700</v>
      </c>
      <c r="F50" t="s">
        <v>2</v>
      </c>
      <c r="G50">
        <f t="shared" ca="1" si="4"/>
        <v>83</v>
      </c>
      <c r="H50">
        <f t="shared" ca="1" si="5"/>
        <v>101</v>
      </c>
      <c r="I50" s="1" t="s">
        <v>238</v>
      </c>
      <c r="J50" s="4"/>
      <c r="K50" s="3" t="str">
        <f t="shared" si="6"/>
        <v/>
      </c>
      <c r="M50" s="3">
        <f t="shared" si="7"/>
        <v>7</v>
      </c>
    </row>
    <row r="51" spans="1:13" x14ac:dyDescent="0.35">
      <c r="A51" t="s">
        <v>151</v>
      </c>
      <c r="B51" s="5" t="s">
        <v>152</v>
      </c>
      <c r="C51" t="s">
        <v>227</v>
      </c>
      <c r="D51" t="s">
        <v>233</v>
      </c>
      <c r="E51" s="4">
        <v>45702</v>
      </c>
      <c r="F51" t="s">
        <v>4</v>
      </c>
      <c r="G51">
        <f t="shared" ca="1" si="4"/>
        <v>63</v>
      </c>
      <c r="H51">
        <f t="shared" ca="1" si="5"/>
        <v>97</v>
      </c>
      <c r="I51" s="1" t="s">
        <v>237</v>
      </c>
      <c r="K51" s="3" t="str">
        <f t="shared" si="6"/>
        <v/>
      </c>
      <c r="M51" s="3">
        <f t="shared" si="7"/>
        <v>7</v>
      </c>
    </row>
    <row r="52" spans="1:13" x14ac:dyDescent="0.35">
      <c r="A52" t="s">
        <v>153</v>
      </c>
      <c r="B52" s="5" t="s">
        <v>154</v>
      </c>
      <c r="C52" t="s">
        <v>229</v>
      </c>
      <c r="D52" t="s">
        <v>234</v>
      </c>
      <c r="E52" s="4">
        <v>45703</v>
      </c>
      <c r="F52" t="s">
        <v>16</v>
      </c>
      <c r="G52">
        <f t="shared" ca="1" si="4"/>
        <v>75</v>
      </c>
      <c r="H52">
        <f t="shared" ca="1" si="5"/>
        <v>93</v>
      </c>
      <c r="I52" s="1" t="s">
        <v>239</v>
      </c>
      <c r="J52" s="4">
        <v>45779</v>
      </c>
      <c r="K52" s="3">
        <f t="shared" si="6"/>
        <v>76</v>
      </c>
      <c r="M52" s="3">
        <f t="shared" si="7"/>
        <v>7</v>
      </c>
    </row>
    <row r="53" spans="1:13" x14ac:dyDescent="0.35">
      <c r="A53" t="s">
        <v>155</v>
      </c>
      <c r="B53" s="5" t="s">
        <v>156</v>
      </c>
      <c r="C53" t="s">
        <v>230</v>
      </c>
      <c r="D53" t="s">
        <v>234</v>
      </c>
      <c r="E53" s="4">
        <v>45704</v>
      </c>
      <c r="F53" t="s">
        <v>10</v>
      </c>
      <c r="G53">
        <f t="shared" ca="1" si="4"/>
        <v>85</v>
      </c>
      <c r="H53">
        <f t="shared" ca="1" si="5"/>
        <v>113</v>
      </c>
      <c r="I53" s="1" t="s">
        <v>241</v>
      </c>
      <c r="K53" s="3" t="str">
        <f t="shared" si="6"/>
        <v/>
      </c>
      <c r="M53" s="3">
        <f t="shared" si="7"/>
        <v>8</v>
      </c>
    </row>
    <row r="54" spans="1:13" x14ac:dyDescent="0.35">
      <c r="A54" t="s">
        <v>157</v>
      </c>
      <c r="B54" s="5" t="s">
        <v>158</v>
      </c>
      <c r="C54" t="s">
        <v>230</v>
      </c>
      <c r="D54" t="s">
        <v>234</v>
      </c>
      <c r="E54" s="4">
        <v>45705</v>
      </c>
      <c r="F54" t="s">
        <v>2</v>
      </c>
      <c r="G54">
        <f t="shared" ca="1" si="4"/>
        <v>41</v>
      </c>
      <c r="H54">
        <f t="shared" ca="1" si="5"/>
        <v>109</v>
      </c>
      <c r="I54" s="1" t="s">
        <v>239</v>
      </c>
      <c r="K54" s="3" t="str">
        <f t="shared" si="6"/>
        <v/>
      </c>
      <c r="M54" s="3">
        <f t="shared" si="7"/>
        <v>8</v>
      </c>
    </row>
    <row r="55" spans="1:13" x14ac:dyDescent="0.35">
      <c r="A55" t="s">
        <v>159</v>
      </c>
      <c r="B55" s="5" t="s">
        <v>161</v>
      </c>
      <c r="C55" t="s">
        <v>229</v>
      </c>
      <c r="D55" t="s">
        <v>235</v>
      </c>
      <c r="E55" s="4">
        <v>45707</v>
      </c>
      <c r="F55" t="s">
        <v>30</v>
      </c>
      <c r="G55">
        <f t="shared" ca="1" si="4"/>
        <v>88</v>
      </c>
      <c r="H55">
        <f t="shared" ca="1" si="5"/>
        <v>93</v>
      </c>
      <c r="I55" s="1" t="s">
        <v>240</v>
      </c>
      <c r="J55" s="4">
        <v>45740</v>
      </c>
      <c r="K55" s="3">
        <f t="shared" si="6"/>
        <v>33</v>
      </c>
      <c r="L55" s="2">
        <v>6</v>
      </c>
      <c r="M55" s="3">
        <f t="shared" si="7"/>
        <v>8</v>
      </c>
    </row>
    <row r="56" spans="1:13" x14ac:dyDescent="0.35">
      <c r="A56" t="s">
        <v>60</v>
      </c>
      <c r="B56" s="5" t="s">
        <v>61</v>
      </c>
      <c r="C56" t="s">
        <v>230</v>
      </c>
      <c r="D56" t="s">
        <v>236</v>
      </c>
      <c r="E56" s="4">
        <v>45708</v>
      </c>
      <c r="F56" t="s">
        <v>10</v>
      </c>
      <c r="G56">
        <f t="shared" ca="1" si="4"/>
        <v>54</v>
      </c>
      <c r="H56">
        <f t="shared" ca="1" si="5"/>
        <v>103</v>
      </c>
      <c r="I56" s="1" t="s">
        <v>241</v>
      </c>
      <c r="K56" s="3" t="str">
        <f t="shared" si="6"/>
        <v/>
      </c>
      <c r="M56" s="3">
        <f t="shared" si="7"/>
        <v>8</v>
      </c>
    </row>
    <row r="57" spans="1:13" x14ac:dyDescent="0.35">
      <c r="A57" t="s">
        <v>159</v>
      </c>
      <c r="B57" s="5" t="s">
        <v>162</v>
      </c>
      <c r="C57" t="s">
        <v>228</v>
      </c>
      <c r="D57" t="s">
        <v>235</v>
      </c>
      <c r="E57" s="4">
        <v>45709</v>
      </c>
      <c r="F57" t="s">
        <v>30</v>
      </c>
      <c r="G57">
        <f t="shared" ca="1" si="4"/>
        <v>50</v>
      </c>
      <c r="H57">
        <f t="shared" ca="1" si="5"/>
        <v>107</v>
      </c>
      <c r="I57" s="1" t="s">
        <v>238</v>
      </c>
      <c r="K57" s="3" t="str">
        <f t="shared" si="6"/>
        <v/>
      </c>
      <c r="M57" s="3">
        <f t="shared" si="7"/>
        <v>8</v>
      </c>
    </row>
    <row r="58" spans="1:13" x14ac:dyDescent="0.35">
      <c r="A58" t="s">
        <v>163</v>
      </c>
      <c r="B58" s="5" t="s">
        <v>164</v>
      </c>
      <c r="C58" t="s">
        <v>229</v>
      </c>
      <c r="D58" t="s">
        <v>235</v>
      </c>
      <c r="E58" s="4">
        <v>45710</v>
      </c>
      <c r="F58" t="s">
        <v>2</v>
      </c>
      <c r="G58">
        <f t="shared" ca="1" si="4"/>
        <v>58</v>
      </c>
      <c r="H58">
        <f t="shared" ca="1" si="5"/>
        <v>99</v>
      </c>
      <c r="I58" s="1" t="s">
        <v>239</v>
      </c>
      <c r="K58" s="3" t="str">
        <f t="shared" si="6"/>
        <v/>
      </c>
      <c r="M58" s="3">
        <f t="shared" si="7"/>
        <v>8</v>
      </c>
    </row>
    <row r="59" spans="1:13" x14ac:dyDescent="0.35">
      <c r="A59" t="s">
        <v>62</v>
      </c>
      <c r="B59" s="5" t="s">
        <v>63</v>
      </c>
      <c r="C59" t="s">
        <v>227</v>
      </c>
      <c r="D59" t="s">
        <v>235</v>
      </c>
      <c r="E59" s="4">
        <v>45711</v>
      </c>
      <c r="F59" t="s">
        <v>3</v>
      </c>
      <c r="G59">
        <f t="shared" ca="1" si="4"/>
        <v>75</v>
      </c>
      <c r="H59">
        <f t="shared" ca="1" si="5"/>
        <v>96</v>
      </c>
      <c r="I59" s="1" t="s">
        <v>238</v>
      </c>
      <c r="J59" s="4">
        <v>45716</v>
      </c>
      <c r="K59" s="3">
        <f t="shared" si="6"/>
        <v>5</v>
      </c>
      <c r="M59" s="3">
        <f t="shared" si="7"/>
        <v>9</v>
      </c>
    </row>
    <row r="60" spans="1:13" x14ac:dyDescent="0.35">
      <c r="A60" t="s">
        <v>165</v>
      </c>
      <c r="B60" s="5" t="s">
        <v>166</v>
      </c>
      <c r="C60" t="s">
        <v>231</v>
      </c>
      <c r="D60" t="s">
        <v>235</v>
      </c>
      <c r="E60" s="4">
        <v>45712</v>
      </c>
      <c r="F60" t="s">
        <v>4</v>
      </c>
      <c r="G60">
        <f t="shared" ca="1" si="4"/>
        <v>87</v>
      </c>
      <c r="H60">
        <f t="shared" ca="1" si="5"/>
        <v>129</v>
      </c>
      <c r="I60" s="1" t="s">
        <v>240</v>
      </c>
      <c r="K60" s="3" t="str">
        <f t="shared" si="6"/>
        <v/>
      </c>
      <c r="M60" s="3">
        <f t="shared" si="7"/>
        <v>9</v>
      </c>
    </row>
    <row r="61" spans="1:13" x14ac:dyDescent="0.35">
      <c r="A61" t="s">
        <v>64</v>
      </c>
      <c r="B61" s="5" t="s">
        <v>65</v>
      </c>
      <c r="C61" t="s">
        <v>227</v>
      </c>
      <c r="D61" t="s">
        <v>235</v>
      </c>
      <c r="E61" s="4">
        <v>45713</v>
      </c>
      <c r="F61" t="s">
        <v>11</v>
      </c>
      <c r="G61">
        <f t="shared" ca="1" si="4"/>
        <v>87</v>
      </c>
      <c r="H61">
        <f t="shared" ca="1" si="5"/>
        <v>97</v>
      </c>
      <c r="I61" s="1" t="s">
        <v>237</v>
      </c>
      <c r="J61" s="4"/>
      <c r="K61" s="3" t="str">
        <f t="shared" si="6"/>
        <v/>
      </c>
      <c r="M61" s="3">
        <f t="shared" si="7"/>
        <v>9</v>
      </c>
    </row>
    <row r="62" spans="1:13" x14ac:dyDescent="0.35">
      <c r="A62" t="s">
        <v>167</v>
      </c>
      <c r="B62" s="5" t="s">
        <v>168</v>
      </c>
      <c r="C62" t="s">
        <v>231</v>
      </c>
      <c r="D62" t="s">
        <v>235</v>
      </c>
      <c r="E62" s="4">
        <v>45714</v>
      </c>
      <c r="F62" t="s">
        <v>30</v>
      </c>
      <c r="G62">
        <f t="shared" ca="1" si="4"/>
        <v>89</v>
      </c>
      <c r="H62">
        <f t="shared" ca="1" si="5"/>
        <v>122</v>
      </c>
      <c r="I62" s="1" t="s">
        <v>238</v>
      </c>
      <c r="K62" s="3" t="str">
        <f t="shared" si="6"/>
        <v/>
      </c>
      <c r="M62" s="3">
        <f t="shared" si="7"/>
        <v>9</v>
      </c>
    </row>
    <row r="63" spans="1:13" x14ac:dyDescent="0.35">
      <c r="A63" t="s">
        <v>169</v>
      </c>
      <c r="B63" s="5" t="s">
        <v>170</v>
      </c>
      <c r="C63" t="s">
        <v>229</v>
      </c>
      <c r="D63" t="s">
        <v>235</v>
      </c>
      <c r="E63" s="4">
        <v>45716</v>
      </c>
      <c r="F63" t="s">
        <v>217</v>
      </c>
      <c r="G63">
        <f t="shared" ca="1" si="4"/>
        <v>67</v>
      </c>
      <c r="H63">
        <f t="shared" ca="1" si="5"/>
        <v>115</v>
      </c>
      <c r="I63" s="1" t="s">
        <v>237</v>
      </c>
      <c r="K63" s="3" t="str">
        <f t="shared" si="6"/>
        <v/>
      </c>
      <c r="M63" s="3">
        <f t="shared" si="7"/>
        <v>9</v>
      </c>
    </row>
    <row r="64" spans="1:13" x14ac:dyDescent="0.35">
      <c r="A64" t="s">
        <v>68</v>
      </c>
      <c r="B64" s="5" t="s">
        <v>69</v>
      </c>
      <c r="C64" t="s">
        <v>229</v>
      </c>
      <c r="D64" t="s">
        <v>235</v>
      </c>
      <c r="E64" s="4">
        <v>45717</v>
      </c>
      <c r="F64" t="s">
        <v>179</v>
      </c>
      <c r="G64">
        <f t="shared" ca="1" si="4"/>
        <v>47</v>
      </c>
      <c r="H64">
        <f t="shared" ca="1" si="5"/>
        <v>124</v>
      </c>
      <c r="I64" s="1" t="s">
        <v>237</v>
      </c>
      <c r="J64" s="4">
        <v>45779</v>
      </c>
      <c r="K64" s="3">
        <f t="shared" si="6"/>
        <v>62</v>
      </c>
      <c r="M64" s="3">
        <f t="shared" si="7"/>
        <v>9</v>
      </c>
    </row>
    <row r="65" spans="1:13" x14ac:dyDescent="0.35">
      <c r="A65" t="s">
        <v>175</v>
      </c>
      <c r="B65" s="5" t="s">
        <v>171</v>
      </c>
      <c r="C65" t="s">
        <v>227</v>
      </c>
      <c r="D65" t="s">
        <v>234</v>
      </c>
      <c r="E65" s="4">
        <v>45718</v>
      </c>
      <c r="F65" t="s">
        <v>16</v>
      </c>
      <c r="G65">
        <f t="shared" ca="1" si="4"/>
        <v>90</v>
      </c>
      <c r="H65">
        <f t="shared" ca="1" si="5"/>
        <v>103</v>
      </c>
      <c r="I65" s="1" t="s">
        <v>238</v>
      </c>
      <c r="K65" s="3" t="str">
        <f t="shared" si="6"/>
        <v/>
      </c>
      <c r="M65" s="3">
        <f t="shared" si="7"/>
        <v>10</v>
      </c>
    </row>
    <row r="66" spans="1:13" x14ac:dyDescent="0.35">
      <c r="A66" t="s">
        <v>94</v>
      </c>
      <c r="B66" s="5" t="s">
        <v>70</v>
      </c>
      <c r="C66" t="s">
        <v>231</v>
      </c>
      <c r="D66" t="s">
        <v>236</v>
      </c>
      <c r="E66" s="4">
        <v>45719</v>
      </c>
      <c r="F66" t="s">
        <v>11</v>
      </c>
      <c r="G66">
        <f t="shared" ref="G66:G86" ca="1" si="8">ROUND(RAND()*60+40,0)</f>
        <v>83</v>
      </c>
      <c r="H66">
        <f t="shared" ref="H66:H86" ca="1" si="9">ROUND(RAND()*40+90,0)</f>
        <v>103</v>
      </c>
      <c r="I66" s="1" t="s">
        <v>239</v>
      </c>
      <c r="J66" s="4"/>
      <c r="K66" s="3" t="str">
        <f t="shared" ref="K66:K86" si="10">IF(J66&lt;&gt;"",DATEDIF(E66,J66,"d"),"")</f>
        <v/>
      </c>
      <c r="M66" s="3">
        <f t="shared" ref="M66:M86" si="11">WEEKNUM(E66)</f>
        <v>10</v>
      </c>
    </row>
    <row r="67" spans="1:13" x14ac:dyDescent="0.35">
      <c r="A67" t="s">
        <v>71</v>
      </c>
      <c r="B67" s="5" t="s">
        <v>72</v>
      </c>
      <c r="C67" t="s">
        <v>229</v>
      </c>
      <c r="D67" t="s">
        <v>235</v>
      </c>
      <c r="E67" s="4">
        <v>45721</v>
      </c>
      <c r="F67" t="s">
        <v>30</v>
      </c>
      <c r="G67">
        <f t="shared" ca="1" si="8"/>
        <v>48</v>
      </c>
      <c r="H67">
        <f t="shared" ca="1" si="9"/>
        <v>105</v>
      </c>
      <c r="I67" s="1" t="s">
        <v>240</v>
      </c>
      <c r="K67" s="3" t="str">
        <f t="shared" si="10"/>
        <v/>
      </c>
      <c r="L67" s="2">
        <v>2</v>
      </c>
      <c r="M67" s="3">
        <f t="shared" si="11"/>
        <v>10</v>
      </c>
    </row>
    <row r="68" spans="1:13" x14ac:dyDescent="0.35">
      <c r="A68" t="s">
        <v>177</v>
      </c>
      <c r="B68" s="5" t="s">
        <v>173</v>
      </c>
      <c r="C68" t="s">
        <v>228</v>
      </c>
      <c r="D68" t="s">
        <v>232</v>
      </c>
      <c r="E68" s="4">
        <v>45722</v>
      </c>
      <c r="F68" t="s">
        <v>11</v>
      </c>
      <c r="G68">
        <f t="shared" ca="1" si="8"/>
        <v>73</v>
      </c>
      <c r="H68">
        <f t="shared" ca="1" si="9"/>
        <v>95</v>
      </c>
      <c r="I68" s="1" t="s">
        <v>238</v>
      </c>
      <c r="J68" s="4">
        <v>45740</v>
      </c>
      <c r="K68" s="3">
        <f t="shared" si="10"/>
        <v>18</v>
      </c>
      <c r="M68" s="3">
        <f t="shared" si="11"/>
        <v>10</v>
      </c>
    </row>
    <row r="69" spans="1:13" x14ac:dyDescent="0.35">
      <c r="A69" t="s">
        <v>73</v>
      </c>
      <c r="B69" s="5" t="s">
        <v>74</v>
      </c>
      <c r="C69" t="s">
        <v>228</v>
      </c>
      <c r="D69" t="s">
        <v>235</v>
      </c>
      <c r="E69" s="4">
        <v>45723</v>
      </c>
      <c r="F69" t="s">
        <v>2</v>
      </c>
      <c r="G69">
        <f t="shared" ca="1" si="8"/>
        <v>99</v>
      </c>
      <c r="H69">
        <f t="shared" ca="1" si="9"/>
        <v>119</v>
      </c>
      <c r="I69" s="1" t="s">
        <v>239</v>
      </c>
      <c r="J69" s="4">
        <v>45740</v>
      </c>
      <c r="K69" s="3">
        <f t="shared" si="10"/>
        <v>17</v>
      </c>
      <c r="M69" s="3">
        <f t="shared" si="11"/>
        <v>10</v>
      </c>
    </row>
    <row r="70" spans="1:13" x14ac:dyDescent="0.35">
      <c r="A70" t="s">
        <v>75</v>
      </c>
      <c r="B70" s="5" t="s">
        <v>76</v>
      </c>
      <c r="C70" t="s">
        <v>228</v>
      </c>
      <c r="D70" t="s">
        <v>235</v>
      </c>
      <c r="E70" s="4">
        <v>45725</v>
      </c>
      <c r="F70" t="s">
        <v>11</v>
      </c>
      <c r="G70">
        <f t="shared" ca="1" si="8"/>
        <v>51</v>
      </c>
      <c r="H70">
        <f t="shared" ca="1" si="9"/>
        <v>105</v>
      </c>
      <c r="I70" s="1" t="s">
        <v>239</v>
      </c>
      <c r="J70" s="4">
        <v>45740</v>
      </c>
      <c r="K70" s="3">
        <f t="shared" si="10"/>
        <v>15</v>
      </c>
      <c r="M70" s="3">
        <f t="shared" si="11"/>
        <v>11</v>
      </c>
    </row>
    <row r="71" spans="1:13" x14ac:dyDescent="0.35">
      <c r="A71" t="s">
        <v>195</v>
      </c>
      <c r="B71" s="5" t="s">
        <v>196</v>
      </c>
      <c r="C71" t="s">
        <v>227</v>
      </c>
      <c r="D71" t="s">
        <v>232</v>
      </c>
      <c r="E71" s="4">
        <v>45726</v>
      </c>
      <c r="F71" t="s">
        <v>2</v>
      </c>
      <c r="G71">
        <f t="shared" ca="1" si="8"/>
        <v>99</v>
      </c>
      <c r="H71">
        <f t="shared" ca="1" si="9"/>
        <v>127</v>
      </c>
      <c r="I71" s="1" t="s">
        <v>239</v>
      </c>
      <c r="K71" s="3" t="str">
        <f t="shared" si="10"/>
        <v/>
      </c>
      <c r="L71" s="2">
        <v>4</v>
      </c>
      <c r="M71" s="3">
        <f t="shared" si="11"/>
        <v>11</v>
      </c>
    </row>
    <row r="72" spans="1:13" x14ac:dyDescent="0.35">
      <c r="A72" t="s">
        <v>77</v>
      </c>
      <c r="B72" s="5" t="s">
        <v>78</v>
      </c>
      <c r="C72" t="s">
        <v>227</v>
      </c>
      <c r="D72" t="s">
        <v>234</v>
      </c>
      <c r="E72" s="4">
        <v>45727</v>
      </c>
      <c r="F72" t="s">
        <v>2</v>
      </c>
      <c r="G72">
        <f t="shared" ca="1" si="8"/>
        <v>88</v>
      </c>
      <c r="H72">
        <f t="shared" ca="1" si="9"/>
        <v>110</v>
      </c>
      <c r="I72" s="1" t="s">
        <v>240</v>
      </c>
      <c r="K72" s="3" t="str">
        <f t="shared" si="10"/>
        <v/>
      </c>
      <c r="M72" s="3">
        <f t="shared" si="11"/>
        <v>11</v>
      </c>
    </row>
    <row r="73" spans="1:13" x14ac:dyDescent="0.35">
      <c r="A73" t="s">
        <v>197</v>
      </c>
      <c r="B73" s="5" t="s">
        <v>198</v>
      </c>
      <c r="C73" t="s">
        <v>229</v>
      </c>
      <c r="D73" t="s">
        <v>233</v>
      </c>
      <c r="E73" s="4">
        <v>45728</v>
      </c>
      <c r="F73" t="s">
        <v>2</v>
      </c>
      <c r="G73">
        <f t="shared" ca="1" si="8"/>
        <v>59</v>
      </c>
      <c r="H73">
        <f t="shared" ca="1" si="9"/>
        <v>125</v>
      </c>
      <c r="I73" s="1" t="s">
        <v>238</v>
      </c>
      <c r="K73" s="3" t="str">
        <f t="shared" si="10"/>
        <v/>
      </c>
      <c r="L73" s="2">
        <v>5</v>
      </c>
      <c r="M73" s="3">
        <f t="shared" si="11"/>
        <v>11</v>
      </c>
    </row>
    <row r="74" spans="1:13" x14ac:dyDescent="0.35">
      <c r="A74" t="s">
        <v>92</v>
      </c>
      <c r="B74" s="5" t="s">
        <v>93</v>
      </c>
      <c r="C74" t="s">
        <v>228</v>
      </c>
      <c r="D74" t="s">
        <v>236</v>
      </c>
      <c r="E74" s="4">
        <v>45729</v>
      </c>
      <c r="F74" t="s">
        <v>2</v>
      </c>
      <c r="G74">
        <f t="shared" ca="1" si="8"/>
        <v>42</v>
      </c>
      <c r="H74">
        <f t="shared" ca="1" si="9"/>
        <v>111</v>
      </c>
      <c r="I74" s="1" t="s">
        <v>238</v>
      </c>
      <c r="J74" s="4"/>
      <c r="K74" s="3" t="str">
        <f t="shared" si="10"/>
        <v/>
      </c>
      <c r="M74" s="3">
        <f t="shared" si="11"/>
        <v>11</v>
      </c>
    </row>
    <row r="75" spans="1:13" x14ac:dyDescent="0.35">
      <c r="A75" t="s">
        <v>53</v>
      </c>
      <c r="B75" s="5" t="s">
        <v>80</v>
      </c>
      <c r="C75" t="s">
        <v>230</v>
      </c>
      <c r="D75" t="s">
        <v>236</v>
      </c>
      <c r="E75" s="4">
        <v>45729</v>
      </c>
      <c r="F75" t="s">
        <v>3</v>
      </c>
      <c r="G75">
        <f t="shared" ca="1" si="8"/>
        <v>77</v>
      </c>
      <c r="H75">
        <f t="shared" ca="1" si="9"/>
        <v>125</v>
      </c>
      <c r="I75" s="1" t="s">
        <v>237</v>
      </c>
      <c r="K75" s="3" t="str">
        <f t="shared" si="10"/>
        <v/>
      </c>
      <c r="L75" s="2">
        <v>1</v>
      </c>
      <c r="M75" s="3">
        <f t="shared" si="11"/>
        <v>11</v>
      </c>
    </row>
    <row r="76" spans="1:13" x14ac:dyDescent="0.35">
      <c r="A76" t="s">
        <v>203</v>
      </c>
      <c r="B76" s="5" t="s">
        <v>204</v>
      </c>
      <c r="C76" t="s">
        <v>228</v>
      </c>
      <c r="D76" t="s">
        <v>232</v>
      </c>
      <c r="E76" s="4">
        <v>45729</v>
      </c>
      <c r="F76" t="s">
        <v>2</v>
      </c>
      <c r="G76">
        <f t="shared" ca="1" si="8"/>
        <v>69</v>
      </c>
      <c r="H76">
        <f t="shared" ca="1" si="9"/>
        <v>106</v>
      </c>
      <c r="I76" s="1" t="s">
        <v>238</v>
      </c>
      <c r="K76" s="3" t="str">
        <f t="shared" si="10"/>
        <v/>
      </c>
      <c r="L76" s="2">
        <v>1</v>
      </c>
      <c r="M76" s="3">
        <f t="shared" si="11"/>
        <v>11</v>
      </c>
    </row>
    <row r="77" spans="1:13" x14ac:dyDescent="0.35">
      <c r="A77" t="s">
        <v>199</v>
      </c>
      <c r="B77" s="5" t="s">
        <v>200</v>
      </c>
      <c r="C77" t="s">
        <v>227</v>
      </c>
      <c r="D77" t="s">
        <v>232</v>
      </c>
      <c r="E77" s="4">
        <v>45730</v>
      </c>
      <c r="F77" t="s">
        <v>2</v>
      </c>
      <c r="G77">
        <f t="shared" ca="1" si="8"/>
        <v>80</v>
      </c>
      <c r="H77">
        <f t="shared" ca="1" si="9"/>
        <v>97</v>
      </c>
      <c r="I77" s="1" t="s">
        <v>237</v>
      </c>
      <c r="K77" s="3" t="str">
        <f t="shared" si="10"/>
        <v/>
      </c>
      <c r="L77" s="2">
        <v>2</v>
      </c>
      <c r="M77" s="3">
        <f t="shared" si="11"/>
        <v>11</v>
      </c>
    </row>
    <row r="78" spans="1:13" x14ac:dyDescent="0.35">
      <c r="A78" t="s">
        <v>81</v>
      </c>
      <c r="B78" s="5" t="s">
        <v>82</v>
      </c>
      <c r="C78" t="s">
        <v>229</v>
      </c>
      <c r="D78" t="s">
        <v>236</v>
      </c>
      <c r="E78" s="4">
        <v>45731</v>
      </c>
      <c r="F78" t="s">
        <v>4</v>
      </c>
      <c r="G78">
        <f t="shared" ca="1" si="8"/>
        <v>78</v>
      </c>
      <c r="H78">
        <f t="shared" ca="1" si="9"/>
        <v>102</v>
      </c>
      <c r="I78" s="1" t="s">
        <v>240</v>
      </c>
      <c r="K78" s="3" t="str">
        <f t="shared" si="10"/>
        <v/>
      </c>
      <c r="M78" s="3">
        <f t="shared" si="11"/>
        <v>11</v>
      </c>
    </row>
    <row r="79" spans="1:13" x14ac:dyDescent="0.35">
      <c r="A79" t="s">
        <v>201</v>
      </c>
      <c r="B79" s="5" t="s">
        <v>202</v>
      </c>
      <c r="C79" t="s">
        <v>227</v>
      </c>
      <c r="D79" t="s">
        <v>232</v>
      </c>
      <c r="E79" s="4">
        <v>45732</v>
      </c>
      <c r="F79" t="s">
        <v>2</v>
      </c>
      <c r="G79">
        <f t="shared" ca="1" si="8"/>
        <v>42</v>
      </c>
      <c r="H79">
        <f t="shared" ca="1" si="9"/>
        <v>99</v>
      </c>
      <c r="I79" s="1" t="s">
        <v>240</v>
      </c>
      <c r="K79" s="3" t="str">
        <f t="shared" si="10"/>
        <v/>
      </c>
      <c r="M79" s="3">
        <f t="shared" si="11"/>
        <v>12</v>
      </c>
    </row>
    <row r="80" spans="1:13" x14ac:dyDescent="0.35">
      <c r="A80" t="s">
        <v>94</v>
      </c>
      <c r="B80" s="5" t="s">
        <v>83</v>
      </c>
      <c r="C80" t="s">
        <v>230</v>
      </c>
      <c r="D80" t="s">
        <v>236</v>
      </c>
      <c r="E80" s="4">
        <v>45733</v>
      </c>
      <c r="F80" t="s">
        <v>4</v>
      </c>
      <c r="G80">
        <f t="shared" ca="1" si="8"/>
        <v>82</v>
      </c>
      <c r="H80">
        <f t="shared" ca="1" si="9"/>
        <v>116</v>
      </c>
      <c r="I80" s="1" t="s">
        <v>239</v>
      </c>
      <c r="K80" s="3" t="str">
        <f t="shared" si="10"/>
        <v/>
      </c>
      <c r="M80" s="3">
        <f t="shared" si="11"/>
        <v>12</v>
      </c>
    </row>
    <row r="81" spans="1:13" x14ac:dyDescent="0.35">
      <c r="A81" t="s">
        <v>205</v>
      </c>
      <c r="B81" s="5" t="s">
        <v>206</v>
      </c>
      <c r="C81" t="s">
        <v>228</v>
      </c>
      <c r="D81" t="s">
        <v>232</v>
      </c>
      <c r="E81" s="4">
        <v>45735</v>
      </c>
      <c r="F81" t="s">
        <v>2</v>
      </c>
      <c r="G81">
        <f t="shared" ca="1" si="8"/>
        <v>48</v>
      </c>
      <c r="H81">
        <f t="shared" ca="1" si="9"/>
        <v>123</v>
      </c>
      <c r="I81" s="1" t="s">
        <v>241</v>
      </c>
      <c r="K81" s="3" t="str">
        <f t="shared" si="10"/>
        <v/>
      </c>
      <c r="L81" s="2">
        <v>2</v>
      </c>
      <c r="M81" s="3">
        <f t="shared" si="11"/>
        <v>12</v>
      </c>
    </row>
    <row r="82" spans="1:13" x14ac:dyDescent="0.35">
      <c r="A82" t="s">
        <v>209</v>
      </c>
      <c r="B82" s="5" t="s">
        <v>210</v>
      </c>
      <c r="C82" t="s">
        <v>227</v>
      </c>
      <c r="D82" t="s">
        <v>232</v>
      </c>
      <c r="E82" s="4">
        <v>45737</v>
      </c>
      <c r="F82" t="s">
        <v>3</v>
      </c>
      <c r="G82">
        <f t="shared" ca="1" si="8"/>
        <v>80</v>
      </c>
      <c r="H82">
        <f t="shared" ca="1" si="9"/>
        <v>121</v>
      </c>
      <c r="I82" s="1" t="s">
        <v>240</v>
      </c>
      <c r="J82" s="4">
        <v>45877</v>
      </c>
      <c r="K82" s="3">
        <f t="shared" si="10"/>
        <v>140</v>
      </c>
      <c r="M82" s="3">
        <f t="shared" si="11"/>
        <v>12</v>
      </c>
    </row>
    <row r="83" spans="1:13" x14ac:dyDescent="0.35">
      <c r="A83" t="s">
        <v>211</v>
      </c>
      <c r="B83" s="5" t="s">
        <v>212</v>
      </c>
      <c r="C83" t="s">
        <v>227</v>
      </c>
      <c r="D83" t="s">
        <v>232</v>
      </c>
      <c r="E83" s="4">
        <v>45738</v>
      </c>
      <c r="F83" t="s">
        <v>2</v>
      </c>
      <c r="G83">
        <f t="shared" ca="1" si="8"/>
        <v>80</v>
      </c>
      <c r="H83">
        <f t="shared" ca="1" si="9"/>
        <v>97</v>
      </c>
      <c r="I83" s="1" t="s">
        <v>241</v>
      </c>
      <c r="K83" s="3" t="str">
        <f t="shared" si="10"/>
        <v/>
      </c>
      <c r="M83" s="3">
        <f t="shared" si="11"/>
        <v>12</v>
      </c>
    </row>
    <row r="84" spans="1:13" x14ac:dyDescent="0.35">
      <c r="A84" t="s">
        <v>213</v>
      </c>
      <c r="B84" s="5" t="s">
        <v>214</v>
      </c>
      <c r="C84" t="s">
        <v>228</v>
      </c>
      <c r="D84" t="s">
        <v>232</v>
      </c>
      <c r="E84" s="4">
        <v>45739</v>
      </c>
      <c r="F84" t="s">
        <v>179</v>
      </c>
      <c r="G84">
        <f t="shared" ca="1" si="8"/>
        <v>57</v>
      </c>
      <c r="H84">
        <f t="shared" ca="1" si="9"/>
        <v>101</v>
      </c>
      <c r="I84" s="1" t="s">
        <v>239</v>
      </c>
      <c r="J84" s="4">
        <v>45787</v>
      </c>
      <c r="K84" s="3">
        <f t="shared" si="10"/>
        <v>48</v>
      </c>
      <c r="M84" s="3">
        <f t="shared" si="11"/>
        <v>13</v>
      </c>
    </row>
    <row r="85" spans="1:13" x14ac:dyDescent="0.35">
      <c r="A85" t="s">
        <v>215</v>
      </c>
      <c r="B85" s="5" t="s">
        <v>216</v>
      </c>
      <c r="C85" t="s">
        <v>231</v>
      </c>
      <c r="D85" t="s">
        <v>233</v>
      </c>
      <c r="E85" s="4">
        <v>45740</v>
      </c>
      <c r="F85" t="s">
        <v>217</v>
      </c>
      <c r="G85">
        <f t="shared" ca="1" si="8"/>
        <v>48</v>
      </c>
      <c r="H85">
        <f t="shared" ca="1" si="9"/>
        <v>128</v>
      </c>
      <c r="I85" s="1" t="s">
        <v>239</v>
      </c>
      <c r="K85" s="3" t="str">
        <f t="shared" si="10"/>
        <v/>
      </c>
      <c r="M85" s="3">
        <f t="shared" si="11"/>
        <v>13</v>
      </c>
    </row>
    <row r="86" spans="1:13" x14ac:dyDescent="0.35">
      <c r="A86" t="s">
        <v>94</v>
      </c>
      <c r="B86" s="5" t="s">
        <v>95</v>
      </c>
      <c r="C86" t="s">
        <v>227</v>
      </c>
      <c r="D86" t="s">
        <v>236</v>
      </c>
      <c r="E86" s="4">
        <v>45742</v>
      </c>
      <c r="F86" t="s">
        <v>30</v>
      </c>
      <c r="G86">
        <f t="shared" ca="1" si="8"/>
        <v>45</v>
      </c>
      <c r="H86">
        <f t="shared" ca="1" si="9"/>
        <v>125</v>
      </c>
      <c r="I86" s="1" t="s">
        <v>237</v>
      </c>
      <c r="J86" s="4"/>
      <c r="K86" s="3" t="str">
        <f t="shared" si="10"/>
        <v/>
      </c>
      <c r="M86" s="3">
        <f t="shared" si="11"/>
        <v>13</v>
      </c>
    </row>
  </sheetData>
  <sortState xmlns:xlrd2="http://schemas.microsoft.com/office/spreadsheetml/2017/richdata2" ref="A2:M87">
    <sortCondition ref="E1:E87"/>
  </sortState>
  <phoneticPr fontId="2" type="noConversion"/>
  <conditionalFormatting sqref="B1:D1048576">
    <cfRule type="endsWith" dxfId="13" priority="36" operator="endsWith" text="?">
      <formula>RIGHT(B1,LEN("?"))="?"</formula>
    </cfRule>
    <cfRule type="containsText" dxfId="12" priority="37" operator="containsText" text="&quot;?&quot;">
      <formula>NOT(ISERROR(SEARCH("""?""",B1)))</formula>
    </cfRule>
  </conditionalFormatting>
  <conditionalFormatting sqref="E1:E1048576">
    <cfRule type="colorScale" priority="28">
      <colorScale>
        <cfvo type="min"/>
        <cfvo type="max"/>
        <color theme="6" tint="0.39997558519241921"/>
        <color theme="0"/>
      </colorScale>
    </cfRule>
  </conditionalFormatting>
  <conditionalFormatting sqref="F1:F1048576">
    <cfRule type="containsText" dxfId="11" priority="19" operator="containsText" text="Ghosted">
      <formula>NOT(ISERROR(SEARCH("Ghosted",F1)))</formula>
    </cfRule>
    <cfRule type="containsText" dxfId="10" priority="20" operator="containsText" text="Bailed">
      <formula>NOT(ISERROR(SEARCH("Bailed",F1)))</formula>
    </cfRule>
    <cfRule type="containsText" dxfId="9" priority="25" operator="containsText" text="Reject">
      <formula>NOT(ISERROR(SEARCH("Reject",F1)))</formula>
    </cfRule>
    <cfRule type="containsText" dxfId="8" priority="27" operator="containsText" text="Offer">
      <formula>NOT(ISERROR(SEARCH("Offer",F1)))</formula>
    </cfRule>
  </conditionalFormatting>
  <conditionalFormatting sqref="F1:H1048576">
    <cfRule type="containsText" dxfId="7" priority="33" operator="containsText" text="On">
      <formula>NOT(ISERROR(SEARCH("On",F1)))</formula>
    </cfRule>
  </conditionalFormatting>
  <conditionalFormatting sqref="F1:I1048576 M1:M1048576">
    <cfRule type="containsText" dxfId="6" priority="34" operator="containsText" text="Ended">
      <formula>NOT(ISERROR(SEARCH("Ended",F1)))</formula>
    </cfRule>
    <cfRule type="containsText" dxfId="5" priority="38" operator="containsText" text="Den">
      <formula>NOT(ISERROR(SEARCH("Den",F1)))</formula>
    </cfRule>
    <cfRule type="containsText" dxfId="4" priority="39" operator="containsText" text="Interv">
      <formula>NOT(ISERROR(SEARCH("Interv",F1)))</formula>
    </cfRule>
  </conditionalFormatting>
  <conditionalFormatting sqref="I1:K1048576 M1:M1048576 E1:E1048576">
    <cfRule type="beginsWith" dxfId="3" priority="35" operator="beginsWith" text="?">
      <formula>LEFT(E1,LEN("?"))="?"</formula>
    </cfRule>
  </conditionalFormatting>
  <conditionalFormatting sqref="J4">
    <cfRule type="colorScale" priority="5">
      <colorScale>
        <cfvo type="min"/>
        <cfvo type="max"/>
        <color theme="6" tint="0.39997558519241921"/>
        <color theme="0"/>
      </colorScale>
    </cfRule>
  </conditionalFormatting>
  <conditionalFormatting sqref="J5">
    <cfRule type="colorScale" priority="4">
      <colorScale>
        <cfvo type="min"/>
        <cfvo type="max"/>
        <color theme="6" tint="0.39997558519241921"/>
        <color theme="0"/>
      </colorScale>
    </cfRule>
  </conditionalFormatting>
  <conditionalFormatting sqref="J9">
    <cfRule type="colorScale" priority="3">
      <colorScale>
        <cfvo type="min"/>
        <cfvo type="max"/>
        <color theme="6" tint="0.39997558519241921"/>
        <color theme="0"/>
      </colorScale>
    </cfRule>
  </conditionalFormatting>
  <conditionalFormatting sqref="J13">
    <cfRule type="colorScale" priority="6">
      <colorScale>
        <cfvo type="min"/>
        <cfvo type="max"/>
        <color theme="6" tint="0.39997558519241921"/>
        <color theme="0"/>
      </colorScale>
    </cfRule>
  </conditionalFormatting>
  <conditionalFormatting sqref="J14">
    <cfRule type="colorScale" priority="2">
      <colorScale>
        <cfvo type="min"/>
        <cfvo type="max"/>
        <color theme="6" tint="0.39997558519241921"/>
        <color theme="0"/>
      </colorScale>
    </cfRule>
  </conditionalFormatting>
  <conditionalFormatting sqref="J17">
    <cfRule type="colorScale" priority="7">
      <colorScale>
        <cfvo type="min"/>
        <cfvo type="max"/>
        <color theme="6" tint="0.39997558519241921"/>
        <color theme="0"/>
      </colorScale>
    </cfRule>
  </conditionalFormatting>
  <conditionalFormatting sqref="J20">
    <cfRule type="colorScale" priority="1">
      <colorScale>
        <cfvo type="min"/>
        <cfvo type="max"/>
        <color theme="6" tint="0.39997558519241921"/>
        <color theme="0"/>
      </colorScale>
    </cfRule>
  </conditionalFormatting>
  <conditionalFormatting sqref="J30">
    <cfRule type="colorScale" priority="8">
      <colorScale>
        <cfvo type="min"/>
        <cfvo type="max"/>
        <color theme="6" tint="0.39997558519241921"/>
        <color theme="0"/>
      </colorScale>
    </cfRule>
  </conditionalFormatting>
  <conditionalFormatting sqref="J35">
    <cfRule type="colorScale" priority="9">
      <colorScale>
        <cfvo type="min"/>
        <cfvo type="max"/>
        <color theme="6" tint="0.39997558519241921"/>
        <color theme="0"/>
      </colorScale>
    </cfRule>
  </conditionalFormatting>
  <conditionalFormatting sqref="J50">
    <cfRule type="colorScale" priority="14">
      <colorScale>
        <cfvo type="min"/>
        <cfvo type="max"/>
        <color theme="6" tint="0.39997558519241921"/>
        <color theme="0"/>
      </colorScale>
    </cfRule>
  </conditionalFormatting>
  <conditionalFormatting sqref="J55">
    <cfRule type="colorScale" priority="10">
      <colorScale>
        <cfvo type="min"/>
        <cfvo type="max"/>
        <color theme="6" tint="0.39997558519241921"/>
        <color theme="0"/>
      </colorScale>
    </cfRule>
  </conditionalFormatting>
  <conditionalFormatting sqref="J68">
    <cfRule type="colorScale" priority="13">
      <colorScale>
        <cfvo type="min"/>
        <cfvo type="max"/>
        <color theme="6" tint="0.39997558519241921"/>
        <color theme="0"/>
      </colorScale>
    </cfRule>
  </conditionalFormatting>
  <conditionalFormatting sqref="J69">
    <cfRule type="colorScale" priority="12">
      <colorScale>
        <cfvo type="min"/>
        <cfvo type="max"/>
        <color theme="6" tint="0.39997558519241921"/>
        <color theme="0"/>
      </colorScale>
    </cfRule>
  </conditionalFormatting>
  <conditionalFormatting sqref="J70">
    <cfRule type="colorScale" priority="11">
      <colorScale>
        <cfvo type="min"/>
        <cfvo type="max"/>
        <color theme="6" tint="0.39997558519241921"/>
        <color theme="0"/>
      </colorScale>
    </cfRule>
  </conditionalFormatting>
  <conditionalFormatting sqref="J1:K1048576">
    <cfRule type="containsText" dxfId="2" priority="15" operator="containsText" text="Ended">
      <formula>NOT(ISERROR(SEARCH("Ended",J1)))</formula>
    </cfRule>
    <cfRule type="containsText" dxfId="1" priority="17" operator="containsText" text="Den">
      <formula>NOT(ISERROR(SEARCH("Den",J1)))</formula>
    </cfRule>
    <cfRule type="containsText" dxfId="0" priority="18" operator="containsText" text="Interv">
      <formula>NOT(ISERROR(SEARCH("Interv",J1)))</formula>
    </cfRule>
  </conditionalFormatting>
  <dataValidations count="5">
    <dataValidation type="whole" allowBlank="1" showInputMessage="1" showErrorMessage="1" sqref="L1:L1048576" xr:uid="{89175BC1-BED2-4A4E-BC9B-30B543588650}">
      <formula1>0</formula1>
      <formula2>10</formula2>
    </dataValidation>
    <dataValidation type="list" allowBlank="1" showInputMessage="1" showErrorMessage="1" sqref="F1:F1048576" xr:uid="{F09CCFA7-B907-4EDC-9E6C-DB73AAE9A528}">
      <formula1>"Pending,Denied,Interviewing,No Response,Bailed,Ghosted,On Hold,Rejected,Offer"</formula1>
    </dataValidation>
    <dataValidation type="list" allowBlank="1" showInputMessage="1" showErrorMessage="1" sqref="I1:I1048576" xr:uid="{A6492A70-2F97-4614-8C19-570E8591C842}">
      <formula1>"Platform 1,Platform 2,Platform 3,Platform 4,Platform 5"</formula1>
    </dataValidation>
    <dataValidation type="list" allowBlank="1" showInputMessage="1" showErrorMessage="1" sqref="C1:C1048576" xr:uid="{0E912E12-6538-4938-9CE9-B323D158AAFD}">
      <formula1>"Industry 1,Industry 2,Industry 3,Industry 4,Industry 5"</formula1>
    </dataValidation>
    <dataValidation type="list" allowBlank="1" showInputMessage="1" showErrorMessage="1" sqref="D1:D1048576" xr:uid="{9E170E74-0E64-4718-9DF1-5C4D26E412FD}">
      <formula1>"Role 1,Role 2,Role 3,Role 4,Role 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A88D-3241-41C0-B7E9-472CCE1959EA}">
  <dimension ref="A1:I25"/>
  <sheetViews>
    <sheetView workbookViewId="0">
      <selection activeCell="G28" sqref="G28"/>
    </sheetView>
  </sheetViews>
  <sheetFormatPr defaultRowHeight="14.5" x14ac:dyDescent="0.35"/>
  <cols>
    <col min="1" max="1" width="12.7265625" customWidth="1"/>
    <col min="2" max="2" width="11.7265625" customWidth="1"/>
    <col min="4" max="4" width="10" customWidth="1"/>
    <col min="5" max="5" width="18.6328125" customWidth="1"/>
    <col min="6" max="6" width="10.90625" customWidth="1"/>
    <col min="7" max="7" width="19.453125" customWidth="1"/>
    <col min="8" max="8" width="19.54296875" customWidth="1"/>
  </cols>
  <sheetData>
    <row r="1" spans="1:9" s="12" customFormat="1" ht="18.5" x14ac:dyDescent="0.45">
      <c r="A1" s="12" t="s">
        <v>0</v>
      </c>
      <c r="B1" s="12" t="s">
        <v>15</v>
      </c>
      <c r="C1" s="12" t="s">
        <v>6</v>
      </c>
      <c r="D1" s="12" t="s">
        <v>180</v>
      </c>
      <c r="E1" s="12" t="s">
        <v>181</v>
      </c>
      <c r="F1" s="12" t="s">
        <v>182</v>
      </c>
      <c r="G1" s="12" t="s">
        <v>183</v>
      </c>
      <c r="H1" s="12" t="s">
        <v>184</v>
      </c>
      <c r="I1" s="12" t="s">
        <v>185</v>
      </c>
    </row>
    <row r="2" spans="1:9" x14ac:dyDescent="0.35">
      <c r="A2" t="s">
        <v>51</v>
      </c>
      <c r="B2" t="s">
        <v>14</v>
      </c>
      <c r="C2" s="4">
        <v>45757</v>
      </c>
      <c r="D2">
        <v>1</v>
      </c>
      <c r="E2" t="s">
        <v>186</v>
      </c>
      <c r="F2" t="s">
        <v>187</v>
      </c>
      <c r="G2">
        <v>4</v>
      </c>
      <c r="H2">
        <v>3</v>
      </c>
      <c r="I2" t="s">
        <v>188</v>
      </c>
    </row>
    <row r="3" spans="1:9" x14ac:dyDescent="0.35">
      <c r="A3" t="s">
        <v>51</v>
      </c>
      <c r="B3" t="s">
        <v>14</v>
      </c>
      <c r="C3" s="4">
        <v>45758</v>
      </c>
      <c r="D3">
        <v>2</v>
      </c>
      <c r="E3" t="s">
        <v>189</v>
      </c>
      <c r="F3" t="s">
        <v>187</v>
      </c>
      <c r="G3">
        <v>1</v>
      </c>
      <c r="H3">
        <v>2</v>
      </c>
      <c r="I3" t="s">
        <v>188</v>
      </c>
    </row>
    <row r="4" spans="1:9" x14ac:dyDescent="0.35">
      <c r="A4" t="s">
        <v>51</v>
      </c>
      <c r="B4" t="s">
        <v>14</v>
      </c>
      <c r="C4" s="4">
        <v>45759</v>
      </c>
      <c r="D4">
        <v>3</v>
      </c>
      <c r="E4" t="s">
        <v>191</v>
      </c>
      <c r="F4" t="s">
        <v>192</v>
      </c>
      <c r="G4">
        <v>2</v>
      </c>
      <c r="H4">
        <v>5</v>
      </c>
      <c r="I4" t="s">
        <v>188</v>
      </c>
    </row>
    <row r="5" spans="1:9" x14ac:dyDescent="0.35">
      <c r="A5" t="s">
        <v>52</v>
      </c>
      <c r="B5" t="s">
        <v>8</v>
      </c>
      <c r="C5" s="4">
        <v>45778</v>
      </c>
      <c r="D5">
        <v>1</v>
      </c>
      <c r="E5" t="s">
        <v>193</v>
      </c>
      <c r="F5" t="s">
        <v>190</v>
      </c>
      <c r="G5">
        <v>2</v>
      </c>
      <c r="H5">
        <v>4</v>
      </c>
      <c r="I5" t="s">
        <v>188</v>
      </c>
    </row>
    <row r="6" spans="1:9" x14ac:dyDescent="0.35">
      <c r="A6" t="s">
        <v>52</v>
      </c>
      <c r="B6" t="s">
        <v>8</v>
      </c>
      <c r="C6" s="4">
        <v>45779</v>
      </c>
      <c r="D6">
        <v>2</v>
      </c>
      <c r="E6" t="s">
        <v>189</v>
      </c>
      <c r="F6" t="s">
        <v>187</v>
      </c>
      <c r="G6">
        <v>2</v>
      </c>
      <c r="H6">
        <v>5</v>
      </c>
      <c r="I6" t="s">
        <v>188</v>
      </c>
    </row>
    <row r="7" spans="1:9" x14ac:dyDescent="0.35">
      <c r="A7" t="s">
        <v>52</v>
      </c>
      <c r="B7" t="s">
        <v>8</v>
      </c>
      <c r="C7" s="4">
        <v>45780</v>
      </c>
      <c r="D7">
        <v>3</v>
      </c>
      <c r="E7" t="s">
        <v>189</v>
      </c>
      <c r="F7" t="s">
        <v>187</v>
      </c>
      <c r="G7">
        <v>3</v>
      </c>
      <c r="H7">
        <v>2</v>
      </c>
      <c r="I7" t="s">
        <v>188</v>
      </c>
    </row>
    <row r="8" spans="1:9" x14ac:dyDescent="0.35">
      <c r="A8" t="s">
        <v>52</v>
      </c>
      <c r="B8" t="s">
        <v>8</v>
      </c>
      <c r="C8" s="4">
        <v>45781</v>
      </c>
      <c r="D8">
        <v>4</v>
      </c>
      <c r="E8" t="s">
        <v>191</v>
      </c>
      <c r="F8" t="s">
        <v>192</v>
      </c>
      <c r="G8">
        <v>5</v>
      </c>
      <c r="H8">
        <v>1</v>
      </c>
      <c r="I8" t="s">
        <v>188</v>
      </c>
    </row>
    <row r="9" spans="1:9" x14ac:dyDescent="0.35">
      <c r="A9" t="s">
        <v>52</v>
      </c>
      <c r="B9" t="s">
        <v>8</v>
      </c>
      <c r="C9" s="4">
        <v>45782</v>
      </c>
      <c r="D9">
        <v>5</v>
      </c>
      <c r="E9" t="s">
        <v>189</v>
      </c>
      <c r="F9" t="s">
        <v>194</v>
      </c>
      <c r="G9">
        <v>1</v>
      </c>
      <c r="H9">
        <v>4</v>
      </c>
      <c r="I9" t="s">
        <v>188</v>
      </c>
    </row>
    <row r="10" spans="1:9" x14ac:dyDescent="0.35">
      <c r="A10" t="s">
        <v>79</v>
      </c>
      <c r="B10" t="s">
        <v>7</v>
      </c>
      <c r="C10" s="4">
        <v>45797</v>
      </c>
      <c r="D10">
        <v>1</v>
      </c>
      <c r="E10" t="s">
        <v>193</v>
      </c>
      <c r="F10" t="s">
        <v>194</v>
      </c>
      <c r="G10">
        <v>2</v>
      </c>
      <c r="H10">
        <v>3</v>
      </c>
      <c r="I10" t="s">
        <v>188</v>
      </c>
    </row>
    <row r="11" spans="1:9" x14ac:dyDescent="0.35">
      <c r="A11" t="s">
        <v>79</v>
      </c>
      <c r="B11" t="s">
        <v>7</v>
      </c>
      <c r="C11" s="4">
        <v>45798</v>
      </c>
      <c r="D11">
        <v>2</v>
      </c>
      <c r="E11" t="s">
        <v>186</v>
      </c>
      <c r="F11" t="s">
        <v>187</v>
      </c>
      <c r="G11">
        <v>3</v>
      </c>
      <c r="H11">
        <v>2</v>
      </c>
      <c r="I11" t="s">
        <v>188</v>
      </c>
    </row>
    <row r="12" spans="1:9" x14ac:dyDescent="0.35">
      <c r="A12" t="s">
        <v>79</v>
      </c>
      <c r="B12" t="s">
        <v>7</v>
      </c>
      <c r="C12" s="4">
        <v>45799</v>
      </c>
      <c r="D12">
        <v>3</v>
      </c>
      <c r="E12" t="s">
        <v>189</v>
      </c>
      <c r="F12" t="s">
        <v>192</v>
      </c>
      <c r="G12">
        <v>4</v>
      </c>
      <c r="H12">
        <v>1</v>
      </c>
      <c r="I12" t="s">
        <v>188</v>
      </c>
    </row>
    <row r="13" spans="1:9" x14ac:dyDescent="0.35">
      <c r="A13" t="s">
        <v>79</v>
      </c>
      <c r="B13" t="s">
        <v>7</v>
      </c>
      <c r="C13" s="4">
        <v>45810</v>
      </c>
      <c r="D13">
        <v>1</v>
      </c>
      <c r="E13" t="s">
        <v>191</v>
      </c>
      <c r="F13" t="s">
        <v>187</v>
      </c>
      <c r="G13">
        <v>5</v>
      </c>
      <c r="H13">
        <v>4</v>
      </c>
      <c r="I13" t="s">
        <v>188</v>
      </c>
    </row>
    <row r="14" spans="1:9" x14ac:dyDescent="0.35">
      <c r="A14" t="s">
        <v>178</v>
      </c>
      <c r="B14" t="s">
        <v>5</v>
      </c>
      <c r="C14" s="4">
        <v>45768</v>
      </c>
      <c r="D14">
        <v>1</v>
      </c>
      <c r="E14" t="s">
        <v>189</v>
      </c>
      <c r="F14" t="s">
        <v>187</v>
      </c>
      <c r="G14">
        <v>1</v>
      </c>
      <c r="H14">
        <v>2</v>
      </c>
      <c r="I14" t="s">
        <v>188</v>
      </c>
    </row>
    <row r="15" spans="1:9" x14ac:dyDescent="0.35">
      <c r="A15" t="s">
        <v>178</v>
      </c>
      <c r="B15" t="s">
        <v>13</v>
      </c>
      <c r="C15" s="4">
        <v>45769</v>
      </c>
      <c r="D15">
        <v>2</v>
      </c>
      <c r="E15" t="s">
        <v>191</v>
      </c>
      <c r="F15" t="s">
        <v>190</v>
      </c>
      <c r="G15">
        <v>4</v>
      </c>
      <c r="H15">
        <v>3</v>
      </c>
      <c r="I15" t="s">
        <v>188</v>
      </c>
    </row>
    <row r="16" spans="1:9" x14ac:dyDescent="0.35">
      <c r="A16" t="s">
        <v>178</v>
      </c>
      <c r="B16" t="s">
        <v>14</v>
      </c>
      <c r="C16" s="4">
        <v>45839</v>
      </c>
      <c r="D16">
        <v>3</v>
      </c>
      <c r="E16" t="s">
        <v>189</v>
      </c>
      <c r="F16" t="s">
        <v>187</v>
      </c>
      <c r="G16">
        <v>1</v>
      </c>
      <c r="H16">
        <v>4</v>
      </c>
      <c r="I16" t="s">
        <v>188</v>
      </c>
    </row>
    <row r="17" spans="1:9" x14ac:dyDescent="0.35">
      <c r="A17" t="s">
        <v>178</v>
      </c>
      <c r="B17" t="s">
        <v>8</v>
      </c>
      <c r="C17" s="4">
        <v>45839</v>
      </c>
      <c r="D17">
        <v>4</v>
      </c>
      <c r="E17" t="s">
        <v>193</v>
      </c>
      <c r="F17" t="s">
        <v>194</v>
      </c>
      <c r="G17">
        <v>2</v>
      </c>
      <c r="H17">
        <v>1</v>
      </c>
      <c r="I17" t="s">
        <v>188</v>
      </c>
    </row>
    <row r="18" spans="1:9" x14ac:dyDescent="0.35">
      <c r="A18" t="s">
        <v>178</v>
      </c>
      <c r="B18" t="s">
        <v>5</v>
      </c>
      <c r="C18" s="4">
        <v>45840</v>
      </c>
      <c r="D18">
        <v>5</v>
      </c>
      <c r="E18" t="s">
        <v>191</v>
      </c>
      <c r="F18" t="s">
        <v>187</v>
      </c>
      <c r="G18">
        <v>2</v>
      </c>
      <c r="H18">
        <v>5</v>
      </c>
      <c r="I18" t="s">
        <v>188</v>
      </c>
    </row>
    <row r="19" spans="1:9" x14ac:dyDescent="0.35">
      <c r="A19" t="s">
        <v>178</v>
      </c>
      <c r="B19" t="s">
        <v>13</v>
      </c>
      <c r="C19" s="4">
        <v>45757</v>
      </c>
      <c r="D19">
        <v>4</v>
      </c>
      <c r="E19" t="s">
        <v>186</v>
      </c>
      <c r="F19" t="s">
        <v>187</v>
      </c>
      <c r="G19">
        <v>1</v>
      </c>
      <c r="H19">
        <v>5</v>
      </c>
      <c r="I19" t="s">
        <v>188</v>
      </c>
    </row>
    <row r="20" spans="1:9" x14ac:dyDescent="0.35">
      <c r="A20" t="s">
        <v>56</v>
      </c>
      <c r="B20" t="s">
        <v>8</v>
      </c>
      <c r="C20" s="4">
        <v>45757</v>
      </c>
      <c r="D20">
        <v>5</v>
      </c>
      <c r="E20" t="s">
        <v>186</v>
      </c>
      <c r="F20" t="s">
        <v>192</v>
      </c>
      <c r="G20">
        <v>5</v>
      </c>
      <c r="H20">
        <v>2</v>
      </c>
      <c r="I20" t="s">
        <v>188</v>
      </c>
    </row>
    <row r="21" spans="1:9" x14ac:dyDescent="0.35">
      <c r="A21" t="s">
        <v>56</v>
      </c>
      <c r="B21" t="s">
        <v>8</v>
      </c>
      <c r="C21" s="4">
        <v>45824</v>
      </c>
      <c r="D21">
        <v>6</v>
      </c>
      <c r="E21" t="s">
        <v>186</v>
      </c>
      <c r="F21" t="s">
        <v>187</v>
      </c>
      <c r="G21">
        <v>5</v>
      </c>
      <c r="H21">
        <v>3</v>
      </c>
      <c r="I21" t="s">
        <v>188</v>
      </c>
    </row>
    <row r="22" spans="1:9" x14ac:dyDescent="0.35">
      <c r="A22" t="s">
        <v>56</v>
      </c>
      <c r="B22" t="s">
        <v>7</v>
      </c>
      <c r="C22" s="4">
        <v>45824</v>
      </c>
      <c r="D22">
        <v>7</v>
      </c>
      <c r="E22" t="s">
        <v>186</v>
      </c>
      <c r="F22" t="s">
        <v>194</v>
      </c>
      <c r="G22">
        <v>3</v>
      </c>
      <c r="H22">
        <v>5</v>
      </c>
      <c r="I22" t="s">
        <v>188</v>
      </c>
    </row>
    <row r="23" spans="1:9" x14ac:dyDescent="0.35">
      <c r="A23" t="s">
        <v>56</v>
      </c>
      <c r="B23" t="s">
        <v>7</v>
      </c>
      <c r="C23" s="4">
        <v>45824</v>
      </c>
      <c r="D23">
        <v>8</v>
      </c>
      <c r="E23" t="s">
        <v>186</v>
      </c>
      <c r="F23" t="s">
        <v>187</v>
      </c>
      <c r="G23">
        <v>2</v>
      </c>
      <c r="H23">
        <v>4</v>
      </c>
      <c r="I23" t="s">
        <v>188</v>
      </c>
    </row>
    <row r="24" spans="1:9" x14ac:dyDescent="0.35">
      <c r="A24" t="s">
        <v>56</v>
      </c>
      <c r="B24" t="s">
        <v>7</v>
      </c>
      <c r="C24" s="4">
        <v>45824</v>
      </c>
      <c r="D24">
        <v>9</v>
      </c>
      <c r="E24" t="s">
        <v>186</v>
      </c>
      <c r="F24" t="s">
        <v>190</v>
      </c>
      <c r="G24">
        <v>1</v>
      </c>
      <c r="H24">
        <v>3</v>
      </c>
      <c r="I24" t="s">
        <v>188</v>
      </c>
    </row>
    <row r="25" spans="1:9" x14ac:dyDescent="0.35">
      <c r="A25" t="s">
        <v>56</v>
      </c>
      <c r="B25" t="s">
        <v>7</v>
      </c>
      <c r="C25" s="4">
        <v>45762</v>
      </c>
      <c r="D25">
        <v>10</v>
      </c>
      <c r="E25" t="s">
        <v>186</v>
      </c>
      <c r="F25" t="s">
        <v>192</v>
      </c>
      <c r="G25">
        <v>4</v>
      </c>
      <c r="H25">
        <v>1</v>
      </c>
      <c r="I25" t="s">
        <v>188</v>
      </c>
    </row>
  </sheetData>
  <phoneticPr fontId="2" type="noConversion"/>
  <dataValidations count="6">
    <dataValidation type="whole" allowBlank="1" showInputMessage="1" showErrorMessage="1" sqref="D1:D1048576" xr:uid="{40037E99-9C75-4AB8-8874-A537D09EDF6D}">
      <formula1>1</formula1>
      <formula2>10</formula2>
    </dataValidation>
    <dataValidation type="list" allowBlank="1" showInputMessage="1" showErrorMessage="1" sqref="I1:I1048576" xr:uid="{E2FE1450-7F37-415B-A025-C702A8FAE346}">
      <formula1>"Pending,Complete"</formula1>
    </dataValidation>
    <dataValidation type="list" allowBlank="1" showInputMessage="1" showErrorMessage="1" sqref="B1:B1048576" xr:uid="{91412186-3624-426E-B1E7-6FCF647E35D8}">
      <formula1>"Product Manager,Project Manager,Analyst,Consultant,Other"</formula1>
    </dataValidation>
    <dataValidation type="whole" allowBlank="1" showInputMessage="1" showErrorMessage="1" sqref="G2:H1048576" xr:uid="{E67C72EF-A191-4AF5-B940-D7D0D983A5AB}">
      <formula1>1</formula1>
      <formula2>5</formula2>
    </dataValidation>
    <dataValidation type="list" allowBlank="1" showInputMessage="1" showErrorMessage="1" sqref="E1:E1048576" xr:uid="{9F22AACE-64CF-4E8A-99B1-C4AD095F15D6}">
      <formula1>"Introduction,Behavioral,Case Study,Video Recorded"</formula1>
    </dataValidation>
    <dataValidation type="list" allowBlank="1" showInputMessage="1" showErrorMessage="1" sqref="F1:F1048576" xr:uid="{AA5A44B2-730F-4B47-9CD9-3A929F274F13}">
      <formula1>"Phone Call,Virtual,In Person,Recording"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O90"/>
  <sheetViews>
    <sheetView workbookViewId="0">
      <pane ySplit="1" topLeftCell="A64" activePane="bottomLeft" state="frozen"/>
      <selection pane="bottomLeft" activeCell="C90" sqref="C90"/>
    </sheetView>
  </sheetViews>
  <sheetFormatPr defaultRowHeight="14.5" x14ac:dyDescent="0.35"/>
  <cols>
    <col min="2" max="2" width="10.81640625" customWidth="1"/>
    <col min="3" max="3" width="16.453125" customWidth="1"/>
    <col min="4" max="5" width="10.54296875" style="1" customWidth="1"/>
    <col min="6" max="6" width="11.08984375" style="1" customWidth="1"/>
    <col min="7" max="8" width="13.54296875" style="1" customWidth="1"/>
    <col min="9" max="9" width="13.54296875" style="15" customWidth="1"/>
    <col min="10" max="10" width="13.08984375" style="15" customWidth="1"/>
    <col min="11" max="11" width="15.453125" style="15" customWidth="1"/>
    <col min="12" max="12" width="16.6328125" customWidth="1"/>
    <col min="13" max="13" width="11.7265625" customWidth="1"/>
    <col min="14" max="14" width="2.453125" style="14" customWidth="1"/>
  </cols>
  <sheetData>
    <row r="1" spans="1:15" x14ac:dyDescent="0.35">
      <c r="A1" t="s">
        <v>21</v>
      </c>
      <c r="B1" t="s">
        <v>17</v>
      </c>
      <c r="C1" t="s">
        <v>39</v>
      </c>
      <c r="D1" s="1" t="s">
        <v>22</v>
      </c>
      <c r="E1" s="1" t="s">
        <v>242</v>
      </c>
      <c r="F1" s="1" t="s">
        <v>25</v>
      </c>
      <c r="G1" s="1" t="s">
        <v>28</v>
      </c>
      <c r="H1" s="1" t="s">
        <v>220</v>
      </c>
      <c r="I1" s="15" t="s">
        <v>23</v>
      </c>
      <c r="J1" s="15" t="s">
        <v>24</v>
      </c>
      <c r="K1" s="15" t="s">
        <v>29</v>
      </c>
      <c r="L1" t="s">
        <v>221</v>
      </c>
      <c r="M1" t="s">
        <v>222</v>
      </c>
      <c r="O1" t="s">
        <v>26</v>
      </c>
    </row>
    <row r="2" spans="1:15" x14ac:dyDescent="0.35">
      <c r="A2" t="str">
        <f>Tracker!A2</f>
        <v>Company 1</v>
      </c>
      <c r="B2" t="str">
        <f>Tracker!B2</f>
        <v>Title 1</v>
      </c>
      <c r="C2" t="str">
        <f>Tracker!F2</f>
        <v>No Response</v>
      </c>
      <c r="D2" s="1">
        <f ca="1">(Tracker!G2+Tracker!H2)/2</f>
        <v>81.5</v>
      </c>
      <c r="E2" s="1">
        <v>0.95</v>
      </c>
      <c r="F2" s="1">
        <f>_xlfn.XLOOKUP(Tracker!D2, Weights!$E$2:$E$30, Weights!$F$2:$F$30, 1)</f>
        <v>0.9</v>
      </c>
      <c r="G2" s="1">
        <f>0.95</f>
        <v>0.95</v>
      </c>
      <c r="H2" s="1">
        <f>_xlfn.XLOOKUP(Tracker!C2, Weights!$A$2:$A$30, Weights!$B$2:$B$30, 0.5)</f>
        <v>1.2</v>
      </c>
      <c r="I2" s="15">
        <f>_xlfn.XLOOKUP(Tracker!F2, Weights!$G$2:$G$30, Weights!$H$2:$H$30, 0.2)</f>
        <v>0.4</v>
      </c>
      <c r="J2" s="15">
        <f>_xlfn.XLOOKUP(Tracker!I2, Weights!$C$2:$C$30, Weights!$D$2:$D$30, 0.2)</f>
        <v>0.7</v>
      </c>
      <c r="K2" s="15">
        <f>MIN(Tracker!N2, 4)/4</f>
        <v>1</v>
      </c>
      <c r="L2">
        <f ca="1">IF(D2=0, 0.5, MIN(1, MAX(0, (E2 * F2 * G2 * H2 * (D2 / 120)))))</f>
        <v>0.66198374999999998</v>
      </c>
      <c r="M2">
        <f>IF(J2=0, 0.2, ROUND((0.4 * J2 + 0.3 * I2 + 0.3 * K2), 2))</f>
        <v>0.7</v>
      </c>
      <c r="O2">
        <f ca="1">L2/M2</f>
        <v>0.94569107142857145</v>
      </c>
    </row>
    <row r="3" spans="1:15" x14ac:dyDescent="0.35">
      <c r="A3" t="str">
        <f>Tracker!A3</f>
        <v>Company 33</v>
      </c>
      <c r="B3" t="str">
        <f>Tracker!B3</f>
        <v>Title 33</v>
      </c>
      <c r="C3" t="str">
        <f>Tracker!F3</f>
        <v>Pending</v>
      </c>
      <c r="D3" s="1">
        <f ca="1">(Tracker!G3+Tracker!H3)/2</f>
        <v>77.5</v>
      </c>
      <c r="E3" s="1">
        <v>0.95</v>
      </c>
      <c r="F3" s="1">
        <f>_xlfn.XLOOKUP(Tracker!D3, Weights!$E$2:$E$30, Weights!$F$2:$F$30, 1)</f>
        <v>0.8</v>
      </c>
      <c r="G3" s="1">
        <f t="shared" ref="G3:G66" si="0">0.95</f>
        <v>0.95</v>
      </c>
      <c r="H3" s="1">
        <f>_xlfn.XLOOKUP(Tracker!C3, Weights!$A$2:$A$30, Weights!$B$2:$B$30, 0.5)</f>
        <v>0.9</v>
      </c>
      <c r="I3" s="15">
        <f>_xlfn.XLOOKUP(Tracker!F3, Weights!$G$2:$G$30, Weights!$H$2:$H$30, 0.2)</f>
        <v>0.3</v>
      </c>
      <c r="J3" s="15">
        <f>_xlfn.XLOOKUP(Tracker!I3, Weights!$C$2:$C$30, Weights!$D$2:$D$30, 0.2)</f>
        <v>0.4</v>
      </c>
      <c r="K3" s="15">
        <f>MIN(Tracker!N3, 4)/4</f>
        <v>1</v>
      </c>
      <c r="L3">
        <f t="shared" ref="L3:L66" ca="1" si="1">IF(D3=0, 0.5, MIN(1, MAX(0, (E3 * F3 * G3 * H3 * (D3 / 120)))))</f>
        <v>0.41966250000000005</v>
      </c>
      <c r="M3">
        <f t="shared" ref="M3:M66" si="2">IF(J3=0, 0.2, ROUND((0.4 * J3 + 0.3 * I3 + 0.3 * K3), 2))</f>
        <v>0.55000000000000004</v>
      </c>
      <c r="O3">
        <f t="shared" ref="O3:O66" ca="1" si="3">L3/M3</f>
        <v>0.76302272727272735</v>
      </c>
    </row>
    <row r="4" spans="1:15" x14ac:dyDescent="0.35">
      <c r="A4" t="str">
        <f>Tracker!A4</f>
        <v>Company 40</v>
      </c>
      <c r="B4" t="str">
        <f>Tracker!B4</f>
        <v>Title 40</v>
      </c>
      <c r="C4" t="str">
        <f>Tracker!F4</f>
        <v>Pending</v>
      </c>
      <c r="D4" s="1">
        <f ca="1">(Tracker!G4+Tracker!H4)/2</f>
        <v>85</v>
      </c>
      <c r="E4" s="1">
        <v>0.95</v>
      </c>
      <c r="F4" s="1">
        <f>_xlfn.XLOOKUP(Tracker!D4, Weights!$E$2:$E$30, Weights!$F$2:$F$30, 1)</f>
        <v>0.8</v>
      </c>
      <c r="G4" s="1">
        <f t="shared" si="0"/>
        <v>0.95</v>
      </c>
      <c r="H4" s="1">
        <f>_xlfn.XLOOKUP(Tracker!C4, Weights!$A$2:$A$30, Weights!$B$2:$B$30, 0.5)</f>
        <v>0.8</v>
      </c>
      <c r="I4" s="15">
        <f>_xlfn.XLOOKUP(Tracker!F4, Weights!$G$2:$G$30, Weights!$H$2:$H$30, 0.2)</f>
        <v>0.3</v>
      </c>
      <c r="J4" s="15">
        <f>_xlfn.XLOOKUP(Tracker!I4, Weights!$C$2:$C$30, Weights!$D$2:$D$30, 0.2)</f>
        <v>0.5</v>
      </c>
      <c r="K4" s="15">
        <f>MIN(Tracker!N4, 4)/4</f>
        <v>1</v>
      </c>
      <c r="L4">
        <f t="shared" ca="1" si="1"/>
        <v>0.40913333333333335</v>
      </c>
      <c r="M4">
        <f t="shared" si="2"/>
        <v>0.59</v>
      </c>
      <c r="O4">
        <f t="shared" ca="1" si="3"/>
        <v>0.69344632768361592</v>
      </c>
    </row>
    <row r="5" spans="1:15" x14ac:dyDescent="0.35">
      <c r="A5" t="str">
        <f>Tracker!A5</f>
        <v>Company 5</v>
      </c>
      <c r="B5" t="str">
        <f>Tracker!B5</f>
        <v>Title 5</v>
      </c>
      <c r="C5" t="str">
        <f>Tracker!F5</f>
        <v>Denied</v>
      </c>
      <c r="D5" s="1">
        <f ca="1">(Tracker!G5+Tracker!H5)/2</f>
        <v>73</v>
      </c>
      <c r="E5" s="1">
        <v>0.95</v>
      </c>
      <c r="F5" s="1">
        <f>_xlfn.XLOOKUP(Tracker!D5, Weights!$E$2:$E$30, Weights!$F$2:$F$30, 1)</f>
        <v>0.9</v>
      </c>
      <c r="G5" s="1">
        <f t="shared" si="0"/>
        <v>0.95</v>
      </c>
      <c r="H5" s="1">
        <f>_xlfn.XLOOKUP(Tracker!C5, Weights!$A$2:$A$30, Weights!$B$2:$B$30, 0.5)</f>
        <v>0.9</v>
      </c>
      <c r="I5" s="15">
        <f>_xlfn.XLOOKUP(Tracker!F5, Weights!$G$2:$G$30, Weights!$H$2:$H$30, 0.2)</f>
        <v>0.3</v>
      </c>
      <c r="J5" s="15">
        <f>_xlfn.XLOOKUP(Tracker!I5, Weights!$C$2:$C$30, Weights!$D$2:$D$30, 0.2)</f>
        <v>0.6</v>
      </c>
      <c r="K5" s="15">
        <f>MIN(Tracker!N5, 4)/4</f>
        <v>1</v>
      </c>
      <c r="L5">
        <f t="shared" ca="1" si="1"/>
        <v>0.44470687499999989</v>
      </c>
      <c r="M5">
        <f t="shared" si="2"/>
        <v>0.63</v>
      </c>
      <c r="O5">
        <f t="shared" ca="1" si="3"/>
        <v>0.70588392857142834</v>
      </c>
    </row>
    <row r="6" spans="1:15" x14ac:dyDescent="0.35">
      <c r="A6" t="str">
        <f>Tracker!A6</f>
        <v>Company 2</v>
      </c>
      <c r="B6" t="str">
        <f>Tracker!B6</f>
        <v>Title 2</v>
      </c>
      <c r="C6" t="str">
        <f>Tracker!F6</f>
        <v>Rejected</v>
      </c>
      <c r="D6" s="1">
        <f ca="1">(Tracker!G6+Tracker!H6)/2</f>
        <v>82</v>
      </c>
      <c r="E6" s="1">
        <v>0.95</v>
      </c>
      <c r="F6" s="1">
        <f>_xlfn.XLOOKUP(Tracker!D6, Weights!$E$2:$E$30, Weights!$F$2:$F$30, 1)</f>
        <v>0.9</v>
      </c>
      <c r="G6" s="1">
        <f t="shared" si="0"/>
        <v>0.95</v>
      </c>
      <c r="H6" s="1">
        <f>_xlfn.XLOOKUP(Tracker!C6, Weights!$A$2:$A$30, Weights!$B$2:$B$30, 0.5)</f>
        <v>0.9</v>
      </c>
      <c r="I6" s="15">
        <f>_xlfn.XLOOKUP(Tracker!F6, Weights!$G$2:$G$30, Weights!$H$2:$H$30, 0.2)</f>
        <v>0.3</v>
      </c>
      <c r="J6" s="15">
        <f>_xlfn.XLOOKUP(Tracker!I6, Weights!$C$2:$C$30, Weights!$D$2:$D$30, 0.2)</f>
        <v>0.3</v>
      </c>
      <c r="K6" s="15">
        <f>MIN(Tracker!N6, 4)/4</f>
        <v>1</v>
      </c>
      <c r="L6">
        <f t="shared" ca="1" si="1"/>
        <v>0.49953374999999994</v>
      </c>
      <c r="M6">
        <f t="shared" si="2"/>
        <v>0.51</v>
      </c>
      <c r="O6">
        <f t="shared" ca="1" si="3"/>
        <v>0.97947794117647047</v>
      </c>
    </row>
    <row r="7" spans="1:15" x14ac:dyDescent="0.35">
      <c r="A7" t="str">
        <f>Tracker!A7</f>
        <v>Company 5</v>
      </c>
      <c r="B7" t="str">
        <f>Tracker!B7</f>
        <v>Title 3</v>
      </c>
      <c r="C7" t="str">
        <f>Tracker!F7</f>
        <v>Denied</v>
      </c>
      <c r="D7" s="1">
        <f ca="1">(Tracker!G7+Tracker!H7)/2</f>
        <v>110.5</v>
      </c>
      <c r="E7" s="1">
        <v>0.95</v>
      </c>
      <c r="F7" s="1">
        <f>_xlfn.XLOOKUP(Tracker!D7, Weights!$E$2:$E$30, Weights!$F$2:$F$30, 1)</f>
        <v>0.9</v>
      </c>
      <c r="G7" s="1">
        <f t="shared" si="0"/>
        <v>0.95</v>
      </c>
      <c r="H7" s="1">
        <f>_xlfn.XLOOKUP(Tracker!C7, Weights!$A$2:$A$30, Weights!$B$2:$B$30, 0.5)</f>
        <v>1</v>
      </c>
      <c r="I7" s="15">
        <f>_xlfn.XLOOKUP(Tracker!F7, Weights!$G$2:$G$30, Weights!$H$2:$H$30, 0.2)</f>
        <v>0.3</v>
      </c>
      <c r="J7" s="15">
        <f>_xlfn.XLOOKUP(Tracker!I7, Weights!$C$2:$C$30, Weights!$D$2:$D$30, 0.2)</f>
        <v>0.3</v>
      </c>
      <c r="K7" s="15">
        <f>MIN(Tracker!N7, 4)/4</f>
        <v>1</v>
      </c>
      <c r="L7">
        <f t="shared" ca="1" si="1"/>
        <v>0.7479468749999999</v>
      </c>
      <c r="M7">
        <f t="shared" si="2"/>
        <v>0.51</v>
      </c>
      <c r="O7">
        <f t="shared" ca="1" si="3"/>
        <v>1.4665624999999998</v>
      </c>
    </row>
    <row r="8" spans="1:15" x14ac:dyDescent="0.35">
      <c r="A8" t="str">
        <f>Tracker!A8</f>
        <v>Company 4</v>
      </c>
      <c r="B8" t="str">
        <f>Tracker!B8</f>
        <v>Title 4</v>
      </c>
      <c r="C8" t="str">
        <f>Tracker!F8</f>
        <v>Rejected</v>
      </c>
      <c r="D8" s="1">
        <f ca="1">(Tracker!G8+Tracker!H8)/2</f>
        <v>85.5</v>
      </c>
      <c r="E8" s="1">
        <v>0.95</v>
      </c>
      <c r="F8" s="1">
        <f>_xlfn.XLOOKUP(Tracker!D8, Weights!$E$2:$E$30, Weights!$F$2:$F$30, 1)</f>
        <v>1</v>
      </c>
      <c r="G8" s="1">
        <f t="shared" si="0"/>
        <v>0.95</v>
      </c>
      <c r="H8" s="1">
        <f>_xlfn.XLOOKUP(Tracker!C8, Weights!$A$2:$A$30, Weights!$B$2:$B$30, 0.5)</f>
        <v>0.8</v>
      </c>
      <c r="I8" s="15">
        <f>_xlfn.XLOOKUP(Tracker!F8, Weights!$G$2:$G$30, Weights!$H$2:$H$30, 0.2)</f>
        <v>0.3</v>
      </c>
      <c r="J8" s="15">
        <f>_xlfn.XLOOKUP(Tracker!I8, Weights!$C$2:$C$30, Weights!$D$2:$D$30, 0.2)</f>
        <v>0.4</v>
      </c>
      <c r="K8" s="15">
        <f>MIN(Tracker!N8, 4)/4</f>
        <v>1</v>
      </c>
      <c r="L8">
        <f t="shared" ca="1" si="1"/>
        <v>0.51442500000000002</v>
      </c>
      <c r="M8">
        <f t="shared" si="2"/>
        <v>0.55000000000000004</v>
      </c>
      <c r="O8">
        <f t="shared" ca="1" si="3"/>
        <v>0.93531818181818183</v>
      </c>
    </row>
    <row r="9" spans="1:15" x14ac:dyDescent="0.35">
      <c r="A9" t="str">
        <f>Tracker!A9</f>
        <v>Company 6</v>
      </c>
      <c r="B9" t="str">
        <f>Tracker!B9</f>
        <v>Title 6</v>
      </c>
      <c r="C9" t="str">
        <f>Tracker!F9</f>
        <v>No Response</v>
      </c>
      <c r="D9" s="1">
        <f ca="1">(Tracker!G9+Tracker!H9)/2</f>
        <v>94.5</v>
      </c>
      <c r="E9" s="1">
        <v>0.95</v>
      </c>
      <c r="F9" s="1">
        <f>_xlfn.XLOOKUP(Tracker!D9, Weights!$E$2:$E$30, Weights!$F$2:$F$30, 1)</f>
        <v>1.2</v>
      </c>
      <c r="G9" s="1">
        <f t="shared" si="0"/>
        <v>0.95</v>
      </c>
      <c r="H9" s="1">
        <f>_xlfn.XLOOKUP(Tracker!C9, Weights!$A$2:$A$30, Weights!$B$2:$B$30, 0.5)</f>
        <v>0.9</v>
      </c>
      <c r="I9" s="15">
        <f>_xlfn.XLOOKUP(Tracker!F9, Weights!$G$2:$G$30, Weights!$H$2:$H$30, 0.2)</f>
        <v>0.4</v>
      </c>
      <c r="J9" s="15">
        <f>_xlfn.XLOOKUP(Tracker!I9, Weights!$C$2:$C$30, Weights!$D$2:$D$30, 0.2)</f>
        <v>0.5</v>
      </c>
      <c r="K9" s="15">
        <f>MIN(Tracker!N9, 4)/4</f>
        <v>1</v>
      </c>
      <c r="L9">
        <f t="shared" ca="1" si="1"/>
        <v>0.76757624999999996</v>
      </c>
      <c r="M9">
        <f t="shared" si="2"/>
        <v>0.62</v>
      </c>
      <c r="O9">
        <f t="shared" ca="1" si="3"/>
        <v>1.2380262096774193</v>
      </c>
    </row>
    <row r="10" spans="1:15" x14ac:dyDescent="0.35">
      <c r="A10" t="str">
        <f>Tracker!A10</f>
        <v>Company 7</v>
      </c>
      <c r="B10" t="str">
        <f>Tracker!B10</f>
        <v>Title 7</v>
      </c>
      <c r="C10" t="str">
        <f>Tracker!F10</f>
        <v>Pending</v>
      </c>
      <c r="D10" s="1">
        <f ca="1">(Tracker!G10+Tracker!H10)/2</f>
        <v>85.5</v>
      </c>
      <c r="E10" s="1">
        <v>0.95</v>
      </c>
      <c r="F10" s="1">
        <f>_xlfn.XLOOKUP(Tracker!D10, Weights!$E$2:$E$30, Weights!$F$2:$F$30, 1)</f>
        <v>0.8</v>
      </c>
      <c r="G10" s="1">
        <f t="shared" si="0"/>
        <v>0.95</v>
      </c>
      <c r="H10" s="1">
        <f>_xlfn.XLOOKUP(Tracker!C10, Weights!$A$2:$A$30, Weights!$B$2:$B$30, 0.5)</f>
        <v>0.8</v>
      </c>
      <c r="I10" s="15">
        <f>_xlfn.XLOOKUP(Tracker!F10, Weights!$G$2:$G$30, Weights!$H$2:$H$30, 0.2)</f>
        <v>0.3</v>
      </c>
      <c r="J10" s="15">
        <f>_xlfn.XLOOKUP(Tracker!I10, Weights!$C$2:$C$30, Weights!$D$2:$D$30, 0.2)</f>
        <v>0.4</v>
      </c>
      <c r="K10" s="15">
        <f>MIN(Tracker!N10, 4)/4</f>
        <v>1</v>
      </c>
      <c r="L10">
        <f t="shared" ca="1" si="1"/>
        <v>0.41154000000000002</v>
      </c>
      <c r="M10">
        <f t="shared" si="2"/>
        <v>0.55000000000000004</v>
      </c>
      <c r="O10">
        <f t="shared" ca="1" si="3"/>
        <v>0.74825454545454539</v>
      </c>
    </row>
    <row r="11" spans="1:15" x14ac:dyDescent="0.35">
      <c r="A11" t="str">
        <f>Tracker!A11</f>
        <v>Company 25</v>
      </c>
      <c r="B11" t="str">
        <f>Tracker!B11</f>
        <v>Title 25</v>
      </c>
      <c r="C11" t="str">
        <f>Tracker!F11</f>
        <v>Ghosted</v>
      </c>
      <c r="D11" s="1">
        <f ca="1">(Tracker!G11+Tracker!H11)/2</f>
        <v>87.5</v>
      </c>
      <c r="E11" s="1">
        <v>0.95</v>
      </c>
      <c r="F11" s="1">
        <f>_xlfn.XLOOKUP(Tracker!D11, Weights!$E$2:$E$30, Weights!$F$2:$F$30, 1)</f>
        <v>0.8</v>
      </c>
      <c r="G11" s="1">
        <f t="shared" si="0"/>
        <v>0.95</v>
      </c>
      <c r="H11" s="1">
        <f>_xlfn.XLOOKUP(Tracker!C11, Weights!$A$2:$A$30, Weights!$B$2:$B$30, 0.5)</f>
        <v>0.9</v>
      </c>
      <c r="I11" s="15">
        <f>_xlfn.XLOOKUP(Tracker!F11, Weights!$G$2:$G$30, Weights!$H$2:$H$30, 0.2)</f>
        <v>0.3</v>
      </c>
      <c r="J11" s="15">
        <f>_xlfn.XLOOKUP(Tracker!I11, Weights!$C$2:$C$30, Weights!$D$2:$D$30, 0.2)</f>
        <v>0.5</v>
      </c>
      <c r="K11" s="15">
        <f>MIN(Tracker!N11, 4)/4</f>
        <v>1</v>
      </c>
      <c r="L11">
        <f t="shared" ca="1" si="1"/>
        <v>0.47381250000000003</v>
      </c>
      <c r="M11">
        <f t="shared" si="2"/>
        <v>0.59</v>
      </c>
      <c r="O11">
        <f t="shared" ca="1" si="3"/>
        <v>0.80307203389830517</v>
      </c>
    </row>
    <row r="12" spans="1:15" x14ac:dyDescent="0.35">
      <c r="A12" t="str">
        <f>Tracker!A12</f>
        <v>Company 38</v>
      </c>
      <c r="B12" t="str">
        <f>Tracker!B12</f>
        <v>Title 38</v>
      </c>
      <c r="C12" t="str">
        <f>Tracker!F12</f>
        <v>No Response</v>
      </c>
      <c r="D12" s="1">
        <f ca="1">(Tracker!G12+Tracker!H12)/2</f>
        <v>91</v>
      </c>
      <c r="E12" s="1">
        <v>0.95</v>
      </c>
      <c r="F12" s="1">
        <f>_xlfn.XLOOKUP(Tracker!D12, Weights!$E$2:$E$30, Weights!$F$2:$F$30, 1)</f>
        <v>0.9</v>
      </c>
      <c r="G12" s="1">
        <f t="shared" si="0"/>
        <v>0.95</v>
      </c>
      <c r="H12" s="1">
        <f>_xlfn.XLOOKUP(Tracker!C12, Weights!$A$2:$A$30, Weights!$B$2:$B$30, 0.5)</f>
        <v>0.9</v>
      </c>
      <c r="I12" s="15">
        <f>_xlfn.XLOOKUP(Tracker!F12, Weights!$G$2:$G$30, Weights!$H$2:$H$30, 0.2)</f>
        <v>0.4</v>
      </c>
      <c r="J12" s="15">
        <f>_xlfn.XLOOKUP(Tracker!I12, Weights!$C$2:$C$30, Weights!$D$2:$D$30, 0.2)</f>
        <v>0.5</v>
      </c>
      <c r="K12" s="15">
        <f>MIN(Tracker!N12, 4)/4</f>
        <v>1</v>
      </c>
      <c r="L12">
        <f t="shared" ca="1" si="1"/>
        <v>0.55436062499999994</v>
      </c>
      <c r="M12">
        <f t="shared" si="2"/>
        <v>0.62</v>
      </c>
      <c r="O12">
        <f t="shared" ca="1" si="3"/>
        <v>0.89413004032258059</v>
      </c>
    </row>
    <row r="13" spans="1:15" x14ac:dyDescent="0.35">
      <c r="A13" t="str">
        <f>Tracker!A13</f>
        <v>Company 52</v>
      </c>
      <c r="B13" t="str">
        <f>Tracker!B13</f>
        <v>Title 52</v>
      </c>
      <c r="C13" t="str">
        <f>Tracker!F13</f>
        <v>Interviewing</v>
      </c>
      <c r="D13" s="1">
        <f ca="1">(Tracker!G13+Tracker!H13)/2</f>
        <v>91.5</v>
      </c>
      <c r="E13" s="1">
        <v>0.95</v>
      </c>
      <c r="F13" s="1">
        <f>_xlfn.XLOOKUP(Tracker!D13, Weights!$E$2:$E$30, Weights!$F$2:$F$30, 1)</f>
        <v>0.9</v>
      </c>
      <c r="G13" s="1">
        <f t="shared" si="0"/>
        <v>0.95</v>
      </c>
      <c r="H13" s="1">
        <f>_xlfn.XLOOKUP(Tracker!C13, Weights!$A$2:$A$30, Weights!$B$2:$B$30, 0.5)</f>
        <v>0.9</v>
      </c>
      <c r="I13" s="15">
        <f>_xlfn.XLOOKUP(Tracker!F13, Weights!$G$2:$G$30, Weights!$H$2:$H$30, 0.2)</f>
        <v>0.3</v>
      </c>
      <c r="J13" s="15">
        <f>_xlfn.XLOOKUP(Tracker!I13, Weights!$C$2:$C$30, Weights!$D$2:$D$30, 0.2)</f>
        <v>0.4</v>
      </c>
      <c r="K13" s="15">
        <f>MIN(Tracker!N13, 4)/4</f>
        <v>1</v>
      </c>
      <c r="L13">
        <f t="shared" ca="1" si="1"/>
        <v>0.55740656249999987</v>
      </c>
      <c r="M13">
        <f t="shared" si="2"/>
        <v>0.55000000000000004</v>
      </c>
      <c r="O13">
        <f t="shared" ca="1" si="3"/>
        <v>1.0134664772727269</v>
      </c>
    </row>
    <row r="14" spans="1:15" x14ac:dyDescent="0.35">
      <c r="A14" t="str">
        <f>Tracker!A14</f>
        <v>Company 59</v>
      </c>
      <c r="B14" t="str">
        <f>Tracker!B14</f>
        <v>Title 59</v>
      </c>
      <c r="C14" t="str">
        <f>Tracker!F14</f>
        <v>Denied</v>
      </c>
      <c r="D14" s="1">
        <f ca="1">(Tracker!G14+Tracker!H14)/2</f>
        <v>100.5</v>
      </c>
      <c r="E14" s="1">
        <v>0.95</v>
      </c>
      <c r="F14" s="1">
        <f>_xlfn.XLOOKUP(Tracker!D14, Weights!$E$2:$E$30, Weights!$F$2:$F$30, 1)</f>
        <v>1</v>
      </c>
      <c r="G14" s="1">
        <f t="shared" si="0"/>
        <v>0.95</v>
      </c>
      <c r="H14" s="1">
        <f>_xlfn.XLOOKUP(Tracker!C14, Weights!$A$2:$A$30, Weights!$B$2:$B$30, 0.5)</f>
        <v>1</v>
      </c>
      <c r="I14" s="15">
        <f>_xlfn.XLOOKUP(Tracker!F14, Weights!$G$2:$G$30, Weights!$H$2:$H$30, 0.2)</f>
        <v>0.3</v>
      </c>
      <c r="J14" s="15">
        <f>_xlfn.XLOOKUP(Tracker!I14, Weights!$C$2:$C$30, Weights!$D$2:$D$30, 0.2)</f>
        <v>0.5</v>
      </c>
      <c r="K14" s="15">
        <f>MIN(Tracker!N14, 4)/4</f>
        <v>1</v>
      </c>
      <c r="L14">
        <f t="shared" ca="1" si="1"/>
        <v>0.75584375000000004</v>
      </c>
      <c r="M14">
        <f t="shared" si="2"/>
        <v>0.59</v>
      </c>
      <c r="O14">
        <f t="shared" ca="1" si="3"/>
        <v>1.2810911016949154</v>
      </c>
    </row>
    <row r="15" spans="1:15" x14ac:dyDescent="0.35">
      <c r="A15" t="str">
        <f>Tracker!A15</f>
        <v>Company 72</v>
      </c>
      <c r="B15" t="str">
        <f>Tracker!B15</f>
        <v>Title 72</v>
      </c>
      <c r="C15" t="str">
        <f>Tracker!F15</f>
        <v>Pending</v>
      </c>
      <c r="D15" s="1">
        <f ca="1">(Tracker!G15+Tracker!H15)/2</f>
        <v>85.5</v>
      </c>
      <c r="E15" s="1">
        <v>0.95</v>
      </c>
      <c r="F15" s="1">
        <f>_xlfn.XLOOKUP(Tracker!D15, Weights!$E$2:$E$30, Weights!$F$2:$F$30, 1)</f>
        <v>0.8</v>
      </c>
      <c r="G15" s="1">
        <f t="shared" si="0"/>
        <v>0.95</v>
      </c>
      <c r="H15" s="1">
        <f>_xlfn.XLOOKUP(Tracker!C15, Weights!$A$2:$A$30, Weights!$B$2:$B$30, 0.5)</f>
        <v>0.9</v>
      </c>
      <c r="I15" s="15">
        <f>_xlfn.XLOOKUP(Tracker!F15, Weights!$G$2:$G$30, Weights!$H$2:$H$30, 0.2)</f>
        <v>0.3</v>
      </c>
      <c r="J15" s="15">
        <f>_xlfn.XLOOKUP(Tracker!I15, Weights!$C$2:$C$30, Weights!$D$2:$D$30, 0.2)</f>
        <v>0.4</v>
      </c>
      <c r="K15" s="15">
        <f>MIN(Tracker!N15, 4)/4</f>
        <v>1</v>
      </c>
      <c r="L15">
        <f t="shared" ca="1" si="1"/>
        <v>0.46298250000000002</v>
      </c>
      <c r="M15">
        <f t="shared" si="2"/>
        <v>0.55000000000000004</v>
      </c>
      <c r="O15">
        <f t="shared" ca="1" si="3"/>
        <v>0.84178636363636361</v>
      </c>
    </row>
    <row r="16" spans="1:15" x14ac:dyDescent="0.35">
      <c r="A16" t="str">
        <f>Tracker!A16</f>
        <v>Company 81</v>
      </c>
      <c r="B16" t="str">
        <f>Tracker!B16</f>
        <v>Title 81</v>
      </c>
      <c r="C16" t="str">
        <f>Tracker!F16</f>
        <v>Pending</v>
      </c>
      <c r="D16" s="1">
        <f ca="1">(Tracker!G16+Tracker!H16)/2</f>
        <v>78</v>
      </c>
      <c r="E16" s="1">
        <v>0.95</v>
      </c>
      <c r="F16" s="1">
        <f>_xlfn.XLOOKUP(Tracker!D16, Weights!$E$2:$E$30, Weights!$F$2:$F$30, 1)</f>
        <v>0.8</v>
      </c>
      <c r="G16" s="1">
        <f t="shared" si="0"/>
        <v>0.95</v>
      </c>
      <c r="H16" s="1">
        <f>_xlfn.XLOOKUP(Tracker!C16, Weights!$A$2:$A$30, Weights!$B$2:$B$30, 0.5)</f>
        <v>0.8</v>
      </c>
      <c r="I16" s="15">
        <f>_xlfn.XLOOKUP(Tracker!F16, Weights!$G$2:$G$30, Weights!$H$2:$H$30, 0.2)</f>
        <v>0.3</v>
      </c>
      <c r="J16" s="15">
        <f>_xlfn.XLOOKUP(Tracker!I16, Weights!$C$2:$C$30, Weights!$D$2:$D$30, 0.2)</f>
        <v>0.6</v>
      </c>
      <c r="K16" s="15">
        <f>MIN(Tracker!N16, 4)/4</f>
        <v>1</v>
      </c>
      <c r="L16">
        <f t="shared" ca="1" si="1"/>
        <v>0.37544</v>
      </c>
      <c r="M16">
        <f t="shared" si="2"/>
        <v>0.63</v>
      </c>
      <c r="O16">
        <f t="shared" ca="1" si="3"/>
        <v>0.59593650793650788</v>
      </c>
    </row>
    <row r="17" spans="1:15" x14ac:dyDescent="0.35">
      <c r="A17" t="str">
        <f>Tracker!A17</f>
        <v>Company 26</v>
      </c>
      <c r="B17" t="str">
        <f>Tracker!B17</f>
        <v>Title 26</v>
      </c>
      <c r="C17" t="str">
        <f>Tracker!F17</f>
        <v>Pending</v>
      </c>
      <c r="D17" s="1">
        <f ca="1">(Tracker!G17+Tracker!H17)/2</f>
        <v>96</v>
      </c>
      <c r="E17" s="1">
        <v>0.95</v>
      </c>
      <c r="F17" s="1">
        <f>_xlfn.XLOOKUP(Tracker!D17, Weights!$E$2:$E$30, Weights!$F$2:$F$30, 1)</f>
        <v>1.2</v>
      </c>
      <c r="G17" s="1">
        <f t="shared" si="0"/>
        <v>0.95</v>
      </c>
      <c r="H17" s="1">
        <f>_xlfn.XLOOKUP(Tracker!C17, Weights!$A$2:$A$30, Weights!$B$2:$B$30, 0.5)</f>
        <v>0.8</v>
      </c>
      <c r="I17" s="15">
        <f>_xlfn.XLOOKUP(Tracker!F17, Weights!$G$2:$G$30, Weights!$H$2:$H$30, 0.2)</f>
        <v>0.3</v>
      </c>
      <c r="J17" s="15">
        <f>_xlfn.XLOOKUP(Tracker!I17, Weights!$C$2:$C$30, Weights!$D$2:$D$30, 0.2)</f>
        <v>0.4</v>
      </c>
      <c r="K17" s="15">
        <f>MIN(Tracker!N17, 4)/4</f>
        <v>1</v>
      </c>
      <c r="L17">
        <f t="shared" ca="1" si="1"/>
        <v>0.69312000000000007</v>
      </c>
      <c r="M17">
        <f t="shared" si="2"/>
        <v>0.55000000000000004</v>
      </c>
      <c r="O17">
        <f t="shared" ca="1" si="3"/>
        <v>1.2602181818181819</v>
      </c>
    </row>
    <row r="18" spans="1:15" x14ac:dyDescent="0.35">
      <c r="A18" t="str">
        <f>Tracker!A18</f>
        <v>Company 27</v>
      </c>
      <c r="B18" t="str">
        <f>Tracker!B18</f>
        <v>Title 27</v>
      </c>
      <c r="C18" t="str">
        <f>Tracker!F18</f>
        <v>Pending</v>
      </c>
      <c r="D18" s="1">
        <f ca="1">(Tracker!G18+Tracker!H18)/2</f>
        <v>86</v>
      </c>
      <c r="E18" s="1">
        <v>0.95</v>
      </c>
      <c r="F18" s="1">
        <f>_xlfn.XLOOKUP(Tracker!D18, Weights!$E$2:$E$30, Weights!$F$2:$F$30, 1)</f>
        <v>1.2</v>
      </c>
      <c r="G18" s="1">
        <f t="shared" si="0"/>
        <v>0.95</v>
      </c>
      <c r="H18" s="1">
        <f>_xlfn.XLOOKUP(Tracker!C18, Weights!$A$2:$A$30, Weights!$B$2:$B$30, 0.5)</f>
        <v>0.8</v>
      </c>
      <c r="I18" s="15">
        <f>_xlfn.XLOOKUP(Tracker!F18, Weights!$G$2:$G$30, Weights!$H$2:$H$30, 0.2)</f>
        <v>0.3</v>
      </c>
      <c r="J18" s="15">
        <f>_xlfn.XLOOKUP(Tracker!I18, Weights!$C$2:$C$30, Weights!$D$2:$D$30, 0.2)</f>
        <v>0.5</v>
      </c>
      <c r="K18" s="15">
        <f>MIN(Tracker!N18, 4)/4</f>
        <v>1</v>
      </c>
      <c r="L18">
        <f t="shared" ca="1" si="1"/>
        <v>0.62092000000000003</v>
      </c>
      <c r="M18">
        <f t="shared" si="2"/>
        <v>0.59</v>
      </c>
      <c r="O18">
        <f t="shared" ca="1" si="3"/>
        <v>1.052406779661017</v>
      </c>
    </row>
    <row r="19" spans="1:15" x14ac:dyDescent="0.35">
      <c r="A19" t="str">
        <f>Tracker!A19</f>
        <v>Company 28</v>
      </c>
      <c r="B19" t="str">
        <f>Tracker!B19</f>
        <v>Title 28</v>
      </c>
      <c r="C19" t="str">
        <f>Tracker!F19</f>
        <v>Interviewing</v>
      </c>
      <c r="D19" s="1">
        <f ca="1">(Tracker!G19+Tracker!H19)/2</f>
        <v>74</v>
      </c>
      <c r="E19" s="1">
        <v>0.95</v>
      </c>
      <c r="F19" s="1">
        <f>_xlfn.XLOOKUP(Tracker!D19, Weights!$E$2:$E$30, Weights!$F$2:$F$30, 1)</f>
        <v>0.8</v>
      </c>
      <c r="G19" s="1">
        <f t="shared" si="0"/>
        <v>0.95</v>
      </c>
      <c r="H19" s="1">
        <f>_xlfn.XLOOKUP(Tracker!C19, Weights!$A$2:$A$30, Weights!$B$2:$B$30, 0.5)</f>
        <v>1.2</v>
      </c>
      <c r="I19" s="15">
        <f>_xlfn.XLOOKUP(Tracker!F19, Weights!$G$2:$G$30, Weights!$H$2:$H$30, 0.2)</f>
        <v>0.3</v>
      </c>
      <c r="J19" s="15">
        <f>_xlfn.XLOOKUP(Tracker!I19, Weights!$C$2:$C$30, Weights!$D$2:$D$30, 0.2)</f>
        <v>0.4</v>
      </c>
      <c r="K19" s="15">
        <f>MIN(Tracker!N19, 4)/4</f>
        <v>1</v>
      </c>
      <c r="L19">
        <f t="shared" ca="1" si="1"/>
        <v>0.53427999999999998</v>
      </c>
      <c r="M19">
        <f t="shared" si="2"/>
        <v>0.55000000000000004</v>
      </c>
      <c r="O19">
        <f t="shared" ca="1" si="3"/>
        <v>0.97141818181818174</v>
      </c>
    </row>
    <row r="20" spans="1:15" x14ac:dyDescent="0.35">
      <c r="A20" t="str">
        <f>Tracker!A20</f>
        <v>Company 31</v>
      </c>
      <c r="B20" t="str">
        <f>Tracker!B20</f>
        <v>Title 31</v>
      </c>
      <c r="C20" t="str">
        <f>Tracker!F20</f>
        <v>Pending</v>
      </c>
      <c r="D20" s="1">
        <f ca="1">(Tracker!G20+Tracker!H20)/2</f>
        <v>84</v>
      </c>
      <c r="E20" s="1">
        <v>0.95</v>
      </c>
      <c r="F20" s="1">
        <f>_xlfn.XLOOKUP(Tracker!D20, Weights!$E$2:$E$30, Weights!$F$2:$F$30, 1)</f>
        <v>1.2</v>
      </c>
      <c r="G20" s="1">
        <f t="shared" si="0"/>
        <v>0.95</v>
      </c>
      <c r="H20" s="1">
        <f>_xlfn.XLOOKUP(Tracker!C20, Weights!$A$2:$A$30, Weights!$B$2:$B$30, 0.5)</f>
        <v>0.8</v>
      </c>
      <c r="I20" s="15">
        <f>_xlfn.XLOOKUP(Tracker!F20, Weights!$G$2:$G$30, Weights!$H$2:$H$30, 0.2)</f>
        <v>0.3</v>
      </c>
      <c r="J20" s="15">
        <f>_xlfn.XLOOKUP(Tracker!I20, Weights!$C$2:$C$30, Weights!$D$2:$D$30, 0.2)</f>
        <v>0.6</v>
      </c>
      <c r="K20" s="15">
        <f>MIN(Tracker!N20, 4)/4</f>
        <v>1</v>
      </c>
      <c r="L20">
        <f t="shared" ca="1" si="1"/>
        <v>0.60648000000000002</v>
      </c>
      <c r="M20">
        <f t="shared" si="2"/>
        <v>0.63</v>
      </c>
      <c r="O20">
        <f t="shared" ca="1" si="3"/>
        <v>0.96266666666666667</v>
      </c>
    </row>
    <row r="21" spans="1:15" x14ac:dyDescent="0.35">
      <c r="A21" t="str">
        <f>Tracker!A21</f>
        <v>Company 32</v>
      </c>
      <c r="B21" t="str">
        <f>Tracker!B21</f>
        <v>Title 32</v>
      </c>
      <c r="C21" t="str">
        <f>Tracker!F21</f>
        <v>Rejected</v>
      </c>
      <c r="D21" s="1">
        <f ca="1">(Tracker!G21+Tracker!H21)/2</f>
        <v>82</v>
      </c>
      <c r="E21" s="1">
        <v>0.95</v>
      </c>
      <c r="F21" s="1">
        <f>_xlfn.XLOOKUP(Tracker!D21, Weights!$E$2:$E$30, Weights!$F$2:$F$30, 1)</f>
        <v>0.9</v>
      </c>
      <c r="G21" s="1">
        <f t="shared" si="0"/>
        <v>0.95</v>
      </c>
      <c r="H21" s="1">
        <f>_xlfn.XLOOKUP(Tracker!C21, Weights!$A$2:$A$30, Weights!$B$2:$B$30, 0.5)</f>
        <v>1.1000000000000001</v>
      </c>
      <c r="I21" s="15">
        <f>_xlfn.XLOOKUP(Tracker!F21, Weights!$G$2:$G$30, Weights!$H$2:$H$30, 0.2)</f>
        <v>0.3</v>
      </c>
      <c r="J21" s="15">
        <f>_xlfn.XLOOKUP(Tracker!I21, Weights!$C$2:$C$30, Weights!$D$2:$D$30, 0.2)</f>
        <v>0.6</v>
      </c>
      <c r="K21" s="15">
        <f>MIN(Tracker!N21, 4)/4</f>
        <v>1</v>
      </c>
      <c r="L21">
        <f t="shared" ca="1" si="1"/>
        <v>0.61054125000000004</v>
      </c>
      <c r="M21">
        <f t="shared" si="2"/>
        <v>0.63</v>
      </c>
      <c r="O21">
        <f t="shared" ca="1" si="3"/>
        <v>0.9691130952380953</v>
      </c>
    </row>
    <row r="22" spans="1:15" x14ac:dyDescent="0.35">
      <c r="A22" t="str">
        <f>Tracker!A22</f>
        <v>Company 34</v>
      </c>
      <c r="B22" t="str">
        <f>Tracker!B22</f>
        <v>Title 34</v>
      </c>
      <c r="C22" t="str">
        <f>Tracker!F22</f>
        <v>Interviewing</v>
      </c>
      <c r="D22" s="1">
        <f ca="1">(Tracker!G22+Tracker!H22)/2</f>
        <v>92.5</v>
      </c>
      <c r="E22" s="1">
        <v>0.95</v>
      </c>
      <c r="F22" s="1">
        <f>_xlfn.XLOOKUP(Tracker!D22, Weights!$E$2:$E$30, Weights!$F$2:$F$30, 1)</f>
        <v>0.8</v>
      </c>
      <c r="G22" s="1">
        <f t="shared" si="0"/>
        <v>0.95</v>
      </c>
      <c r="H22" s="1">
        <f>_xlfn.XLOOKUP(Tracker!C22, Weights!$A$2:$A$30, Weights!$B$2:$B$30, 0.5)</f>
        <v>0.8</v>
      </c>
      <c r="I22" s="15">
        <f>_xlfn.XLOOKUP(Tracker!F22, Weights!$G$2:$G$30, Weights!$H$2:$H$30, 0.2)</f>
        <v>0.3</v>
      </c>
      <c r="J22" s="15">
        <f>_xlfn.XLOOKUP(Tracker!I22, Weights!$C$2:$C$30, Weights!$D$2:$D$30, 0.2)</f>
        <v>0.3</v>
      </c>
      <c r="K22" s="15">
        <f>MIN(Tracker!N22, 4)/4</f>
        <v>1</v>
      </c>
      <c r="L22">
        <f t="shared" ca="1" si="1"/>
        <v>0.44523333333333337</v>
      </c>
      <c r="M22">
        <f t="shared" si="2"/>
        <v>0.51</v>
      </c>
      <c r="O22">
        <f t="shared" ca="1" si="3"/>
        <v>0.87300653594771249</v>
      </c>
    </row>
    <row r="23" spans="1:15" x14ac:dyDescent="0.35">
      <c r="A23" t="str">
        <f>Tracker!A23</f>
        <v>Company 8</v>
      </c>
      <c r="B23" t="str">
        <f>Tracker!B23</f>
        <v>Title 8</v>
      </c>
      <c r="C23" t="str">
        <f>Tracker!F23</f>
        <v>Denied</v>
      </c>
      <c r="D23" s="1">
        <f ca="1">(Tracker!G23+Tracker!H23)/2</f>
        <v>75.5</v>
      </c>
      <c r="E23" s="1">
        <v>0.95</v>
      </c>
      <c r="F23" s="1">
        <f>_xlfn.XLOOKUP(Tracker!D23, Weights!$E$2:$E$30, Weights!$F$2:$F$30, 1)</f>
        <v>0.8</v>
      </c>
      <c r="G23" s="1">
        <f t="shared" si="0"/>
        <v>0.95</v>
      </c>
      <c r="H23" s="1">
        <f>_xlfn.XLOOKUP(Tracker!C23, Weights!$A$2:$A$30, Weights!$B$2:$B$30, 0.5)</f>
        <v>0.8</v>
      </c>
      <c r="I23" s="15">
        <f>_xlfn.XLOOKUP(Tracker!F23, Weights!$G$2:$G$30, Weights!$H$2:$H$30, 0.2)</f>
        <v>0.3</v>
      </c>
      <c r="J23" s="15">
        <f>_xlfn.XLOOKUP(Tracker!I23, Weights!$C$2:$C$30, Weights!$D$2:$D$30, 0.2)</f>
        <v>0.3</v>
      </c>
      <c r="K23" s="15">
        <f>MIN(Tracker!N23, 4)/4</f>
        <v>1</v>
      </c>
      <c r="L23">
        <f t="shared" ca="1" si="1"/>
        <v>0.36340666666666666</v>
      </c>
      <c r="M23">
        <f t="shared" si="2"/>
        <v>0.51</v>
      </c>
      <c r="O23">
        <f t="shared" ca="1" si="3"/>
        <v>0.71256209150326799</v>
      </c>
    </row>
    <row r="24" spans="1:15" x14ac:dyDescent="0.35">
      <c r="A24" t="str">
        <f>Tracker!A24</f>
        <v>Company 9</v>
      </c>
      <c r="B24" t="str">
        <f>Tracker!B24</f>
        <v>Title 9</v>
      </c>
      <c r="C24" t="str">
        <f>Tracker!F24</f>
        <v>Rejected</v>
      </c>
      <c r="D24" s="1">
        <f ca="1">(Tracker!G24+Tracker!H24)/2</f>
        <v>76.5</v>
      </c>
      <c r="E24" s="1">
        <v>0.95</v>
      </c>
      <c r="F24" s="1">
        <f>_xlfn.XLOOKUP(Tracker!D24, Weights!$E$2:$E$30, Weights!$F$2:$F$30, 1)</f>
        <v>0.9</v>
      </c>
      <c r="G24" s="1">
        <f t="shared" si="0"/>
        <v>0.95</v>
      </c>
      <c r="H24" s="1">
        <f>_xlfn.XLOOKUP(Tracker!C24, Weights!$A$2:$A$30, Weights!$B$2:$B$30, 0.5)</f>
        <v>1</v>
      </c>
      <c r="I24" s="15">
        <f>_xlfn.XLOOKUP(Tracker!F24, Weights!$G$2:$G$30, Weights!$H$2:$H$30, 0.2)</f>
        <v>0.3</v>
      </c>
      <c r="J24" s="15">
        <f>_xlfn.XLOOKUP(Tracker!I24, Weights!$C$2:$C$30, Weights!$D$2:$D$30, 0.2)</f>
        <v>0.6</v>
      </c>
      <c r="K24" s="15">
        <f>MIN(Tracker!N24, 4)/4</f>
        <v>1</v>
      </c>
      <c r="L24">
        <f t="shared" ca="1" si="1"/>
        <v>0.51780937499999991</v>
      </c>
      <c r="M24">
        <f t="shared" si="2"/>
        <v>0.63</v>
      </c>
      <c r="O24">
        <f t="shared" ca="1" si="3"/>
        <v>0.8219196428571427</v>
      </c>
    </row>
    <row r="25" spans="1:15" x14ac:dyDescent="0.35">
      <c r="A25" t="str">
        <f>Tracker!A25</f>
        <v>Company 35</v>
      </c>
      <c r="B25" t="str">
        <f>Tracker!B25</f>
        <v>Title 35</v>
      </c>
      <c r="C25" t="str">
        <f>Tracker!F25</f>
        <v>Denied</v>
      </c>
      <c r="D25" s="1">
        <f ca="1">(Tracker!G25+Tracker!H25)/2</f>
        <v>72</v>
      </c>
      <c r="E25" s="1">
        <v>0.95</v>
      </c>
      <c r="F25" s="1">
        <f>_xlfn.XLOOKUP(Tracker!D25, Weights!$E$2:$E$30, Weights!$F$2:$F$30, 1)</f>
        <v>0.9</v>
      </c>
      <c r="G25" s="1">
        <f t="shared" si="0"/>
        <v>0.95</v>
      </c>
      <c r="H25" s="1">
        <f>_xlfn.XLOOKUP(Tracker!C25, Weights!$A$2:$A$30, Weights!$B$2:$B$30, 0.5)</f>
        <v>0.9</v>
      </c>
      <c r="I25" s="15">
        <f>_xlfn.XLOOKUP(Tracker!F25, Weights!$G$2:$G$30, Weights!$H$2:$H$30, 0.2)</f>
        <v>0.3</v>
      </c>
      <c r="J25" s="15">
        <f>_xlfn.XLOOKUP(Tracker!I25, Weights!$C$2:$C$30, Weights!$D$2:$D$30, 0.2)</f>
        <v>0.5</v>
      </c>
      <c r="K25" s="15">
        <f>MIN(Tracker!N25, 4)/4</f>
        <v>1</v>
      </c>
      <c r="L25">
        <f t="shared" ca="1" si="1"/>
        <v>0.43861499999999992</v>
      </c>
      <c r="M25">
        <f t="shared" si="2"/>
        <v>0.59</v>
      </c>
      <c r="O25">
        <f t="shared" ca="1" si="3"/>
        <v>0.74341525423728805</v>
      </c>
    </row>
    <row r="26" spans="1:15" x14ac:dyDescent="0.35">
      <c r="A26" t="str">
        <f>Tracker!A26</f>
        <v>Company 36</v>
      </c>
      <c r="B26" t="str">
        <f>Tracker!B26</f>
        <v>Title 36</v>
      </c>
      <c r="C26" t="str">
        <f>Tracker!F26</f>
        <v>No Response</v>
      </c>
      <c r="D26" s="1">
        <f ca="1">(Tracker!G26+Tracker!H26)/2</f>
        <v>91</v>
      </c>
      <c r="E26" s="1">
        <v>0.95</v>
      </c>
      <c r="F26" s="1">
        <f>_xlfn.XLOOKUP(Tracker!D26, Weights!$E$2:$E$30, Weights!$F$2:$F$30, 1)</f>
        <v>0.8</v>
      </c>
      <c r="G26" s="1">
        <f t="shared" si="0"/>
        <v>0.95</v>
      </c>
      <c r="H26" s="1">
        <f>_xlfn.XLOOKUP(Tracker!C26, Weights!$A$2:$A$30, Weights!$B$2:$B$30, 0.5)</f>
        <v>0.8</v>
      </c>
      <c r="I26" s="15">
        <f>_xlfn.XLOOKUP(Tracker!F26, Weights!$G$2:$G$30, Weights!$H$2:$H$30, 0.2)</f>
        <v>0.4</v>
      </c>
      <c r="J26" s="15">
        <f>_xlfn.XLOOKUP(Tracker!I26, Weights!$C$2:$C$30, Weights!$D$2:$D$30, 0.2)</f>
        <v>0.5</v>
      </c>
      <c r="K26" s="15">
        <f>MIN(Tracker!N26, 4)/4</f>
        <v>1</v>
      </c>
      <c r="L26">
        <f t="shared" ca="1" si="1"/>
        <v>0.43801333333333331</v>
      </c>
      <c r="M26">
        <f t="shared" si="2"/>
        <v>0.62</v>
      </c>
      <c r="O26">
        <f t="shared" ca="1" si="3"/>
        <v>0.70647311827956982</v>
      </c>
    </row>
    <row r="27" spans="1:15" x14ac:dyDescent="0.35">
      <c r="A27" t="str">
        <f>Tracker!A27</f>
        <v>Company 15</v>
      </c>
      <c r="B27" t="str">
        <f>Tracker!B27</f>
        <v>Title 15</v>
      </c>
      <c r="C27" t="str">
        <f>Tracker!F27</f>
        <v>Pending</v>
      </c>
      <c r="D27" s="1">
        <f ca="1">(Tracker!G27+Tracker!H27)/2</f>
        <v>87</v>
      </c>
      <c r="E27" s="1">
        <v>0.95</v>
      </c>
      <c r="F27" s="1">
        <f>_xlfn.XLOOKUP(Tracker!D27, Weights!$E$2:$E$30, Weights!$F$2:$F$30, 1)</f>
        <v>1.1000000000000001</v>
      </c>
      <c r="G27" s="1">
        <f t="shared" si="0"/>
        <v>0.95</v>
      </c>
      <c r="H27" s="1">
        <f>_xlfn.XLOOKUP(Tracker!C27, Weights!$A$2:$A$30, Weights!$B$2:$B$30, 0.5)</f>
        <v>0.8</v>
      </c>
      <c r="I27" s="15">
        <f>_xlfn.XLOOKUP(Tracker!F27, Weights!$G$2:$G$30, Weights!$H$2:$H$30, 0.2)</f>
        <v>0.3</v>
      </c>
      <c r="J27" s="15">
        <f>_xlfn.XLOOKUP(Tracker!I27, Weights!$C$2:$C$30, Weights!$D$2:$D$30, 0.2)</f>
        <v>0.6</v>
      </c>
      <c r="K27" s="15">
        <f>MIN(Tracker!N27, 4)/4</f>
        <v>1</v>
      </c>
      <c r="L27">
        <f t="shared" ca="1" si="1"/>
        <v>0.57579499999999995</v>
      </c>
      <c r="M27">
        <f t="shared" si="2"/>
        <v>0.63</v>
      </c>
      <c r="O27">
        <f t="shared" ca="1" si="3"/>
        <v>0.91396031746031736</v>
      </c>
    </row>
    <row r="28" spans="1:15" x14ac:dyDescent="0.35">
      <c r="A28" t="str">
        <f>Tracker!A28</f>
        <v>Company 37</v>
      </c>
      <c r="B28" t="str">
        <f>Tracker!B28</f>
        <v>Title 37</v>
      </c>
      <c r="C28" t="str">
        <f>Tracker!F28</f>
        <v>Ghosted</v>
      </c>
      <c r="D28" s="1">
        <f ca="1">(Tracker!G28+Tracker!H28)/2</f>
        <v>93.5</v>
      </c>
      <c r="E28" s="1">
        <v>0.95</v>
      </c>
      <c r="F28" s="1">
        <f>_xlfn.XLOOKUP(Tracker!D28, Weights!$E$2:$E$30, Weights!$F$2:$F$30, 1)</f>
        <v>0.8</v>
      </c>
      <c r="G28" s="1">
        <f t="shared" si="0"/>
        <v>0.95</v>
      </c>
      <c r="H28" s="1">
        <f>_xlfn.XLOOKUP(Tracker!C28, Weights!$A$2:$A$30, Weights!$B$2:$B$30, 0.5)</f>
        <v>0.9</v>
      </c>
      <c r="I28" s="15">
        <f>_xlfn.XLOOKUP(Tracker!F28, Weights!$G$2:$G$30, Weights!$H$2:$H$30, 0.2)</f>
        <v>0.3</v>
      </c>
      <c r="J28" s="15">
        <f>_xlfn.XLOOKUP(Tracker!I28, Weights!$C$2:$C$30, Weights!$D$2:$D$30, 0.2)</f>
        <v>0.4</v>
      </c>
      <c r="K28" s="15">
        <f>MIN(Tracker!N28, 4)/4</f>
        <v>1</v>
      </c>
      <c r="L28">
        <f t="shared" ca="1" si="1"/>
        <v>0.50630249999999999</v>
      </c>
      <c r="M28">
        <f t="shared" si="2"/>
        <v>0.55000000000000004</v>
      </c>
      <c r="O28">
        <f t="shared" ca="1" si="3"/>
        <v>0.92054999999999987</v>
      </c>
    </row>
    <row r="29" spans="1:15" x14ac:dyDescent="0.35">
      <c r="A29" t="str">
        <f>Tracker!A29</f>
        <v>Company 55</v>
      </c>
      <c r="B29" t="str">
        <f>Tracker!B29</f>
        <v>Title 55</v>
      </c>
      <c r="C29" t="str">
        <f>Tracker!F29</f>
        <v>Pending</v>
      </c>
      <c r="D29" s="1">
        <f ca="1">(Tracker!G29+Tracker!H29)/2</f>
        <v>70.5</v>
      </c>
      <c r="E29" s="1">
        <v>0.95</v>
      </c>
      <c r="F29" s="1">
        <f>_xlfn.XLOOKUP(Tracker!D29, Weights!$E$2:$E$30, Weights!$F$2:$F$30, 1)</f>
        <v>1</v>
      </c>
      <c r="G29" s="1">
        <f t="shared" si="0"/>
        <v>0.95</v>
      </c>
      <c r="H29" s="1">
        <f>_xlfn.XLOOKUP(Tracker!C29, Weights!$A$2:$A$30, Weights!$B$2:$B$30, 0.5)</f>
        <v>0.9</v>
      </c>
      <c r="I29" s="15">
        <f>_xlfn.XLOOKUP(Tracker!F29, Weights!$G$2:$G$30, Weights!$H$2:$H$30, 0.2)</f>
        <v>0.3</v>
      </c>
      <c r="J29" s="15">
        <f>_xlfn.XLOOKUP(Tracker!I29, Weights!$C$2:$C$30, Weights!$D$2:$D$30, 0.2)</f>
        <v>0.5</v>
      </c>
      <c r="K29" s="15">
        <f>MIN(Tracker!N29, 4)/4</f>
        <v>1</v>
      </c>
      <c r="L29">
        <f t="shared" ca="1" si="1"/>
        <v>0.47719687500000002</v>
      </c>
      <c r="M29">
        <f t="shared" si="2"/>
        <v>0.59</v>
      </c>
      <c r="O29">
        <f t="shared" ca="1" si="3"/>
        <v>0.80880826271186446</v>
      </c>
    </row>
    <row r="30" spans="1:15" x14ac:dyDescent="0.35">
      <c r="A30" t="str">
        <f>Tracker!A30</f>
        <v>Company 64</v>
      </c>
      <c r="B30" t="str">
        <f>Tracker!B30</f>
        <v>Title 64</v>
      </c>
      <c r="C30" t="str">
        <f>Tracker!F30</f>
        <v>Pending</v>
      </c>
      <c r="D30" s="1">
        <f ca="1">(Tracker!G30+Tracker!H30)/2</f>
        <v>103.5</v>
      </c>
      <c r="E30" s="1">
        <v>0.95</v>
      </c>
      <c r="F30" s="1">
        <f>_xlfn.XLOOKUP(Tracker!D30, Weights!$E$2:$E$30, Weights!$F$2:$F$30, 1)</f>
        <v>1.1000000000000001</v>
      </c>
      <c r="G30" s="1">
        <f t="shared" si="0"/>
        <v>0.95</v>
      </c>
      <c r="H30" s="1">
        <f>_xlfn.XLOOKUP(Tracker!C30, Weights!$A$2:$A$30, Weights!$B$2:$B$30, 0.5)</f>
        <v>1</v>
      </c>
      <c r="I30" s="15">
        <f>_xlfn.XLOOKUP(Tracker!F30, Weights!$G$2:$G$30, Weights!$H$2:$H$30, 0.2)</f>
        <v>0.3</v>
      </c>
      <c r="J30" s="15">
        <f>_xlfn.XLOOKUP(Tracker!I30, Weights!$C$2:$C$30, Weights!$D$2:$D$30, 0.2)</f>
        <v>0.4</v>
      </c>
      <c r="K30" s="15">
        <f>MIN(Tracker!N30, 4)/4</f>
        <v>1</v>
      </c>
      <c r="L30">
        <f t="shared" ca="1" si="1"/>
        <v>0.85624687499999996</v>
      </c>
      <c r="M30">
        <f t="shared" si="2"/>
        <v>0.55000000000000004</v>
      </c>
      <c r="O30">
        <f t="shared" ca="1" si="3"/>
        <v>1.5568124999999997</v>
      </c>
    </row>
    <row r="31" spans="1:15" x14ac:dyDescent="0.35">
      <c r="A31" t="str">
        <f>Tracker!A31</f>
        <v>Company 74</v>
      </c>
      <c r="B31" t="str">
        <f>Tracker!B31</f>
        <v>Title 74</v>
      </c>
      <c r="C31" t="str">
        <f>Tracker!F31</f>
        <v>Pending</v>
      </c>
      <c r="D31" s="1">
        <f ca="1">(Tracker!G31+Tracker!H31)/2</f>
        <v>82</v>
      </c>
      <c r="E31" s="1">
        <v>0.95</v>
      </c>
      <c r="F31" s="1">
        <f>_xlfn.XLOOKUP(Tracker!D31, Weights!$E$2:$E$30, Weights!$F$2:$F$30, 1)</f>
        <v>0.8</v>
      </c>
      <c r="G31" s="1">
        <f t="shared" si="0"/>
        <v>0.95</v>
      </c>
      <c r="H31" s="1">
        <f>_xlfn.XLOOKUP(Tracker!C31, Weights!$A$2:$A$30, Weights!$B$2:$B$30, 0.5)</f>
        <v>0.8</v>
      </c>
      <c r="I31" s="15">
        <f>_xlfn.XLOOKUP(Tracker!F31, Weights!$G$2:$G$30, Weights!$H$2:$H$30, 0.2)</f>
        <v>0.3</v>
      </c>
      <c r="J31" s="15">
        <f>_xlfn.XLOOKUP(Tracker!I31, Weights!$C$2:$C$30, Weights!$D$2:$D$30, 0.2)</f>
        <v>0.7</v>
      </c>
      <c r="K31" s="15">
        <f>MIN(Tracker!N31, 4)/4</f>
        <v>1</v>
      </c>
      <c r="L31">
        <f t="shared" ca="1" si="1"/>
        <v>0.39469333333333334</v>
      </c>
      <c r="M31">
        <f t="shared" si="2"/>
        <v>0.67</v>
      </c>
      <c r="O31">
        <f t="shared" ca="1" si="3"/>
        <v>0.58909452736318402</v>
      </c>
    </row>
    <row r="32" spans="1:15" x14ac:dyDescent="0.35">
      <c r="A32" t="str">
        <f>Tracker!A32</f>
        <v>Company 10</v>
      </c>
      <c r="B32" t="str">
        <f>Tracker!B32</f>
        <v>Title 10</v>
      </c>
      <c r="C32" t="str">
        <f>Tracker!F32</f>
        <v>No Response</v>
      </c>
      <c r="D32" s="1">
        <f ca="1">(Tracker!G32+Tracker!H32)/2</f>
        <v>75</v>
      </c>
      <c r="E32" s="1">
        <v>0.95</v>
      </c>
      <c r="F32" s="1">
        <f>_xlfn.XLOOKUP(Tracker!D32, Weights!$E$2:$E$30, Weights!$F$2:$F$30, 1)</f>
        <v>0.9</v>
      </c>
      <c r="G32" s="1">
        <f t="shared" si="0"/>
        <v>0.95</v>
      </c>
      <c r="H32" s="1">
        <f>_xlfn.XLOOKUP(Tracker!C32, Weights!$A$2:$A$30, Weights!$B$2:$B$30, 0.5)</f>
        <v>1</v>
      </c>
      <c r="I32" s="15">
        <f>_xlfn.XLOOKUP(Tracker!F32, Weights!$G$2:$G$30, Weights!$H$2:$H$30, 0.2)</f>
        <v>0.4</v>
      </c>
      <c r="J32" s="15">
        <f>_xlfn.XLOOKUP(Tracker!I32, Weights!$C$2:$C$30, Weights!$D$2:$D$30, 0.2)</f>
        <v>0.7</v>
      </c>
      <c r="K32" s="15">
        <f>MIN(Tracker!N32, 4)/4</f>
        <v>1</v>
      </c>
      <c r="L32">
        <f t="shared" ca="1" si="1"/>
        <v>0.50765624999999992</v>
      </c>
      <c r="M32">
        <f t="shared" si="2"/>
        <v>0.7</v>
      </c>
      <c r="O32">
        <f t="shared" ca="1" si="3"/>
        <v>0.72522321428571423</v>
      </c>
    </row>
    <row r="33" spans="1:15" x14ac:dyDescent="0.35">
      <c r="A33" t="str">
        <f>Tracker!A33</f>
        <v>Company 39</v>
      </c>
      <c r="B33" t="str">
        <f>Tracker!B33</f>
        <v>Title 39</v>
      </c>
      <c r="C33" t="str">
        <f>Tracker!F33</f>
        <v>Bailed</v>
      </c>
      <c r="D33" s="1">
        <f ca="1">(Tracker!G33+Tracker!H33)/2</f>
        <v>89</v>
      </c>
      <c r="E33" s="1">
        <v>0.95</v>
      </c>
      <c r="F33" s="1">
        <f>_xlfn.XLOOKUP(Tracker!D33, Weights!$E$2:$E$30, Weights!$F$2:$F$30, 1)</f>
        <v>0.8</v>
      </c>
      <c r="G33" s="1">
        <f t="shared" si="0"/>
        <v>0.95</v>
      </c>
      <c r="H33" s="1">
        <f>_xlfn.XLOOKUP(Tracker!C33, Weights!$A$2:$A$30, Weights!$B$2:$B$30, 0.5)</f>
        <v>0.8</v>
      </c>
      <c r="I33" s="15">
        <f>_xlfn.XLOOKUP(Tracker!F33, Weights!$G$2:$G$30, Weights!$H$2:$H$30, 0.2)</f>
        <v>0.4</v>
      </c>
      <c r="J33" s="15">
        <f>_xlfn.XLOOKUP(Tracker!I33, Weights!$C$2:$C$30, Weights!$D$2:$D$30, 0.2)</f>
        <v>0.6</v>
      </c>
      <c r="K33" s="15">
        <f>MIN(Tracker!N33, 4)/4</f>
        <v>1</v>
      </c>
      <c r="L33">
        <f t="shared" ca="1" si="1"/>
        <v>0.42838666666666669</v>
      </c>
      <c r="M33">
        <f t="shared" si="2"/>
        <v>0.66</v>
      </c>
      <c r="O33">
        <f t="shared" ca="1" si="3"/>
        <v>0.64907070707070713</v>
      </c>
    </row>
    <row r="34" spans="1:15" x14ac:dyDescent="0.35">
      <c r="A34" t="str">
        <f>Tracker!A34</f>
        <v>Company 5</v>
      </c>
      <c r="B34" t="str">
        <f>Tracker!B34</f>
        <v>Title 11</v>
      </c>
      <c r="C34" t="str">
        <f>Tracker!F34</f>
        <v>Rejected</v>
      </c>
      <c r="D34" s="1">
        <f ca="1">(Tracker!G34+Tracker!H34)/2</f>
        <v>88</v>
      </c>
      <c r="E34" s="1">
        <v>0.95</v>
      </c>
      <c r="F34" s="1">
        <f>_xlfn.XLOOKUP(Tracker!D34, Weights!$E$2:$E$30, Weights!$F$2:$F$30, 1)</f>
        <v>0.9</v>
      </c>
      <c r="G34" s="1">
        <f t="shared" si="0"/>
        <v>0.95</v>
      </c>
      <c r="H34" s="1">
        <f>_xlfn.XLOOKUP(Tracker!C34, Weights!$A$2:$A$30, Weights!$B$2:$B$30, 0.5)</f>
        <v>1.1000000000000001</v>
      </c>
      <c r="I34" s="15">
        <f>_xlfn.XLOOKUP(Tracker!F34, Weights!$G$2:$G$30, Weights!$H$2:$H$30, 0.2)</f>
        <v>0.3</v>
      </c>
      <c r="J34" s="15">
        <f>_xlfn.XLOOKUP(Tracker!I34, Weights!$C$2:$C$30, Weights!$D$2:$D$30, 0.2)</f>
        <v>0.7</v>
      </c>
      <c r="K34" s="15">
        <f>MIN(Tracker!N34, 4)/4</f>
        <v>1</v>
      </c>
      <c r="L34">
        <f t="shared" ca="1" si="1"/>
        <v>0.65521499999999999</v>
      </c>
      <c r="M34">
        <f t="shared" si="2"/>
        <v>0.67</v>
      </c>
      <c r="O34">
        <f t="shared" ca="1" si="3"/>
        <v>0.97793283582089541</v>
      </c>
    </row>
    <row r="35" spans="1:15" x14ac:dyDescent="0.35">
      <c r="A35" t="str">
        <f>Tracker!A35</f>
        <v>Company 41</v>
      </c>
      <c r="B35" t="str">
        <f>Tracker!B35</f>
        <v>Title 41</v>
      </c>
      <c r="C35" t="str">
        <f>Tracker!F35</f>
        <v>Rejected</v>
      </c>
      <c r="D35" s="1">
        <f ca="1">(Tracker!G35+Tracker!H35)/2</f>
        <v>95</v>
      </c>
      <c r="E35" s="1">
        <v>0.95</v>
      </c>
      <c r="F35" s="1">
        <f>_xlfn.XLOOKUP(Tracker!D35, Weights!$E$2:$E$30, Weights!$F$2:$F$30, 1)</f>
        <v>0.9</v>
      </c>
      <c r="G35" s="1">
        <f t="shared" si="0"/>
        <v>0.95</v>
      </c>
      <c r="H35" s="1">
        <f>_xlfn.XLOOKUP(Tracker!C35, Weights!$A$2:$A$30, Weights!$B$2:$B$30, 0.5)</f>
        <v>1.2</v>
      </c>
      <c r="I35" s="15">
        <f>_xlfn.XLOOKUP(Tracker!F35, Weights!$G$2:$G$30, Weights!$H$2:$H$30, 0.2)</f>
        <v>0.3</v>
      </c>
      <c r="J35" s="15">
        <f>_xlfn.XLOOKUP(Tracker!I35, Weights!$C$2:$C$30, Weights!$D$2:$D$30, 0.2)</f>
        <v>0.5</v>
      </c>
      <c r="K35" s="15">
        <f>MIN(Tracker!N35, 4)/4</f>
        <v>1</v>
      </c>
      <c r="L35">
        <f t="shared" ca="1" si="1"/>
        <v>0.77163749999999987</v>
      </c>
      <c r="M35">
        <f t="shared" si="2"/>
        <v>0.59</v>
      </c>
      <c r="O35">
        <f t="shared" ca="1" si="3"/>
        <v>1.3078601694915253</v>
      </c>
    </row>
    <row r="36" spans="1:15" x14ac:dyDescent="0.35">
      <c r="A36" t="str">
        <f>Tracker!A36</f>
        <v>Company 42</v>
      </c>
      <c r="B36" t="str">
        <f>Tracker!B36</f>
        <v>Title 42</v>
      </c>
      <c r="C36" t="str">
        <f>Tracker!F36</f>
        <v>Pending</v>
      </c>
      <c r="D36" s="1">
        <f ca="1">(Tracker!G36+Tracker!H36)/2</f>
        <v>79.5</v>
      </c>
      <c r="E36" s="1">
        <v>0.95</v>
      </c>
      <c r="F36" s="1">
        <f>_xlfn.XLOOKUP(Tracker!D36, Weights!$E$2:$E$30, Weights!$F$2:$F$30, 1)</f>
        <v>0.9</v>
      </c>
      <c r="G36" s="1">
        <f t="shared" si="0"/>
        <v>0.95</v>
      </c>
      <c r="H36" s="1">
        <f>_xlfn.XLOOKUP(Tracker!C36, Weights!$A$2:$A$30, Weights!$B$2:$B$30, 0.5)</f>
        <v>1.1000000000000001</v>
      </c>
      <c r="I36" s="15">
        <f>_xlfn.XLOOKUP(Tracker!F36, Weights!$G$2:$G$30, Weights!$H$2:$H$30, 0.2)</f>
        <v>0.3</v>
      </c>
      <c r="J36" s="15">
        <f>_xlfn.XLOOKUP(Tracker!I36, Weights!$C$2:$C$30, Weights!$D$2:$D$30, 0.2)</f>
        <v>0.7</v>
      </c>
      <c r="K36" s="15">
        <f>MIN(Tracker!N36, 4)/4</f>
        <v>1</v>
      </c>
      <c r="L36">
        <f t="shared" ca="1" si="1"/>
        <v>0.59192718749999995</v>
      </c>
      <c r="M36">
        <f t="shared" si="2"/>
        <v>0.67</v>
      </c>
      <c r="O36">
        <f t="shared" ca="1" si="3"/>
        <v>0.8834734141791043</v>
      </c>
    </row>
    <row r="37" spans="1:15" x14ac:dyDescent="0.35">
      <c r="A37" t="str">
        <f>Tracker!A37</f>
        <v>Company 43</v>
      </c>
      <c r="B37" t="str">
        <f>Tracker!B37</f>
        <v>Title 43</v>
      </c>
      <c r="C37" t="str">
        <f>Tracker!F37</f>
        <v>No Response</v>
      </c>
      <c r="D37" s="1">
        <f ca="1">(Tracker!G37+Tracker!H37)/2</f>
        <v>91</v>
      </c>
      <c r="E37" s="1">
        <v>0.95</v>
      </c>
      <c r="F37" s="1">
        <f>_xlfn.XLOOKUP(Tracker!D37, Weights!$E$2:$E$30, Weights!$F$2:$F$30, 1)</f>
        <v>0.9</v>
      </c>
      <c r="G37" s="1">
        <f t="shared" si="0"/>
        <v>0.95</v>
      </c>
      <c r="H37" s="1">
        <f>_xlfn.XLOOKUP(Tracker!C37, Weights!$A$2:$A$30, Weights!$B$2:$B$30, 0.5)</f>
        <v>1.1000000000000001</v>
      </c>
      <c r="I37" s="15">
        <f>_xlfn.XLOOKUP(Tracker!F37, Weights!$G$2:$G$30, Weights!$H$2:$H$30, 0.2)</f>
        <v>0.4</v>
      </c>
      <c r="J37" s="15">
        <f>_xlfn.XLOOKUP(Tracker!I37, Weights!$C$2:$C$30, Weights!$D$2:$D$30, 0.2)</f>
        <v>0.3</v>
      </c>
      <c r="K37" s="15">
        <f>MIN(Tracker!N37, 4)/4</f>
        <v>1</v>
      </c>
      <c r="L37">
        <f t="shared" ca="1" si="1"/>
        <v>0.67755187500000003</v>
      </c>
      <c r="M37">
        <f t="shared" si="2"/>
        <v>0.54</v>
      </c>
      <c r="O37">
        <f t="shared" ca="1" si="3"/>
        <v>1.2547256944444445</v>
      </c>
    </row>
    <row r="38" spans="1:15" x14ac:dyDescent="0.35">
      <c r="A38" t="str">
        <f>Tracker!A38</f>
        <v>Company 44</v>
      </c>
      <c r="B38" t="str">
        <f>Tracker!B38</f>
        <v>Title 44</v>
      </c>
      <c r="C38" t="str">
        <f>Tracker!F38</f>
        <v>No Response</v>
      </c>
      <c r="D38" s="1">
        <f ca="1">(Tracker!G38+Tracker!H38)/2</f>
        <v>68.5</v>
      </c>
      <c r="E38" s="1">
        <v>0.95</v>
      </c>
      <c r="F38" s="1">
        <f>_xlfn.XLOOKUP(Tracker!D38, Weights!$E$2:$E$30, Weights!$F$2:$F$30, 1)</f>
        <v>0.9</v>
      </c>
      <c r="G38" s="1">
        <f t="shared" si="0"/>
        <v>0.95</v>
      </c>
      <c r="H38" s="1">
        <f>_xlfn.XLOOKUP(Tracker!C38, Weights!$A$2:$A$30, Weights!$B$2:$B$30, 0.5)</f>
        <v>0.9</v>
      </c>
      <c r="I38" s="15">
        <f>_xlfn.XLOOKUP(Tracker!F38, Weights!$G$2:$G$30, Weights!$H$2:$H$30, 0.2)</f>
        <v>0.4</v>
      </c>
      <c r="J38" s="15">
        <f>_xlfn.XLOOKUP(Tracker!I38, Weights!$C$2:$C$30, Weights!$D$2:$D$30, 0.2)</f>
        <v>0.5</v>
      </c>
      <c r="K38" s="15">
        <f>MIN(Tracker!N38, 4)/4</f>
        <v>1</v>
      </c>
      <c r="L38">
        <f t="shared" ca="1" si="1"/>
        <v>0.41729343749999992</v>
      </c>
      <c r="M38">
        <f t="shared" si="2"/>
        <v>0.62</v>
      </c>
      <c r="O38">
        <f t="shared" ca="1" si="3"/>
        <v>0.67305393145161274</v>
      </c>
    </row>
    <row r="39" spans="1:15" x14ac:dyDescent="0.35">
      <c r="A39" t="str">
        <f>Tracker!A39</f>
        <v>Company 45</v>
      </c>
      <c r="B39" t="str">
        <f>Tracker!B39</f>
        <v>Title 45</v>
      </c>
      <c r="C39" t="str">
        <f>Tracker!F39</f>
        <v>Denied</v>
      </c>
      <c r="D39" s="1">
        <f ca="1">(Tracker!G39+Tracker!H39)/2</f>
        <v>83.5</v>
      </c>
      <c r="E39" s="1">
        <v>0.95</v>
      </c>
      <c r="F39" s="1">
        <f>_xlfn.XLOOKUP(Tracker!D39, Weights!$E$2:$E$30, Weights!$F$2:$F$30, 1)</f>
        <v>1</v>
      </c>
      <c r="G39" s="1">
        <f t="shared" si="0"/>
        <v>0.95</v>
      </c>
      <c r="H39" s="1">
        <f>_xlfn.XLOOKUP(Tracker!C39, Weights!$A$2:$A$30, Weights!$B$2:$B$30, 0.5)</f>
        <v>1.2</v>
      </c>
      <c r="I39" s="15">
        <f>_xlfn.XLOOKUP(Tracker!F39, Weights!$G$2:$G$30, Weights!$H$2:$H$30, 0.2)</f>
        <v>0.3</v>
      </c>
      <c r="J39" s="15">
        <f>_xlfn.XLOOKUP(Tracker!I39, Weights!$C$2:$C$30, Weights!$D$2:$D$30, 0.2)</f>
        <v>0.6</v>
      </c>
      <c r="K39" s="15">
        <f>MIN(Tracker!N39, 4)/4</f>
        <v>1</v>
      </c>
      <c r="L39">
        <f t="shared" ca="1" si="1"/>
        <v>0.75358749999999997</v>
      </c>
      <c r="M39">
        <f t="shared" si="2"/>
        <v>0.63</v>
      </c>
      <c r="O39">
        <f t="shared" ca="1" si="3"/>
        <v>1.1961706349206349</v>
      </c>
    </row>
    <row r="40" spans="1:15" x14ac:dyDescent="0.35">
      <c r="A40" t="str">
        <f>Tracker!A40</f>
        <v>Company 46</v>
      </c>
      <c r="B40" t="str">
        <f>Tracker!B40</f>
        <v>Title 46</v>
      </c>
      <c r="C40" t="str">
        <f>Tracker!F40</f>
        <v>No Response</v>
      </c>
      <c r="D40" s="1">
        <f ca="1">(Tracker!G40+Tracker!H40)/2</f>
        <v>94</v>
      </c>
      <c r="E40" s="1">
        <v>0.95</v>
      </c>
      <c r="F40" s="1">
        <f>_xlfn.XLOOKUP(Tracker!D40, Weights!$E$2:$E$30, Weights!$F$2:$F$30, 1)</f>
        <v>1</v>
      </c>
      <c r="G40" s="1">
        <f t="shared" si="0"/>
        <v>0.95</v>
      </c>
      <c r="H40" s="1">
        <f>_xlfn.XLOOKUP(Tracker!C40, Weights!$A$2:$A$30, Weights!$B$2:$B$30, 0.5)</f>
        <v>1</v>
      </c>
      <c r="I40" s="15">
        <f>_xlfn.XLOOKUP(Tracker!F40, Weights!$G$2:$G$30, Weights!$H$2:$H$30, 0.2)</f>
        <v>0.4</v>
      </c>
      <c r="J40" s="15">
        <f>_xlfn.XLOOKUP(Tracker!I40, Weights!$C$2:$C$30, Weights!$D$2:$D$30, 0.2)</f>
        <v>0.7</v>
      </c>
      <c r="K40" s="15">
        <f>MIN(Tracker!N40, 4)/4</f>
        <v>1</v>
      </c>
      <c r="L40">
        <f t="shared" ca="1" si="1"/>
        <v>0.70695833333333336</v>
      </c>
      <c r="M40">
        <f t="shared" si="2"/>
        <v>0.7</v>
      </c>
      <c r="O40">
        <f t="shared" ca="1" si="3"/>
        <v>1.0099404761904762</v>
      </c>
    </row>
    <row r="41" spans="1:15" x14ac:dyDescent="0.35">
      <c r="A41" t="str">
        <f>Tracker!A41</f>
        <v>Company 47</v>
      </c>
      <c r="B41" t="str">
        <f>Tracker!B41</f>
        <v>Title 47</v>
      </c>
      <c r="C41" t="str">
        <f>Tracker!F41</f>
        <v>Bailed</v>
      </c>
      <c r="D41" s="1">
        <f ca="1">(Tracker!G41+Tracker!H41)/2</f>
        <v>86</v>
      </c>
      <c r="E41" s="1">
        <v>0.95</v>
      </c>
      <c r="F41" s="1">
        <f>_xlfn.XLOOKUP(Tracker!D41, Weights!$E$2:$E$30, Weights!$F$2:$F$30, 1)</f>
        <v>1</v>
      </c>
      <c r="G41" s="1">
        <f t="shared" si="0"/>
        <v>0.95</v>
      </c>
      <c r="H41" s="1">
        <f>_xlfn.XLOOKUP(Tracker!C41, Weights!$A$2:$A$30, Weights!$B$2:$B$30, 0.5)</f>
        <v>1</v>
      </c>
      <c r="I41" s="15">
        <f>_xlfn.XLOOKUP(Tracker!F41, Weights!$G$2:$G$30, Weights!$H$2:$H$30, 0.2)</f>
        <v>0.4</v>
      </c>
      <c r="J41" s="15">
        <f>_xlfn.XLOOKUP(Tracker!I41, Weights!$C$2:$C$30, Weights!$D$2:$D$30, 0.2)</f>
        <v>0.7</v>
      </c>
      <c r="K41" s="15">
        <f>MIN(Tracker!N41, 4)/4</f>
        <v>1</v>
      </c>
      <c r="L41">
        <f t="shared" ca="1" si="1"/>
        <v>0.64679166666666665</v>
      </c>
      <c r="M41">
        <f t="shared" si="2"/>
        <v>0.7</v>
      </c>
      <c r="O41">
        <f t="shared" ca="1" si="3"/>
        <v>0.92398809523809533</v>
      </c>
    </row>
    <row r="42" spans="1:15" x14ac:dyDescent="0.35">
      <c r="A42" t="str">
        <f>Tracker!A42</f>
        <v>Company 64</v>
      </c>
      <c r="B42" t="str">
        <f>Tracker!B42</f>
        <v>Title 48</v>
      </c>
      <c r="C42" t="str">
        <f>Tracker!F42</f>
        <v>Pending</v>
      </c>
      <c r="D42" s="1">
        <f ca="1">(Tracker!G42+Tracker!H42)/2</f>
        <v>102</v>
      </c>
      <c r="E42" s="1">
        <v>0.95</v>
      </c>
      <c r="F42" s="1">
        <f>_xlfn.XLOOKUP(Tracker!D42, Weights!$E$2:$E$30, Weights!$F$2:$F$30, 1)</f>
        <v>1</v>
      </c>
      <c r="G42" s="1">
        <f t="shared" si="0"/>
        <v>0.95</v>
      </c>
      <c r="H42" s="1">
        <f>_xlfn.XLOOKUP(Tracker!C42, Weights!$A$2:$A$30, Weights!$B$2:$B$30, 0.5)</f>
        <v>1</v>
      </c>
      <c r="I42" s="15">
        <f>_xlfn.XLOOKUP(Tracker!F42, Weights!$G$2:$G$30, Weights!$H$2:$H$30, 0.2)</f>
        <v>0.3</v>
      </c>
      <c r="J42" s="15">
        <f>_xlfn.XLOOKUP(Tracker!I42, Weights!$C$2:$C$30, Weights!$D$2:$D$30, 0.2)</f>
        <v>0.5</v>
      </c>
      <c r="K42" s="15">
        <f>MIN(Tracker!N42, 4)/4</f>
        <v>1</v>
      </c>
      <c r="L42">
        <f t="shared" ca="1" si="1"/>
        <v>0.76712499999999995</v>
      </c>
      <c r="M42">
        <f t="shared" si="2"/>
        <v>0.59</v>
      </c>
      <c r="O42">
        <f t="shared" ca="1" si="3"/>
        <v>1.3002118644067797</v>
      </c>
    </row>
    <row r="43" spans="1:15" x14ac:dyDescent="0.35">
      <c r="A43" t="str">
        <f>Tracker!A43</f>
        <v>Company 49</v>
      </c>
      <c r="B43" t="str">
        <f>Tracker!B43</f>
        <v>Title 49</v>
      </c>
      <c r="C43" t="str">
        <f>Tracker!F43</f>
        <v>Rejected</v>
      </c>
      <c r="D43" s="1">
        <f ca="1">(Tracker!G43+Tracker!H43)/2</f>
        <v>92</v>
      </c>
      <c r="E43" s="1">
        <v>0.95</v>
      </c>
      <c r="F43" s="1">
        <f>_xlfn.XLOOKUP(Tracker!D43, Weights!$E$2:$E$30, Weights!$F$2:$F$30, 1)</f>
        <v>0.9</v>
      </c>
      <c r="G43" s="1">
        <f t="shared" si="0"/>
        <v>0.95</v>
      </c>
      <c r="H43" s="1">
        <f>_xlfn.XLOOKUP(Tracker!C43, Weights!$A$2:$A$30, Weights!$B$2:$B$30, 0.5)</f>
        <v>0.9</v>
      </c>
      <c r="I43" s="15">
        <f>_xlfn.XLOOKUP(Tracker!F43, Weights!$G$2:$G$30, Weights!$H$2:$H$30, 0.2)</f>
        <v>0.3</v>
      </c>
      <c r="J43" s="15">
        <f>_xlfn.XLOOKUP(Tracker!I43, Weights!$C$2:$C$30, Weights!$D$2:$D$30, 0.2)</f>
        <v>0.7</v>
      </c>
      <c r="K43" s="15">
        <f>MIN(Tracker!N43, 4)/4</f>
        <v>1</v>
      </c>
      <c r="L43">
        <f t="shared" ca="1" si="1"/>
        <v>0.56045250000000002</v>
      </c>
      <c r="M43">
        <f t="shared" si="2"/>
        <v>0.67</v>
      </c>
      <c r="O43">
        <f t="shared" ca="1" si="3"/>
        <v>0.83649626865671645</v>
      </c>
    </row>
    <row r="44" spans="1:15" x14ac:dyDescent="0.35">
      <c r="A44" t="str">
        <f>Tracker!A44</f>
        <v>Company 50</v>
      </c>
      <c r="B44" t="str">
        <f>Tracker!B44</f>
        <v>Title 50</v>
      </c>
      <c r="C44" t="str">
        <f>Tracker!F44</f>
        <v>No Response</v>
      </c>
      <c r="D44" s="1">
        <f ca="1">(Tracker!G44+Tracker!H44)/2</f>
        <v>79.5</v>
      </c>
      <c r="E44" s="1">
        <v>0.95</v>
      </c>
      <c r="F44" s="1">
        <f>_xlfn.XLOOKUP(Tracker!D44, Weights!$E$2:$E$30, Weights!$F$2:$F$30, 1)</f>
        <v>1</v>
      </c>
      <c r="G44" s="1">
        <f t="shared" si="0"/>
        <v>0.95</v>
      </c>
      <c r="H44" s="1">
        <f>_xlfn.XLOOKUP(Tracker!C44, Weights!$A$2:$A$30, Weights!$B$2:$B$30, 0.5)</f>
        <v>1.1000000000000001</v>
      </c>
      <c r="I44" s="15">
        <f>_xlfn.XLOOKUP(Tracker!F44, Weights!$G$2:$G$30, Weights!$H$2:$H$30, 0.2)</f>
        <v>0.4</v>
      </c>
      <c r="J44" s="15">
        <f>_xlfn.XLOOKUP(Tracker!I44, Weights!$C$2:$C$30, Weights!$D$2:$D$30, 0.2)</f>
        <v>0.7</v>
      </c>
      <c r="K44" s="15">
        <f>MIN(Tracker!N44, 4)/4</f>
        <v>1</v>
      </c>
      <c r="L44">
        <f t="shared" ca="1" si="1"/>
        <v>0.65769687499999996</v>
      </c>
      <c r="M44">
        <f t="shared" si="2"/>
        <v>0.7</v>
      </c>
      <c r="O44">
        <f t="shared" ca="1" si="3"/>
        <v>0.93956696428571429</v>
      </c>
    </row>
    <row r="45" spans="1:15" x14ac:dyDescent="0.35">
      <c r="A45" t="str">
        <f>Tracker!A45</f>
        <v>Company 50</v>
      </c>
      <c r="B45" t="str">
        <f>Tracker!B45</f>
        <v>Title 51</v>
      </c>
      <c r="C45" t="str">
        <f>Tracker!F45</f>
        <v>Rejected</v>
      </c>
      <c r="D45" s="1">
        <f ca="1">(Tracker!G45+Tracker!H45)/2</f>
        <v>76</v>
      </c>
      <c r="E45" s="1">
        <v>0.95</v>
      </c>
      <c r="F45" s="1">
        <f>_xlfn.XLOOKUP(Tracker!D45, Weights!$E$2:$E$30, Weights!$F$2:$F$30, 1)</f>
        <v>0.9</v>
      </c>
      <c r="G45" s="1">
        <f t="shared" si="0"/>
        <v>0.95</v>
      </c>
      <c r="H45" s="1">
        <f>_xlfn.XLOOKUP(Tracker!C45, Weights!$A$2:$A$30, Weights!$B$2:$B$30, 0.5)</f>
        <v>0.9</v>
      </c>
      <c r="I45" s="15">
        <f>_xlfn.XLOOKUP(Tracker!F45, Weights!$G$2:$G$30, Weights!$H$2:$H$30, 0.2)</f>
        <v>0.3</v>
      </c>
      <c r="J45" s="15">
        <f>_xlfn.XLOOKUP(Tracker!I45, Weights!$C$2:$C$30, Weights!$D$2:$D$30, 0.2)</f>
        <v>0.4</v>
      </c>
      <c r="K45" s="15">
        <f>MIN(Tracker!N45, 4)/4</f>
        <v>1</v>
      </c>
      <c r="L45">
        <f t="shared" ca="1" si="1"/>
        <v>0.46298249999999991</v>
      </c>
      <c r="M45">
        <f t="shared" si="2"/>
        <v>0.55000000000000004</v>
      </c>
      <c r="O45">
        <f t="shared" ca="1" si="3"/>
        <v>0.84178636363636339</v>
      </c>
    </row>
    <row r="46" spans="1:15" x14ac:dyDescent="0.35">
      <c r="A46" t="str">
        <f>Tracker!A46</f>
        <v>Company 53</v>
      </c>
      <c r="B46" t="str">
        <f>Tracker!B46</f>
        <v>Title 53</v>
      </c>
      <c r="C46" t="str">
        <f>Tracker!F46</f>
        <v>Rejected</v>
      </c>
      <c r="D46" s="1">
        <f ca="1">(Tracker!G46+Tracker!H46)/2</f>
        <v>79</v>
      </c>
      <c r="E46" s="1">
        <v>0.95</v>
      </c>
      <c r="F46" s="1">
        <f>_xlfn.XLOOKUP(Tracker!D46, Weights!$E$2:$E$30, Weights!$F$2:$F$30, 1)</f>
        <v>1</v>
      </c>
      <c r="G46" s="1">
        <f t="shared" si="0"/>
        <v>0.95</v>
      </c>
      <c r="H46" s="1">
        <f>_xlfn.XLOOKUP(Tracker!C46, Weights!$A$2:$A$30, Weights!$B$2:$B$30, 0.5)</f>
        <v>0.9</v>
      </c>
      <c r="I46" s="15">
        <f>_xlfn.XLOOKUP(Tracker!F46, Weights!$G$2:$G$30, Weights!$H$2:$H$30, 0.2)</f>
        <v>0.3</v>
      </c>
      <c r="J46" s="15">
        <f>_xlfn.XLOOKUP(Tracker!I46, Weights!$C$2:$C$30, Weights!$D$2:$D$30, 0.2)</f>
        <v>0.7</v>
      </c>
      <c r="K46" s="15">
        <f>MIN(Tracker!N46, 4)/4</f>
        <v>1</v>
      </c>
      <c r="L46">
        <f t="shared" ca="1" si="1"/>
        <v>0.53473124999999999</v>
      </c>
      <c r="M46">
        <f t="shared" si="2"/>
        <v>0.67</v>
      </c>
      <c r="O46">
        <f t="shared" ca="1" si="3"/>
        <v>0.79810634328358199</v>
      </c>
    </row>
    <row r="47" spans="1:15" x14ac:dyDescent="0.35">
      <c r="A47" t="str">
        <f>Tracker!A47</f>
        <v>Company 50</v>
      </c>
      <c r="B47" t="str">
        <f>Tracker!B47</f>
        <v>Title 54</v>
      </c>
      <c r="C47" t="str">
        <f>Tracker!F47</f>
        <v>Ghosted</v>
      </c>
      <c r="D47" s="1">
        <f ca="1">(Tracker!G47+Tracker!H47)/2</f>
        <v>98</v>
      </c>
      <c r="E47" s="1">
        <v>0.95</v>
      </c>
      <c r="F47" s="1">
        <f>_xlfn.XLOOKUP(Tracker!D47, Weights!$E$2:$E$30, Weights!$F$2:$F$30, 1)</f>
        <v>0.9</v>
      </c>
      <c r="G47" s="1">
        <f t="shared" si="0"/>
        <v>0.95</v>
      </c>
      <c r="H47" s="1">
        <f>_xlfn.XLOOKUP(Tracker!C47, Weights!$A$2:$A$30, Weights!$B$2:$B$30, 0.5)</f>
        <v>1.2</v>
      </c>
      <c r="I47" s="15">
        <f>_xlfn.XLOOKUP(Tracker!F47, Weights!$G$2:$G$30, Weights!$H$2:$H$30, 0.2)</f>
        <v>0.3</v>
      </c>
      <c r="J47" s="15">
        <f>_xlfn.XLOOKUP(Tracker!I47, Weights!$C$2:$C$30, Weights!$D$2:$D$30, 0.2)</f>
        <v>0.3</v>
      </c>
      <c r="K47" s="15">
        <f>MIN(Tracker!N47, 4)/4</f>
        <v>1</v>
      </c>
      <c r="L47">
        <f t="shared" ca="1" si="1"/>
        <v>0.79600499999999985</v>
      </c>
      <c r="M47">
        <f t="shared" si="2"/>
        <v>0.51</v>
      </c>
      <c r="O47">
        <f t="shared" ca="1" si="3"/>
        <v>1.5607941176470586</v>
      </c>
    </row>
    <row r="48" spans="1:15" x14ac:dyDescent="0.35">
      <c r="A48" t="str">
        <f>Tracker!A48</f>
        <v>Company 56</v>
      </c>
      <c r="B48" t="str">
        <f>Tracker!B48</f>
        <v>Title 56</v>
      </c>
      <c r="C48" t="str">
        <f>Tracker!F48</f>
        <v>Pending</v>
      </c>
      <c r="D48" s="1">
        <f ca="1">(Tracker!G48+Tracker!H48)/2</f>
        <v>111</v>
      </c>
      <c r="E48" s="1">
        <v>0.95</v>
      </c>
      <c r="F48" s="1">
        <f>_xlfn.XLOOKUP(Tracker!D48, Weights!$E$2:$E$30, Weights!$F$2:$F$30, 1)</f>
        <v>0.9</v>
      </c>
      <c r="G48" s="1">
        <f t="shared" si="0"/>
        <v>0.95</v>
      </c>
      <c r="H48" s="1">
        <f>_xlfn.XLOOKUP(Tracker!C48, Weights!$A$2:$A$30, Weights!$B$2:$B$30, 0.5)</f>
        <v>1.2</v>
      </c>
      <c r="I48" s="15">
        <f>_xlfn.XLOOKUP(Tracker!F48, Weights!$G$2:$G$30, Weights!$H$2:$H$30, 0.2)</f>
        <v>0.3</v>
      </c>
      <c r="J48" s="15">
        <f>_xlfn.XLOOKUP(Tracker!I48, Weights!$C$2:$C$30, Weights!$D$2:$D$30, 0.2)</f>
        <v>0.5</v>
      </c>
      <c r="K48" s="15">
        <f>MIN(Tracker!N48, 4)/4</f>
        <v>1</v>
      </c>
      <c r="L48">
        <f t="shared" ca="1" si="1"/>
        <v>0.90159749999999994</v>
      </c>
      <c r="M48">
        <f t="shared" si="2"/>
        <v>0.59</v>
      </c>
      <c r="O48">
        <f t="shared" ca="1" si="3"/>
        <v>1.5281313559322034</v>
      </c>
    </row>
    <row r="49" spans="1:15" x14ac:dyDescent="0.35">
      <c r="A49" t="str">
        <f>Tracker!A49</f>
        <v>Company 57</v>
      </c>
      <c r="B49" t="str">
        <f>Tracker!B49</f>
        <v>Title 57</v>
      </c>
      <c r="C49" t="str">
        <f>Tracker!F49</f>
        <v>On Hold</v>
      </c>
      <c r="D49" s="1">
        <f ca="1">(Tracker!G49+Tracker!H49)/2</f>
        <v>109.5</v>
      </c>
      <c r="E49" s="1">
        <v>0.95</v>
      </c>
      <c r="F49" s="1">
        <f>_xlfn.XLOOKUP(Tracker!D49, Weights!$E$2:$E$30, Weights!$F$2:$F$30, 1)</f>
        <v>0.9</v>
      </c>
      <c r="G49" s="1">
        <f t="shared" si="0"/>
        <v>0.95</v>
      </c>
      <c r="H49" s="1">
        <f>_xlfn.XLOOKUP(Tracker!C49, Weights!$A$2:$A$30, Weights!$B$2:$B$30, 0.5)</f>
        <v>0.8</v>
      </c>
      <c r="I49" s="15">
        <f>_xlfn.XLOOKUP(Tracker!F49, Weights!$G$2:$G$30, Weights!$H$2:$H$30, 0.2)</f>
        <v>0.4</v>
      </c>
      <c r="J49" s="15">
        <f>_xlfn.XLOOKUP(Tracker!I49, Weights!$C$2:$C$30, Weights!$D$2:$D$30, 0.2)</f>
        <v>0.4</v>
      </c>
      <c r="K49" s="15">
        <f>MIN(Tracker!N49, 4)/4</f>
        <v>1</v>
      </c>
      <c r="L49">
        <f t="shared" ca="1" si="1"/>
        <v>0.59294249999999993</v>
      </c>
      <c r="M49">
        <f t="shared" si="2"/>
        <v>0.57999999999999996</v>
      </c>
      <c r="O49">
        <f t="shared" ca="1" si="3"/>
        <v>1.0223146551724138</v>
      </c>
    </row>
    <row r="50" spans="1:15" x14ac:dyDescent="0.35">
      <c r="A50" t="str">
        <f>Tracker!A50</f>
        <v>Company 58</v>
      </c>
      <c r="B50" t="str">
        <f>Tracker!B50</f>
        <v>Title 58</v>
      </c>
      <c r="C50" t="str">
        <f>Tracker!F50</f>
        <v>Pending</v>
      </c>
      <c r="D50" s="1">
        <f ca="1">(Tracker!G50+Tracker!H50)/2</f>
        <v>92</v>
      </c>
      <c r="E50" s="1">
        <v>0.95</v>
      </c>
      <c r="F50" s="1">
        <f>_xlfn.XLOOKUP(Tracker!D50, Weights!$E$2:$E$30, Weights!$F$2:$F$30, 1)</f>
        <v>0.9</v>
      </c>
      <c r="G50" s="1">
        <f t="shared" si="0"/>
        <v>0.95</v>
      </c>
      <c r="H50" s="1">
        <f>_xlfn.XLOOKUP(Tracker!C50, Weights!$A$2:$A$30, Weights!$B$2:$B$30, 0.5)</f>
        <v>1</v>
      </c>
      <c r="I50" s="15">
        <f>_xlfn.XLOOKUP(Tracker!F50, Weights!$G$2:$G$30, Weights!$H$2:$H$30, 0.2)</f>
        <v>0.3</v>
      </c>
      <c r="J50" s="15">
        <f>_xlfn.XLOOKUP(Tracker!I50, Weights!$C$2:$C$30, Weights!$D$2:$D$30, 0.2)</f>
        <v>0.4</v>
      </c>
      <c r="K50" s="15">
        <f>MIN(Tracker!N50, 4)/4</f>
        <v>1</v>
      </c>
      <c r="L50">
        <f t="shared" ca="1" si="1"/>
        <v>0.62272499999999997</v>
      </c>
      <c r="M50">
        <f t="shared" si="2"/>
        <v>0.55000000000000004</v>
      </c>
      <c r="O50">
        <f t="shared" ca="1" si="3"/>
        <v>1.1322272727272726</v>
      </c>
    </row>
    <row r="51" spans="1:15" x14ac:dyDescent="0.35">
      <c r="A51" t="str">
        <f>Tracker!A51</f>
        <v>Company 60</v>
      </c>
      <c r="B51" t="str">
        <f>Tracker!B51</f>
        <v>Title 60</v>
      </c>
      <c r="C51" t="str">
        <f>Tracker!F51</f>
        <v>Denied</v>
      </c>
      <c r="D51" s="1">
        <f ca="1">(Tracker!G51+Tracker!H51)/2</f>
        <v>80</v>
      </c>
      <c r="E51" s="1">
        <v>0.95</v>
      </c>
      <c r="F51" s="1">
        <f>_xlfn.XLOOKUP(Tracker!D51, Weights!$E$2:$E$30, Weights!$F$2:$F$30, 1)</f>
        <v>0.9</v>
      </c>
      <c r="G51" s="1">
        <f t="shared" si="0"/>
        <v>0.95</v>
      </c>
      <c r="H51" s="1">
        <f>_xlfn.XLOOKUP(Tracker!C51, Weights!$A$2:$A$30, Weights!$B$2:$B$30, 0.5)</f>
        <v>0.8</v>
      </c>
      <c r="I51" s="15">
        <f>_xlfn.XLOOKUP(Tracker!F51, Weights!$G$2:$G$30, Weights!$H$2:$H$30, 0.2)</f>
        <v>0.3</v>
      </c>
      <c r="J51" s="15">
        <f>_xlfn.XLOOKUP(Tracker!I51, Weights!$C$2:$C$30, Weights!$D$2:$D$30, 0.2)</f>
        <v>0.3</v>
      </c>
      <c r="K51" s="15">
        <f>MIN(Tracker!N51, 4)/4</f>
        <v>1</v>
      </c>
      <c r="L51">
        <f t="shared" ca="1" si="1"/>
        <v>0.43319999999999992</v>
      </c>
      <c r="M51">
        <f t="shared" si="2"/>
        <v>0.51</v>
      </c>
      <c r="O51">
        <f t="shared" ca="1" si="3"/>
        <v>0.8494117647058822</v>
      </c>
    </row>
    <row r="52" spans="1:15" x14ac:dyDescent="0.35">
      <c r="A52" t="str">
        <f>Tracker!A52</f>
        <v>Company 61</v>
      </c>
      <c r="B52" t="str">
        <f>Tracker!B52</f>
        <v>Title 61</v>
      </c>
      <c r="C52" t="str">
        <f>Tracker!F52</f>
        <v>Rejected</v>
      </c>
      <c r="D52" s="1">
        <f ca="1">(Tracker!G52+Tracker!H52)/2</f>
        <v>84</v>
      </c>
      <c r="E52" s="1">
        <v>0.95</v>
      </c>
      <c r="F52" s="1">
        <f>_xlfn.XLOOKUP(Tracker!D52, Weights!$E$2:$E$30, Weights!$F$2:$F$30, 1)</f>
        <v>1</v>
      </c>
      <c r="G52" s="1">
        <f t="shared" si="0"/>
        <v>0.95</v>
      </c>
      <c r="H52" s="1">
        <f>_xlfn.XLOOKUP(Tracker!C52, Weights!$A$2:$A$30, Weights!$B$2:$B$30, 0.5)</f>
        <v>1</v>
      </c>
      <c r="I52" s="15">
        <f>_xlfn.XLOOKUP(Tracker!F52, Weights!$G$2:$G$30, Weights!$H$2:$H$30, 0.2)</f>
        <v>0.3</v>
      </c>
      <c r="J52" s="15">
        <f>_xlfn.XLOOKUP(Tracker!I52, Weights!$C$2:$C$30, Weights!$D$2:$D$30, 0.2)</f>
        <v>0.5</v>
      </c>
      <c r="K52" s="15">
        <f>MIN(Tracker!N52, 4)/4</f>
        <v>1</v>
      </c>
      <c r="L52">
        <f t="shared" ca="1" si="1"/>
        <v>0.63174999999999992</v>
      </c>
      <c r="M52">
        <f t="shared" si="2"/>
        <v>0.59</v>
      </c>
      <c r="O52">
        <f t="shared" ca="1" si="3"/>
        <v>1.0707627118644067</v>
      </c>
    </row>
    <row r="53" spans="1:15" x14ac:dyDescent="0.35">
      <c r="A53" t="str">
        <f>Tracker!A53</f>
        <v>Company 62</v>
      </c>
      <c r="B53" t="str">
        <f>Tracker!B53</f>
        <v>Title 62</v>
      </c>
      <c r="C53" t="str">
        <f>Tracker!F53</f>
        <v>On Hold</v>
      </c>
      <c r="D53" s="1">
        <f ca="1">(Tracker!G53+Tracker!H53)/2</f>
        <v>99</v>
      </c>
      <c r="E53" s="1">
        <v>0.95</v>
      </c>
      <c r="F53" s="1">
        <f>_xlfn.XLOOKUP(Tracker!D53, Weights!$E$2:$E$30, Weights!$F$2:$F$30, 1)</f>
        <v>1</v>
      </c>
      <c r="G53" s="1">
        <f t="shared" si="0"/>
        <v>0.95</v>
      </c>
      <c r="H53" s="1">
        <f>_xlfn.XLOOKUP(Tracker!C53, Weights!$A$2:$A$30, Weights!$B$2:$B$30, 0.5)</f>
        <v>1.1000000000000001</v>
      </c>
      <c r="I53" s="15">
        <f>_xlfn.XLOOKUP(Tracker!F53, Weights!$G$2:$G$30, Weights!$H$2:$H$30, 0.2)</f>
        <v>0.4</v>
      </c>
      <c r="J53" s="15">
        <f>_xlfn.XLOOKUP(Tracker!I53, Weights!$C$2:$C$30, Weights!$D$2:$D$30, 0.2)</f>
        <v>0.7</v>
      </c>
      <c r="K53" s="15">
        <f>MIN(Tracker!N53, 4)/4</f>
        <v>1</v>
      </c>
      <c r="L53">
        <f t="shared" ca="1" si="1"/>
        <v>0.81901875000000002</v>
      </c>
      <c r="M53">
        <f t="shared" si="2"/>
        <v>0.7</v>
      </c>
      <c r="O53">
        <f t="shared" ca="1" si="3"/>
        <v>1.1700267857142859</v>
      </c>
    </row>
    <row r="54" spans="1:15" x14ac:dyDescent="0.35">
      <c r="A54" t="str">
        <f>Tracker!A54</f>
        <v>Company 63</v>
      </c>
      <c r="B54" t="str">
        <f>Tracker!B54</f>
        <v>Title 63</v>
      </c>
      <c r="C54" t="str">
        <f>Tracker!F54</f>
        <v>Pending</v>
      </c>
      <c r="D54" s="1">
        <f ca="1">(Tracker!G54+Tracker!H54)/2</f>
        <v>75</v>
      </c>
      <c r="E54" s="1">
        <v>0.95</v>
      </c>
      <c r="F54" s="1">
        <f>_xlfn.XLOOKUP(Tracker!D54, Weights!$E$2:$E$30, Weights!$F$2:$F$30, 1)</f>
        <v>1</v>
      </c>
      <c r="G54" s="1">
        <f t="shared" si="0"/>
        <v>0.95</v>
      </c>
      <c r="H54" s="1">
        <f>_xlfn.XLOOKUP(Tracker!C54, Weights!$A$2:$A$30, Weights!$B$2:$B$30, 0.5)</f>
        <v>1.1000000000000001</v>
      </c>
      <c r="I54" s="15">
        <f>_xlfn.XLOOKUP(Tracker!F54, Weights!$G$2:$G$30, Weights!$H$2:$H$30, 0.2)</f>
        <v>0.3</v>
      </c>
      <c r="J54" s="15">
        <f>_xlfn.XLOOKUP(Tracker!I54, Weights!$C$2:$C$30, Weights!$D$2:$D$30, 0.2)</f>
        <v>0.5</v>
      </c>
      <c r="K54" s="15">
        <f>MIN(Tracker!N54, 4)/4</f>
        <v>1</v>
      </c>
      <c r="L54">
        <f t="shared" ca="1" si="1"/>
        <v>0.62046875000000001</v>
      </c>
      <c r="M54">
        <f t="shared" si="2"/>
        <v>0.59</v>
      </c>
      <c r="O54">
        <f t="shared" ca="1" si="3"/>
        <v>1.0516419491525424</v>
      </c>
    </row>
    <row r="55" spans="1:15" x14ac:dyDescent="0.35">
      <c r="A55" t="str">
        <f>Tracker!A55</f>
        <v>Company 64</v>
      </c>
      <c r="B55" t="str">
        <f>Tracker!B55</f>
        <v>Title 65</v>
      </c>
      <c r="C55" t="str">
        <f>Tracker!F55</f>
        <v>No Response</v>
      </c>
      <c r="D55" s="1">
        <f ca="1">(Tracker!G55+Tracker!H55)/2</f>
        <v>90.5</v>
      </c>
      <c r="E55" s="1">
        <v>0.95</v>
      </c>
      <c r="F55" s="1">
        <f>_xlfn.XLOOKUP(Tracker!D55, Weights!$E$2:$E$30, Weights!$F$2:$F$30, 1)</f>
        <v>1.1000000000000001</v>
      </c>
      <c r="G55" s="1">
        <f t="shared" si="0"/>
        <v>0.95</v>
      </c>
      <c r="H55" s="1">
        <f>_xlfn.XLOOKUP(Tracker!C55, Weights!$A$2:$A$30, Weights!$B$2:$B$30, 0.5)</f>
        <v>1</v>
      </c>
      <c r="I55" s="15">
        <f>_xlfn.XLOOKUP(Tracker!F55, Weights!$G$2:$G$30, Weights!$H$2:$H$30, 0.2)</f>
        <v>0.4</v>
      </c>
      <c r="J55" s="15">
        <f>_xlfn.XLOOKUP(Tracker!I55, Weights!$C$2:$C$30, Weights!$D$2:$D$30, 0.2)</f>
        <v>0.6</v>
      </c>
      <c r="K55" s="15">
        <f>MIN(Tracker!N55, 4)/4</f>
        <v>1</v>
      </c>
      <c r="L55">
        <f t="shared" ca="1" si="1"/>
        <v>0.74869895833333322</v>
      </c>
      <c r="M55">
        <f t="shared" si="2"/>
        <v>0.66</v>
      </c>
      <c r="O55">
        <f t="shared" ca="1" si="3"/>
        <v>1.1343923611111109</v>
      </c>
    </row>
    <row r="56" spans="1:15" x14ac:dyDescent="0.35">
      <c r="A56" t="str">
        <f>Tracker!A56</f>
        <v>Company 12</v>
      </c>
      <c r="B56" t="str">
        <f>Tracker!B56</f>
        <v>Title 12</v>
      </c>
      <c r="C56" t="str">
        <f>Tracker!F56</f>
        <v>On Hold</v>
      </c>
      <c r="D56" s="1">
        <f ca="1">(Tracker!G56+Tracker!H56)/2</f>
        <v>78.5</v>
      </c>
      <c r="E56" s="1">
        <v>0.95</v>
      </c>
      <c r="F56" s="1">
        <f>_xlfn.XLOOKUP(Tracker!D56, Weights!$E$2:$E$30, Weights!$F$2:$F$30, 1)</f>
        <v>1.2</v>
      </c>
      <c r="G56" s="1">
        <f t="shared" si="0"/>
        <v>0.95</v>
      </c>
      <c r="H56" s="1">
        <f>_xlfn.XLOOKUP(Tracker!C56, Weights!$A$2:$A$30, Weights!$B$2:$B$30, 0.5)</f>
        <v>1.1000000000000001</v>
      </c>
      <c r="I56" s="15">
        <f>_xlfn.XLOOKUP(Tracker!F56, Weights!$G$2:$G$30, Weights!$H$2:$H$30, 0.2)</f>
        <v>0.4</v>
      </c>
      <c r="J56" s="15">
        <f>_xlfn.XLOOKUP(Tracker!I56, Weights!$C$2:$C$30, Weights!$D$2:$D$30, 0.2)</f>
        <v>0.7</v>
      </c>
      <c r="K56" s="15">
        <f>MIN(Tracker!N56, 4)/4</f>
        <v>1</v>
      </c>
      <c r="L56">
        <f t="shared" ca="1" si="1"/>
        <v>0.77930874999999999</v>
      </c>
      <c r="M56">
        <f t="shared" si="2"/>
        <v>0.7</v>
      </c>
      <c r="O56">
        <f t="shared" ca="1" si="3"/>
        <v>1.1132982142857144</v>
      </c>
    </row>
    <row r="57" spans="1:15" x14ac:dyDescent="0.35">
      <c r="A57" t="str">
        <f>Tracker!A57</f>
        <v>Company 64</v>
      </c>
      <c r="B57" t="str">
        <f>Tracker!B57</f>
        <v>Title 66</v>
      </c>
      <c r="C57" t="str">
        <f>Tracker!F57</f>
        <v>No Response</v>
      </c>
      <c r="D57" s="1">
        <f ca="1">(Tracker!G57+Tracker!H57)/2</f>
        <v>78.5</v>
      </c>
      <c r="E57" s="1">
        <v>0.95</v>
      </c>
      <c r="F57" s="1">
        <f>_xlfn.XLOOKUP(Tracker!D57, Weights!$E$2:$E$30, Weights!$F$2:$F$30, 1)</f>
        <v>1.1000000000000001</v>
      </c>
      <c r="G57" s="1">
        <f t="shared" si="0"/>
        <v>0.95</v>
      </c>
      <c r="H57" s="1">
        <f>_xlfn.XLOOKUP(Tracker!C57, Weights!$A$2:$A$30, Weights!$B$2:$B$30, 0.5)</f>
        <v>0.9</v>
      </c>
      <c r="I57" s="15">
        <f>_xlfn.XLOOKUP(Tracker!F57, Weights!$G$2:$G$30, Weights!$H$2:$H$30, 0.2)</f>
        <v>0.4</v>
      </c>
      <c r="J57" s="15">
        <f>_xlfn.XLOOKUP(Tracker!I57, Weights!$C$2:$C$30, Weights!$D$2:$D$30, 0.2)</f>
        <v>0.4</v>
      </c>
      <c r="K57" s="15">
        <f>MIN(Tracker!N57, 4)/4</f>
        <v>1</v>
      </c>
      <c r="L57">
        <f t="shared" ca="1" si="1"/>
        <v>0.58448156249999994</v>
      </c>
      <c r="M57">
        <f t="shared" si="2"/>
        <v>0.57999999999999996</v>
      </c>
      <c r="O57">
        <f t="shared" ca="1" si="3"/>
        <v>1.0077268318965518</v>
      </c>
    </row>
    <row r="58" spans="1:15" x14ac:dyDescent="0.35">
      <c r="A58" t="str">
        <f>Tracker!A58</f>
        <v>Company 67</v>
      </c>
      <c r="B58" t="str">
        <f>Tracker!B58</f>
        <v>Title 67</v>
      </c>
      <c r="C58" t="str">
        <f>Tracker!F58</f>
        <v>Pending</v>
      </c>
      <c r="D58" s="1">
        <f ca="1">(Tracker!G58+Tracker!H58)/2</f>
        <v>78.5</v>
      </c>
      <c r="E58" s="1">
        <v>0.95</v>
      </c>
      <c r="F58" s="1">
        <f>_xlfn.XLOOKUP(Tracker!D58, Weights!$E$2:$E$30, Weights!$F$2:$F$30, 1)</f>
        <v>1.1000000000000001</v>
      </c>
      <c r="G58" s="1">
        <f t="shared" si="0"/>
        <v>0.95</v>
      </c>
      <c r="H58" s="1">
        <f>_xlfn.XLOOKUP(Tracker!C58, Weights!$A$2:$A$30, Weights!$B$2:$B$30, 0.5)</f>
        <v>1</v>
      </c>
      <c r="I58" s="15">
        <f>_xlfn.XLOOKUP(Tracker!F58, Weights!$G$2:$G$30, Weights!$H$2:$H$30, 0.2)</f>
        <v>0.3</v>
      </c>
      <c r="J58" s="15">
        <f>_xlfn.XLOOKUP(Tracker!I58, Weights!$C$2:$C$30, Weights!$D$2:$D$30, 0.2)</f>
        <v>0.5</v>
      </c>
      <c r="K58" s="15">
        <f>MIN(Tracker!N58, 4)/4</f>
        <v>1</v>
      </c>
      <c r="L58">
        <f t="shared" ca="1" si="1"/>
        <v>0.64942395833333333</v>
      </c>
      <c r="M58">
        <f t="shared" si="2"/>
        <v>0.59</v>
      </c>
      <c r="O58">
        <f t="shared" ca="1" si="3"/>
        <v>1.1007185734463278</v>
      </c>
    </row>
    <row r="59" spans="1:15" x14ac:dyDescent="0.35">
      <c r="A59" t="str">
        <f>Tracker!A59</f>
        <v>Company 13</v>
      </c>
      <c r="B59" t="str">
        <f>Tracker!B59</f>
        <v>Title 13</v>
      </c>
      <c r="C59" t="str">
        <f>Tracker!F59</f>
        <v>Interviewing</v>
      </c>
      <c r="D59" s="1">
        <f ca="1">(Tracker!G59+Tracker!H59)/2</f>
        <v>85.5</v>
      </c>
      <c r="E59" s="1">
        <v>0.95</v>
      </c>
      <c r="F59" s="1">
        <f>_xlfn.XLOOKUP(Tracker!D59, Weights!$E$2:$E$30, Weights!$F$2:$F$30, 1)</f>
        <v>1.1000000000000001</v>
      </c>
      <c r="G59" s="1">
        <f t="shared" si="0"/>
        <v>0.95</v>
      </c>
      <c r="H59" s="1">
        <f>_xlfn.XLOOKUP(Tracker!C59, Weights!$A$2:$A$30, Weights!$B$2:$B$30, 0.5)</f>
        <v>0.8</v>
      </c>
      <c r="I59" s="15">
        <f>_xlfn.XLOOKUP(Tracker!F59, Weights!$G$2:$G$30, Weights!$H$2:$H$30, 0.2)</f>
        <v>0.3</v>
      </c>
      <c r="J59" s="15">
        <f>_xlfn.XLOOKUP(Tracker!I59, Weights!$C$2:$C$30, Weights!$D$2:$D$30, 0.2)</f>
        <v>0.4</v>
      </c>
      <c r="K59" s="15">
        <f>MIN(Tracker!N59, 4)/4</f>
        <v>1</v>
      </c>
      <c r="L59">
        <f t="shared" ca="1" si="1"/>
        <v>0.56586750000000008</v>
      </c>
      <c r="M59">
        <f t="shared" si="2"/>
        <v>0.55000000000000004</v>
      </c>
      <c r="O59">
        <f t="shared" ca="1" si="3"/>
        <v>1.02885</v>
      </c>
    </row>
    <row r="60" spans="1:15" x14ac:dyDescent="0.35">
      <c r="A60" t="str">
        <f>Tracker!A60</f>
        <v>Company 68</v>
      </c>
      <c r="B60" t="str">
        <f>Tracker!B60</f>
        <v>Title 68</v>
      </c>
      <c r="C60" t="str">
        <f>Tracker!F60</f>
        <v>Denied</v>
      </c>
      <c r="D60" s="1">
        <f ca="1">(Tracker!G60+Tracker!H60)/2</f>
        <v>108</v>
      </c>
      <c r="E60" s="1">
        <v>0.95</v>
      </c>
      <c r="F60" s="1">
        <f>_xlfn.XLOOKUP(Tracker!D60, Weights!$E$2:$E$30, Weights!$F$2:$F$30, 1)</f>
        <v>1.1000000000000001</v>
      </c>
      <c r="G60" s="1">
        <f t="shared" si="0"/>
        <v>0.95</v>
      </c>
      <c r="H60" s="1">
        <f>_xlfn.XLOOKUP(Tracker!C60, Weights!$A$2:$A$30, Weights!$B$2:$B$30, 0.5)</f>
        <v>1.2</v>
      </c>
      <c r="I60" s="15">
        <f>_xlfn.XLOOKUP(Tracker!F60, Weights!$G$2:$G$30, Weights!$H$2:$H$30, 0.2)</f>
        <v>0.3</v>
      </c>
      <c r="J60" s="15">
        <f>_xlfn.XLOOKUP(Tracker!I60, Weights!$C$2:$C$30, Weights!$D$2:$D$30, 0.2)</f>
        <v>0.6</v>
      </c>
      <c r="K60" s="15">
        <f>MIN(Tracker!N60, 4)/4</f>
        <v>1</v>
      </c>
      <c r="L60">
        <f t="shared" ca="1" si="1"/>
        <v>1</v>
      </c>
      <c r="M60">
        <f t="shared" si="2"/>
        <v>0.63</v>
      </c>
      <c r="O60">
        <f t="shared" ca="1" si="3"/>
        <v>1.5873015873015872</v>
      </c>
    </row>
    <row r="61" spans="1:15" x14ac:dyDescent="0.35">
      <c r="A61" t="str">
        <f>Tracker!A61</f>
        <v>Company 14</v>
      </c>
      <c r="B61" t="str">
        <f>Tracker!B61</f>
        <v>Title 14</v>
      </c>
      <c r="C61" t="str">
        <f>Tracker!F61</f>
        <v>Offer</v>
      </c>
      <c r="D61" s="1">
        <f ca="1">(Tracker!G61+Tracker!H61)/2</f>
        <v>92</v>
      </c>
      <c r="E61" s="1">
        <v>0.95</v>
      </c>
      <c r="F61" s="1">
        <f>_xlfn.XLOOKUP(Tracker!D61, Weights!$E$2:$E$30, Weights!$F$2:$F$30, 1)</f>
        <v>1.1000000000000001</v>
      </c>
      <c r="G61" s="1">
        <f t="shared" si="0"/>
        <v>0.95</v>
      </c>
      <c r="H61" s="1">
        <f>_xlfn.XLOOKUP(Tracker!C61, Weights!$A$2:$A$30, Weights!$B$2:$B$30, 0.5)</f>
        <v>0.8</v>
      </c>
      <c r="I61" s="15">
        <f>_xlfn.XLOOKUP(Tracker!F61, Weights!$G$2:$G$30, Weights!$H$2:$H$30, 0.2)</f>
        <v>0.4</v>
      </c>
      <c r="J61" s="15">
        <f>_xlfn.XLOOKUP(Tracker!I61, Weights!$C$2:$C$30, Weights!$D$2:$D$30, 0.2)</f>
        <v>0.3</v>
      </c>
      <c r="K61" s="15">
        <f>MIN(Tracker!N61, 4)/4</f>
        <v>1</v>
      </c>
      <c r="L61">
        <f t="shared" ca="1" si="1"/>
        <v>0.60888666666666669</v>
      </c>
      <c r="M61">
        <f t="shared" si="2"/>
        <v>0.54</v>
      </c>
      <c r="O61">
        <f t="shared" ca="1" si="3"/>
        <v>1.1275679012345678</v>
      </c>
    </row>
    <row r="62" spans="1:15" x14ac:dyDescent="0.35">
      <c r="A62" t="str">
        <f>Tracker!A62</f>
        <v>Company 69</v>
      </c>
      <c r="B62" t="str">
        <f>Tracker!B62</f>
        <v>Title 69</v>
      </c>
      <c r="C62" t="str">
        <f>Tracker!F62</f>
        <v>No Response</v>
      </c>
      <c r="D62" s="1">
        <f ca="1">(Tracker!G62+Tracker!H62)/2</f>
        <v>105.5</v>
      </c>
      <c r="E62" s="1">
        <v>0.95</v>
      </c>
      <c r="F62" s="1">
        <f>_xlfn.XLOOKUP(Tracker!D62, Weights!$E$2:$E$30, Weights!$F$2:$F$30, 1)</f>
        <v>1.1000000000000001</v>
      </c>
      <c r="G62" s="1">
        <f t="shared" si="0"/>
        <v>0.95</v>
      </c>
      <c r="H62" s="1">
        <f>_xlfn.XLOOKUP(Tracker!C62, Weights!$A$2:$A$30, Weights!$B$2:$B$30, 0.5)</f>
        <v>1.2</v>
      </c>
      <c r="I62" s="15">
        <f>_xlfn.XLOOKUP(Tracker!F62, Weights!$G$2:$G$30, Weights!$H$2:$H$30, 0.2)</f>
        <v>0.4</v>
      </c>
      <c r="J62" s="15">
        <f>_xlfn.XLOOKUP(Tracker!I62, Weights!$C$2:$C$30, Weights!$D$2:$D$30, 0.2)</f>
        <v>0.4</v>
      </c>
      <c r="K62" s="15">
        <f>MIN(Tracker!N62, 4)/4</f>
        <v>1</v>
      </c>
      <c r="L62">
        <f t="shared" ca="1" si="1"/>
        <v>1</v>
      </c>
      <c r="M62">
        <f t="shared" si="2"/>
        <v>0.57999999999999996</v>
      </c>
      <c r="O62">
        <f t="shared" ca="1" si="3"/>
        <v>1.7241379310344829</v>
      </c>
    </row>
    <row r="63" spans="1:15" x14ac:dyDescent="0.35">
      <c r="A63" t="str">
        <f>Tracker!A63</f>
        <v>Company 70</v>
      </c>
      <c r="B63" t="str">
        <f>Tracker!B63</f>
        <v>Title 70</v>
      </c>
      <c r="C63" t="str">
        <f>Tracker!F63</f>
        <v>Bailed</v>
      </c>
      <c r="D63" s="1">
        <f ca="1">(Tracker!G63+Tracker!H63)/2</f>
        <v>91</v>
      </c>
      <c r="E63" s="1">
        <v>0.95</v>
      </c>
      <c r="F63" s="1">
        <f>_xlfn.XLOOKUP(Tracker!D63, Weights!$E$2:$E$30, Weights!$F$2:$F$30, 1)</f>
        <v>1.1000000000000001</v>
      </c>
      <c r="G63" s="1">
        <f t="shared" si="0"/>
        <v>0.95</v>
      </c>
      <c r="H63" s="1">
        <f>_xlfn.XLOOKUP(Tracker!C63, Weights!$A$2:$A$30, Weights!$B$2:$B$30, 0.5)</f>
        <v>1</v>
      </c>
      <c r="I63" s="15">
        <f>_xlfn.XLOOKUP(Tracker!F63, Weights!$G$2:$G$30, Weights!$H$2:$H$30, 0.2)</f>
        <v>0.4</v>
      </c>
      <c r="J63" s="15">
        <f>_xlfn.XLOOKUP(Tracker!I63, Weights!$C$2:$C$30, Weights!$D$2:$D$30, 0.2)</f>
        <v>0.3</v>
      </c>
      <c r="K63" s="15">
        <f>MIN(Tracker!N63, 4)/4</f>
        <v>1</v>
      </c>
      <c r="L63">
        <f t="shared" ca="1" si="1"/>
        <v>0.75283541666666653</v>
      </c>
      <c r="M63">
        <f t="shared" si="2"/>
        <v>0.54</v>
      </c>
      <c r="O63">
        <f t="shared" ca="1" si="3"/>
        <v>1.3941396604938268</v>
      </c>
    </row>
    <row r="64" spans="1:15" x14ac:dyDescent="0.35">
      <c r="A64" t="str">
        <f>Tracker!A64</f>
        <v>Company 16</v>
      </c>
      <c r="B64" t="str">
        <f>Tracker!B64</f>
        <v>Title 16</v>
      </c>
      <c r="C64" t="str">
        <f>Tracker!F64</f>
        <v>Ghosted</v>
      </c>
      <c r="D64" s="1">
        <f ca="1">(Tracker!G64+Tracker!H64)/2</f>
        <v>85.5</v>
      </c>
      <c r="E64" s="1">
        <v>0.95</v>
      </c>
      <c r="F64" s="1">
        <f>_xlfn.XLOOKUP(Tracker!D64, Weights!$E$2:$E$30, Weights!$F$2:$F$30, 1)</f>
        <v>1.1000000000000001</v>
      </c>
      <c r="G64" s="1">
        <f t="shared" si="0"/>
        <v>0.95</v>
      </c>
      <c r="H64" s="1">
        <f>_xlfn.XLOOKUP(Tracker!C64, Weights!$A$2:$A$30, Weights!$B$2:$B$30, 0.5)</f>
        <v>1</v>
      </c>
      <c r="I64" s="15">
        <f>_xlfn.XLOOKUP(Tracker!F64, Weights!$G$2:$G$30, Weights!$H$2:$H$30, 0.2)</f>
        <v>0.3</v>
      </c>
      <c r="J64" s="15">
        <f>_xlfn.XLOOKUP(Tracker!I64, Weights!$C$2:$C$30, Weights!$D$2:$D$30, 0.2)</f>
        <v>0.3</v>
      </c>
      <c r="K64" s="15">
        <f>MIN(Tracker!N64, 4)/4</f>
        <v>1</v>
      </c>
      <c r="L64">
        <f t="shared" ca="1" si="1"/>
        <v>0.70733437499999996</v>
      </c>
      <c r="M64">
        <f t="shared" si="2"/>
        <v>0.51</v>
      </c>
      <c r="O64">
        <f t="shared" ca="1" si="3"/>
        <v>1.3869301470588233</v>
      </c>
    </row>
    <row r="65" spans="1:15" x14ac:dyDescent="0.35">
      <c r="A65" t="str">
        <f>Tracker!A65</f>
        <v>Company 71</v>
      </c>
      <c r="B65" t="str">
        <f>Tracker!B65</f>
        <v>Title 71</v>
      </c>
      <c r="C65" t="str">
        <f>Tracker!F65</f>
        <v>Rejected</v>
      </c>
      <c r="D65" s="1">
        <f ca="1">(Tracker!G65+Tracker!H65)/2</f>
        <v>96.5</v>
      </c>
      <c r="E65" s="1">
        <v>0.95</v>
      </c>
      <c r="F65" s="1">
        <f>_xlfn.XLOOKUP(Tracker!D65, Weights!$E$2:$E$30, Weights!$F$2:$F$30, 1)</f>
        <v>1</v>
      </c>
      <c r="G65" s="1">
        <f t="shared" si="0"/>
        <v>0.95</v>
      </c>
      <c r="H65" s="1">
        <f>_xlfn.XLOOKUP(Tracker!C65, Weights!$A$2:$A$30, Weights!$B$2:$B$30, 0.5)</f>
        <v>0.8</v>
      </c>
      <c r="I65" s="15">
        <f>_xlfn.XLOOKUP(Tracker!F65, Weights!$G$2:$G$30, Weights!$H$2:$H$30, 0.2)</f>
        <v>0.3</v>
      </c>
      <c r="J65" s="15">
        <f>_xlfn.XLOOKUP(Tracker!I65, Weights!$C$2:$C$30, Weights!$D$2:$D$30, 0.2)</f>
        <v>0.4</v>
      </c>
      <c r="K65" s="15">
        <f>MIN(Tracker!N65, 4)/4</f>
        <v>1</v>
      </c>
      <c r="L65">
        <f t="shared" ca="1" si="1"/>
        <v>0.58060833333333328</v>
      </c>
      <c r="M65">
        <f t="shared" si="2"/>
        <v>0.55000000000000004</v>
      </c>
      <c r="O65">
        <f t="shared" ca="1" si="3"/>
        <v>1.0556515151515149</v>
      </c>
    </row>
    <row r="66" spans="1:15" x14ac:dyDescent="0.35">
      <c r="A66" t="str">
        <f>Tracker!A66</f>
        <v>Company 30</v>
      </c>
      <c r="B66" t="str">
        <f>Tracker!B66</f>
        <v>Title 17</v>
      </c>
      <c r="C66" t="str">
        <f>Tracker!F66</f>
        <v>Offer</v>
      </c>
      <c r="D66" s="1">
        <f ca="1">(Tracker!G66+Tracker!H66)/2</f>
        <v>93</v>
      </c>
      <c r="E66" s="1">
        <v>0.95</v>
      </c>
      <c r="F66" s="1">
        <f>_xlfn.XLOOKUP(Tracker!D66, Weights!$E$2:$E$30, Weights!$F$2:$F$30, 1)</f>
        <v>1.2</v>
      </c>
      <c r="G66" s="1">
        <f t="shared" si="0"/>
        <v>0.95</v>
      </c>
      <c r="H66" s="1">
        <f>_xlfn.XLOOKUP(Tracker!C66, Weights!$A$2:$A$30, Weights!$B$2:$B$30, 0.5)</f>
        <v>1.2</v>
      </c>
      <c r="I66" s="15">
        <f>_xlfn.XLOOKUP(Tracker!F66, Weights!$G$2:$G$30, Weights!$H$2:$H$30, 0.2)</f>
        <v>0.4</v>
      </c>
      <c r="J66" s="15">
        <f>_xlfn.XLOOKUP(Tracker!I66, Weights!$C$2:$C$30, Weights!$D$2:$D$30, 0.2)</f>
        <v>0.5</v>
      </c>
      <c r="K66" s="15">
        <f>MIN(Tracker!N66, 4)/4</f>
        <v>1</v>
      </c>
      <c r="L66">
        <f t="shared" ca="1" si="1"/>
        <v>1</v>
      </c>
      <c r="M66">
        <f t="shared" si="2"/>
        <v>0.62</v>
      </c>
      <c r="O66">
        <f t="shared" ca="1" si="3"/>
        <v>1.6129032258064517</v>
      </c>
    </row>
    <row r="67" spans="1:15" x14ac:dyDescent="0.35">
      <c r="A67" t="str">
        <f>Tracker!A67</f>
        <v>Company 18</v>
      </c>
      <c r="B67" t="str">
        <f>Tracker!B67</f>
        <v>Title 18</v>
      </c>
      <c r="C67" t="str">
        <f>Tracker!F67</f>
        <v>No Response</v>
      </c>
      <c r="D67" s="1">
        <f ca="1">(Tracker!G67+Tracker!H67)/2</f>
        <v>76.5</v>
      </c>
      <c r="E67" s="1">
        <v>0.95</v>
      </c>
      <c r="F67" s="1">
        <f>_xlfn.XLOOKUP(Tracker!D67, Weights!$E$2:$E$30, Weights!$F$2:$F$30, 1)</f>
        <v>1.1000000000000001</v>
      </c>
      <c r="G67" s="1">
        <f t="shared" ref="G67:G90" si="4">0.95</f>
        <v>0.95</v>
      </c>
      <c r="H67" s="1">
        <f>_xlfn.XLOOKUP(Tracker!C67, Weights!$A$2:$A$30, Weights!$B$2:$B$30, 0.5)</f>
        <v>1</v>
      </c>
      <c r="I67" s="15">
        <f>_xlfn.XLOOKUP(Tracker!F67, Weights!$G$2:$G$30, Weights!$H$2:$H$30, 0.2)</f>
        <v>0.4</v>
      </c>
      <c r="J67" s="15">
        <f>_xlfn.XLOOKUP(Tracker!I67, Weights!$C$2:$C$30, Weights!$D$2:$D$30, 0.2)</f>
        <v>0.6</v>
      </c>
      <c r="K67" s="15">
        <f>MIN(Tracker!N67, 4)/4</f>
        <v>1</v>
      </c>
      <c r="L67">
        <f t="shared" ref="L67:L70" ca="1" si="5">IF(D67=0, 0.5, MIN(1, MAX(0, (E67 * F67 * G67 * H67 * (D67 / 120)))))</f>
        <v>0.63287812499999985</v>
      </c>
      <c r="M67">
        <f t="shared" ref="M67:M70" si="6">IF(J67=0, 0.2, ROUND((0.4 * J67 + 0.3 * I67 + 0.3 * K67), 2))</f>
        <v>0.66</v>
      </c>
      <c r="O67">
        <f t="shared" ref="O67:O70" ca="1" si="7">L67/M67</f>
        <v>0.95890624999999974</v>
      </c>
    </row>
    <row r="68" spans="1:15" x14ac:dyDescent="0.35">
      <c r="A68" t="str">
        <f>Tracker!A68</f>
        <v>Company 73</v>
      </c>
      <c r="B68" t="str">
        <f>Tracker!B68</f>
        <v>Title 73</v>
      </c>
      <c r="C68" t="str">
        <f>Tracker!F68</f>
        <v>Offer</v>
      </c>
      <c r="D68" s="1">
        <f ca="1">(Tracker!G68+Tracker!H68)/2</f>
        <v>84</v>
      </c>
      <c r="E68" s="1">
        <v>0.95</v>
      </c>
      <c r="F68" s="1">
        <f>_xlfn.XLOOKUP(Tracker!D68, Weights!$E$2:$E$30, Weights!$F$2:$F$30, 1)</f>
        <v>0.8</v>
      </c>
      <c r="G68" s="1">
        <f t="shared" si="4"/>
        <v>0.95</v>
      </c>
      <c r="H68" s="1">
        <f>_xlfn.XLOOKUP(Tracker!C68, Weights!$A$2:$A$30, Weights!$B$2:$B$30, 0.5)</f>
        <v>0.9</v>
      </c>
      <c r="I68" s="15">
        <f>_xlfn.XLOOKUP(Tracker!F68, Weights!$G$2:$G$30, Weights!$H$2:$H$30, 0.2)</f>
        <v>0.4</v>
      </c>
      <c r="J68" s="15">
        <f>_xlfn.XLOOKUP(Tracker!I68, Weights!$C$2:$C$30, Weights!$D$2:$D$30, 0.2)</f>
        <v>0.4</v>
      </c>
      <c r="K68" s="15">
        <f>MIN(Tracker!N68, 4)/4</f>
        <v>1</v>
      </c>
      <c r="L68">
        <f t="shared" ca="1" si="5"/>
        <v>0.45485999999999999</v>
      </c>
      <c r="M68">
        <f t="shared" si="6"/>
        <v>0.57999999999999996</v>
      </c>
      <c r="O68">
        <f t="shared" ca="1" si="7"/>
        <v>0.78424137931034488</v>
      </c>
    </row>
    <row r="69" spans="1:15" x14ac:dyDescent="0.35">
      <c r="A69" t="str">
        <f>Tracker!A69</f>
        <v>Company 19</v>
      </c>
      <c r="B69" t="str">
        <f>Tracker!B69</f>
        <v>Title 19</v>
      </c>
      <c r="C69" t="str">
        <f>Tracker!F69</f>
        <v>Pending</v>
      </c>
      <c r="D69" s="1">
        <f ca="1">(Tracker!G69+Tracker!H69)/2</f>
        <v>109</v>
      </c>
      <c r="E69" s="1">
        <v>0.95</v>
      </c>
      <c r="F69" s="1">
        <f>_xlfn.XLOOKUP(Tracker!D69, Weights!$E$2:$E$30, Weights!$F$2:$F$30, 1)</f>
        <v>1.1000000000000001</v>
      </c>
      <c r="G69" s="1">
        <f t="shared" si="4"/>
        <v>0.95</v>
      </c>
      <c r="H69" s="1">
        <f>_xlfn.XLOOKUP(Tracker!C69, Weights!$A$2:$A$30, Weights!$B$2:$B$30, 0.5)</f>
        <v>0.9</v>
      </c>
      <c r="I69" s="15">
        <f>_xlfn.XLOOKUP(Tracker!F69, Weights!$G$2:$G$30, Weights!$H$2:$H$30, 0.2)</f>
        <v>0.3</v>
      </c>
      <c r="J69" s="15">
        <f>_xlfn.XLOOKUP(Tracker!I69, Weights!$C$2:$C$30, Weights!$D$2:$D$30, 0.2)</f>
        <v>0.5</v>
      </c>
      <c r="K69" s="15">
        <f>MIN(Tracker!N69, 4)/4</f>
        <v>1</v>
      </c>
      <c r="L69">
        <f t="shared" ca="1" si="5"/>
        <v>0.8115731249999999</v>
      </c>
      <c r="M69">
        <f t="shared" si="6"/>
        <v>0.59</v>
      </c>
      <c r="O69">
        <f t="shared" ca="1" si="7"/>
        <v>1.3755476694915254</v>
      </c>
    </row>
    <row r="70" spans="1:15" x14ac:dyDescent="0.35">
      <c r="A70" t="str">
        <f>Tracker!A70</f>
        <v>Company 20</v>
      </c>
      <c r="B70" t="str">
        <f>Tracker!B70</f>
        <v>Title 20</v>
      </c>
      <c r="C70" t="str">
        <f>Tracker!F70</f>
        <v>Offer</v>
      </c>
      <c r="D70" s="1">
        <f ca="1">(Tracker!G70+Tracker!H70)/2</f>
        <v>78</v>
      </c>
      <c r="E70" s="1">
        <v>0.95</v>
      </c>
      <c r="F70" s="1">
        <f>_xlfn.XLOOKUP(Tracker!D70, Weights!$E$2:$E$30, Weights!$F$2:$F$30, 1)</f>
        <v>1.1000000000000001</v>
      </c>
      <c r="G70" s="1">
        <f t="shared" si="4"/>
        <v>0.95</v>
      </c>
      <c r="H70" s="1">
        <f>_xlfn.XLOOKUP(Tracker!C70, Weights!$A$2:$A$30, Weights!$B$2:$B$30, 0.5)</f>
        <v>0.9</v>
      </c>
      <c r="I70" s="15">
        <f>_xlfn.XLOOKUP(Tracker!F70, Weights!$G$2:$G$30, Weights!$H$2:$H$30, 0.2)</f>
        <v>0.4</v>
      </c>
      <c r="J70" s="15">
        <f>_xlfn.XLOOKUP(Tracker!I70, Weights!$C$2:$C$30, Weights!$D$2:$D$30, 0.2)</f>
        <v>0.5</v>
      </c>
      <c r="K70" s="15">
        <f>MIN(Tracker!N70, 4)/4</f>
        <v>1</v>
      </c>
      <c r="L70">
        <f t="shared" ca="1" si="5"/>
        <v>0.58075874999999999</v>
      </c>
      <c r="M70">
        <f t="shared" si="6"/>
        <v>0.62</v>
      </c>
      <c r="O70">
        <f t="shared" ca="1" si="7"/>
        <v>0.93670766129032257</v>
      </c>
    </row>
    <row r="71" spans="1:15" x14ac:dyDescent="0.35">
      <c r="A71" t="str">
        <f>Tracker!A71</f>
        <v>Company 75</v>
      </c>
      <c r="B71" t="str">
        <f>Tracker!B71</f>
        <v>Title 75</v>
      </c>
      <c r="C71" t="str">
        <f>Tracker!F71</f>
        <v>Pending</v>
      </c>
      <c r="D71" s="1">
        <f ca="1">(Tracker!G71+Tracker!H71)/2</f>
        <v>113</v>
      </c>
      <c r="E71" s="1">
        <v>0.95</v>
      </c>
      <c r="F71" s="1">
        <f>_xlfn.XLOOKUP(Tracker!D71, Weights!$E$2:$E$30, Weights!$F$2:$F$30, 1)</f>
        <v>0.8</v>
      </c>
      <c r="G71" s="1">
        <f t="shared" si="4"/>
        <v>0.95</v>
      </c>
      <c r="H71" s="1">
        <f>_xlfn.XLOOKUP(Tracker!C71, Weights!$A$2:$A$30, Weights!$B$2:$B$30, 0.5)</f>
        <v>0.8</v>
      </c>
      <c r="I71" s="15">
        <f>_xlfn.XLOOKUP(Tracker!F71, Weights!$G$2:$G$30, Weights!$H$2:$H$30, 0.2)</f>
        <v>0.3</v>
      </c>
      <c r="J71" s="15">
        <f>_xlfn.XLOOKUP(Tracker!I71, Weights!$C$2:$C$30, Weights!$D$2:$D$30, 0.2)</f>
        <v>0.5</v>
      </c>
      <c r="K71" s="15">
        <f>MIN(Tracker!N71, 4)/4</f>
        <v>1</v>
      </c>
      <c r="L71">
        <f t="shared" ref="L71:L72" ca="1" si="8">IF(D71=0, 0.5, MIN(1, MAX(0, (E71 * F71 * G71 * H71 * (D71 / 120)))))</f>
        <v>0.54390666666666665</v>
      </c>
      <c r="M71">
        <f t="shared" ref="M71:M72" si="9">IF(J71=0, 0.2, ROUND((0.4 * J71 + 0.3 * I71 + 0.3 * K71), 2))</f>
        <v>0.59</v>
      </c>
      <c r="O71">
        <f t="shared" ref="O71:O72" ca="1" si="10">L71/M71</f>
        <v>0.92187570621468928</v>
      </c>
    </row>
    <row r="72" spans="1:15" x14ac:dyDescent="0.35">
      <c r="A72" t="str">
        <f>Tracker!A72</f>
        <v>Company 21</v>
      </c>
      <c r="B72" t="str">
        <f>Tracker!B72</f>
        <v>Title 21</v>
      </c>
      <c r="C72" t="str">
        <f>Tracker!F72</f>
        <v>Pending</v>
      </c>
      <c r="D72" s="1">
        <f ca="1">(Tracker!G72+Tracker!H72)/2</f>
        <v>99</v>
      </c>
      <c r="E72" s="1">
        <v>0.95</v>
      </c>
      <c r="F72" s="1">
        <f>_xlfn.XLOOKUP(Tracker!D72, Weights!$E$2:$E$30, Weights!$F$2:$F$30, 1)</f>
        <v>1</v>
      </c>
      <c r="G72" s="1">
        <f t="shared" si="4"/>
        <v>0.95</v>
      </c>
      <c r="H72" s="1">
        <f>_xlfn.XLOOKUP(Tracker!C72, Weights!$A$2:$A$30, Weights!$B$2:$B$30, 0.5)</f>
        <v>0.8</v>
      </c>
      <c r="I72" s="15">
        <f>_xlfn.XLOOKUP(Tracker!F72, Weights!$G$2:$G$30, Weights!$H$2:$H$30, 0.2)</f>
        <v>0.3</v>
      </c>
      <c r="J72" s="15">
        <f>_xlfn.XLOOKUP(Tracker!I72, Weights!$C$2:$C$30, Weights!$D$2:$D$30, 0.2)</f>
        <v>0.6</v>
      </c>
      <c r="K72" s="15">
        <f>MIN(Tracker!N72, 4)/4</f>
        <v>1</v>
      </c>
      <c r="L72">
        <f t="shared" ca="1" si="8"/>
        <v>0.5956499999999999</v>
      </c>
      <c r="M72">
        <f t="shared" si="9"/>
        <v>0.63</v>
      </c>
      <c r="O72">
        <f t="shared" ca="1" si="10"/>
        <v>0.94547619047619036</v>
      </c>
    </row>
    <row r="73" spans="1:15" x14ac:dyDescent="0.35">
      <c r="A73" t="str">
        <f>Tracker!A73</f>
        <v>Company 76</v>
      </c>
      <c r="B73" t="str">
        <f>Tracker!B73</f>
        <v>Title 76</v>
      </c>
      <c r="C73" t="str">
        <f>Tracker!F73</f>
        <v>Pending</v>
      </c>
      <c r="D73" s="1">
        <f ca="1">(Tracker!G73+Tracker!H73)/2</f>
        <v>92</v>
      </c>
      <c r="E73" s="1">
        <v>0.95</v>
      </c>
      <c r="F73" s="1">
        <f>_xlfn.XLOOKUP(Tracker!D73, Weights!$E$2:$E$30, Weights!$F$2:$F$30, 1)</f>
        <v>0.9</v>
      </c>
      <c r="G73" s="1">
        <f t="shared" si="4"/>
        <v>0.95</v>
      </c>
      <c r="H73" s="1">
        <f>_xlfn.XLOOKUP(Tracker!C73, Weights!$A$2:$A$30, Weights!$B$2:$B$30, 0.5)</f>
        <v>1</v>
      </c>
      <c r="I73" s="15">
        <f>_xlfn.XLOOKUP(Tracker!F73, Weights!$G$2:$G$30, Weights!$H$2:$H$30, 0.2)</f>
        <v>0.3</v>
      </c>
      <c r="J73" s="15">
        <f>_xlfn.XLOOKUP(Tracker!I73, Weights!$C$2:$C$30, Weights!$D$2:$D$30, 0.2)</f>
        <v>0.4</v>
      </c>
      <c r="K73" s="15">
        <f>MIN(Tracker!N73, 4)/4</f>
        <v>1</v>
      </c>
      <c r="L73">
        <f t="shared" ref="L73:L82" ca="1" si="11">IF(D73=0, 0.5, MIN(1, MAX(0, (E73 * F73 * G73 * H73 * (D73 / 120)))))</f>
        <v>0.62272499999999997</v>
      </c>
      <c r="M73">
        <f t="shared" ref="M73:M82" si="12">IF(J73=0, 0.2, ROUND((0.4 * J73 + 0.3 * I73 + 0.3 * K73), 2))</f>
        <v>0.55000000000000004</v>
      </c>
      <c r="O73">
        <f t="shared" ref="O73:O82" ca="1" si="13">L73/M73</f>
        <v>1.1322272727272726</v>
      </c>
    </row>
    <row r="74" spans="1:15" x14ac:dyDescent="0.35">
      <c r="A74" t="str">
        <f>Tracker!A74</f>
        <v>Company 29</v>
      </c>
      <c r="B74" t="str">
        <f>Tracker!B74</f>
        <v>Title 29</v>
      </c>
      <c r="C74" t="str">
        <f>Tracker!F74</f>
        <v>Pending</v>
      </c>
      <c r="D74" s="1">
        <f ca="1">(Tracker!G74+Tracker!H74)/2</f>
        <v>76.5</v>
      </c>
      <c r="E74" s="1">
        <v>0.95</v>
      </c>
      <c r="F74" s="1">
        <f>_xlfn.XLOOKUP(Tracker!D74, Weights!$E$2:$E$30, Weights!$F$2:$F$30, 1)</f>
        <v>1.2</v>
      </c>
      <c r="G74" s="1">
        <f t="shared" si="4"/>
        <v>0.95</v>
      </c>
      <c r="H74" s="1">
        <f>_xlfn.XLOOKUP(Tracker!C74, Weights!$A$2:$A$30, Weights!$B$2:$B$30, 0.5)</f>
        <v>0.9</v>
      </c>
      <c r="I74" s="15">
        <f>_xlfn.XLOOKUP(Tracker!F74, Weights!$G$2:$G$30, Weights!$H$2:$H$30, 0.2)</f>
        <v>0.3</v>
      </c>
      <c r="J74" s="15">
        <f>_xlfn.XLOOKUP(Tracker!I74, Weights!$C$2:$C$30, Weights!$D$2:$D$30, 0.2)</f>
        <v>0.4</v>
      </c>
      <c r="K74" s="15">
        <f>MIN(Tracker!N74, 4)/4</f>
        <v>1</v>
      </c>
      <c r="L74">
        <f t="shared" ca="1" si="11"/>
        <v>0.62137124999999993</v>
      </c>
      <c r="M74">
        <f t="shared" si="12"/>
        <v>0.55000000000000004</v>
      </c>
      <c r="O74">
        <f t="shared" ca="1" si="13"/>
        <v>1.1297659090909089</v>
      </c>
    </row>
    <row r="75" spans="1:15" x14ac:dyDescent="0.35">
      <c r="A75" t="str">
        <f>Tracker!A75</f>
        <v>Company 5</v>
      </c>
      <c r="B75" t="str">
        <f>Tracker!B75</f>
        <v>Title 22</v>
      </c>
      <c r="C75" t="str">
        <f>Tracker!F75</f>
        <v>Interviewing</v>
      </c>
      <c r="D75" s="1">
        <f ca="1">(Tracker!G75+Tracker!H75)/2</f>
        <v>101</v>
      </c>
      <c r="E75" s="1">
        <v>0.95</v>
      </c>
      <c r="F75" s="1">
        <f>_xlfn.XLOOKUP(Tracker!D75, Weights!$E$2:$E$30, Weights!$F$2:$F$30, 1)</f>
        <v>1.2</v>
      </c>
      <c r="G75" s="1">
        <f t="shared" si="4"/>
        <v>0.95</v>
      </c>
      <c r="H75" s="1">
        <f>_xlfn.XLOOKUP(Tracker!C75, Weights!$A$2:$A$30, Weights!$B$2:$B$30, 0.5)</f>
        <v>1.1000000000000001</v>
      </c>
      <c r="I75" s="15">
        <f>_xlfn.XLOOKUP(Tracker!F75, Weights!$G$2:$G$30, Weights!$H$2:$H$30, 0.2)</f>
        <v>0.3</v>
      </c>
      <c r="J75" s="15">
        <f>_xlfn.XLOOKUP(Tracker!I75, Weights!$C$2:$C$30, Weights!$D$2:$D$30, 0.2)</f>
        <v>0.3</v>
      </c>
      <c r="K75" s="15">
        <f>MIN(Tracker!N75, 4)/4</f>
        <v>1</v>
      </c>
      <c r="L75">
        <f t="shared" ca="1" si="11"/>
        <v>1</v>
      </c>
      <c r="M75">
        <f t="shared" si="12"/>
        <v>0.51</v>
      </c>
      <c r="O75">
        <f t="shared" ca="1" si="13"/>
        <v>1.9607843137254901</v>
      </c>
    </row>
    <row r="76" spans="1:15" x14ac:dyDescent="0.35">
      <c r="A76" t="str">
        <f>Tracker!A76</f>
        <v>Company 79</v>
      </c>
      <c r="B76" t="str">
        <f>Tracker!B76</f>
        <v>Title 79</v>
      </c>
      <c r="C76" t="str">
        <f>Tracker!F76</f>
        <v>Pending</v>
      </c>
      <c r="D76" s="1">
        <f ca="1">(Tracker!G76+Tracker!H76)/2</f>
        <v>87.5</v>
      </c>
      <c r="E76" s="1">
        <v>0.95</v>
      </c>
      <c r="F76" s="1">
        <f>_xlfn.XLOOKUP(Tracker!D76, Weights!$E$2:$E$30, Weights!$F$2:$F$30, 1)</f>
        <v>0.8</v>
      </c>
      <c r="G76" s="1">
        <f t="shared" si="4"/>
        <v>0.95</v>
      </c>
      <c r="H76" s="1">
        <f>_xlfn.XLOOKUP(Tracker!C76, Weights!$A$2:$A$30, Weights!$B$2:$B$30, 0.5)</f>
        <v>0.9</v>
      </c>
      <c r="I76" s="15">
        <f>_xlfn.XLOOKUP(Tracker!F76, Weights!$G$2:$G$30, Weights!$H$2:$H$30, 0.2)</f>
        <v>0.3</v>
      </c>
      <c r="J76" s="15">
        <f>_xlfn.XLOOKUP(Tracker!I76, Weights!$C$2:$C$30, Weights!$D$2:$D$30, 0.2)</f>
        <v>0.4</v>
      </c>
      <c r="K76" s="15">
        <f>MIN(Tracker!N76, 4)/4</f>
        <v>1</v>
      </c>
      <c r="L76">
        <f t="shared" ca="1" si="11"/>
        <v>0.47381250000000003</v>
      </c>
      <c r="M76">
        <f t="shared" si="12"/>
        <v>0.55000000000000004</v>
      </c>
      <c r="O76">
        <f t="shared" ca="1" si="13"/>
        <v>0.8614772727272727</v>
      </c>
    </row>
    <row r="77" spans="1:15" x14ac:dyDescent="0.35">
      <c r="A77" t="str">
        <f>Tracker!A77</f>
        <v>Company 77</v>
      </c>
      <c r="B77" t="str">
        <f>Tracker!B77</f>
        <v>Title 77</v>
      </c>
      <c r="C77" t="str">
        <f>Tracker!F77</f>
        <v>Pending</v>
      </c>
      <c r="D77" s="1">
        <f ca="1">(Tracker!G77+Tracker!H77)/2</f>
        <v>88.5</v>
      </c>
      <c r="E77" s="1">
        <v>0.95</v>
      </c>
      <c r="F77" s="1">
        <f>_xlfn.XLOOKUP(Tracker!D77, Weights!$E$2:$E$30, Weights!$F$2:$F$30, 1)</f>
        <v>0.8</v>
      </c>
      <c r="G77" s="1">
        <f t="shared" si="4"/>
        <v>0.95</v>
      </c>
      <c r="H77" s="1">
        <f>_xlfn.XLOOKUP(Tracker!C77, Weights!$A$2:$A$30, Weights!$B$2:$B$30, 0.5)</f>
        <v>0.8</v>
      </c>
      <c r="I77" s="15">
        <f>_xlfn.XLOOKUP(Tracker!F77, Weights!$G$2:$G$30, Weights!$H$2:$H$30, 0.2)</f>
        <v>0.3</v>
      </c>
      <c r="J77" s="15">
        <f>_xlfn.XLOOKUP(Tracker!I77, Weights!$C$2:$C$30, Weights!$D$2:$D$30, 0.2)</f>
        <v>0.3</v>
      </c>
      <c r="K77" s="15">
        <f>MIN(Tracker!N77, 4)/4</f>
        <v>1</v>
      </c>
      <c r="L77">
        <f t="shared" ca="1" si="11"/>
        <v>0.42598000000000003</v>
      </c>
      <c r="M77">
        <f t="shared" si="12"/>
        <v>0.51</v>
      </c>
      <c r="O77">
        <f t="shared" ca="1" si="13"/>
        <v>0.83525490196078434</v>
      </c>
    </row>
    <row r="78" spans="1:15" x14ac:dyDescent="0.35">
      <c r="A78" t="str">
        <f>Tracker!A78</f>
        <v>Company 23</v>
      </c>
      <c r="B78" t="str">
        <f>Tracker!B78</f>
        <v>Title 23</v>
      </c>
      <c r="C78" t="str">
        <f>Tracker!F78</f>
        <v>Denied</v>
      </c>
      <c r="D78" s="1">
        <f ca="1">(Tracker!G78+Tracker!H78)/2</f>
        <v>90</v>
      </c>
      <c r="E78" s="1">
        <v>0.95</v>
      </c>
      <c r="F78" s="1">
        <f>_xlfn.XLOOKUP(Tracker!D78, Weights!$E$2:$E$30, Weights!$F$2:$F$30, 1)</f>
        <v>1.2</v>
      </c>
      <c r="G78" s="1">
        <f t="shared" si="4"/>
        <v>0.95</v>
      </c>
      <c r="H78" s="1">
        <f>_xlfn.XLOOKUP(Tracker!C78, Weights!$A$2:$A$30, Weights!$B$2:$B$30, 0.5)</f>
        <v>1</v>
      </c>
      <c r="I78" s="15">
        <f>_xlfn.XLOOKUP(Tracker!F78, Weights!$G$2:$G$30, Weights!$H$2:$H$30, 0.2)</f>
        <v>0.3</v>
      </c>
      <c r="J78" s="15">
        <f>_xlfn.XLOOKUP(Tracker!I78, Weights!$C$2:$C$30, Weights!$D$2:$D$30, 0.2)</f>
        <v>0.6</v>
      </c>
      <c r="K78" s="15">
        <f>MIN(Tracker!N78, 4)/4</f>
        <v>1</v>
      </c>
      <c r="L78">
        <f t="shared" ca="1" si="11"/>
        <v>0.81224999999999992</v>
      </c>
      <c r="M78">
        <f t="shared" si="12"/>
        <v>0.63</v>
      </c>
      <c r="O78">
        <f t="shared" ca="1" si="13"/>
        <v>1.2892857142857141</v>
      </c>
    </row>
    <row r="79" spans="1:15" x14ac:dyDescent="0.35">
      <c r="A79" t="str">
        <f>Tracker!A79</f>
        <v>Company 78</v>
      </c>
      <c r="B79" t="str">
        <f>Tracker!B79</f>
        <v>Title 78</v>
      </c>
      <c r="C79" t="str">
        <f>Tracker!F79</f>
        <v>Pending</v>
      </c>
      <c r="D79" s="1">
        <f ca="1">(Tracker!G79+Tracker!H79)/2</f>
        <v>70.5</v>
      </c>
      <c r="E79" s="1">
        <v>0.95</v>
      </c>
      <c r="F79" s="1">
        <f>_xlfn.XLOOKUP(Tracker!D79, Weights!$E$2:$E$30, Weights!$F$2:$F$30, 1)</f>
        <v>0.8</v>
      </c>
      <c r="G79" s="1">
        <f t="shared" si="4"/>
        <v>0.95</v>
      </c>
      <c r="H79" s="1">
        <f>_xlfn.XLOOKUP(Tracker!C79, Weights!$A$2:$A$30, Weights!$B$2:$B$30, 0.5)</f>
        <v>0.8</v>
      </c>
      <c r="I79" s="15">
        <f>_xlfn.XLOOKUP(Tracker!F79, Weights!$G$2:$G$30, Weights!$H$2:$H$30, 0.2)</f>
        <v>0.3</v>
      </c>
      <c r="J79" s="15">
        <f>_xlfn.XLOOKUP(Tracker!I79, Weights!$C$2:$C$30, Weights!$D$2:$D$30, 0.2)</f>
        <v>0.6</v>
      </c>
      <c r="K79" s="15">
        <f>MIN(Tracker!N79, 4)/4</f>
        <v>1</v>
      </c>
      <c r="L79">
        <f t="shared" ca="1" si="11"/>
        <v>0.33934000000000003</v>
      </c>
      <c r="M79">
        <f t="shared" si="12"/>
        <v>0.63</v>
      </c>
      <c r="O79">
        <f t="shared" ca="1" si="13"/>
        <v>0.53863492063492069</v>
      </c>
    </row>
    <row r="80" spans="1:15" x14ac:dyDescent="0.35">
      <c r="A80" t="str">
        <f>Tracker!A80</f>
        <v>Company 30</v>
      </c>
      <c r="B80" t="str">
        <f>Tracker!B80</f>
        <v>Title 24</v>
      </c>
      <c r="C80" t="str">
        <f>Tracker!F80</f>
        <v>Denied</v>
      </c>
      <c r="D80" s="1">
        <f ca="1">(Tracker!G80+Tracker!H80)/2</f>
        <v>99</v>
      </c>
      <c r="E80" s="1">
        <v>0.95</v>
      </c>
      <c r="F80" s="1">
        <f>_xlfn.XLOOKUP(Tracker!D80, Weights!$E$2:$E$30, Weights!$F$2:$F$30, 1)</f>
        <v>1.2</v>
      </c>
      <c r="G80" s="1">
        <f t="shared" si="4"/>
        <v>0.95</v>
      </c>
      <c r="H80" s="1">
        <f>_xlfn.XLOOKUP(Tracker!C80, Weights!$A$2:$A$30, Weights!$B$2:$B$30, 0.5)</f>
        <v>1.1000000000000001</v>
      </c>
      <c r="I80" s="15">
        <f>_xlfn.XLOOKUP(Tracker!F80, Weights!$G$2:$G$30, Weights!$H$2:$H$30, 0.2)</f>
        <v>0.3</v>
      </c>
      <c r="J80" s="15">
        <f>_xlfn.XLOOKUP(Tracker!I80, Weights!$C$2:$C$30, Weights!$D$2:$D$30, 0.2)</f>
        <v>0.5</v>
      </c>
      <c r="K80" s="15">
        <f>MIN(Tracker!N80, 4)/4</f>
        <v>1</v>
      </c>
      <c r="L80">
        <f t="shared" ca="1" si="11"/>
        <v>0.98282249999999993</v>
      </c>
      <c r="M80">
        <f t="shared" si="12"/>
        <v>0.59</v>
      </c>
      <c r="O80">
        <f t="shared" ca="1" si="13"/>
        <v>1.6658008474576271</v>
      </c>
    </row>
    <row r="81" spans="1:15" x14ac:dyDescent="0.35">
      <c r="A81" t="str">
        <f>Tracker!A81</f>
        <v>Company 80</v>
      </c>
      <c r="B81" t="str">
        <f>Tracker!B81</f>
        <v>Title 80</v>
      </c>
      <c r="C81" t="str">
        <f>Tracker!F81</f>
        <v>Pending</v>
      </c>
      <c r="D81" s="1">
        <f ca="1">(Tracker!G81+Tracker!H81)/2</f>
        <v>85.5</v>
      </c>
      <c r="E81" s="1">
        <v>0.95</v>
      </c>
      <c r="F81" s="1">
        <f>_xlfn.XLOOKUP(Tracker!D81, Weights!$E$2:$E$30, Weights!$F$2:$F$30, 1)</f>
        <v>0.8</v>
      </c>
      <c r="G81" s="1">
        <f t="shared" si="4"/>
        <v>0.95</v>
      </c>
      <c r="H81" s="1">
        <f>_xlfn.XLOOKUP(Tracker!C81, Weights!$A$2:$A$30, Weights!$B$2:$B$30, 0.5)</f>
        <v>0.9</v>
      </c>
      <c r="I81" s="15">
        <f>_xlfn.XLOOKUP(Tracker!F81, Weights!$G$2:$G$30, Weights!$H$2:$H$30, 0.2)</f>
        <v>0.3</v>
      </c>
      <c r="J81" s="15">
        <f>_xlfn.XLOOKUP(Tracker!I81, Weights!$C$2:$C$30, Weights!$D$2:$D$30, 0.2)</f>
        <v>0.7</v>
      </c>
      <c r="K81" s="15">
        <f>MIN(Tracker!N81, 4)/4</f>
        <v>1</v>
      </c>
      <c r="L81">
        <f t="shared" ca="1" si="11"/>
        <v>0.46298250000000002</v>
      </c>
      <c r="M81">
        <f t="shared" si="12"/>
        <v>0.67</v>
      </c>
      <c r="O81">
        <f t="shared" ca="1" si="13"/>
        <v>0.69101865671641793</v>
      </c>
    </row>
    <row r="82" spans="1:15" x14ac:dyDescent="0.35">
      <c r="A82" t="str">
        <f>Tracker!A82</f>
        <v>Company 82</v>
      </c>
      <c r="B82" t="str">
        <f>Tracker!B82</f>
        <v>Title 82</v>
      </c>
      <c r="C82" t="str">
        <f>Tracker!F82</f>
        <v>Interviewing</v>
      </c>
      <c r="D82" s="1">
        <f ca="1">(Tracker!G82+Tracker!H82)/2</f>
        <v>100.5</v>
      </c>
      <c r="E82" s="1">
        <v>0.95</v>
      </c>
      <c r="F82" s="1">
        <f>_xlfn.XLOOKUP(Tracker!D82, Weights!$E$2:$E$30, Weights!$F$2:$F$30, 1)</f>
        <v>0.8</v>
      </c>
      <c r="G82" s="1">
        <f t="shared" si="4"/>
        <v>0.95</v>
      </c>
      <c r="H82" s="1">
        <f>_xlfn.XLOOKUP(Tracker!C82, Weights!$A$2:$A$30, Weights!$B$2:$B$30, 0.5)</f>
        <v>0.8</v>
      </c>
      <c r="I82" s="15">
        <f>_xlfn.XLOOKUP(Tracker!F82, Weights!$G$2:$G$30, Weights!$H$2:$H$30, 0.2)</f>
        <v>0.3</v>
      </c>
      <c r="J82" s="15">
        <f>_xlfn.XLOOKUP(Tracker!I82, Weights!$C$2:$C$30, Weights!$D$2:$D$30, 0.2)</f>
        <v>0.6</v>
      </c>
      <c r="K82" s="15">
        <f>MIN(Tracker!N82, 4)/4</f>
        <v>1</v>
      </c>
      <c r="L82">
        <f t="shared" ca="1" si="11"/>
        <v>0.48374</v>
      </c>
      <c r="M82">
        <f t="shared" si="12"/>
        <v>0.63</v>
      </c>
      <c r="O82">
        <f t="shared" ca="1" si="13"/>
        <v>0.76784126984126988</v>
      </c>
    </row>
    <row r="83" spans="1:15" x14ac:dyDescent="0.35">
      <c r="A83" t="str">
        <f>Tracker!A83</f>
        <v>Company 83</v>
      </c>
      <c r="B83" t="str">
        <f>Tracker!B83</f>
        <v>Title 83</v>
      </c>
      <c r="C83" t="str">
        <f>Tracker!F83</f>
        <v>Pending</v>
      </c>
      <c r="D83" s="1">
        <f ca="1">(Tracker!G83+Tracker!H83)/2</f>
        <v>88.5</v>
      </c>
      <c r="E83" s="1">
        <v>0.95</v>
      </c>
      <c r="F83" s="1">
        <f>_xlfn.XLOOKUP(Tracker!D83, Weights!$E$2:$E$30, Weights!$F$2:$F$30, 1)</f>
        <v>0.8</v>
      </c>
      <c r="G83" s="1">
        <f t="shared" si="4"/>
        <v>0.95</v>
      </c>
      <c r="H83" s="1">
        <f>_xlfn.XLOOKUP(Tracker!C83, Weights!$A$2:$A$30, Weights!$B$2:$B$30, 0.5)</f>
        <v>0.8</v>
      </c>
      <c r="I83" s="15">
        <f>_xlfn.XLOOKUP(Tracker!F83, Weights!$G$2:$G$30, Weights!$H$2:$H$30, 0.2)</f>
        <v>0.3</v>
      </c>
      <c r="J83" s="15">
        <f>_xlfn.XLOOKUP(Tracker!I83, Weights!$C$2:$C$30, Weights!$D$2:$D$30, 0.2)</f>
        <v>0.7</v>
      </c>
      <c r="K83" s="15">
        <f>MIN(Tracker!N83, 4)/4</f>
        <v>1</v>
      </c>
      <c r="L83">
        <f t="shared" ref="L83:L90" ca="1" si="14">IF(D83=0, 0.5, MIN(1, MAX(0, (E83 * F83 * G83 * H83 * (D83 / 120)))))</f>
        <v>0.42598000000000003</v>
      </c>
      <c r="M83">
        <f t="shared" ref="M83:M90" si="15">IF(J83=0, 0.2, ROUND((0.4 * J83 + 0.3 * I83 + 0.3 * K83), 2))</f>
        <v>0.67</v>
      </c>
      <c r="O83">
        <f t="shared" ref="O83:O90" ca="1" si="16">L83/M83</f>
        <v>0.63579104477611936</v>
      </c>
    </row>
    <row r="84" spans="1:15" x14ac:dyDescent="0.35">
      <c r="A84" t="str">
        <f>Tracker!A84</f>
        <v>Company 84</v>
      </c>
      <c r="B84" t="str">
        <f>Tracker!B84</f>
        <v>Title 84</v>
      </c>
      <c r="C84" t="str">
        <f>Tracker!F84</f>
        <v>Ghosted</v>
      </c>
      <c r="D84" s="1">
        <f ca="1">(Tracker!G84+Tracker!H84)/2</f>
        <v>79</v>
      </c>
      <c r="E84" s="1">
        <v>0.95</v>
      </c>
      <c r="F84" s="1">
        <f>_xlfn.XLOOKUP(Tracker!D84, Weights!$E$2:$E$30, Weights!$F$2:$F$30, 1)</f>
        <v>0.8</v>
      </c>
      <c r="G84" s="1">
        <f t="shared" si="4"/>
        <v>0.95</v>
      </c>
      <c r="H84" s="1">
        <f>_xlfn.XLOOKUP(Tracker!C84, Weights!$A$2:$A$30, Weights!$B$2:$B$30, 0.5)</f>
        <v>0.9</v>
      </c>
      <c r="I84" s="15">
        <f>_xlfn.XLOOKUP(Tracker!F84, Weights!$G$2:$G$30, Weights!$H$2:$H$30, 0.2)</f>
        <v>0.3</v>
      </c>
      <c r="J84" s="15">
        <f>_xlfn.XLOOKUP(Tracker!I84, Weights!$C$2:$C$30, Weights!$D$2:$D$30, 0.2)</f>
        <v>0.5</v>
      </c>
      <c r="K84" s="15">
        <f>MIN(Tracker!N84, 4)/4</f>
        <v>1</v>
      </c>
      <c r="L84">
        <f t="shared" ca="1" si="14"/>
        <v>0.42778500000000003</v>
      </c>
      <c r="M84">
        <f t="shared" si="15"/>
        <v>0.59</v>
      </c>
      <c r="O84">
        <f t="shared" ca="1" si="16"/>
        <v>0.72505932203389833</v>
      </c>
    </row>
    <row r="85" spans="1:15" x14ac:dyDescent="0.35">
      <c r="A85" t="str">
        <f>Tracker!A85</f>
        <v>Company 85</v>
      </c>
      <c r="B85" t="str">
        <f>Tracker!B85</f>
        <v>Title 85</v>
      </c>
      <c r="C85" t="str">
        <f>Tracker!F85</f>
        <v>Bailed</v>
      </c>
      <c r="D85" s="1">
        <f ca="1">(Tracker!G85+Tracker!H85)/2</f>
        <v>88</v>
      </c>
      <c r="E85" s="1">
        <v>0.95</v>
      </c>
      <c r="F85" s="1">
        <f>_xlfn.XLOOKUP(Tracker!D85, Weights!$E$2:$E$30, Weights!$F$2:$F$30, 1)</f>
        <v>0.9</v>
      </c>
      <c r="G85" s="1">
        <f t="shared" si="4"/>
        <v>0.95</v>
      </c>
      <c r="H85" s="1">
        <f>_xlfn.XLOOKUP(Tracker!C85, Weights!$A$2:$A$30, Weights!$B$2:$B$30, 0.5)</f>
        <v>1.2</v>
      </c>
      <c r="I85" s="15">
        <f>_xlfn.XLOOKUP(Tracker!F85, Weights!$G$2:$G$30, Weights!$H$2:$H$30, 0.2)</f>
        <v>0.4</v>
      </c>
      <c r="J85" s="15">
        <f>_xlfn.XLOOKUP(Tracker!I85, Weights!$C$2:$C$30, Weights!$D$2:$D$30, 0.2)</f>
        <v>0.5</v>
      </c>
      <c r="K85" s="15">
        <f>MIN(Tracker!N85, 4)/4</f>
        <v>1</v>
      </c>
      <c r="L85">
        <f t="shared" ca="1" si="14"/>
        <v>0.71477999999999986</v>
      </c>
      <c r="M85">
        <f t="shared" si="15"/>
        <v>0.62</v>
      </c>
      <c r="O85">
        <f t="shared" ca="1" si="16"/>
        <v>1.1528709677419353</v>
      </c>
    </row>
    <row r="86" spans="1:15" x14ac:dyDescent="0.35">
      <c r="A86" t="str">
        <f>Tracker!A86</f>
        <v>Company 30</v>
      </c>
      <c r="B86" t="str">
        <f>Tracker!B86</f>
        <v>Title 30</v>
      </c>
      <c r="C86" t="str">
        <f>Tracker!F86</f>
        <v>No Response</v>
      </c>
      <c r="D86" s="1">
        <f ca="1">(Tracker!G86+Tracker!H86)/2</f>
        <v>85</v>
      </c>
      <c r="E86" s="1">
        <v>0.95</v>
      </c>
      <c r="F86" s="1">
        <f>_xlfn.XLOOKUP(Tracker!D86, Weights!$E$2:$E$30, Weights!$F$2:$F$30, 1)</f>
        <v>1.2</v>
      </c>
      <c r="G86" s="1">
        <f t="shared" si="4"/>
        <v>0.95</v>
      </c>
      <c r="H86" s="1">
        <f>_xlfn.XLOOKUP(Tracker!C86, Weights!$A$2:$A$30, Weights!$B$2:$B$30, 0.5)</f>
        <v>0.8</v>
      </c>
      <c r="I86" s="15">
        <f>_xlfn.XLOOKUP(Tracker!F86, Weights!$G$2:$G$30, Weights!$H$2:$H$30, 0.2)</f>
        <v>0.4</v>
      </c>
      <c r="J86" s="15">
        <f>_xlfn.XLOOKUP(Tracker!I86, Weights!$C$2:$C$30, Weights!$D$2:$D$30, 0.2)</f>
        <v>0.3</v>
      </c>
      <c r="K86" s="15">
        <f>MIN(Tracker!N86, 4)/4</f>
        <v>1</v>
      </c>
      <c r="L86">
        <f t="shared" ca="1" si="14"/>
        <v>0.61370000000000002</v>
      </c>
      <c r="M86">
        <f t="shared" si="15"/>
        <v>0.54</v>
      </c>
      <c r="O86">
        <f t="shared" ca="1" si="16"/>
        <v>1.1364814814814814</v>
      </c>
    </row>
    <row r="87" spans="1:15" x14ac:dyDescent="0.35">
      <c r="A87">
        <f>Tracker!A87</f>
        <v>0</v>
      </c>
      <c r="B87">
        <f>Tracker!B87</f>
        <v>0</v>
      </c>
      <c r="C87">
        <f>Tracker!F87</f>
        <v>0</v>
      </c>
      <c r="D87" s="1">
        <f>(Tracker!G87+Tracker!H87)/2</f>
        <v>0</v>
      </c>
      <c r="E87" s="1">
        <v>0.95</v>
      </c>
      <c r="F87" s="1">
        <f>_xlfn.XLOOKUP(Tracker!D87, Weights!$E$2:$E$30, Weights!$F$2:$F$30, 1)</f>
        <v>0</v>
      </c>
      <c r="G87" s="1">
        <f t="shared" si="4"/>
        <v>0.95</v>
      </c>
      <c r="H87" s="1">
        <f>_xlfn.XLOOKUP(Tracker!C87, Weights!$A$2:$A$30, Weights!$B$2:$B$30, 0.5)</f>
        <v>0</v>
      </c>
      <c r="I87" s="15">
        <f>_xlfn.XLOOKUP(Tracker!F87, Weights!$G$2:$G$30, Weights!$H$2:$H$30, 0.2)</f>
        <v>0</v>
      </c>
      <c r="J87" s="15">
        <f>_xlfn.XLOOKUP(Tracker!I87, Weights!$C$2:$C$30, Weights!$D$2:$D$30, 0.2)</f>
        <v>0</v>
      </c>
      <c r="K87" s="15">
        <f>MIN(Tracker!N87, 4)/4</f>
        <v>1</v>
      </c>
      <c r="L87">
        <f t="shared" si="14"/>
        <v>0.5</v>
      </c>
      <c r="M87">
        <f t="shared" si="15"/>
        <v>0.2</v>
      </c>
      <c r="O87">
        <f t="shared" si="16"/>
        <v>2.5</v>
      </c>
    </row>
    <row r="88" spans="1:15" x14ac:dyDescent="0.35">
      <c r="A88">
        <f>Tracker!A88</f>
        <v>0</v>
      </c>
      <c r="B88">
        <f>Tracker!B88</f>
        <v>0</v>
      </c>
      <c r="C88">
        <f>Tracker!F88</f>
        <v>0</v>
      </c>
      <c r="D88" s="1">
        <f>(Tracker!G88+Tracker!H88)/2</f>
        <v>0</v>
      </c>
      <c r="E88" s="1">
        <v>0.95</v>
      </c>
      <c r="F88" s="1">
        <f>_xlfn.XLOOKUP(Tracker!D88, Weights!$E$2:$E$30, Weights!$F$2:$F$30, 1)</f>
        <v>0</v>
      </c>
      <c r="G88" s="1">
        <f t="shared" si="4"/>
        <v>0.95</v>
      </c>
      <c r="H88" s="1">
        <f>_xlfn.XLOOKUP(Tracker!C88, Weights!$A$2:$A$30, Weights!$B$2:$B$30, 0.5)</f>
        <v>0</v>
      </c>
      <c r="I88" s="15">
        <f>_xlfn.XLOOKUP(Tracker!F88, Weights!$G$2:$G$30, Weights!$H$2:$H$30, 0.2)</f>
        <v>0</v>
      </c>
      <c r="J88" s="15">
        <f>_xlfn.XLOOKUP(Tracker!I88, Weights!$C$2:$C$30, Weights!$D$2:$D$30, 0.2)</f>
        <v>0</v>
      </c>
      <c r="K88" s="15">
        <f>MIN(Tracker!N88, 4)/4</f>
        <v>1</v>
      </c>
      <c r="L88">
        <f t="shared" si="14"/>
        <v>0.5</v>
      </c>
      <c r="M88">
        <f t="shared" si="15"/>
        <v>0.2</v>
      </c>
      <c r="O88">
        <f t="shared" si="16"/>
        <v>2.5</v>
      </c>
    </row>
    <row r="89" spans="1:15" x14ac:dyDescent="0.35">
      <c r="A89">
        <f>Tracker!A89</f>
        <v>0</v>
      </c>
      <c r="B89">
        <f>Tracker!B89</f>
        <v>0</v>
      </c>
      <c r="C89">
        <f>Tracker!F89</f>
        <v>0</v>
      </c>
      <c r="D89" s="1">
        <f>(Tracker!G89+Tracker!H89)/2</f>
        <v>0</v>
      </c>
      <c r="E89" s="1">
        <v>0.95</v>
      </c>
      <c r="F89" s="1">
        <f>_xlfn.XLOOKUP(Tracker!D89, Weights!$E$2:$E$30, Weights!$F$2:$F$30, 1)</f>
        <v>0</v>
      </c>
      <c r="G89" s="1">
        <f t="shared" si="4"/>
        <v>0.95</v>
      </c>
      <c r="H89" s="1">
        <f>_xlfn.XLOOKUP(Tracker!C89, Weights!$A$2:$A$30, Weights!$B$2:$B$30, 0.5)</f>
        <v>0</v>
      </c>
      <c r="I89" s="15">
        <f>_xlfn.XLOOKUP(Tracker!F89, Weights!$G$2:$G$30, Weights!$H$2:$H$30, 0.2)</f>
        <v>0</v>
      </c>
      <c r="J89" s="15">
        <f>_xlfn.XLOOKUP(Tracker!I89, Weights!$C$2:$C$30, Weights!$D$2:$D$30, 0.2)</f>
        <v>0</v>
      </c>
      <c r="K89" s="15">
        <f>MIN(Tracker!N89, 4)/4</f>
        <v>1</v>
      </c>
      <c r="L89">
        <f t="shared" si="14"/>
        <v>0.5</v>
      </c>
      <c r="M89">
        <f t="shared" si="15"/>
        <v>0.2</v>
      </c>
      <c r="O89">
        <f t="shared" si="16"/>
        <v>2.5</v>
      </c>
    </row>
    <row r="90" spans="1:15" x14ac:dyDescent="0.35">
      <c r="A90">
        <f>Tracker!A90</f>
        <v>0</v>
      </c>
      <c r="B90">
        <f>Tracker!B90</f>
        <v>0</v>
      </c>
      <c r="C90">
        <f>Tracker!F90</f>
        <v>0</v>
      </c>
      <c r="D90" s="1">
        <f>(Tracker!G90+Tracker!H90)/2</f>
        <v>0</v>
      </c>
      <c r="E90" s="1">
        <v>0.95</v>
      </c>
      <c r="F90" s="1">
        <f>_xlfn.XLOOKUP(Tracker!D90, Weights!$E$2:$E$30, Weights!$F$2:$F$30, 1)</f>
        <v>0</v>
      </c>
      <c r="G90" s="1">
        <f t="shared" si="4"/>
        <v>0.95</v>
      </c>
      <c r="H90" s="1">
        <f>_xlfn.XLOOKUP(Tracker!C90, Weights!$A$2:$A$30, Weights!$B$2:$B$30, 0.5)</f>
        <v>0</v>
      </c>
      <c r="I90" s="15">
        <f>_xlfn.XLOOKUP(Tracker!F90, Weights!$G$2:$G$30, Weights!$H$2:$H$30, 0.2)</f>
        <v>0</v>
      </c>
      <c r="J90" s="15">
        <f>_xlfn.XLOOKUP(Tracker!I90, Weights!$C$2:$C$30, Weights!$D$2:$D$30, 0.2)</f>
        <v>0</v>
      </c>
      <c r="K90" s="15">
        <f>MIN(Tracker!N90, 4)/4</f>
        <v>1</v>
      </c>
      <c r="L90">
        <f t="shared" si="14"/>
        <v>0.5</v>
      </c>
      <c r="M90">
        <f t="shared" si="15"/>
        <v>0.2</v>
      </c>
      <c r="O90">
        <f t="shared" si="16"/>
        <v>2.5</v>
      </c>
    </row>
  </sheetData>
  <autoFilter ref="L1:L15" xr:uid="{70590CAF-D2CD-443E-AE13-8F53684D3C0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8A69-E149-423A-A87B-F00185FB6C9F}">
  <dimension ref="A1:H10"/>
  <sheetViews>
    <sheetView workbookViewId="0">
      <selection activeCell="C27" sqref="C27"/>
    </sheetView>
  </sheetViews>
  <sheetFormatPr defaultRowHeight="14.5" x14ac:dyDescent="0.35"/>
  <cols>
    <col min="1" max="1" width="20.6328125" customWidth="1"/>
    <col min="3" max="3" width="20.08984375" customWidth="1"/>
    <col min="5" max="5" width="18.6328125" customWidth="1"/>
    <col min="7" max="7" width="18.7265625" customWidth="1"/>
  </cols>
  <sheetData>
    <row r="1" spans="1:8" s="10" customFormat="1" x14ac:dyDescent="0.35">
      <c r="A1" s="10" t="s">
        <v>12</v>
      </c>
      <c r="B1" s="10" t="s">
        <v>218</v>
      </c>
      <c r="C1" s="2" t="s">
        <v>9</v>
      </c>
      <c r="D1" s="2" t="s">
        <v>218</v>
      </c>
      <c r="E1" s="13" t="s">
        <v>219</v>
      </c>
      <c r="F1" s="13" t="s">
        <v>218</v>
      </c>
      <c r="G1" s="10" t="s">
        <v>1</v>
      </c>
      <c r="H1" s="10" t="s">
        <v>218</v>
      </c>
    </row>
    <row r="2" spans="1:8" x14ac:dyDescent="0.35">
      <c r="A2" t="s">
        <v>227</v>
      </c>
      <c r="B2">
        <v>0.8</v>
      </c>
      <c r="C2" t="s">
        <v>237</v>
      </c>
      <c r="D2">
        <v>0.3</v>
      </c>
      <c r="E2" t="s">
        <v>232</v>
      </c>
      <c r="F2">
        <v>0.8</v>
      </c>
      <c r="G2" t="s">
        <v>2</v>
      </c>
      <c r="H2">
        <v>0.3</v>
      </c>
    </row>
    <row r="3" spans="1:8" x14ac:dyDescent="0.35">
      <c r="A3" t="s">
        <v>228</v>
      </c>
      <c r="B3">
        <v>0.9</v>
      </c>
      <c r="C3" t="s">
        <v>238</v>
      </c>
      <c r="D3">
        <v>0.4</v>
      </c>
      <c r="E3" t="s">
        <v>233</v>
      </c>
      <c r="F3">
        <v>0.9</v>
      </c>
      <c r="G3" t="s">
        <v>4</v>
      </c>
      <c r="H3">
        <v>0.3</v>
      </c>
    </row>
    <row r="4" spans="1:8" x14ac:dyDescent="0.35">
      <c r="A4" t="s">
        <v>229</v>
      </c>
      <c r="B4">
        <v>1</v>
      </c>
      <c r="C4" t="s">
        <v>239</v>
      </c>
      <c r="D4">
        <v>0.5</v>
      </c>
      <c r="E4" t="s">
        <v>234</v>
      </c>
      <c r="F4">
        <v>1</v>
      </c>
      <c r="G4" t="s">
        <v>16</v>
      </c>
      <c r="H4">
        <v>0.3</v>
      </c>
    </row>
    <row r="5" spans="1:8" x14ac:dyDescent="0.35">
      <c r="A5" t="s">
        <v>230</v>
      </c>
      <c r="B5">
        <v>1.1000000000000001</v>
      </c>
      <c r="C5" t="s">
        <v>240</v>
      </c>
      <c r="D5">
        <v>0.6</v>
      </c>
      <c r="E5" t="s">
        <v>235</v>
      </c>
      <c r="F5">
        <v>1.1000000000000001</v>
      </c>
      <c r="G5" t="s">
        <v>3</v>
      </c>
      <c r="H5">
        <v>0.3</v>
      </c>
    </row>
    <row r="6" spans="1:8" x14ac:dyDescent="0.35">
      <c r="A6" t="s">
        <v>231</v>
      </c>
      <c r="B6">
        <v>1.2</v>
      </c>
      <c r="C6" t="s">
        <v>241</v>
      </c>
      <c r="D6">
        <v>0.7</v>
      </c>
      <c r="E6" t="s">
        <v>236</v>
      </c>
      <c r="F6">
        <v>1.2</v>
      </c>
      <c r="G6" t="s">
        <v>179</v>
      </c>
      <c r="H6">
        <v>0.3</v>
      </c>
    </row>
    <row r="7" spans="1:8" x14ac:dyDescent="0.35">
      <c r="G7" t="s">
        <v>217</v>
      </c>
      <c r="H7">
        <v>0.4</v>
      </c>
    </row>
    <row r="8" spans="1:8" x14ac:dyDescent="0.35">
      <c r="G8" t="s">
        <v>30</v>
      </c>
      <c r="H8">
        <v>0.4</v>
      </c>
    </row>
    <row r="9" spans="1:8" x14ac:dyDescent="0.35">
      <c r="G9" t="s">
        <v>10</v>
      </c>
      <c r="H9">
        <v>0.4</v>
      </c>
    </row>
    <row r="10" spans="1:8" x14ac:dyDescent="0.35">
      <c r="G10" t="s">
        <v>11</v>
      </c>
      <c r="H10">
        <v>0.4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3"/>
  <sheetViews>
    <sheetView workbookViewId="0">
      <selection activeCell="B14" sqref="B14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s="11" t="s">
        <v>27</v>
      </c>
      <c r="B1" t="s">
        <v>31</v>
      </c>
    </row>
    <row r="2" spans="1:2" x14ac:dyDescent="0.35">
      <c r="B2" t="s">
        <v>32</v>
      </c>
    </row>
    <row r="3" spans="1:2" x14ac:dyDescent="0.35">
      <c r="B3" t="s">
        <v>33</v>
      </c>
    </row>
    <row r="4" spans="1:2" x14ac:dyDescent="0.35">
      <c r="B4" t="s">
        <v>34</v>
      </c>
    </row>
    <row r="5" spans="1:2" x14ac:dyDescent="0.35">
      <c r="B5" t="s">
        <v>35</v>
      </c>
    </row>
    <row r="6" spans="1:2" x14ac:dyDescent="0.35">
      <c r="B6" t="s">
        <v>36</v>
      </c>
    </row>
    <row r="7" spans="1:2" x14ac:dyDescent="0.35">
      <c r="B7" t="s">
        <v>37</v>
      </c>
    </row>
    <row r="8" spans="1:2" x14ac:dyDescent="0.35">
      <c r="B8" s="16" t="s">
        <v>226</v>
      </c>
    </row>
    <row r="10" spans="1:2" x14ac:dyDescent="0.35">
      <c r="A10" s="11" t="s">
        <v>223</v>
      </c>
      <c r="B10" t="s">
        <v>224</v>
      </c>
    </row>
    <row r="11" spans="1:2" x14ac:dyDescent="0.35">
      <c r="B11" t="s">
        <v>225</v>
      </c>
    </row>
    <row r="13" spans="1:2" x14ac:dyDescent="0.35">
      <c r="A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Tracker</vt:lpstr>
      <vt:lpstr>Interviews</vt:lpstr>
      <vt:lpstr>ROE Calculation</vt:lpstr>
      <vt:lpstr>Weights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2025-07-09T17:30:16Z</dcterms:modified>
</cp:coreProperties>
</file>