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_rels/workbook.xml.rels" ContentType="application/vnd.openxmlformats-package.relationships+xml"/>
  <Override PartName="/xl/media/image1.jpeg" ContentType="image/jpeg"/>
  <Override PartName="/xl/media/image6.png" ContentType="image/png"/>
  <Override PartName="/xl/media/image2.jpeg" ContentType="image/jpeg"/>
  <Override PartName="/xl/media/image4.png" ContentType="image/png"/>
  <Override PartName="/xl/media/image3.png" ContentType="image/png"/>
  <Override PartName="/xl/media/image9.jpeg" ContentType="image/jpeg"/>
  <Override PartName="/xl/media/image5.jpeg" ContentType="image/jpeg"/>
  <Override PartName="/xl/media/image10.jpeg" ContentType="image/jpeg"/>
  <Override PartName="/xl/media/image7.png" ContentType="image/png"/>
  <Override PartName="/xl/media/image8.png" ContentType="image/png"/>
  <Override PartName="/xl/media/image12.png" ContentType="image/png"/>
  <Override PartName="/xl/media/image11.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UP" sheetId="1" state="visible" r:id="rId3"/>
    <sheet name="ATI ICP Assessment tool" sheetId="2" state="visible" r:id="rId4"/>
    <sheet name="RM ICP-OES Assessment tool" sheetId="3" state="visible" r:id="rId5"/>
    <sheet name="RM ICP-MS Assessment tool" sheetId="4" state="visible" r:id="rId6"/>
    <sheet name="Classic Calculator" sheetId="5" state="visible" r:id="rId7"/>
    <sheet name="Dosing Buddy" sheetId="6" state="visible" r:id="rId8"/>
    <sheet name="Product Comparison Chart" sheetId="7" state="visible" r:id="rId9"/>
  </sheets>
  <definedNames>
    <definedName function="false" hidden="false" localSheetId="5" name="_xlnm.Print_Area" vbProcedure="false">'Dosing Buddy'!$B$2:$W$106</definedName>
    <definedName function="false" hidden="false" localSheetId="6" name="_xlnm.Print_Area" vbProcedure="false">'Product Comparison Chart'!$B$3:$R$78</definedName>
    <definedName function="false" hidden="false" localSheetId="3" name="_xlnm.Print_Area" vbProcedure="false">'RM ICP-MS Assessment tool'!$C$2:$M$842</definedName>
    <definedName function="false" hidden="false" localSheetId="2" name="_xlnm.Print_Area" vbProcedure="false">'RM ICP-OES Assessment tool'!$C$2:$M$790</definedName>
    <definedName function="false" hidden="false" localSheetId="0" name="_xlnm.Print_Area" vbProcedure="false">STARTUP!$B$2:$L$42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<sst xmlns="http://schemas.openxmlformats.org/spreadsheetml/2006/main" count="6839" uniqueCount="708">
  <si>
    <t xml:space="preserve">x</t>
  </si>
  <si>
    <t xml:space="preserve">
</t>
  </si>
  <si>
    <t xml:space="preserve">Reef Moonshiner's Tool Selector</t>
  </si>
  <si>
    <t xml:space="preserve">CHOOSE THE TEST YOU HAVE USED - FOR BEGINNER AND ADVANCED USER</t>
  </si>
  <si>
    <t xml:space="preserve">xx</t>
  </si>
  <si>
    <t xml:space="preserve">OTHER OPTIONAL TOOLS - ONLY FOR ADVANCED/EXPERIENCED USER</t>
  </si>
  <si>
    <t xml:space="preserve">CLASSIC CALCULATOR</t>
  </si>
  <si>
    <t xml:space="preserve">                            DOSING BUDDY                                             PRODUCT COMPATIBILITY COMPARISON CHART</t>
  </si>
  <si>
    <t xml:space="preserve">VIEWABLE</t>
  </si>
  <si>
    <t xml:space="preserve">ATI ICP-OES 
 ASSESSMENT + DOSING TOOL</t>
  </si>
  <si>
    <t xml:space="preserve">Copyright Reef Moonshiners LLC 2022
Revision: R11a
https://www.reefmoonshiners.com/</t>
  </si>
  <si>
    <t xml:space="preserve">USER INSTRUCTIONS : 
Enter tank water volume in Gallons, excluding rock, livestock etc.
Transfer manually the Test Results from ATI ICP Test, don't copy and paste.
"N.N" in the ICP results means " 0 " in the entry cell of the Assessment tool
</t>
  </si>
  <si>
    <t xml:space="preserve">System Water Volume Gallons</t>
  </si>
  <si>
    <t xml:space="preserve">Enter Data</t>
  </si>
  <si>
    <t xml:space="preserve">System Water Volume Liter</t>
  </si>
  <si>
    <t xml:space="preserve">Base Elements</t>
  </si>
  <si>
    <t xml:space="preserve">Salinity</t>
  </si>
  <si>
    <t xml:space="preserve">PSU</t>
  </si>
  <si>
    <t xml:space="preserve">Comment to Test Result data</t>
  </si>
  <si>
    <t xml:space="preserve">min</t>
  </si>
  <si>
    <t xml:space="preserve">max</t>
  </si>
  <si>
    <t xml:space="preserve">Salinity extremely low. Check the values on the test.
Verify the Salinity ideally with a classic Hydrometer which doesn't depend on calibration and it may not be super accurate, but won't shift in results and will provide results within acceptable tolerances.</t>
  </si>
  <si>
    <t xml:space="preserve">Salinity low. Check the values on the test.
Verify the Salinity ideally with a classic Hydrometer which doesn't depend on calibration and it may not be super accurate, but won't shift in results and will provide results within acceptable tolerances.</t>
  </si>
  <si>
    <t xml:space="preserve">Salinity a bit low. Verify the Salinity ideally with a classic Hydrometer which doesn't depend on calibration and it may not be super accurate, but won't shift in results and will provide results within acceptable tolerances.
The ICP test verifies Salinity based on Na/Cl only and does not take into account specific gravity of the entire saltwater mix. This is indicative only and it's recommended to verify Salinity if shown low or high.</t>
  </si>
  <si>
    <t xml:space="preserve">Acceptable range, however slowly increase salinity over the next few weeks closer to 34-35.</t>
  </si>
  <si>
    <t xml:space="preserve">Salinity a bit higher. Verify the Salinity ideally with a classic Hydrometer which doesn't depend on calibration and it may not be super accurate, but won't shift in results and will provide results within acceptable tolerances.
The ICP test verifies Salinity based on Na/Cl only and does not take into account specific gravity of the entire saltwater mix. This is indicative only and it's recommended to verify Salinity if shown low or high.</t>
  </si>
  <si>
    <t xml:space="preserve">Salinity is very high. Verify the Salinity ideally with a classic Hydrometer which doesn't depend on calibration and it may not be super accurate, but won't shift in results and will provide results within acceptable tolerances.
The ICP test verifies Salinity based on Na/Cl only and does not take into account specific gravity of the entire saltwater mix. This is indicative only and it's recommended to verify Salinity if shown low or high.</t>
  </si>
  <si>
    <t xml:space="preserve">Verify Data Entry</t>
  </si>
  <si>
    <t xml:space="preserve">Hint: Increase Salinity by placing a Jar of Dry salt into a decent flow area in the sump and let it slowly dissolve.</t>
  </si>
  <si>
    <t xml:space="preserve">Hint: Decrease salinity by dilution. Ideally a few times per day, over a few days, take out a Jar of Tank water and let it be diluted manually or by the Top off system.</t>
  </si>
  <si>
    <t xml:space="preserve">Carbonate Hardness</t>
  </si>
  <si>
    <t xml:space="preserve">dKH</t>
  </si>
  <si>
    <t xml:space="preserve">Alkalinity in dangerously low levels below 6.5
Ideal user friendly Alkalinity is between 7.8 and 8.5 for most Reeftanks.
Adjust your Total Alkalinity with test kits and measure routinely to maintain these ranges. Increase Alkalinity slowly over a few days to avoid shocking the system, a daily increase of not more than 1dKH spread over 24hours is recommended.
Check your method and equipment used to maintain Alkalinity!!!
</t>
  </si>
  <si>
    <t xml:space="preserve">Alkalinity is low, adjust accordingly and slowly.
Ideal user friendly Alkalinity is between 7.8 and 8.5 for most Reeftanks.
Adjust your Total Alkalinity with test kits and measure routinely to maintain these ranges. 
Increase Alkalinity slowly over a few days to avoid shocking the system, a daily increase of not more than 1dKH spread over 24hours is recommended.</t>
  </si>
  <si>
    <t xml:space="preserve">Alkalinity in these slightly lower levels are usually only recommended at ULNS.
Ideal user friendly Alkalinity is between 7.8 and 8.5 for most Reeftanks.
Adjust your Total Alkalinity with test kits and measure routinely to maintain these ranges. Increase Alkalinity slowly over a few days to avoid shocking the system, a daily increase of not more than 1dKH spread over 24hours is recommended.</t>
  </si>
  <si>
    <t xml:space="preserve">Ideal Alkalinity range for most Reef Tanks. </t>
  </si>
  <si>
    <t xml:space="preserve">Alkalinity in these slightly higher levels are usually not recommended at very low Nutrient levels and may cause washed out colors and beaching effects then.
Ideal user friendly Alkalinity is between 7.8 and 8.5 for most Reeftanks.
Adjust your Total Alkalinity with test kits and measure routinely to maintain these ranges. Decrease Alkalinity slowly over a few days to avoid shocking the system, a daily decrease of not more than 1dKH spread over 24hours is recommended.</t>
  </si>
  <si>
    <t xml:space="preserve">Alkalinity in these higher levels are usually not recommended at very low Nutrient levels and may cause washed out colors and beaching effects then.
Recommended is to lower Alkalinity.
Ideal user friendly Alkalinity is between 7.8 and 8.5 for most Reeftanks.
Adjust your Total Alkalinity with test kits and measure routinely to maintain these ranges. Decrease Alkalinity slowly over a few days to avoid shocking the system, a daily decrease of not more than 1dKH spread over 24hours is recommended.</t>
  </si>
  <si>
    <t xml:space="preserve">Major Trace Elements</t>
  </si>
  <si>
    <t xml:space="preserve">Magnesium</t>
  </si>
  <si>
    <t xml:space="preserve">mg/L</t>
  </si>
  <si>
    <t xml:space="preserve">Very low Magnesium level, need correction to Target level of 1350 immediately.
The below Reef Moonshiner's calculations include Magnesium dosage instructions by using a BRS General-Adjustment-Magnesium-Mix and RODI Water stock solution, by mixing 400gram into 1 Liter RODI Water.</t>
  </si>
  <si>
    <t xml:space="preserve">Low Magnesium level, need correction to Target level of 1350.
The below Reef Moonshiner's calculations include Magnesium dosage instructions by using a BRS General-Adjustment-Magnesium-Mix and RODI Water stock solution, by mixing 400gram into 1 Liter RODI Water.</t>
  </si>
  <si>
    <t xml:space="preserve">Acceptable Magnesium range, however strongly recommend to adjust to Target of 1350 for optimal range.
The below Reef Moonshiner's calculations include Magnesium dosage instructions by using a BRS General-Adjustment-Magnesium-Mix and RODI Water stock solution, by mixing 400gram into 1 Liter RODI Water.</t>
  </si>
  <si>
    <t xml:space="preserve">Optimal target range, no action. 
However, if the current level is below 1350, the tool will advise the needed correction to the target of 1350.
The below Reef Moonshiner's calculations include Magnesium dosage instructions by using a BRS General-Adjustment-Magnesium-Mix and RODI Water stock solution, by mixing 400gram into 1 Liter RODI Water.</t>
  </si>
  <si>
    <t xml:space="preserve">Magnesium levels are elevated above target levels. Let Magnesium settle down naturally into the 1350 range.
In certain cases these levels are desired for certain treatments, but shall not be maintained for a longer period of time.</t>
  </si>
  <si>
    <t xml:space="preserve">Magnesium levels are highly elevated above target level of 1350.
Stop any Magnesium supplementation and revisit Dosing/Reactor setup. 
Magnesium levels that high may contribute to soft SPS skeleton.
In certain cases these levels are desired for certain treatments, but shall not be maintained for a longer period of time.
Above 1800, Water changes are recommended to get Magnesium to acceptable levels.</t>
  </si>
  <si>
    <t xml:space="preserve">ml per day</t>
  </si>
  <si>
    <t xml:space="preserve">for</t>
  </si>
  <si>
    <t xml:space="preserve">day(s)</t>
  </si>
  <si>
    <t xml:space="preserve">Correction dosage recommended to achieve ideal target of 1350mg/L   (Stock Solution: 400gram BRS-General-Adjustment-Magnesium-Mix in 1 Liter RODI Water - preferred Product)</t>
  </si>
  <si>
    <t xml:space="preserve">No correction dosing required</t>
  </si>
  <si>
    <t xml:space="preserve">Correction dosage recommended to achieve ideal target of 1350mg/L   (Stock Solution: 200gram Brightwell Magnesion-P in 1 Liter RODI Water - NOT recommended alternative)</t>
  </si>
  <si>
    <t xml:space="preserve">Conc</t>
  </si>
  <si>
    <t xml:space="preserve">Current</t>
  </si>
  <si>
    <t xml:space="preserve">target</t>
  </si>
  <si>
    <t xml:space="preserve">increase</t>
  </si>
  <si>
    <t xml:space="preserve">total solution</t>
  </si>
  <si>
    <t xml:space="preserve">max increase per day</t>
  </si>
  <si>
    <t xml:space="preserve">days needed</t>
  </si>
  <si>
    <t xml:space="preserve">days up rounded</t>
  </si>
  <si>
    <t xml:space="preserve">dosage per day</t>
  </si>
  <si>
    <t xml:space="preserve">Sulfur</t>
  </si>
  <si>
    <t xml:space="preserve">Very low Sulfur levels. Check data entry.
Sulfur this low can be a result of low salinity.</t>
  </si>
  <si>
    <t xml:space="preserve">Acceptable range, depending on Salinity levels.</t>
  </si>
  <si>
    <t xml:space="preserve">Elevated result when Salinity is in an acceptable range.
The common reason for this elevated level is usually from recent larger supplementations of Magnesium with use of Magnesium products based on Magnesium Sulfides.
Watch on subsequent ICP test if sulfides are creeping up or going down. Usually with no further significant supplementation, these increased levels normalize relatively fast within a month or two.
</t>
  </si>
  <si>
    <t xml:space="preserve">Elevated result when Salinity is in an acceptable range.
The common reason for this elevated level is usually from recent larger supplementations of Magnesium with use of Magnesium products based on Magnesium Sulfides.
Watch on subsequent ICP test if sulfides are creeping up or going down. Usually with no further significant supplementation, these increased levels normalize relatively fast within a month or two.</t>
  </si>
  <si>
    <t xml:space="preserve">Very high result when Salinity is in an acceptable range.
The common reason for this elevated level is usually from recent larger supplementations of Magnesium with use of Magnesium products based on Magnesium Sulfides.
Very high Sulfide levels can support certain bacteria to bloom.
</t>
  </si>
  <si>
    <t xml:space="preserve">Verify Data Entry - Make sure you use the correct Assessment tool since this is for the ATI Test kit only.</t>
  </si>
  <si>
    <t xml:space="preserve">Calcium</t>
  </si>
  <si>
    <t xml:space="preserve">Very low Calcium level, need correction to 420-440 immediately.
The below Reef Moonshiner's calculations include Calcium dosage instructions by using a BRS Calcium Chloride and Water stock solution, by slowly mixing 200gram of BRS Calcium Chloride powder into 1 Liter RODI water.</t>
  </si>
  <si>
    <t xml:space="preserve">Low Calcium Level, need correction to 420-440.
The below Reef Moonshiner's calculations include Calcium dosage instructions by using a BRS Calcium Chloride and Water stock solution, by slowly mixing 200gram of BRS Calcium Chloride powder into 1 Liter RODI water.</t>
  </si>
  <si>
    <t xml:space="preserve">Acceptable Calcium range, however strongly recommend to adjust to 420-440 for optimal range.
The below Reef Moonshiner's calculations include Calcium dosage instructions by using a BRS Calcium Chloride and Water stock solution, by slowly mixing 200gram of BRS Calcium Chloride powder into 1 Liter RODI water.</t>
  </si>
  <si>
    <t xml:space="preserve">Optimal target range.
However it's recommend to adjust to 425 ideal target, if you are below 425.
The below Reef Moonshiner's calculations include Calcium dosage instructions by using a BRS Calcium Chloride and Water stock solution, by slowly mixing 200gram of BRS Calcium Chloride powder into 1 Liter RODI water.
Monitor Calcium levels in between ICP tests on a routine basis via Test kits.</t>
  </si>
  <si>
    <t xml:space="preserve">Calcium levels are elevated above target levels. Let Calcium settle down naturally into the 420-440 range.
Stop or better only reduce Calcium part or Calcium reactor PH and don't perform Water Changes if not necessary otherwise. </t>
  </si>
  <si>
    <t xml:space="preserve">Calcium levels are highly elevated above target levels. In this case a Water change is recommended to bring Calcium levels down to at least below 500-520.
Natural Consumption is negatively affected and it will take very long to let it settle down by normal consumptions.
Stop any calcium supplementation and revisit Dosing/Reactor setup. 
Calcium levels that high may contribute to bleaching effects.</t>
  </si>
  <si>
    <t xml:space="preserve">Correction dosage recommended to achieve ideal target of 425mg/L with (Stock Solution: 200gram BRS Calcium Chloride in 1 Liter RODI Water - strongly recommended Product)</t>
  </si>
  <si>
    <t xml:space="preserve">Correction dosage recommended to achieve ideal target of 425mg/L with (Stock Solution: 200gram Brightwell Calcion-P in 1 Liter RODI Water - NOT recommended alternative)</t>
  </si>
  <si>
    <t xml:space="preserve">Potassium</t>
  </si>
  <si>
    <t xml:space="preserve">Depleted Potassium level, need correction to Target level of 410 immediately.
Correct this Element with Reef Moonshiners Potassium UHP (Ultra High Purity) as per Dosing instructions below or via use of the Reef Moonshiners Calculator.</t>
  </si>
  <si>
    <t xml:space="preserve">Very low Potassium level, need correction to Target level of 410 immediately.
Correct this Element with Reef Moonshiners Potassium UHP (Ultra High Purity) as per Dosing instructions below or via use of the Reef Moonshiners Calculator.</t>
  </si>
  <si>
    <t xml:space="preserve">Reduced Potassium level, need correction to Target level of 410 very shortly.
Correct this Element with Reef Moonshiners Potassium UHP (Ultra High Purity) as per Dosing instructions below or via use of the Reef Moonshiners Calculator.</t>
  </si>
  <si>
    <t xml:space="preserve">Optimal target range, no action.
However it's recommend to adjust to 410 ideal target, if the current level is lower than 410.
Correct this Element with Reef Moonshiners Potassium UHP (Ultra High Purity) as per Dosing instructions below or via use of the Reef Moonshiners Calculator.</t>
  </si>
  <si>
    <t xml:space="preserve">Potassium levels are elevated above target levels. Let Potassium settle down naturally into the 400-420 range.
If not supplemented, Potassium may rise from Potassium Nitrate dosing or other supplements containing Potassium, check products in use.
Watch subsequent ICP if Potassium keeps rising or will fall slowly. Potassium consumption is a slow process and will take time.
</t>
  </si>
  <si>
    <t xml:space="preserve">Potassium levels are highly elevated above target levels. At this point the reduction via Water changes is recommended to get below 500 at least. 
If not supplemented, Potassium may rise from Potassium Nitrate dosing or other supplements containing Potassium, check products in use. 
In certain cases these levels are desired for certain treatments, but shall not be maintained for a longer period of time.
</t>
  </si>
  <si>
    <t xml:space="preserve">Correction dosage recommended to achieve ideal target of 410mg/L   (Reef Moonshiners Potassium UHP - Ultra High Purity Element line)</t>
  </si>
  <si>
    <t xml:space="preserve">Bromine/Bromide</t>
  </si>
  <si>
    <t xml:space="preserve">Depleted level, immediately replenish this Element with Reef Moonshiners Bromine as per Dosing instructions below or via use of the Reef Moonshiners Calculator.
Reef Moonshiner target of 85 is recommended.</t>
  </si>
  <si>
    <t xml:space="preserve">Below target level, correct this Element with Reef Moonshiners Bromine as per Dosing instructions below or via use of the Reef Moonshiners Calculator.
Reef Moonshiner target of 85 is recommended.</t>
  </si>
  <si>
    <t xml:space="preserve">Acceptable range, however Reef Moonshiner method recommend to adjust Bromine to target level of 85 in case you are below this target value.</t>
  </si>
  <si>
    <t xml:space="preserve">Slightly elevated above the target level of 85.
Let it naturally settle down and watch on subsequent ICP's if Element further increases or reduces slowly. 
If not supplemented, it may come in via mined Calcium Reactor media, often also as an ingredient of certain 2 part dosing solutions etc. 
See the Product Compatibility Chart on the Startup screen, to see which Products contain excessive Bromine levels.</t>
  </si>
  <si>
    <t xml:space="preserve">Critical elevated above the target level of 85. Not recommended to exceed 110/120.
Let it naturally settle down and watch on subsequent ICP's if it further increases or reduces slowly. 
If not supplemented, it may come in via mined Calcium Reactor medias, often also as an ingredient of certain 2 part dosing solutions etc. 
See the Product Compatibility Chart on the Startup screen, to see which Products contain excessive Bromine levels.</t>
  </si>
  <si>
    <t xml:space="preserve">Critical elevated above the target level of 85. Not recommended to exceed 110/120.
At this point it's recommended to perform Water changes to reduce the level to below 100. With a common Reef Salt, a 20% Water Change should bring this element down by approximately 10%.
If not supplemented, it may come in via mined Calcium Reactor medias, often also as an ingredient of certain 2 part dosing solutions etc. 
See the Product Compatibility Chart on the Startup screen, to see which Products contain excessive Bromine levels.
</t>
  </si>
  <si>
    <t xml:space="preserve">Correction dosage recommended to achieve ideal target of 85mg/L   (Reef Moonshiners Bromine)</t>
  </si>
  <si>
    <t xml:space="preserve">Strontium</t>
  </si>
  <si>
    <t xml:space="preserve">Depleted Strontium level, need correction to Target level of 10 immediately.
Correct this Element with Reef Moonshiners Strontium UHP (Ultra High Purity) as per Dosing instructions below or via use of the Reef Moonshiners Calculator.</t>
  </si>
  <si>
    <t xml:space="preserve">Low Strontium level, need correction to Target level of 10 immediately.
Correct this Element with Reef Moonshiners Strontium UHP (Ultra High Purity) as per Dosing instructions below or via use of the Reef Moonshiners Calculator.</t>
  </si>
  <si>
    <t xml:space="preserve">Reduced Strontium level, recommended to do correction to Target level of 10 very shortly.
Correct this Element with Reef Moonshiners Strontium UHP (Ultra High Purity) as per Dosing instructions below or via use of the Reef Moonshiners Calculator.</t>
  </si>
  <si>
    <t xml:space="preserve">Optimal target range, however it's recommend to adjust to ideal target of 10, if your current level lower.
If a dosage is shown, then correct this Element with Reef Moonshiners Strontium UHP (Ultra High Purity) as per Dosing instructions below or via use of the Reef Moonshiners Calculator.</t>
  </si>
  <si>
    <t xml:space="preserve">Slightly elevated above the target level of 10.
Let it naturally settle down and watch on subsequent ICP's if Element further increases or reduces slowly. </t>
  </si>
  <si>
    <t xml:space="preserve">Critical elevated above the target level of 10. 
Not recommended to exceed 20, bleaching effects may occur.
Above 40 it's recommended to perform Water changes to reduce the level below 20. With a common Reef Salt, a 20% Water Change should bring this element down by approximately 10%.
</t>
  </si>
  <si>
    <t xml:space="preserve">Correction dosage recommended to achieve ideal target of 10mg/L   (Reef Moonshiners Strontium UHP - Ultra High Purity Element line)</t>
  </si>
  <si>
    <t xml:space="preserve">Boron</t>
  </si>
  <si>
    <t xml:space="preserve"> </t>
  </si>
  <si>
    <t xml:space="preserve">Depleted level, immediately replenish this Element with Reef Moonshiners Boron as per Dosing instructions below or via use of the Reef Moonshiners Calculator.
Reef Moonshiner target of 6 is recommended.</t>
  </si>
  <si>
    <t xml:space="preserve">Below target level, correct this Element with Reef Moonshiners Boron as per Dosing instructions below or via use of the Reef Moonshiners Calculator.
Reef Moonshiner target of 6 is recommended.</t>
  </si>
  <si>
    <t xml:space="preserve">Acceptable range, however Reef Moonshiner method recommend to adjust Boron to target level of 6.</t>
  </si>
  <si>
    <t xml:space="preserve">Slightly elevated above the target level of 6.
Let it naturally settle down and watch on subsequent ICP's if Element further increases or reduces slowly. 
If not supplemented, it may increases often also as an ingredient of certain 2 part dosing solutions, Trace Element combination products, etc. 
</t>
  </si>
  <si>
    <t xml:space="preserve">Critical elevated above the target level of 6. Not recommended to exceed 10 to avoid damage to corals.
Let it naturally settle down and watch on subsequent ICP's if it further increases or reduces slowly. 
If not supplemented, it may increases often also as an ingredient of certain 2 part dosing solutions, Trace Element combination products, etc. 
</t>
  </si>
  <si>
    <t xml:space="preserve">Critical elevated above the target level of 6. Not recommended to exceed 10.
At this point it's recommended to perform Water changes to reduce the level to below 10 at least. With a common Reef Salt, a 20% Water Change should bring this element down by approximately 10%.
If not supplemented, it may increases often also as an ingredient of certain 2 part dosing solutions, Trace Element combination products, etc. 
</t>
  </si>
  <si>
    <t xml:space="preserve">Verify Data Entry - Enter 0 for N.N </t>
  </si>
  <si>
    <t xml:space="preserve">Correction dosage recommended to achieve ideal target of 6mg/L   (Reef Moonshiners Boron)</t>
  </si>
  <si>
    <t xml:space="preserve">Fluoride/Flourine</t>
  </si>
  <si>
    <t xml:space="preserve">ATI did forgot to transfer your Fluoride levels! 
Contact ATI customer service via email to revise your test results. 
Do NOT assume this measured level is correct, a true "0" is impossible.
Do not dose any corrections until this issue is resolved!
Please inform Reef Moonshiner's as well about this issue.
</t>
  </si>
  <si>
    <t xml:space="preserve">Depleted level, immediately replenish this Element with Reef Moonshiners Fluoride as per Dosing instructions below or via use of the Reef Moonshiners Calculator.
Reef Moonshiner target of 1.5 is recommended.</t>
  </si>
  <si>
    <t xml:space="preserve">Below target level, correct this Element with Reef Moonshiners Fluoride as per Dosing instructions below or via use of the Reef Moonshiners Calculator.
Reef Moonshiner target of 1.5 is recommended.</t>
  </si>
  <si>
    <t xml:space="preserve">Acceptable range, however Reef Moonshiner method recommend to adjust Fluoride to target level of 1.5 if below.
If below target of 1.5, correct this Element with Reef Moonshiners Fluoride as per Dosing instructions below or via use of the Reef Moonshiners Calculator.</t>
  </si>
  <si>
    <t xml:space="preserve">Slightly elevated above the target level of 1.5.
Let it naturally settle down and watch on subsequent ICP's.
If this Element was corrected before to 1.5, you may have used a too large tank system volume in the dosing calculator or this Assessment tool.
</t>
  </si>
  <si>
    <t xml:space="preserve">Critical elevated above the target level of 1.5. Not recommended to exceed 2 to avoid irreversible damage to corals.
Let it naturally settle down and watch on subsequent ICP's if it further increases or reduces slowly. 
If this Element was corrected before to 1.5, you may have used a too large tank system volume in the dosing calculator or this Assessment tool.</t>
  </si>
  <si>
    <t xml:space="preserve">Critical elevated above the target level of 1.5. Not recommended to exceed 2.
At this point it's recommended to perform Water changes to reduce the level to below 2 at least. With a common Reef Salt, a 20% Water Change should bring this element down by approximately 10%.
</t>
  </si>
  <si>
    <t xml:space="preserve">Correction dosage recommended to achieve ideal target of 1.5mg/L   (Reef Moonshiners Fluoride)</t>
  </si>
  <si>
    <t xml:space="preserve">Rubidium</t>
  </si>
  <si>
    <t xml:space="preserve">Comment</t>
  </si>
  <si>
    <t xml:space="preserve">Unfortunately this ICP test does not measure Rubidium as the Reef Moonshiners ICP-OES and ICP-MS do. A Reef Moonshiner's ICP test is recommend as part of a future purchase, to be included as a box filler. 
Rubidium is strongly recommended to be dosed as part of the Reef Moonshiner program!
Rubidium is a very influencing element with very positive effects to Shrooms, Zoa, Torches, all Soft corals as well to SPS. Many Moonshiner user repeatedly see significant effects and improvements when this element is supplemented.
Since Rubidium is a very expensive metal it is barely included in salt mixes and supplements. The ICP testing has shown that most tanks are lacking therefore on Rubidium, not even reaching the natural level of 200µg/L.
Rubidium is done in 2 steps.
1.) Initial correction dosage of 200µg/L (equal to 0.2mg/L / equal 0.2ppm)
2.) Subsequent refreshments of either monthly or daily, your choice.
By using a Reef Moonshiner's ICP Test, Rubidium will be treated as a corrective Element.
See dosing instructions below, and more information can be found in the Reef Moonshiner Handbook on Rubidium.</t>
  </si>
  <si>
    <t xml:space="preserve">First Initial one time correction dosage of 0.2mg/L  (Reef Moonshiners Rubidium)</t>
  </si>
  <si>
    <t xml:space="preserve">Regime A : Montlhy subsequent dosage of 0.033mg/L  (Reef Moonshiners Rubidium)</t>
  </si>
  <si>
    <t xml:space="preserve">OR</t>
  </si>
  <si>
    <t xml:space="preserve">Regime B : Daily subsequent dosage of 0.0011mg/L  (Reef Moonshiners Rubidium)</t>
  </si>
  <si>
    <t xml:space="preserve">ml daily</t>
  </si>
  <si>
    <t xml:space="preserve">Minor Trace Elements</t>
  </si>
  <si>
    <t xml:space="preserve">Lithium</t>
  </si>
  <si>
    <t xml:space="preserve">µg/L</t>
  </si>
  <si>
    <t xml:space="preserve">Lithium is unusual to be that low, it might be absorbed by DETOX,GFO,Rowaphos etc., and other absorbing media in use. 
Triton and ATI does offer Lithium as a supplemental element, to be used slowly to increase Lithium until in acceptable ranges. Monitor on subsequent ICP tests. It is however extremely rare to be needed.
</t>
  </si>
  <si>
    <t xml:space="preserve">Lithium is unusual to be that low, it might be absorbed by DETOX,GFO,Rowaphos etc., and other absorbing media in use. 
Monitor on subsequent ICP tests if Lithium decreases further before taking action after discontinuing absorbing media in the setup.
</t>
  </si>
  <si>
    <t xml:space="preserve">Lithium is unusual to be that low, it might be absorbed by DETOX,GFO,Rowaphos etc., and other absorbing media in use. 
Monitor on subsequent ICP tests if Lithium decreases further before taking action after discontinuing absorbing media in the setup.</t>
  </si>
  <si>
    <t xml:space="preserve">Acceptable range, no action.</t>
  </si>
  <si>
    <t xml:space="preserve">Lithium slightly elevated, very common to be up to 300/350.
Watch on subsequent tests if Lithium keeps increasing or does reduce naturally. This will take normally a few months.
It is very common to be very high in typical Reef supplements, which are recommended to be avoided. See the Product Testing Comparison in the Startup Screen of this tool, with the most recent tests of certain products that are known to contain these impurities.
It also may come in from Salts, Supplements, Foods and if suddenly appearing from potential corroding equipment in the tank. First items to look at are typically electronic components but not magnets.
Also certain non hobby intended storage bins have shown ability to leech Lithium into Saltwater mixes and top off water.
</t>
  </si>
  <si>
    <t xml:space="preserve">Lithium very elevated in this range, and it is recommended to perform Water changes as soon it elevates over 1000. You may try one more ICP test, however health and coloration is apparently impacted in these ranges on certain Coral species.
It is very common to be very high in typical Reef supplements, which are recommended to be avoided. See the Product Testing Comparison in the Startup Screen of this tool, with the most recent tests of certain products that are known to contain these impurities.
It also may come in from Salts, Supplements, Foods and if suddenly appearing from potential corroding equipment in the tank. First items to look at are typically electronic components but not magnets.
Also certain non hobby intended storage bins have shown ability to leech Lithium into Saltwater mixes and top off water.
</t>
  </si>
  <si>
    <t xml:space="preserve">Lithium is detected too high where it has been already shown to cause damage to sensitive corals species. At this point large Water changes are recommended and further to investigate the potentiual source.
It is very common to be very high in typical Reef supplements, which are recommended to be avoided. See the Product Testing Comparison in the Startup Screen of this tool, with the most recent tests of certain products that are known to contain these impurities.
It also may come in from Salts, Supplements, Foods and if suddenly appearing from potential corroding equipment in the tank. First items to look at are typically electronic components but not magnets.
Also certain non hobby intended storage bins have shown ability to leech Lithium into Saltwater mixes and top off water.
</t>
  </si>
  <si>
    <t xml:space="preserve">Silicon</t>
  </si>
  <si>
    <t xml:space="preserve">Silicates are in depletion range, and may be reduced by absorbing media in use. 
Monitor on subsequent ICP tests if Silicates decreases further before taking action after discontinuing absorbing media in the setup. Check your absorbing media manufacturers descriptions if media does absorb silicates off the Water such as RowaPhos etc.
If close to zero, you may consider supplementation of silicates by using Brightwell SpongeExcel which supplements silicate. However if an absorber is identified as the cause, remove absorber first prior supplementing to avoid sudden peak and algae issue.
</t>
  </si>
  <si>
    <t xml:space="preserve">Silicates are unusual to be low, it might be reduced by too much absorbing media in use. 
Monitor on subsequent ICP tests if Silicates decreases further before taking action after discontinuing absorbing media in the setup. Check your absorbing media manufacturers descriptions if media does absorb silicates off the Water such as RowaPhos etc.
</t>
  </si>
  <si>
    <t xml:space="preserve">Silicates are unusual to be low, it might be reduced by too much absorbing media in use. 
Monitor on subsequent ICP tests if Silicates decreasing further before taking action.</t>
  </si>
  <si>
    <t xml:space="preserve">Silicates slightly elevated, monitor the levels on subsequent ICP tests.
Watch on subsequent tests if Silicates keeps increasing or do reduce naturally. This will take normally a few weeks.
It may come in from Salts, Supplements, Foods and from Top off water.
Review the RODI test results, since many time silicates are passing many DI resins even while showing zero TDS. If so, it's recommended to use a DI resin that is a mix of regular resin and silicate removal resin, for example the Spectra pure SilicaBuster cartridges.
</t>
  </si>
  <si>
    <t xml:space="preserve">Silicates are significantly elevated, monitor the levels on subsequent ICP tests.
Watch on subsequent tests if Silicates keeps increasing or do reduce naturally. This will take normally a few weeks/months.
Silicates that high may contribute to Algae issues.
It may come in from Salts, Supplements, Foods and from Top off water.
Review the RODI test results, since many time silicates are passing many DI resins even while showing zero TDS. If so, it's recommended to use a DI resin that is a mix of regular resin and silicate removal resin, for example the Spectra pure SilicaBuster cartridges.</t>
  </si>
  <si>
    <t xml:space="preserve">Silicates are extremely elevated, likely from silicate containing supplements, products, materials recently used such as Polymer containing cements and glues that are used to build structures.
At this point these Polymers or silicates do affect Testing equipment, especially Phosphorus tests and many Hanna Checker.
It is recommended to perform a few large Water changes to export these sources more effectively to avoid large algae, diatom or bacteria blooms.</t>
  </si>
  <si>
    <t xml:space="preserve">Iodine</t>
  </si>
  <si>
    <t xml:space="preserve">Considered depleted. Follow the daily Iodide drop dosing as described in the Moonshiner Handbook Iodine section ( which is a must read! ).
Typically 2-3 drops per 100Gallons of Reef Moonshiners Iodide are dosed daily and the amount of drops is going to be adjusted from ICP to ICP until the Iodine levels between 75-95 are achieved.
Each drop is considered 0.03ml
In this low range however you may better consider 3-6 drops per 100Gallons as a starting dosage.
Each drop is considered 0.03ml
No single time correction dosages are recommended!
Significant changes in the Filtration system such as aeration and skimmer changes can influence the daily Iodine dosing routine, hence keep monitoring via ICP and maintain consistence on dosing it daily.</t>
  </si>
  <si>
    <t xml:space="preserve">Low, but not depleted. Follow the daily Iodide drop dosing as described in the Moonshiner Handbook Iodine section ( which is a must read! ).
Typically 2-3 drops per 100Gallons of Reef Moonshiners Iodide are dosed daily and the amount of drops is going to be adjusted from ICP to ICP until the Iodine levels between 75-95 are achieved.
Each drop is considered 0.03ml 
No single time correction dosages are recommended!
Significant changes in the Filtration system such as aeration and skimmer changes can influence the daily Iodine dosing routine, hence keep monitoring via ICP and maintain consistence on dosing it daily.
</t>
  </si>
  <si>
    <t xml:space="preserve">Ideal range, maintain the daily Iodide drop dosing as described in the Moonshiner Handbook Iodine section (which is a must read! ).
Significant changes in the Filtration system such as aeration and skimmer changes can influence the daily Iodine dosing routine, hence keep monitoring via ICP and maintain consistence on dosing it daily.</t>
  </si>
  <si>
    <t xml:space="preserve">Slightly elevated above the target level of 75-95.
Let it naturally settle down and watch on subsequent ICP's.
If you are dosing the daily drops of Iodide per the Reef Moonshiner Handbook already, simply reduce the daily amount of drops and wait for the next ICP result.
</t>
  </si>
  <si>
    <t xml:space="preserve">Elevated above the target level of 75-95.
Let it naturally settle down and watch on subsequent ICP's.
If you are dosing the daily drops of Reef Moonshiners Iodide per the Reef Moonshiner Handbook already, simply reduce the daily amount of drops by half and wait for the next ICP result.
A lot of common Reefing supplements do contain Potassium Iodide as preservative, also KZ Flatworm Stop is known to contain significant amounts of Iodine/Iodide which need careful adjustments along with Iodide dosing on a daily basis.
Maintaining these levels for longer can lead to brown/dull colors of corals, in certain cases also washed out corals.</t>
  </si>
  <si>
    <t xml:space="preserve">Highly elevated above the target level of 75-95.
A lot of common Reefing supplements do contain Potassium Iodide as preservative, also KZ Flatworm Stop is known to contain significant amounts of Iodine/Iodide which need careful adjustments along with Iodide dosing on a daily basis.
If you are dosing the daily drops of Iodide per the Reef Moonshiner Handbook already, stop the daily amount of drops and wait for the next ICP result.
Above 1000 it's recommended to use fresh activated carbon weekly, but do not use excessive amounts of carbon!
Maintaining these levels for longer can lead to brown/dull colors of corals, in certain cases also washed out looking corals and burned tips.</t>
  </si>
  <si>
    <t xml:space="preserve">Daily Dosage of Reef Moonshiners Iodide is recommended until 75-95 is achieved. 
As a starting point, 2-3 drops per 100Gallons are dosed daily and the amount of drops is going to be adjusted from ICP to ICP.
Read the Iodine Dosing Instruction page in the Reef Moonshiner's Handbook for all the details and how to apply this routine.
Read the Reef Moonshiner's Handbook guidance for the recommended Cobalt blue dropper bottles as used for other elements as needed.
Info: The dropper bottles will dispense on average 0.03ml of liquid per drop.</t>
  </si>
  <si>
    <t xml:space="preserve">See comments to test result above and reduce/stop as described.</t>
  </si>
  <si>
    <t xml:space="preserve">Barium</t>
  </si>
  <si>
    <t xml:space="preserve">Extremely low Barium level, correct this Element to 30 with Reef Moonshiners Barium as per Dosing instructions below or via use of the Reef Moonshiners Calculator.
Normal target level for Barium is 15, however in this case the tank will need to Buffer Barium back into corals which will drop Barium in the next weeks. Hence it's recommended to buffer Barium slightly above target, to compensate this effect.
ATTENTION:
In case that Barium was less than 5ug/L on your last ICP already, and you did perform the instructed Standard correction already last time, your tank likely suffers from a Barium Sponge effect, and it is advised then to perform the instructed correction 2 times in a row! Means you perform the given correction first, and when the correction is completed, simply do it 1 more time. The next ICP will then reveal if this procedure will need to be done again next time.
It is not uncommon that this effect will last for a few months in certain cases.</t>
  </si>
  <si>
    <t xml:space="preserve">Very low Barium level, correct this Element to 30 with Reef Moonshiners Barium as per Dosing instructions below or via use of the Reef Moonshiners Calculator.
Normal target level for Barium is 15, however in this case the tank will need to Buffer Barium back into corals which will drop Barium in the next weeks. Hence it's recommended to buffer Barium slightly above target, to compensate this effect.</t>
  </si>
  <si>
    <t xml:space="preserve">Low Barium level, correct this Element to 15 with Reef Moonshiners Barium as per Dosing instructions below or via use of the Reef Moonshiners Calculator.</t>
  </si>
  <si>
    <t xml:space="preserve">Acceptable range, however Reef Moonshiner method recommends a target level of 15.
Correct this Element to 15 with Reef Moonshiners Barium as per Dosing instructions below or via use of the Reef Moonshiners Calculator.</t>
  </si>
  <si>
    <t xml:space="preserve">Slightly elevated above the target level of 15.
Let it naturally settle down and watch it's trending on subsequent ICP's.
Barium can also come in from Salt mixes with high Barium levels, 2parts or random Trace element supplements.
</t>
  </si>
  <si>
    <t xml:space="preserve">Significant Elevated above the target level of 15.
Let it naturally settle down and watch it's trending on subsequent ICP's.
Also find the source of Barium to avoid further increase.
It is very common to be very high in typical Reef supplements, which are recommended to be avoided. See the Product Testing Comparison in the Startup Screen of this tool, with the most recent tests of certain products that are known to contain these impurities.
Barium can also come in from Salt mixes with high Barium levels, 2parts or random Trace element supplements.</t>
  </si>
  <si>
    <t xml:space="preserve">Critical elevated above the target level of 15. Not recommended to exceed 100
At this point it's recommended to urgently find the source of Barium to avoid further increase.
Barium can come in from Salt mixes with high Barium levels, 2parts or random Trace element supplements. If Water changes are performed, it's recommended to ICP the Saltwater mix if Barium keeps increasing from ICP to ICP and Water changes are performed.
It is very common to be very high in typical Reef supplements, which are recommended to be avoided. See the Product Testing Comparison in the Startup Screen of this tool, with the most recent tests of certain products that are known to contain these impurities.</t>
  </si>
  <si>
    <t xml:space="preserve">Correction dosage recommended to achieve ideal target of 15µg/L   (Reef Moonshiners Barium)</t>
  </si>
  <si>
    <t xml:space="preserve">Correction dosage recommended to achieve increased target of 30µg/L   (Reef Moonshiners Barium)</t>
  </si>
  <si>
    <t xml:space="preserve">Molybdenum</t>
  </si>
  <si>
    <t xml:space="preserve">Very low (depleted below 3) Molybdenum level.
Correct this Element to 15 with Reef Moonshiners Molybdenum as per Dosing instructions below or via use of the Reef Moonshiners Calculator.
</t>
  </si>
  <si>
    <t xml:space="preserve">Low Molybdenum level.
Correct this Element to 15 with Reef Moonshiners Molybdenum as per Dosing instructions below or via use of the Reef Moonshiners Calculator.</t>
  </si>
  <si>
    <t xml:space="preserve">Acceptable range, however Reef Moonshiner method recommends a target level of 15.
In case your current level is below 15 the tool will show the dosage to correct this Element to 15 with Reef Moonshiners Molybdenum as per Dosing instructions below or via use of the Reef Moonshiners Calculator.</t>
  </si>
  <si>
    <t xml:space="preserve">Slightly elevated above the target level of 15.
Let it naturally settle down and watch it's trending on subsequent ICP's.
Molybdenum can also come in from Salt mixes with high Molybdenum levels, 2parts or random Trace element supplements.
</t>
  </si>
  <si>
    <t xml:space="preserve">Significant Elevated above the target level of 15.
Let it naturally settle down and watch it's trending on subsequent ICP's.
Also find the source of Molybdenum to avoid further increase.
Molybdenum can also come in from Salt mixes with high Molybdenum levels, 2parts or random Trace element supplements. High Molybdenum levels are often linked to Algae and Dinoflagellate issues.
</t>
  </si>
  <si>
    <t xml:space="preserve">Critical elevated above the target level of 15. Not recommended to exceed 100
At this point it's recommended to urgently find the source of Molybdenum to avoid further increase.
Molybdenum can come in from Salt mixes with high Molybdenum levels, 2parts or random Trace element supplements. If Water changes are performed, it's recommended to ICP the Saltwater mix if Molybdenum keeps increasing from ICP to ICP and Water changes are performed. High Molybdenum levels are often linked to Algae and Dinoflagellate issues.
</t>
  </si>
  <si>
    <t xml:space="preserve">Correction dosage recommended to achieve ideal target of 15µg/L   (Reef Moonshiners Molybdenum)</t>
  </si>
  <si>
    <t xml:space="preserve">Nickel</t>
  </si>
  <si>
    <t xml:space="preserve">Nickel completely depleted.
Correct this Element to 2.5 with Reef Moonshiners Nickel as per Dosing instructions below or via use of the Reef Moonshiners Calculator.
In case that Nickel is/was not detectable over multiple ICP tests, it is recommended to add Nickel to the daily dosing routine. A safe starting dosage is 0.3ml per 100Gallon sytem water volume daily. If still 0 on subsequent ICP tests, increase the daily volume further by 0.1ml per 100Gallon until the Element is detected on the ICP test. Dose this daily amount on top of the correction dosages while doing corrections.
</t>
  </si>
  <si>
    <t xml:space="preserve">Nickel depleted or very low.
Correct this Element to 2.5 with Reef Moonshiners Nickel as per Dosing instructions below or via use of the Reef Moonshiners Calculator.
In case that Nickel is/was not or barely detectable over multiple ICP tests, it is recommended to add Nickel to the daily dosing routine. A safe starting dosage is 0.3ml per 100Gallon sytem water volume daily. If still very low on subsequent ICP tests, increase the daily volume further by 0.1ml per 100Gallon until the Element is detected on the ICP test. Dose this daily amount on top of the correction dosages while doing corrections.
</t>
  </si>
  <si>
    <t xml:space="preserve">Nickel detected but below target level.
Correct this Element to 2.5 with Reef Moonshiners Nickel as per Dosing instructions below or via use of the Reef Moonshiners Calculator.
</t>
  </si>
  <si>
    <t xml:space="preserve">Acceptable range, however Reef Moonshiner method recommends a target level of 2.5
In case your current level is below 2.5, the tool will show the dosage to correct this Element to 2.5 with Reef Moonshiners Nickel as per Dosing instructions below or via use of the Reef Moonshiners Calculator.
No other action is required at this point.
</t>
  </si>
  <si>
    <t xml:space="preserve">Acceptable range, slightly above target level. 
Monitor on subsequent ICP the trending of this element.
Often it is supplemented with Salt mixes and random trace elements.
This level is however not of concern, no action required.
</t>
  </si>
  <si>
    <t xml:space="preserve">Elevated above the target level of 2.5
Let it naturally settle down and watch it's trending on subsequent ICP's.
If not supplemented intentionally, find the source of Nickel to avoid further increase.
Nickel can also come in from Salt mixes with high Nickel levels, 2parts or random Trace element supplements. If these possibilities are ruled out, and Nickel increases further in subsequent ICP's, then look for corroding equipment in the system.
</t>
  </si>
  <si>
    <t xml:space="preserve">Critical elevated above the usual ranges. Not recommended to exceed 20-30
At this point it's recommended to urgently find the source of Nickel to avoid further increase. If not supplemented intentionally, find the source of Nickel to avoid further increase. Nickel can also come in from Salt mixes with high Nickel levels, 2parts or random Trace element supplements. If these possibilities are ruled out, and Nickel increases further in subsequent ICP's, then look for corroding equipment in the system. Water changes are recommended if Nickel elevates above 30, but with time would be naturally reduced if the source has been determined and removed.
</t>
  </si>
  <si>
    <t xml:space="preserve">Correction dosage recommended to achieve ideal target of 2.5µg/L   (Reef Moonshiners Nickel)</t>
  </si>
  <si>
    <t xml:space="preserve">Manganese</t>
  </si>
  <si>
    <t xml:space="preserve">With this ICP-OES test kit, Manganese will remain undetectable or very low, even while supplemented. As per the Reef Moonshiners method, Manganese is part of the daily elements dosing routine.
The Reef Moonshiner's ICP-MS testkit will measure these ultra low trace elements in the required precision, in order to evaluate if truly depleted or if in an acceptable low range.
Simply dose Reef Moonshiners Manganese as per Dosing instructions below or via use of the Reef Moonshiners Calculator.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</si>
  <si>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With this ICP-OES test kit, Manganese will remain undetectable or very low, even while supplemented. As per the Reef Moonshiners method, Manganese is part of the daily elements dosing routine.
The Reef Moonshiner's ICP-MS testkit will measure these ultra low trace elements in the required precision, in order to evaluate if truly depleted or if in an acceptable low range.
Manganese is detected in low ranges above the intended target, means if supplemented, simply reduce your daily dose slightly.</t>
  </si>
  <si>
    <t xml:space="preserve">With this ICP-OES test kit, Manganese will remain normally undetectable or very low, even while supplemented. As per the Reef Moonshiners method, Manganese is part of the daily elements dosing routine.
The Reef Moonshiner's ICP-MS testkit will measure these ultra low trace elements in the required precision, in order to evaluate if truly depleted or if in an acceptable low range.
Manganese is detected in ranges above the intended target, means if supplemented, simply reduce your daily dosage.</t>
  </si>
  <si>
    <t xml:space="preserve">With this ICP-OES test kit, Manganese will remain normally undetectable or very low, even while supplemented. As per the Reef Moonshiners method, Manganese is part of the daily elements dosing routine.
The Reef Moonshiner's ICP-MS testkit will measure these ultra low trace elements in the required precision, in order to evaluate if truly depleted or if in an acceptable low range.
Manganese is detected in ranges above the intended target, means if supplemented, stop or reduce your daily dosage until the next ICP.
If not supplemented, Manganese can also come in from Salt mixes, 2part Products, or random Trace element supplements. Watch trending on subsequent ICP's tests. Find source of Manganese and let it naturally reduce in the tank.</t>
  </si>
  <si>
    <t xml:space="preserve">With this ICP-OES test kit, Manganese will remain normally undetectable or very low, even while supplemented. As per the Reef Moonshiners method, Manganese is part of the daily elements dosing routine.
The Reef Moonshiner's ICP-MS testkit will measure these ultra low trace elements in the required precision, in order to evaluate if truly depleted or if in an acceptable low range.
Manganese is detected in ranges significant above the intended target, means if supplemented, stop your daily dosage until the next ICP.
If not supplemented, Manganese can also come in from Salt mixes, 2part Products, or random Trace element supplements. Watch trending on subsequent ICP's tests. Find source of Manganese and let it naturally reduce in the tank.
No water changes are required up to levels of 40ug/L.</t>
  </si>
  <si>
    <t xml:space="preserve">Recommended Daily Standard dosage of 0.1µg/L  (Reef Moonshiners Manganese Classic)</t>
  </si>
  <si>
    <t xml:space="preserve">No daily dosing recommended</t>
  </si>
  <si>
    <t xml:space="preserve">Recommended Daily Standard dosage of 0.1µg/L  (Reef Moonshiners NANO/PUMP Manganese)</t>
  </si>
  <si>
    <t xml:space="preserve">Arsenic</t>
  </si>
  <si>
    <t xml:space="preserve">Arsenic shall not be detectable at any time in an enclosed Reef tank.
</t>
  </si>
  <si>
    <t xml:space="preserve">If Arsenic is detected find the source, since the source is likely strong enough to be a serious hazard in your environment and for your family!</t>
  </si>
  <si>
    <t xml:space="preserve">Beryllium</t>
  </si>
  <si>
    <t xml:space="preserve">Beryllium below detectable levels, pretty normal in any common Reeftank, since not supplemented.
Beryllium is also one of the elements in the Reef Moonshiner Liqui-Mud for mostly to replenish small amounts of Beryllium and many other rare earth minerals we can't and won't supplement.
Beryllium may be detected while a fresh natural Mud bed is in use for a few months such as Fiji-Mud. 
</t>
  </si>
  <si>
    <t xml:space="preserve">Beryllium detected, please contact Reef Moonshiner's via email to Psxerholic@gmail.com with a Screenshot of your ICP showing the measurement, or the full PDF of the results attached.
</t>
  </si>
  <si>
    <t xml:space="preserve">Chromium/Chrome</t>
  </si>
  <si>
    <t xml:space="preserve">With this ICP-OES test kit, Chromium should remain undetectable even while supplemented. As per the Reef Moonshiners method, Chromium is part of the daily elements dosing routine.
The Reef Moonshiner's ICP-MS testkit will measure these ultra low trace elements in the required precision, in order to evaluate if truly depleted or if in an acceptable low range.
Simply dose Reef Moonshiners Chromium as per Dosing instructions below or via use of the Reef Moonshiners Calculator.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</si>
  <si>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With this ICP-OES test kit, Chromium should remain undetectable even while supplemented. As per the Reef Moonshiners method, Chromium is part of the daily elements dosing routine.
The Reef Moonshiner's ICP-MS testkit will measure these ultra low trace elements in the required precision, in order to evaluate if truly depleted or if in an acceptable low range.
Simply dose Reef Moonshiners Chromium as per Dosing instructions below or via use of the Reef Moonshiners Calculator.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
</t>
  </si>
  <si>
    <t xml:space="preserve">With this ICP-OES test kit, Chromium should remain undetectable even while supplemented. As per the Reef Moonshiners method, Chromium is part of the daily elements dosing routine.
The Reef Moonshiner's ICP-MS testkit will measure these ultra low trace elements in the required precision, in order to evaluate if truly depleted or if in an acceptable low range.
Chromium is detected in low ranges, means if supplemented, simply reduce daily dose.
If not supplemented, Chromium can also come in from Salt mixes and random Trace element supplements. Watch trending on subsequent ICP's test.
</t>
  </si>
  <si>
    <t xml:space="preserve">With this ICP-OES test kit, Chromium should remain undetectable even while supplemented. As per the Reef Moonshiners method, Chromium is part of the daily elements dosing routine.
Chromium is detected in slightly elevated ranges, means if supplemented, stop daily dose.
If not supplemented, Chromium can also come in from Salt mixes and random Trace element supplements. Watch trending on subsequent ICP's test.</t>
  </si>
  <si>
    <t xml:space="preserve">With this ICP-OES test kit, Chromium should remain undetectable even while supplemented. As per the Reef Moonshiners method, Chromium is part of the daily elements dosing routine.
Chromium is detected in high ranges, means if supplemented, stop dosage.
If not supplemented, Chromium can also come in from Salt mixes and random Trace element supplements. Watch trending on subsequent ICP's tests. Find source of Chromium and let it naturally reduce in the tank.
Inspect for rotten equipment and Stainless steel components.
</t>
  </si>
  <si>
    <t xml:space="preserve">With this ICP-OES test kit, Chromium should remain undetectable even while supplemented. As per the Reef Moonshiners method, Chromium is part of the daily elements dosing routine.
Chromium is detected in very high ranges, means if supplemented, stop dosage.
If not supplemented, Chromium can also come in from Salt mixes and random Trace element supplements. Watch trending on subsequent ICP's test.
Inspect for rotten equipment and Stainless steel components.</t>
  </si>
  <si>
    <t xml:space="preserve">Recommended Daily Standard dosage of 0.02µg/L  (Reef Moonshiners Chromium Classic)</t>
  </si>
  <si>
    <t xml:space="preserve">Recommended Daily Standard dosage of 0.02µg/L  (Reef Moonshiners NANO/PUMP Chromium)</t>
  </si>
  <si>
    <t xml:space="preserve">Cobalt</t>
  </si>
  <si>
    <t xml:space="preserve">With this ICP-OES test kit, Cobalt should remain undetectable even while supplemented. As per the Reef Moonshiners method, Cobalt is part of the daily elements dosing routine.
The Reef Moonshiner's ICP-MS testkit will measure these ultra low trace elements in the required precision, in order to evaluate if truly depleted or if in an acceptable low range.
Simply dose Reef Moonshiners Cobalt as per Dosing instructions below or via use of the Reef Moonshiners Calculator.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</si>
  <si>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With this ICP-OES test kit, Cobalt should remain undetectable even while supplemented. As per the Reef Moonshiners method, Cobalt is part of the daily elements dosing routine.
The Reef Moonshiner's ICP-MS testkit will measure these ultra low trace elements in the required precision, in order to evaluate if truly depleted or if in an acceptable low range.
Simply dose Reef Moonshiners Cobalt as per Dosing instructions below or via use of the Reef Moonshiners Calculator.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
</t>
  </si>
  <si>
    <t xml:space="preserve">With this ICP-OES test kit, Cobalt should remain undetectable even while supplemented. As per the Reef Moonshiners method, Cobalt is part of the daily elements dosing routine.
The Reef Moonshiner's ICP-MS testkit will measure these ultra low trace elements in the required precision, in order to evaluate if truly depleted or if in an acceptable low range.
Cobalt is detected in low ranges, means if supplemented, simply reduce daily dose.
If not supplemented, Cobalt can also come in from Salt mixes and random Trace element supplements. Watch trending on subsequent ICP's test.
</t>
  </si>
  <si>
    <t xml:space="preserve">With this ICP-OES test kit, Cobalt should remain undetectable even while supplemented. As per the Reef Moonshiners method, Cobalt is part of the daily elements dosing routine.
The Reef Moonshiner's ICP-MS testkit will measure these ultra low trace elements in the required precision, in order to evaluate if truly depleted or if in an acceptable low range.
Cobalt is detected in slightly elevated ranges, means if supplemented, stop dosage.
If not supplemented, Cobalt can also come in from Salt mixes and random Trace element supplements. Watch trending on subsequent ICP's test.
Inspect for rotten and corroding equipment, and verify the RODI test results.
</t>
  </si>
  <si>
    <t xml:space="preserve">With this ICP-OES test kit, Cobalt should remain undetectable even while supplemented. As per the Reef Moonshiners method, Cobalt is part of the daily elements dosing routine.
The Reef Moonshiner's ICP-MS testkit will measure these ultra low trace elements in the required precision, in order to evaluate if truly depleted or if in an acceptable low range.
Cobalt is detected in high ranges, means if supplemented, stop dosage.
If not supplemented, Cobalt can also come in from Salt mixes and random Trace element supplements. Watch trending on subsequent ICP's tests. Find source of Cobalt and let it naturally reduce in the tank.
Inspect for rotten and corroding equipment, and verify the RODI test results.</t>
  </si>
  <si>
    <t xml:space="preserve">With this ICP-OES test kit, Cobalt should remain undetectable even while supplemented. As per the Reef Moonshiners method, Cobalt is part of the daily elements dosing routine.
The Reef Moonshiner's ICP-MS testkit will measure these ultra low trace elements in the required precision, in order to evaluate if truly depleted or if in an acceptable low range.
Cobalt is detected in very high ranges, means if supplemented, stop dosage.
If not supplemented, Cobalt can also come in from Salt mixes and random Trace element supplements. Watch trending on subsequent ICP's test.
Inspect for rotten and corroding equipment, and verify the RODI test results.
Water Changes are recommended above 15ug/L.</t>
  </si>
  <si>
    <t xml:space="preserve">Recommended Daily Standard dosage of 0.02µg/L  (Reef Moonshiners Cobalt Classic)</t>
  </si>
  <si>
    <t xml:space="preserve">Recommended Daily Standard dosage of 0.02µg/L  (Reef Moonshiners NANO/PUMP Cobalt)</t>
  </si>
  <si>
    <t xml:space="preserve">Iron</t>
  </si>
  <si>
    <t xml:space="preserve">With this ICP-OES test kit, Iron should remain undetectable even while supplemented. As per the Reef Moonshiners method, Iron is part of the daily elements dosing routine.
The Reef Moonshiner's ICP-MS testkit will measure these ultra low trace elements in the required precision, in order to evaluate if truly depleted or if in an acceptable low range.
Simply dose Reef Moonshiners Iron as per Dosing instructions below or via use of the Reef Moonshiners Calculator.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</si>
  <si>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With this ICP-OES test kit, Iron should remain undetectable even while supplemented. As per the Reef Moonshiners method, Iron is part of the daily elements dosing routine.
The Reef Moonshiner's ICP-MS testkit will measure these ultra low trace elements in the required precision, in order to evaluate if truly depleted or if in an acceptable low range.
Iron is detected in low ranges, means if supplemented, simply reduce daily dose.
If not supplemented, Iron can also come in from Salt mixes and random Trace element supplements. Watch trending on subsequent ICP's test.
</t>
  </si>
  <si>
    <t xml:space="preserve">With this ICP-OES test kit, Iron should remain undetectable even while supplemented. As per the Reef Moonshiners method, Iron is part of the daily elements dosing routine.
The Reef Moonshiner's ICP-MS testkit will measure these ultra low trace elements in the required precision, in order to evaluate if truly depleted or if in an acceptable low range.
Iron is detected in low ranges, means if supplemented, simply reduce daily dose.
Maintaing Iron in detectable range may cause brownish/dull coloration.
If not supplemented, Iron can also come in from Salt mixes and random Trace element supplements. Watch trending on subsequent ICP's test and verify the RODI results for Iron.</t>
  </si>
  <si>
    <t xml:space="preserve">With this ICP-OES test kit, Iron should remain undetectable even while supplemented. As per the Reef Moonshiners method, Iron is part of the daily elements dosing routine.
The Reef Moonshiner's ICP-MS testkit will measure these ultra low trace elements in the required precision, in order to evaluate if truly depleted or if in an acceptable low range.
Iron is detected in low ranges, means if supplemented, stop dosage.
Maintaing Iron in detectable range may cause brownish/dull coloration.
If not supplemented, Iron can also come in from Salt mixes and random Trace element supplements. Watch trending on subsequent ICP's test.
Inspect for rotten and corroding equipment, and verify the RODI test results.
</t>
  </si>
  <si>
    <t xml:space="preserve">With this ICP-OES test kit, Iron should remain undetectable even while supplemented. As per the Reef Moonshiners method, Iron is part of the daily elements dosing routine.
The Reef Moonshiner's ICP-MS testkit will measure these ultra low trace elements in the required precision, in order to evaluate if truly depleted or if in an acceptable low range.
Iron is detected in high ranges, means if supplemented, stop dosage.
Maintaing Iron in detectable range will cause brownish/dull coloration.
If not supplemented, Iron can also come in from Salt mixes and random Trace element supplements. Watch trending on subsequent ICP's tests. Find source of Iron and let it naturally reduce in the tank.
Inspect for rotten and corroding equipment, and verify the RODI test results.</t>
  </si>
  <si>
    <t xml:space="preserve">With this ICP-OES test kit, Iron should remain undetectable even while supplemented. As per the Reef Moonshiners method, Iron is part of the daily elements dosing routine.
The Reef Moonshiner's ICP-MS testkit will measure these ultra low trace elements in the required precision, in order to evaluate if truly depleted or if in an acceptable low range.
Iron is detected in very high ranges, means if supplemented, stop dosage.
Maintaing Iron in detectable range will cause brownish/dull coloration.
If not supplemented, Iron can also come in from Salt mixes and random Trace element supplements. Watch trending on subsequent ICP's test.
Inspect for rotten and corroding equipment, and verify the RODI test results.</t>
  </si>
  <si>
    <t xml:space="preserve">Recommended Daily Standard dosage of 0.01µg/L  (Reef Moonshiners Iron Classic)</t>
  </si>
  <si>
    <t xml:space="preserve">Recommended Daily Standard dosage of 0.01µg/L  (Reef Moonshiners NANO/PUMP Iron)</t>
  </si>
  <si>
    <t xml:space="preserve">Copper</t>
  </si>
  <si>
    <t xml:space="preserve">With this ICP-OES test kit, Copper should remain undetectable even when supplemented. 
The Reef Moonshiner's ICP-MS testkit will measure this ultra low trace element in the required precision, in order to evaluate if Copper is truly depleted or if in an acceptable but still very low range.
It is recommended to be measured occassionally in ultra low ranges, especially when Corals look faded or pale which could be a Copper deficit. Copper is a very important trace elements in the process of Photosynthesis which gives the coral energy from light.
No action.</t>
  </si>
  <si>
    <t xml:space="preserve">With this ICP-OES test kit, Copper should remain undetectable even when supplemented. 
The Reef Moonshiner's ICP-MS testkit will measure this ultra low trace element in the required precision, in order to evaluate if Copper is truly depleted or if in an acceptable but still very low range.
Copper detected in these low ranges, usually depresses already the fluorescence of corals. Let it naturally settle down and watch on subsequent ICP's if it further increases or reduces. Normally with no water changes, this should not be detectable on the next ICP then. Review RODI results for detections of Copper.
Copper may also leech from GFO, Foods, or corroding equipment such as Copper wiring etc. from hair cracks in pumps and other equipment.
</t>
  </si>
  <si>
    <t xml:space="preserve">With this ICP-OES test kit, Copper should remain undetectable even when supplemented. 
Copper detected in these ranges, usually depresses the fluorescence of corals and let them appear brown/dull. Let it naturally settle down and watch on subsequent ICP's if it further increases or reduces. Normally with no water changes, this should not or much less detectable on the next ICP then. Review RODI results for detections of Copper.
Copper may also leech from GFO, Foods, or corroding equipment such as Copper wiring etc. from hair cracks in pumps and other equipment.</t>
  </si>
  <si>
    <t xml:space="preserve">With this ICP-OES test kit, Copper should remain undetectable even when supplemented. 
Copper detected in these ranges, usually depresses the fluorescence of corals and let them appear brown/dull. Perform Water changes and watch on subsequent ICP's if it further increases or reduces. Review RODI results for detections of Copper.
Copper may also leech from Faucets,GFO, Foods, or corroding equipment such as Copper wiring etc. from hair cracks in pumps and other equipment. Recommended to perform Water changes, maybe use of Triton Detox and Copper absorbing media temporarily. It's critical to find the source of copper.
</t>
  </si>
  <si>
    <t xml:space="preserve">Selenium</t>
  </si>
  <si>
    <t xml:space="preserve">With this ICP-OES test kit, Selenium should remain undetectable even while supplemented. As per the Reef Moonshiners method, Selenium is an essential part of the daily elements dosing routine.
Selenium depletion can be noticed by pale or faded corals along with little or no Coralline growth and coloration when other trace elements are already corrected. Selenium usually depletes over time in our Reef Aquaria if not supplemented, hence it's recommended to start Selenium dosages after the first corrections. No need to start it from the beginning.
The Reef Moonshiner's ICP-MS testkit will even measure this ultra low trace element with the required precision, in order to evaluate if it is truly depleted or if in an acceptable low range.
However you can optionally dose the daily given amount even without a ICP-MS test which should then be performed on a quarterly basis at least.</t>
  </si>
  <si>
    <t xml:space="preserve">Selenium detected, please contact Reef Moonshiner's via email to Psxerholic@gmail.com with a Screenshot of your ICP showing the measurement, or the full PDF of the results attached.
If you used a Reef Moonshiner's ICP-MS test kit, you are using currently the incorrect Assessment tool, please go back to the "STARTUP" Tab and choose the correct Tool!</t>
  </si>
  <si>
    <t xml:space="preserve">Recommended Daily Standard dosage of 0.02µg/L  (Reef Moonshiners Selenium Classic)</t>
  </si>
  <si>
    <t xml:space="preserve">Recommended Daily Standard dosage of 0.02µg/L  (Reef Moonshiners NANO/PUMP Selenium)</t>
  </si>
  <si>
    <t xml:space="preserve">Silver</t>
  </si>
  <si>
    <t xml:space="preserve">Silver below detectable levels, pretty normal in any common Reeftank, since not supplemented.
Silver is also one of the elements in the Reef Moonshiner Liqui-Mud for mostly to replenish small amounts of Silver and many other rare earth minerals we can't and won't supplement.
Silver may be detected while a fresh natural Mud bed is in use for a few months such as Fiji-Mud. 
</t>
  </si>
  <si>
    <t xml:space="preserve">Silver in detectable levels, very unusual in any common Reeftank, since not supplemented and will usually deplete and oxidize very fast.
Watch on subsequent ICP test if still detected, and if so, search for corroding equipment such as Probes, electronics, UV bulbs and verify RODI results.
</t>
  </si>
  <si>
    <t xml:space="preserve">Vanadium</t>
  </si>
  <si>
    <t xml:space="preserve">Considered depleted. Follow a daily Vanadium dosing as described in the Moonshiner Handbook.
Typically 1-2 drops per 100Gallons of Reef Moonshiner's Vanadium are dosed daily via the Cobalt blue dropper bottles as a starting point, and the amount of drops is going to be adjusted from ICP to ICP until the Vanadium levels between 1-2 are achieved. No single time correction dosages are recommended!
Keep monitoring via ICP and maintain consistence on dosing it daily.
Info: 1 drop of Vanadium is considered 0.03ml
</t>
  </si>
  <si>
    <t xml:space="preserve">Maintain a daily Vanadium dosing as described in the Moonshiner Handbook.
Typically 1-2 drops per 100Gallons of Reef Moonshiner's Vanadium are dosed daily via the Cobalt blue dropper bottles as a starting point, and the amount of drops is going to be adjusted from ICP to ICP until the Vanadium levels between 1-2 are achieved. No single time correction dosages are recommended! If above 2, simply reduce the daily drops used. Vanadium also comes in with many supplements and Salts and dosing may not be required if detected between 1-2.
Keep monitoring via ICP and maintain consistence on dosing it daily.
Info: 1 drop of Vanadium is considered 0.03ml</t>
  </si>
  <si>
    <t xml:space="preserve">Vanadium slightly above the desired range of 1-2, but still no concern. It usually drops on it's own, if not supplemented.
If supplemented daily, simple reduce or stop daily dosing.
However, if not supplemented watch on subsequent ICP tests if it increases further and verify RODI results for Vanadium detection.
Vanadium has been shown to leech from plastic bins for RODI/TOPOFF, Corroding equipment and magnets, certain Reef Sand product batches, certain mined calcium reactor media, trace element supplements, salts and certain 2 part products.
</t>
  </si>
  <si>
    <t xml:space="preserve">Vanadium above the desired range of 1-2, in a range of concern. It usually drops on it's own, if not supplemented, no water changes or absorbers necessary.
If supplemented then stop any dosing. Find the source of Vanadium!
However, if not supplemented watch on subsequent ICP tests if it increases further and verify RODI results for Vanadium detection.
Vanadium has been shown to leech from plastic bins for RODI/TOPOFF, Corroding equipment and magnets, certain Reef Sand product batches, certain mined calcium reactor media, trace element supplements, salts and certain 2 part products.
</t>
  </si>
  <si>
    <t xml:space="preserve">Vanadium significant above the desired range of 1-2, in a range of concern. It usually drops on it's own, if not supplemented, no water changes or absorbers necessary.
If supplemented then stop any dosing. Find the source of Vanadium!
However, if not supplemented watch on subsequent ICP tests if it increases further and verify RODI results for Vanadium detection.
Vanadium has been shown to leech from plastic bins for RODI/TOPOFF, Corroding equipment and magnets, certain Reef Sand product batches, certain mined calcium reactor media, trace element supplements, salts and certain 2 part products.
</t>
  </si>
  <si>
    <t xml:space="preserve">Vanadium very significant above the desired range of 1-2, in a range of concern. It usually drops on it's own but will take a long time if not supplemented. At this point water changes are recommended. A 10% WC will reduce the Vanadium by approx. 8-9%
If supplemented then stop any dosing. Find the source of Vanadium!
However, if not supplemented watch on subsequent ICP tests if it increases further and verify RODI results for Vanadium detection.
Vanadium has been shown to leech from plastic bins for RODI/TOPOFF, Corroding equipment and magnets, certain Reef Sand product batches, certain mined calcium reactor media, trace element supplements, salts and certain 2 part products.
</t>
  </si>
  <si>
    <t xml:space="preserve">Daily Dosage of RM Vanadium is recommended until 1-2µg/L is achieved. 
As a starting point, 1-2 drops per 100Gallons are dosed daily and the amount of drops is going to be adjusted from ICP to ICP.
Read the Reef Moonshiner's Handbook guidance for the recommended Cobalt blue dropper bottles as used for other elements such as Iodide dosing. Info: The dropper bottles will dispense on average 0.03ml of liquid per drop.</t>
  </si>
  <si>
    <t xml:space="preserve">Zinc</t>
  </si>
  <si>
    <t xml:space="preserve">Zinc completely depleted.
Correct this Element to the ideal target level of 5 with Reef Moonshiners Zinc as per Dosing instructions below or via use of the Reef Moonshiners Calculator.
In case that Zinc is/was not detectable over multiple ICP tests, it is recommended to add Zinc to the daily dosing routine. 
A safe starting dosage is 0.3ml per 100Gallon sytem water volume daily. 
If still 0 on subsequent ICP tests, increase the daily volume further by 0.1ml per 100Gallon until the Element is detected on the ICP test. Dose this daily amount on top of the correction dosages while doing corrections.
</t>
  </si>
  <si>
    <t xml:space="preserve">Zinc depleted or low.
Correct this Element to the ideal target level of 5 with Reef Moonshiners Zinc as per Dosing instructions below or via use of the Reef Moonshiners Calculator.</t>
  </si>
  <si>
    <t xml:space="preserve">Zinc in acceptable range but still below target level of 5.
Correct this Element to 5 with Reef Moonshiners Zinc as per Dosing instructions below or via use of the Reef Moonshiners Calculator.
</t>
  </si>
  <si>
    <t xml:space="preserve">Acceptable level slighlty above the ideal target of 5ug/L, but not of concern.
Let it naturally settle down and watch it's trending on subsequent ICP's.
If not supplemented intentionally, find the source of Zinc to avoid further increase.
Zinc can also come in from Salt mixes with high Zinc levels, 2parts or random Trace element supplements. If these possibilities are ruled out, and Zinc increases further in subsequent ICP's, then look for corroding equipment in the system. Verify RODI results for detection of Zinc.
</t>
  </si>
  <si>
    <t xml:space="preserve">Elevated above target level, but not too much of concern.
Let it naturally settle down and watch it's trending on subsequent ICP's.
If not supplemented intentionally, find the source of Zinc to avoid further increase.
Zinc can also come in from Salt mixes with high Zinc levels, 2parts or random Trace element supplements. If these possibilities are ruled out, and Zinc increases further in subsequent ICP's, then look for corroding equipment in the system. Verify RODI results for detection of Zinc.
</t>
  </si>
  <si>
    <t xml:space="preserve">Significant elevated above target level, raising concerns. Find the source of Zinc immediately.
Let it naturally settle down and watch it's trending on subsequent ICP's.
If not supplemented intentionally, find the source of Zinc to avoid further increase.
Zinc can also come in from Salt mixes with high Zinc levels, 2parts or random Trace element supplements. If these possibilities are ruled out, and Zinc increases further in subsequent ICP's, then look for corroding equipment in the system. Verify RODI results for detection of Zinc.
</t>
  </si>
  <si>
    <t xml:space="preserve">Critical elevated above the usual target of 5. Not recommended to exceed 50
At this point it's recommended to urgently find the source of Zinc to avoid further increase. If not supplemented intentionally, find the source of Zinc to avoid further increase. Zinc can also come in from Salt mixes with high Zinc levels, 2parts or random Trace element supplements. If these possibilities are ruled out, and Zinc increases further in subsequent ICP's, then look for corroding equipment in the system. Water changes are recommended if Zinc elevates above 50.
</t>
  </si>
  <si>
    <t xml:space="preserve">Correction dosage recommended to achieve ideal target of 5µg/L   (Reef Moonshiners Zinc)</t>
  </si>
  <si>
    <t xml:space="preserve">Tin/Stannum</t>
  </si>
  <si>
    <t xml:space="preserve">With this ICP-OES test kit, Tin should ideally remain undetectable even while maybe supplemented. As per the Reef Moonshiners method, Tin can be an optional part of the dosing routine, but need the optional ICP-MS test to be performed occassionally. Tin however is extremely rare to be depleted truly to zero in the Ultra low range.
The Reef Moonshiner's ICP-MS testkit will measure this ultra low trace element with the required precision, in order to evaluate if it is truly depleted or if in an acceptable low range.
You may consider this test once in a while to have a high resolution view in your tank chemistry as soon you are more familiar with the method later.
Tin is also one of the elements in the Reef Moonshiner Liqui-Mud for mostly to replenish very very small amounts of Tin and many other rare earth minerals we can't and won't supplement.
</t>
  </si>
  <si>
    <t xml:space="preserve">Acceptable level of detection, no concern at all.
Tin is very common to become undetectable with this ICP-OES test in Reef Aquaria, especially when no Water Changes are performed. 
However, watch and monitor Tin levels on subsequent ICP tests.
</t>
  </si>
  <si>
    <t xml:space="preserve">Slightly elevated levels of Tin are detected.
Tin is very common to become undetectable in Reef Aquaria, especially when no Water Changes are performed and does reduce naturally relatively fast, no action other than watch and monitoring it on subsequent ICP's.
If in previous tests, Tin was acceptable or low, then investigate potential source of Tin. It may come in from Salts, Supplements, Foods and if suddenly appearing from potential corroding equipment in the tank. First items to look at are typically electronic components and magnets. Check the RODI results from the RODI unit/Top off water to find the source. DIY Phosphorous supplements and DIY Hydrogen Peroxide mixes have been identified to include Tin as not disclosed impurities!
</t>
  </si>
  <si>
    <t xml:space="preserve">Significant elevated levels of Tin are detected.
Tin is very common to become undetectable in Reef Aquaria, especially when no Water Changes are performed and does reduce naturally relatively fast, no action other than watch and monitoring it on subsequent ICP's as well as finding the source of Tin as soon as possible.
If in previous tests, Tin was acceptable or low, then investigate potential source of Tin. It may come in from Salts, Supplements, Foods and if suddenly appearing from potential corroding equipment in the tank. First items to look at are typically electronic components and magnets. Check the RODI results from the RODI unit/Top off water to find the source. DIY Phosphorous supplements and DIY Hydrogen Peroxide mixes have been identified to include Tin as not disclosed impurities!
</t>
  </si>
  <si>
    <t xml:space="preserve">Highly elevated levels of Tin are detected.
Tin is very common to become undetectable in Reef Aquaria, especially when no Water Changes are performed and does reduce naturally relatively fast. In this case Water changes are recommended to avoid further increase and find the source of Tin as soon as possible.
If in previous tests, Tin was acceptable or low, then investigate potential source of Tin. It may come in from Salts, Supplements, Foods and if suddenly appearing from potential corroding equipment in the tank. First items to look at are typically electronic components and magnets. Check the RODI results from the RODI unit/Top off water to find the source. DIY Phosphorous supplements and DIY Hydrogen Peroxide mixes have been identified to include Tin as not disclosed impurities!
</t>
  </si>
  <si>
    <t xml:space="preserve">Extremely high elevated levels of Tin are detected.
In this case many large Water changes are recommended to avoid further increase and find the source of Tin as soon as possible.
If in previous tests, Tin was acceptable or low, then investigate potential source of Tin. It may come in from Salts, Supplements, Foods and if suddenly appearing from potential corroding equipment in the tank. First items to look at are typically electronic components and magnets. Check the RODI results from the RODI unit/Top off water to find the source. DIY Phosphorous supplements and DIY Hydrogen Peroxide mixes have been identified to include Tin as not disclosed impurities!
</t>
  </si>
  <si>
    <t xml:space="preserve">Pollutants</t>
  </si>
  <si>
    <t xml:space="preserve">Aluminum</t>
  </si>
  <si>
    <t xml:space="preserve">Very low Aluminum levels, great job!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t>
  </si>
  <si>
    <t xml:space="preserve">Acceptable level of detection, no concern at all.
Watch and monitor Aluminum levels on subsequent ICP tests.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
</t>
  </si>
  <si>
    <t xml:space="preserve">Less desired level of detection, not much of concern as long action is taken to minimize Aluminum increase and find the source, in order to control it!
Watch and monitor Aluminum levels on subsequent ICP tests.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
</t>
  </si>
  <si>
    <t xml:space="preserve">Undesired level of detection. Reduce Aluminum and find the source, in order to control it! 
Watch and monitor Aluminum levels on subsequent ICP tests.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
</t>
  </si>
  <si>
    <t xml:space="preserve">High level of detection. Reduce Aluminum and find the source, in order to control it! 
Perform Water changes to export Aluminum.
Watch and monitor Aluminum levels on subsequent ICP tests.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
</t>
  </si>
  <si>
    <t xml:space="preserve">Very High level of detection. Reduce Aluminum and find the source, in order to control it! Perform many large Water changes to export Aluminum asap.
Watch and monitor Aluminum levels on subsequent ICP tests.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
</t>
  </si>
  <si>
    <t xml:space="preserve">Lanthanum</t>
  </si>
  <si>
    <t xml:space="preserve">Lanthanum shall not become detectable at any time.
If detected, it may be intentionally dosed as part of any treatments or a Lanthanum Chloride Phosphate absorber has been used.
If detected, as part of a Po4 remover, the system is not sufficiently filtered to remove the particles that bind the Phosphates. Take corrective action to minimize the free detectable Lanthanum.</t>
  </si>
  <si>
    <t xml:space="preserve">Lanthanum shall not become detectable at any time.
If detected, it may be intentionally dosed as part of any treatments or a Lanthanum Chloride Phosphate absorber has been used.
If detected, as part of a Po4 remover, the system is not sufficiently filtered to remove the particles that bind the Phosphates. Take corrective action to minimize the free detectable Lanthanum.</t>
  </si>
  <si>
    <t xml:space="preserve">Other Pollutants</t>
  </si>
  <si>
    <t xml:space="preserve">Other pollutants on the ICP shall not become detectable at any time.</t>
  </si>
  <si>
    <t xml:space="preserve">Other pollutants on the ICP shall not become detectable at any time.
If these become detectable, find root cause and source, and perform Water Changes.</t>
  </si>
  <si>
    <t xml:space="preserve">x </t>
  </si>
  <si>
    <t xml:space="preserve">Dosing Summary from above assessment</t>
  </si>
  <si>
    <t xml:space="preserve">(Reef Moonshiner Manganese classic)</t>
  </si>
  <si>
    <t xml:space="preserve">(Reef Moonshiner NANO/PUMP Manganese)</t>
  </si>
  <si>
    <t xml:space="preserve">(Reef Moonshiner Chromium classic)</t>
  </si>
  <si>
    <t xml:space="preserve">(Reef Moonshiner NANO/PUMP Chromium)</t>
  </si>
  <si>
    <t xml:space="preserve">(Reef Moonshiner Cobalt classic)</t>
  </si>
  <si>
    <t xml:space="preserve">(Reef Moonshiner NANO/PUMP Cobalt)</t>
  </si>
  <si>
    <t xml:space="preserve">(Reef Moonshiner Iron classic)</t>
  </si>
  <si>
    <t xml:space="preserve">(Reef Moonshiner NANO/PUMP Iron)</t>
  </si>
  <si>
    <t xml:space="preserve">OPTIONAL ELEMENTS/SUPPLEMENTS</t>
  </si>
  <si>
    <t xml:space="preserve">(Reef Moonshiner Selenium classic)</t>
  </si>
  <si>
    <t xml:space="preserve">(Reef Moonshiner NANO/PUMP Selenium)</t>
  </si>
  <si>
    <t xml:space="preserve">Liqui-Mud</t>
  </si>
  <si>
    <t xml:space="preserve">1ml per 100Gallon daily</t>
  </si>
  <si>
    <t xml:space="preserve">Vitamin CarbX</t>
  </si>
  <si>
    <t xml:space="preserve">5-7 drops daily per 100Gallon</t>
  </si>
  <si>
    <t xml:space="preserve">(Mix drops with tank water and pour into Display tank, or Soak Flakefood against ICH and feed multiple times)</t>
  </si>
  <si>
    <t xml:space="preserve">Nitrate Solution</t>
  </si>
  <si>
    <t xml:space="preserve">DIY Stock solutions and dosing calculations are included in the Reef Moonshiner calculator</t>
  </si>
  <si>
    <t xml:space="preserve">Not required</t>
  </si>
  <si>
    <t xml:space="preserve">First Time user Shopping list</t>
  </si>
  <si>
    <t xml:space="preserve">Required</t>
  </si>
  <si>
    <t xml:space="preserve">1 Bottle strongly recommended to be applied after first or second corrections.</t>
  </si>
  <si>
    <t xml:space="preserve">BRS Gen. Adjustment Magnesium</t>
  </si>
  <si>
    <t xml:space="preserve">*RM disqualified Magnesion-P and chose BRS Magnesium for purity reasons</t>
  </si>
  <si>
    <t xml:space="preserve">1 Bottle(s) Required</t>
  </si>
  <si>
    <t xml:space="preserve">BRS Calcium Chloride</t>
  </si>
  <si>
    <t xml:space="preserve">*RM disqualified Calcion-P and chose BRS Calcium for purity reasons</t>
  </si>
  <si>
    <t xml:space="preserve">Reef Moonshiners Potassium UHP</t>
  </si>
  <si>
    <t xml:space="preserve">Reef Moonshiners Bromine</t>
  </si>
  <si>
    <t xml:space="preserve">Reef Moonshiners Strontium UHP</t>
  </si>
  <si>
    <t xml:space="preserve">*RM disqualified BW Strontion-P for purity reasons</t>
  </si>
  <si>
    <t xml:space="preserve">Reef Moonshiners Boron</t>
  </si>
  <si>
    <t xml:space="preserve">Reef Moonshiners Fluoride</t>
  </si>
  <si>
    <t xml:space="preserve">Reef Moonshiners Rubidium</t>
  </si>
  <si>
    <t xml:space="preserve">Reef Moonshiners Iodide</t>
  </si>
  <si>
    <t xml:space="preserve">Reef Moonshiners Barium</t>
  </si>
  <si>
    <t xml:space="preserve">Reef Moonshiners Molybdenum</t>
  </si>
  <si>
    <t xml:space="preserve">Reef Moonshiners Nickel</t>
  </si>
  <si>
    <t xml:space="preserve">Reef Moonshiners Manganese</t>
  </si>
  <si>
    <t xml:space="preserve">Reef Moonshiners Chromium</t>
  </si>
  <si>
    <t xml:space="preserve">Reef Moonshiners Cobalt</t>
  </si>
  <si>
    <t xml:space="preserve">Reef Moonshiners Iron</t>
  </si>
  <si>
    <t xml:space="preserve">Reef Moonshiners Vanadium</t>
  </si>
  <si>
    <t xml:space="preserve">Reef Moonshiners Zinc</t>
  </si>
  <si>
    <t xml:space="preserve">Reef Moonshiners Selenium</t>
  </si>
  <si>
    <t xml:space="preserve">Reef Moonshiners Liqui-Mud</t>
  </si>
  <si>
    <t xml:space="preserve">1 Bottle strongly recommended, but not required right at the beginning.</t>
  </si>
  <si>
    <t xml:space="preserve">Reef Moonshiners VitaminX</t>
  </si>
  <si>
    <t xml:space="preserve">1 Bottle strongly recommended, if no other Vitamins are supplemented.</t>
  </si>
  <si>
    <t xml:space="preserve">Digital Kitchen scale (in Grams)</t>
  </si>
  <si>
    <t xml:space="preserve">Strongly recommended to measure larger Liquid ammounts, 1ml equal 1gram</t>
  </si>
  <si>
    <t xml:space="preserve">Cobalt Blue Dropper bottles</t>
  </si>
  <si>
    <t xml:space="preserve">Recommended for Iodide and Vanadium, more details in the Reef Moonshiner Handbook</t>
  </si>
  <si>
    <t xml:space="preserve">Copyright Reef Moonshiners LLC 2019</t>
  </si>
  <si>
    <t xml:space="preserve">Email : psxerholic@gmail.com</t>
  </si>
  <si>
    <t xml:space="preserve">REEF MOONSHINER'S ICP-OES ASSESSMENT + DOSING TOOL</t>
  </si>
  <si>
    <t xml:space="preserve">USER INSTRUCTIONS : 
Enter tank water volume in Gallons, excluding rock, livestock etc.
Transfer manually the Test Results from ICP Test, don't copy and paste.
"N.N" in the ICP results means " 0 " in the entry cell of the Assessment tool
</t>
  </si>
  <si>
    <t xml:space="preserve">Verify Data Entry </t>
  </si>
  <si>
    <t xml:space="preserve">Alkalinity</t>
  </si>
  <si>
    <t xml:space="preserve">Sulfate</t>
  </si>
  <si>
    <t xml:space="preserve">Very low Sulfate levels. Check data entry. This Assessment tool is not for the ATI test kit, if you used an ATI test kit, go back to the starting page and choose the ATI test kit Assessment tool!
Sulfate this low can be a result of low salinity.</t>
  </si>
  <si>
    <t xml:space="preserve">Very low Sulfate levels. Check data entry.
Sulfate this low can be a result of low salinity.</t>
  </si>
  <si>
    <t xml:space="preserve">Elevated result when Salinity is in an acceptable range.
The common reason for this elevated level is usually from recent larger supplementations of Magnesium with use of Magnesium products based on Magnesium Sulfides.
Watch on subsequent ICP test if sulfate is creeping up or going down. Usually with no further significant supplementation, these increased levels normalize relatively fast within a month or two.
</t>
  </si>
  <si>
    <t xml:space="preserve">As per the Reef Moonshiners method, Manganese is part of the daily elements dosing routine.
Simply dose Reef Moonshiners Manganese as per Dosing instructions below or via use of the Reef Moonshiners Calculator. 
In this range simply add 1x the recommended standard dosage to your current daily dosage to get closer to the intended target of 0.6ug/L on this OES test.
If your measured value is 0.6ug/L, keep continuing the daily dosage until the next ICP test.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</si>
  <si>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As per the Reef Moonshiners method, Manganese is part of the daily elements dosing routine.
Simply dose Reef Moonshiners Manganese as per Dosing instructions below or via use of the Reef Moonshiners Calculator.
Manganese is detected slightly above the intended target level of 0.6ug/L, means if supplemented, then simply reduce your daily dose slightly until the next ICP test.</t>
  </si>
  <si>
    <t xml:space="preserve">As per the Reef Moonshiners method, Manganese is part of the daily elements dosing routine.
Manganese is detected in ranges above the intended target range of 0.6ug/L, means if supplemented, then simply reduce your daily dosage until the next ICP test.</t>
  </si>
  <si>
    <t xml:space="preserve">As per the Reef Moonshiners method, Manganese is part of the daily elements dosing routine.
Manganese is detected in ranges above the intended target range of 0.6ug/L, means if supplemented, then simply heavily reduce or better stop your daily dosage until the next ICP test.
If not supplemented, Manganese can also come in from Salt mixes, 2part Products, or random Trace element supplements. 
Watch trending on subsequent ICP's tests. Find source of Manganese and let it naturally reduce in the tank.
No water changes are required up to levels of 40ug/L.</t>
  </si>
  <si>
    <t xml:space="preserve">As per the Reef Moonshiners method, Manganese is part of the daily elements dosing routine.
Manganese is detected in ranges above the intended target range of 0.6ug/L, means if supplemented, stop your daily dosage until the next ICP test.
If not supplemented, Manganese can also come in from Salt mixes, 2part Products, or random Trace element supplements. 
Watch trending on subsequent ICP's tests. Find source of Manganese and let it naturally reduce in the tank.
No water changes are required up to levels of 40ug/L.</t>
  </si>
  <si>
    <t xml:space="preserve">As per the Reef Moonshiners method, Manganese is part of the daily elements dosing routine.
Manganese is detected in ranges above the intended target range of 0.6ug/L, means if supplemented, then stop your daily dosage until the next ICP test.
If not supplemented, Manganese can also come in from Salt mixes, 2part Products, or random Trace element supplements. 
Watch trending on subsequent ICP's tests. Find source of Manganese and let it naturally reduce in the tank.
No water changes are required up to levels of 40ug/L.</t>
  </si>
  <si>
    <t xml:space="preserve">Rubidium is detected extremely low. Rubidium is a very influencing element with very positive effects to Shrooms, Zoa, Torches, all Soft corals as well to SPS. 
Many Moonshiner user repeatedly see significant effects and improvements when this element is supplemented.
Correct Rubidium immediately.
ICP testing has shown that almost every tank is not even reaching natural seawater level of 200µg/L, and many times in low ranges.
See dosing instructions below, and more information can be found in the Reef Moonshiner Handbook on Rubidium.</t>
  </si>
  <si>
    <t xml:space="preserve">Rubidium is detected close to around natural seawater. 
However Rubidium is a very influencing element with very positive effects to Shrooms, Zoa, Torches, all Soft corals as well to SPS. Many Moonshiner user repeatedly see significant effects and improvements when this element is supplemented.
Correct Rubidium to Reef Moonshiner's target levels as per the below dosing instructions.</t>
  </si>
  <si>
    <t xml:space="preserve">Acceptable range, however Reef Moonshiner method recommends a target level of 300ug/L.
Correct Rubidium to Reef Moonshiner's target levels as per the below dosing instructions.</t>
  </si>
  <si>
    <t xml:space="preserve">Slightly elevated above the target level of 300ug/L
No negative effects are foreseen, no action.
Let it naturally settle down and watch it's trending on subsequent ICP's.
Do not dose Rubidium until next ICP recommends to dose a correction to target levels.
Rubidium likely was supplemented before which can in certain cases lead to these slightly levels above the intended target.</t>
  </si>
  <si>
    <t xml:space="preserve">Significant elevated above the target level of 300ug/L
No negative effects are foreseen, no action.
Let it naturally settle down and watch it's trending on subsequent ICP's.
Do not dose Rubidium until next ICP recommends to dose a correction to target levels.
Rubidium likely was supplemented or even overdosed before, which can in certain cases lead to these levels above the intended target. No Water changes are required!</t>
  </si>
  <si>
    <t xml:space="preserve">Critical elevated above the target level of 300ug/L.
Check and verify the entered data for error.
If entered correctly, please contact Reef Moonshiner's via email at :
psxerholic@gmail.com or via the Facebook Chat/Messenger.
</t>
  </si>
  <si>
    <t xml:space="preserve">Correction dosage recommended to achieve ideal target of 300µg/L   (Reef Moonshiners Rubidium)</t>
  </si>
  <si>
    <t xml:space="preserve">Antimony</t>
  </si>
  <si>
    <t xml:space="preserve">With this ICP-OES test kit, Antimony should ideally remain undetectable.
The Reef Moonshiner's ICP-MS testkit will measure this toxic element with the required precision, in order to evaluate if it is in an acceptable low range.
You may consider ICP-MS once in a while to have a high resolution view in your tank chemistry as soon you are more familiar with the Reef Moonshiners method later.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t>
  </si>
  <si>
    <t xml:space="preserve">With this ICP-OES test kit, Antimony should ideally remain undetectable.
Antimony in this case is slightly above the normal ranges as we find them in typical Reef Aquariums, that it can be considered to leech slowly out of materials in the setup.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t>
  </si>
  <si>
    <t xml:space="preserve">With this ICP-OES test kit, Antimony should ideally remain undetectable.
Antimony in this case is in an abnormal high ranges as we find them in typical Reef Aquariums, that it can be considered to leech out of materials in the setup.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t>
  </si>
  <si>
    <t xml:space="preserve">With this ICP-OES test kit, Antimony should ideally remain undetectable.
Antimony in this case is in an very high range as we find them in typical Reef Aquariums, that it can be considered to leech out of materials in the setup since a longer period of time already.
It's common to leech out of container and storage bin materials that are intended to be food safe. However these materials when exposed to acidic RODI or harsh Trace Element stock solutions have a high likelihood of leeching Antimony and other compounds.
You may also use a Ozone Reactor along with certain plastic media, that is oxidizing it's Antimony that is used in many Plastic products.
Please report your case to Reef Moonshiner's via email to: psxerholic@gmail.com along with your Test ID or PDF report attached.</t>
  </si>
  <si>
    <t xml:space="preserve">With this ICP-OES test kit, Antimony should ideally remain undetectable.
Please report your case to Reef Moonshiner's via email to: psxerholic@gmail.com along with your Test ID or PDF report attached.</t>
  </si>
  <si>
    <t xml:space="preserve">Lanthanum shall not become detectable at any time with this ICP Test.
The Reef Moonshiner's ICP-MS testkit will measure this toxic element with the required precision, in order to evaluate if it is in an acceptable low range.
You may consider ICP-MS once in a while to have a high resolution view in your tank chemistry as soon you are more familiar with the Reef Moonshiners method later.</t>
  </si>
  <si>
    <t xml:space="preserve">Other pollutants shall not be detectable at any time with this ICP Test.
The Reef Moonshiner's ICP-MS testkit will measure polluting elements with the required precision, in order to evaluate if they are in an acceptable low range.
You may consider ICP-MS once in a while to have a high resolution view in your tank chemistry as soon you are more familiar with the Reef Moonshiners method.</t>
  </si>
  <si>
    <t xml:space="preserve">Other pollutants shall not be detectable at any time with this ICP Test.
The Reef Moonshiner's ICP-MS testkit will measure polluting elements with the required precision, in order to evaluate if they are in an acceptable low range.
You may consider ICP-MS once in a while to have a high resolution view in your tank chemistry as soon you are more familiar with the Reef Moonshiners method.
In case you see any pollutants being detected in the Reef Moonshiner's ICP-OES test, please contact Reef Moonshiner's via email with the Test Report in PDF attached to:
psxerholic@gmail.com</t>
  </si>
  <si>
    <t xml:space="preserve">Nutrients</t>
  </si>
  <si>
    <t xml:space="preserve">Phosphate (Po4)</t>
  </si>
  <si>
    <t xml:space="preserve">Under construction, Nutrient assessment coming soon!</t>
  </si>
  <si>
    <t xml:space="preserve">Total Phosphorus (P)</t>
  </si>
  <si>
    <t xml:space="preserve">Nitrate (No3)</t>
  </si>
  <si>
    <t xml:space="preserve">Nitrite (No2)</t>
  </si>
  <si>
    <t xml:space="preserve">Osmose / RODI</t>
  </si>
  <si>
    <t xml:space="preserve">Copper/Zinc (RODI)</t>
  </si>
  <si>
    <t xml:space="preserve">Zero impurities detected, RODI system is working good, if no other key impurities are detected!</t>
  </si>
  <si>
    <t xml:space="preserve">Copper and/or Zinc are usually one of the first elements detected when a RODI resin is exhausted or close to be fully saturated.
Also measure your TDS right after the RO membrane which should read not more than 2-4 TDS.
If the RO water already shows significant more than 2-4 TDS the inner membrane seal may not be seated properly, or the membrane is worn out/damaged. That will lead to the fact that the DI system exhausts very quick and the DI cartridges require shorter replacement cycles. </t>
  </si>
  <si>
    <t xml:space="preserve">Silicon (RODI)</t>
  </si>
  <si>
    <t xml:space="preserve">Silicates are passing the RODI system. Replace the DI cartridge as a result.
It's very common in many systems that Silicates are showing up first in the RODI water where it can cause Diatom blooms and nuisance algae issues in the tank.
Silicates won't be read with a TDS meter.
If the source water is very rich in Silicates, I do strongly recommend the high capacity SpectraPure SilicaBuster Color-Indicating DI Cartridges DI-SB-CI-10HC, which typically resolves these issues quickly. They are a little bit more expensive than other normal DI cartridges, however are rated high capacity! 
</t>
  </si>
  <si>
    <t xml:space="preserve">REEF MOONSHINER'S ICP-MS ASSESSMENT + DOSING TOOL</t>
  </si>
  <si>
    <t xml:space="preserve">SAC254</t>
  </si>
  <si>
    <t xml:space="preserve">The SAC254 value represents the total DOC (Dissolved organic carbon) in your water sample. 
Excess values can indicate too much DOC which is linked to microbialization effects along with high risk of Coral and Invertebrate diseases.
Your value is considerably low, maybe already on the edge to a too clean aquarium system. If you do filter your water by the use of CAC or GAC, or strong Ozone or UV you need to slighlty reduce these methods in order to prevent a potential starvation effect, the closer you are to zero.</t>
  </si>
  <si>
    <t xml:space="preserve">The SAC254 value represents the total DOC (Dissolved organic carbon) in your water sample. 
Excess values can indicate too much DOC which is linked to microbialization effects along with high risk of Coral and Invertebrate diseases.
Your value is considerably low. If you do filter your water by the use of CAC or GAC, or strong Ozone or UV then watch the SAC254 value monthly, otherwise this is a good range to be in.
If you do not use any of the mentioned methods your tank filtration system is very effective, watch out in future ICP-MS tests not to drop too much.
</t>
  </si>
  <si>
    <t xml:space="preserve">The SAC254 value represents the total DOC (Dissolved organic carbon) in your water sample. 
Excess values can indicate too much DOC which is linked to microbialization effects along with high risk of Coral and Invertebrate diseases.
Your value is considered average normal. If you can maintain this range between 3-5, then you should not have any concerns here about DOC levels. CAC as offered in the RM webstore can be used to maintain healthy DOC levels very effectively. Read the product description on the Webstore for more details.
The RM "ORGANO-MS" test can be used to find harmful medication or other residues that often contribute to higher DOC levels in this ICP test!</t>
  </si>
  <si>
    <t xml:space="preserve">The SAC254 value represents the total DOC (Dissolved organic carbon) in your water sample. 
Excess values can indicate too much DOC which is linked to microbialization effects along with high risk of Coral and Invertebrate diseases.
Your value is considered above average normal. Specific Catalytic activated Carbon "CAC" as offered and described in the RM webstore should be used to maintain healthy DOC levels very effectively. Read the product description on the Webstore for more details.
The RM "ORGANO-MS" test can be used to find harmful medication or other residues that often contribute to higher DOC levels in this ICP test!
</t>
  </si>
  <si>
    <t xml:space="preserve">The SAC254 value represents the total DOC (Dissolved organic carbon) in your water sample. 
Excess values can indicate too much DOC which is linked to microbialization effects along with high risk of Coral and Invertebrate diseases.
Your value is considered elevated where often generic health issues are seen. Specific Catalytic activated Carbon "CAC" as offered and described in the RM webstore should be used to maintain healthy DOC levels as it is very easy to use and effective. Read the product description on the Webstore for more details.
It is also strongly recommended to perform first a RM "ORGANO-MS" Test, in order to evaluate what harmful substances and compounds are involved that cause these high readings likely!
</t>
  </si>
  <si>
    <t xml:space="preserve">The SAC254 value represents the total DOC (Dissolved organic carbon) in your water sample. 
Excess values can indicate too much DOC which is linked to microbialization effects along with high risk of Coral and Invertebrate diseases.
Your value is considered highly elevated where often generic health issues are seen. Specific Catalytic activated Carbon "CAC" as offered and described in the RM webstore should be used to maintain healthy DOC levels as it is very easy to use and effective. Read the product description on the Webstore for more details.
It's STRONGLY recommended to perform however first a RM "ORGANO-MS" Test, in order to evaluate what harmful substances and compounds are involved that cause these high readings!
</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</si>
  <si>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truly depleted. 
At this level there will be signs of pale and faded looking corals or signs of bleaching from light. Chromium supports processes that protects the Coral against light and thermal stress. If you already dose Chromium daily, this need to be increased!
Add 1x or even 2x the daily standard dosage to your existing amount of Chromium you dose already daily, until the Tool identifies you are in a good target range of 0.35-0.55ug/L. This however requires another MS test to be performed to ensure this trace element is now daily dosed in a sufficient amount. Every tank system consumes and oxidizes Chrome differently. Hence a generic quantity is not possible to predict.
Simply dose Reef Moonshiners Chromium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</si>
  <si>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detectable but still too low. 
At this level there may be signs of pale and faded looking corals or signs of bleaching from light. Chromium supports processes that protects the Coral against light and thermal stress.
Add 1x the daily standard dosage to your existing amount of Chromium you dose already daily, until the Tool identifies you are in a good target range of 0.35-0.55ug/L. This however requires another MS test to be performed to ensure this trace element is now daily dosed in a sufficient amount. Every tank system consumes and oxidizes Chrome differently. Hence a generic quantity is not possible to predict.
Simply dose Reef Moonshiners Chromium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</si>
  <si>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in the acceptable and ideal target range of 0.35-0.55ug/L.
It supports processes that protects the Coral against light and thermal stress.
Maintain your daily dosage as it is right now. Perform the next MS test to monitor this trace element routinely like every 3rd or 4th ICP round of testing, if feasible more often. Every tank system consumes and oxidizes Chrome differently. Hence a generic quantity is not possible to predict.
Simply dose Reef Moonshiners Chromium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</si>
  <si>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in an acceptable range just slightly above the ideal target range of 0.35-0.55ug/L.
It supports processes that protects the Coral against light and thermal stress.
Reduce the daily amount by 1x the recommended standard dosage, so the levels will slightly adjust down over a few days. Perform the next MS test to monitor this trace element routinely like every 3rd or 4th ICP round of testing, if feasible more often. Every tank system consumes and oxidizes Chrome differently. Hence a generic quantity is not possible to predict.
Simply dose Reef Moonshiners Chromium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</si>
  <si>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in an unusual elevated range above the ideal target range of 0.35-0.55ug/L.
It won't harm anything but should not be dosed until MS test reports it in the acceptable ranges. It may have been dosed too much or equipment may be corroding in the setup. Look out for metallic materials and stainless steel components. 
Certain trace elements and random reef supplements sometimes also contribute additional Chromium to the water. 
If the source of Chromium has been removed or found, Chromium should go back to lower levels within a month.
This however requires another subsequent MS test to be performed to ensure that this trace element is in a sufficient and acceptable range.
Water changes are NOT necessary at this level, unless the trace element level won't reduce in subsequent ICP tests.</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</si>
  <si>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in a very elevated range above the ideal target range of 0.35-0.55ug/L.
It may have been overdosed too much or equipment may be corroding in the setup. Look out for metallic materials and stainless steel components. 
Certain trace elements and random reef supplements sometimes also contribute additional Chromium to the water. 
If the source of Chromium has been removed or found, Chromium should go back to lower levels within a month. Perform a few Water changes, if Chromium was detected higher than 10ug/L.
This however requires another subsequent MS test to be performed to monitor that this trace element is in a sufficient and acceptable range.
Water changes are recommended above 25ug/L.</t>
  </si>
  <si>
    <t xml:space="preserve">No or less daily dosing recommended</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</si>
  <si>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truly depleted. 
At this level there will be signs of pale and faded looking corals or signs of bleaching from light. Cobalt supports processes that protects the Coral against light and thermal stress. 
If you already dose Cobalt daily, this need to be increased!
Add 1x or even 2x the daily standard dosage to your existing amount of Cobalt you dose already daily, until the Tool identifies that you are in the ideal target range between 0.40-0.60ug/L. 
This however requires another MS test to be performed to ensure this trace element is now daily dosed in a sufficient amount. Every tank system consumes and oxidizes Cobalt differently. Hence a generic quantity is not possible to predict.
Simply dose Reef Moonshiners Cobalt as per Dosing instructions below or in the summary section.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</si>
  <si>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detectable but still too low. 
At this level there may be signs of pale and faded looking corals or signs of bleaching from light. Cobalt supports processes that protects the Coral against light and thermal stress. Cobalt also has an important role in the fluorescence of corals, should however not beeing dosed too much to avoid the reverse effect. 
Add 1x the daily standard dosage to your existing amount of Cobalt you dose already daily, until the Tool identifies that you are in the ideal target range between 0.40-0.60ug/L.  
This however requires another MS test to be performed to ensure this trace element is now daily dosed in a sufficient amount. Every tank system consumes and oxidizes Cobalt differently. Hence a generic quantity is not possible to predict.
Simply dose Reef Moonshiners Cobalt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</si>
  <si>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in the acceptable and ideal target range between 0.40-0.60ug/L.
It supports processes that protects the Coral against light and thermal stress. 
Cobalt also has an important role in the fluorescence of corals, should however not beeing dosed too much to avoid the reverse effect. 
Maintain your daily dosage as it is right now. Perform the next MS test to monitor this trace element routinely like every 3rd or 4th ICP round of testing, if feasible more often. Every tank system consumes and oxidizes Cobalt differently. Hence a generic quantity is not possible to predict.
Simply dose Reef Moonshiners Cobalt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</si>
  <si>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in an acceptable range just slightly above the ideal target range between 0.40-0.60ug/L. 
It supports processes that protects the Coral against light and thermal stress.
Cobalt also has an important role in the fluorescence of corals, should however not beeing dosed too much to avoid the reverse effect. 
Reduce the daily amount by 1x the recommended standard dosage, so the levels will slightly adjust down over a few days. Perform the next MS test to monitor this trace element routinely like every 3rd or 4th ICP round of testing, if feasible more often. Every tank system consumes and oxidizes Chrome differently. Hence a generic quantity is not possible to predict.
Simply dose Reef Moonshiners Cobalt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</si>
  <si>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in an unusual elevated range above the ideal target range between 0.40-0.60ug/L. 
It won't harm anything but should not be dosed until MS test reports it in the acceptable ranges. It may have been dosed too much or equipment may be corroding in the setup. 
Certain trace elements and random reef supplements sometimes also contribute additional Cobalt to the water. 
If the source of Cobalt has been removed or found, Cobalt should go back to lower levels within a month.
This however requires another subsequent MS test to be performed to ensure that this trace element is in a sufficient and acceptable range.
Water changes are NOT necessary at this level, unless the trace element level won't reduce in subsequent ICP tests.</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</si>
  <si>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in a very elevated range above the ideal target range between 0.40-0.60ug/L. 
It may have been overdosed too much or equipment may be corroding in the setup.  
Certain trace elements and random reef supplements sometimes also contribute additional Cobalt to the water. 
If the source of Cobalt has been removed or found, Cobalt should go back to lower levels within a month. Perform a few Water changes, if Cobalt was detected higher than 10ug/L.
This however requires another subsequent MS test to be performed to monitor that this trace element is in a sufficient and acceptable range.</t>
  </si>
  <si>
    <t xml:space="preserve">Iron is truly depleted. 
At this level there will be signs of pale and faded looking corals or signs of bleaching from light. Iron supports processes that protects the Coral against light and thermal stress. Iron also feeds the symbiotic algae and is crucial for Photosynthesis and has an important role in the fluorescence of corals, should however not beeing dosed too much to avoid algae and diatom blooms. Yellow and Blue Acros tend to turn greenish when too much Iron is dosed.
If you already dose Iron daily, this need to be increased!
Add 1x or even 2x the daily standard dosage to your existing amount of Iron you dose already daily, until the Tool identifies you are in the ideal target range between 0.70-1.0ug/L. 
This however requires another MS test to be performed to ensure this trace element is now daily dosed in a sufficient amount. Every tank system consumes and oxidizes Iron differently. Hence a generic quantity is not possible to predict. Ozone causes Iron massively to be used up, likely the reason why most Ozone filtered systems tend to be less successfull after a while.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</si>
  <si>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Iron is detectable but still too low. 
At this level there may be signs of pale and faded looking corals or signs of bleaching from light. Iron supports processes that protects the Coral against light and thermal stress. Iron also feeds the symbiotic algae and is crucial for Photosynthesis and has an important role in the fluorescence of corals, should however not beeing dosed too much to avoid algae and diatom blooms. Yellow and Blue Acros tend to turn greenish when too much Iron is dosed.
If you already dose Iron daily, this need to be increased!
Add 1x the daily standard dosage to your existing amount of Iron you dose already daily, until the Tool identifies you are in the ideal target range between 0.70-1.0ug/L. 
This however requires another MS test to be performed to ensure this trace element is now daily dosed in a sufficient amount. Every tank system consumes and oxidizes Iron differently. Hence a generic quantity is not possible to predict. Ozone causes Iron massively to be used up, likely the reason why most Ozone filtered systems tend to be less successfull after a while.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</si>
  <si>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Iron is in the acceptable and ideal target range between 0.70-1.0ug/L.
Iron supports processes that protects the Coral against light and thermal stress. Iron also feeds the symbiotic algae and is crucial for Photosynthesis and has an important role in the fluorescence of corals, should however not beeing dosed too much to avoid algae and diatom blooms. Yellow and Blue Acros tend to turn greenish when too much Iron is dosed.
Maintain your daily dosage as it is right now. Perform the next MS test to monitor this trace element routinely like every 3rd or 4th ICP round of testing, if feasible more often. Every tank system consumes and oxidizes Iron differently. Hence a generic quantity is not possible to predict.
Simply dose Reef Moonshiners Iron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</si>
  <si>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Iron is in an acceptable range just slightly above the ideal target range between 0.70-1.0ug/L.
Iron supports processes that protects the Coral against light and thermal stress. Iron also feeds the symbiotic algae and is crucial for Photosynthesis and has an important role in the fluorescence of corals, should however not beeing dosed too much to avoid algae and diatom blooms. Yellow and Blue Acros tend to turn greenish when too much Iron is dosed.
Reduce the daily amount by 1x the recommended standard dosage, so the levels will slightly adjust down over a few days. Perform the next MS test to monitor this trace element routinely like every 3rd or 4th ICP round of testing, if feasible more often. Every tank system consumes and oxidizes Iron differently. Hence a generic quantity is not possible to predict.
Simply dose Reef Moonshiners Iron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</si>
  <si>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Iron is in an unusual elevated range above the ideal target range between 0.70-1.0ug/L.
It won't harm anything but should not be dosed until MS test reports it in the acceptable ranges. It may have been dosed too much or equipment may be corroding in the setup. 
Certain trace elements and random reef supplements sometimes also contribute additional Iron to the water. 
If the source of iron has been removed or found, Iron should go back to lower levels within a month.
This however requires another subsequent MS test to be performed to ensure that this trace element is in a sufficient and acceptable range.
Water changes are NOT necessary at this level, unless the trace element level won't reduce in subsequent ICP tests.</t>
  </si>
  <si>
    <t xml:space="preserve">Iron is in a very elevated above the ideal target range between 0.70-1.0ug/L.
It may have been overdosed too much or equipment may be corroding in the setup.  
Certain trace elements and random reef supplements sometimes also contribute additional Iron to the water. 
If the source of Iron has been removed or found, Iron should go back to lower levels within a month.
This however requires another subsequent MS test to be performed to monitor that this trace element is in a sufficient and acceptable range.
</t>
  </si>
  <si>
    <t xml:space="preserve">Copper is truly depleted. 
At this level there will be signs of pale and faded looking corals or signs of bleaching from light. Despite it's bad reputation in the hobby, Copper is essential and crucial for Photosynthesis and has an important role in the fluorescence and coloration of corals, should however not beeing dosed too much to avoid darkening and strong reduction of fluorescence.
If you already dose Copper daily, this need to be further increased, otherwise it need to be dosed from now on.
Do not dose Copper long term, without the measurement and monitoring via an ICP-MS test.
The Reef Moonshiners "ICP-OES" test will indicate Copper when it starts reaching about 1,5ug/L which will be low enough to indicate overdosing before it can cause harm, however is then already high enough to depress fluorescence and coloration.
Add 1x or even 2x the daily standard dosage to your existing amount of Copper you dose already daily, until the Tool identifies you are in the ideal target range of 0.4-0.6ug/L.
This however requires another MS test to be performed to ensure this trace element is now daily dosed in a sufficient amount. Ozone causes Copper to be used up more, likely the reason why most Ozone filtered systems tend to be less successfull after a while.
Nano/Pump - Copper is an optional element, in this case very strongly recommended to be applied to get in an acceptable range of Copper! This element is only available in the Nano/Pump version of elements, can however be dosed manually with a Syringe daily. 
</t>
  </si>
  <si>
    <t xml:space="preserve">Copper is detectable but still too low. 
At this level there will be signs of pale and faded looking corals or signs of bleaching from light. Despite it's bad reputation in the hobby, Copper is essential and crucial for Photosynthesis and has an important role in the fluorescence and coloration of corals, should however not beeing dosed too much to avoid darkening and strong reduction of fluorescence.
If you already dose Copper daily, this need to be further increased, otherwise it need to be dosed from now on.
Do not dose Copper long term, without the measurement and monitoring via an ICP-MS test.
The Reef Moonshiners "ICP-OES" test will indicate Copper when it starts reaching about 1,5ug/L which will be low enough to indicate overdosing before it can cause harm, however is then already high enough to depress fluorescence and coloration.
Add 1x daily standard dosage to your existing amount of Copper you dose already daily, until the Tool identifies you are in the ideal target range of 0.4-0.6ug/L.
This however requires another MS test to be performed to ensure this trace element is now daily dosed in a sufficient amount. Every tank system consumes and oxidizes Copper differently. Hence a generic quantity is not possible to predict. Ozone causes Copper to be used up more.
Nano/Pump - Copper is an optional element, in this case very strongly recommended to be applied to get in an acceptable range of Copper! This element is only available in the Nano/Pump version of elements, can however be dosed manually with a Syringe daily.
</t>
  </si>
  <si>
    <t xml:space="preserve">Copper is in the ideal target range of 0.4-0.6ug/L.
Despite it's bad reputation in the hobby, Copper is essential and crucial for Photosynthesis and has an important role in the fluorescence and coloration of corals, should however not beeing dosed too much to avoid darkening and strong reduction of fluorescence.
If you already dose Copper as a daily element, maintain your daily dosage as it is right now. Perform the next MS test to monitor this trace element routinely like every 3rd or 4th ICP round of testing, if feasible more often. Every tank system consumes and oxidizes Copper differently. Hence a generic quantity is not possible to predict.
If you do not dose Copper daily, no action so far. Watch Copper on subsequent ICP tests and frequently with a ICP-MS test.
</t>
  </si>
  <si>
    <t xml:space="preserve">Copper is in an acceptable range just slightly above the ideal target range of 0.4-0.6ug/L.
Despite it's bad reputation in the hobby, Copper is essential and crucial for Photosynthesis and has an important role in the fluorescence and coloration of corals, should however not beeing dosed too much to avoid darkening and strong reduction of fluorescence.
If you already dose Copper as a daily element, reduce your daily dose by 1x, perform the next MS test to monitor this trace element routinely like every 3rd or 4th ICP round of testing, if feasible more often. Every tank system consumes and oxidizes Copper differently. Hence a generic quantity is not possible to predict.
If you do not dose Copper daily, no action so far. Copper detected in these low ranges, usually depresses already the fluorescence of corals. Let it naturally settle down and watch on subsequent ICP's if it further increases or reduces. 
Normally with no water changes, this should reduce into normal or low ranges within a month. Review RODI results for detections of Copper.
Copper may also leech from GFO, Foods, or corroding equipment such as Copper wiring etc. from hair cracks in pumps and other equipment. 
Vinegar baths on pumps can over time destroy the wiring encapsulation.
</t>
  </si>
  <si>
    <t xml:space="preserve">Copper is in an unusual elevated range above the ideal target range of 0.4-0.6ug/L.
Despite it's bad reputation in the hobby, Copper is essential and crucial for Photosynthesis and has an important role in the fluorescence and coloration of corals, should however not beeing dosed too much to avoid darkening and strong reduction of fluorescence.
If you already dose Copper as a daily element, reduce your daily dosage significantly and perform the next MS test to monitor this trace element routinely.
Every tank system consumes and oxidizes Copper differently. Hence a generic quantity is not possible to predict.
If you do not dose Copper daily, Copper detected in these ranges, usually depresses the fluorescence of corals and let them appear brown/dull. Let it naturally settle down and watch on subsequent ICP's if it further increases or reduces. 
Normally with no water changes, this should decrease until the next ICP test. 
Review RODI results for detections of Copper.
Copper may also leech from GFO, Foods, or corroding equipment such as Copper wiring etc. from hair cracks in pumps and other equipment. 
Vinegar baths on pumps can over time destroy the wiring encapsulation.</t>
  </si>
  <si>
    <t xml:space="preserve">Copper is in a very elevated range above the ideal target range of 0.4-0.6ug/L.
Copper detected in these ranges, usually depresses the fluorescence of corals and let them appear brown/dull. 
Sensitive corals may do get irreversible damage and may going to die from the Copper exposure. 
Perform Water changes and watch on subsequent ICP's if it further increases or reduces. 
Review RODI results for detections of Copper.
Copper may also leech from Faucets,GFO, Foods, or corroding equipment such as Copper wiring etc. from hair cracks in pumps and other equipment. Recommended to perform Water changes, maybe use of Triton Detox, Polyfilter and Copper absorbing media temporarily. 
It's critical to find the source of copper.
</t>
  </si>
  <si>
    <t xml:space="preserve">Recommended Daily Standard dosage of 0.01µg/L  (Reef Moonshiners Copper Classic)</t>
  </si>
  <si>
    <t xml:space="preserve">TBD</t>
  </si>
  <si>
    <t xml:space="preserve">Recommended Daily Standard dosage of 0.005µg/L  (Reef Moonshiners NANO/PUMP Copper)</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</si>
  <si>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truly depleted. 
At this level there may be signs of pale and faded looking corals. Manganese supports the Coral against light and thermal stress. It also supports fluorescence and coloration and overall health. If you already dose Manganese daily, this need to be increased!
Add 1x or even 2x the daily standard dosage to your existing amount of Manganese you dose already daily, until the Tool identifies you are in a good target range around 0.4ug/L-0.6ug/L. This however requires another MS test to be performed to ensure this trace element is now daily dosed in a sufficient amount. Every tank system consumes and oxidizes Manganese differently. Hence a generic quantity is not possible to predict.
Simply dose Reef Moonshiners Manganese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</si>
  <si>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detectable but still too low.
At this level there may be signs of pale and faded looking corals. Manganese supports the Coral against light and thermal stress. It also supports fluorescence and coloration and overall health. If you already dose Manganese daily, this need to be increased!
Add 1x the daily standard dosage to your existing amount of Manganese you dose already daily, until the Tool identifies you are in a  good target range around 0.4ug/L-0.6ug/L. This however requires another MS test to be performed to ensure this trace element is now daily dosed in a sufficient amount. Every tank system consumes and oxidizes Manganese differently. Hence a generic quantity is not possible to predict.
Simply dose Reef Moonshiners Manganese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</si>
  <si>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in a good target range around 0.4ug/L-0.6ug/L
It supports the Coral against light and thermal stress. It also supports fluorescence and coloration and overall health.
Maintain your daily dosage as it is right now. Perform the next MS test to monitor this trace element routinely like every 3rd or 4th ICP round of testing, if feasible more often. Every tank system consumes and oxidizes Manganese differently. Hence a generic quantity is not possible to predict.
Simply dose Reef Moonshiners Manganese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</si>
  <si>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in an acceptable range just slightly above the ideal target range of 0.4ug/L-0.6ug/L.
It supports the Coral against light and thermal stress. It also supports fluorescence and coloration and overall health.
Reduce the daily amount by 1x the recommended standard dosage, so the levels will slightly adjust down over a few days. Perform the next MS test to monitor this trace element routinely like every 3rd or 4th ICP round of testing, if feasible more often. Every tank system consumes and oxidizes Manganese differently. Hence a generic quantity is not possible to predict.
Simply dose Reef Moonshiners Manganese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</si>
  <si>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in an unusual elevated range above the ideal target range of 0.4ug/L-0.6ug/L.
It won't harm anything but should not be dosed until MS test reports it in the acceptable ranges. It may have been dosed too much or multiple Manganese containing supplements are being used. If the source of Manganese has been removed or found, it should go back to lower levels within a few days.
This however requires another subsequent MS test to be performed to ensure that this trace element is in a sufficient and acceptable range.
Water changes are NOT necessary at this level, Manganese will decrease fast if the supplementation is reduced.</t>
  </si>
  <si>
    <t xml:space="preserve">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in a very elevated range above the ideal target range of 0.4ug/L-0.6ug/L.
High Manganese will at some point depress Fluorescence and causes certain bacteria to bloom.
It should not be dosed until MS test reports it in the acceptable ranges. 
It may have been dosed too much or multiple Manganese containing supplements are being used. 
If the source of Manganese has been removed or found, it should go back to lower levels within a few days or weeks.
This however requires another subsequent MS test to be performed to monitor that this trace element is in a sufficient and acceptable range.
Water changes are NOT necessary at this level, Manganese will decrease fast if the supplementation is reduced.
Water changes are recommended above 40ug/L</t>
  </si>
  <si>
    <t xml:space="preserve">With this ICP-MS test kit, Selenium should remain detectable between 0.35ug/L and 0.55ug/L. As per the Reef Moonshiners method, Selenium is an essential part of the daily elements dosing routine.
Selenium depletion can be noticed by pale or faded corals along with little or no Coralline growth and coloration when other trace elements are already corrected. Selenium usually depletes over time in our Reef Aquaria if not supplemented, hence it's recommended to start Selenium dosages after the first corrections. No need to start it from the beginning.
Your Selenium level is considered completely depleted! 
If you already dose Selenium daily, this need to be further increased, otherwise it need to be dosed from now on.
The Reef Moonshiners "ICP-OES" test will indicate Selenium when it starts reaching about 1,5ug/L which will be low enough to indicate overdosing before it can cause harm, however is then already high enough to depress fluorescence and coloration.
Add 1x daily standard dosage to your existing amount of Selenium you dose already daily, until the Tool identifies you are in a good range. This however requires another MS test to be performed to ensure this trace element is now daily dosed in a sufficient amount.</t>
  </si>
  <si>
    <t xml:space="preserve">With this ICP-MS test kit, Selenium should remain detectable between 0.35ug/L and 0.55ug/L. As per the Reef Moonshiners method, Selenium is an essential part of the daily elements dosing routine.
Selenium depletion can be noticed by pale or faded corals along with little or no Coralline growth and coloration when other trace elements are already corrected. Selenium usually depletes over time in our Reef Aquaria if not supplemented, hence it's recommended to start Selenium dosages after the first corrections. No need to start it from the beginning.
Your Selenium level is below the ideal minimum range. 
If you already dose Selenium daily, this need to be further increased, otherwise it need to be dosed from now on.
The Reef Moonshiners "ICP-OES" test will indicate Selenium when it starts reaching about 1,5ug/L which will be low enough to indicate overdosing before it can cause harm, however is then already high enough to depress fluorescence and coloration.
Add 1x daily standard dosage to your existing amount of Selenium you dose already daily, until the Tool identifies you are in a good range. This however requires another MS test to be performed to ensure this trace element is now daily dosed in a sufficient amount.</t>
  </si>
  <si>
    <t xml:space="preserve">With this ICP-MS test kit, Selenium should remain detectable between 0.35ug/L and 0.55ug/L. As per the Reef Moonshiners method, Selenium is an essential part of the daily elements dosing routine.
Selenium depletion can be noticed by pale or faded corals along with little or no Coralline growth and coloration when other trace elements are already corrected. Selenium usually depletes over time in our Reef Aquaria if not supplemented, hence it's recommended to start Selenium dosages after the first corrections. No need to start it from the beginning.
Your Selenium level is in the ideal range. 
Maintain your daily dosage as it is right now. Perform the next MS test to monitor this trace element routinely like every 3rd or 4th ICP round of testing, if feasible more often. Every tank system consumes and oxidizes Selenium differently. Hence a generic quantity is not possible to predict.
The Reef Moonshiners "ICP-OES" test will indicate Selenium when it starts reaching about 1,5ug/L which will be low enough to indicate overdosing before it can cause harm, however is then already high enough to depress fluorescence and coloration.</t>
  </si>
  <si>
    <t xml:space="preserve">With this ICP-MS test kit, Selenium should remain detectable between 0.35ug/L and 0.55ug/L. As per the Reef Moonshiners method, Selenium is an essential part of the daily elements dosing routine.
Selenium is in an acceptable range just slightly above the ideal levels. 
Reduce the daily amount by 1x the recommended standard dosage, so the levels will slightly adjust down over a few days. 
Perform the next MS test to monitor this trace element routinely like every 3rd or 4th ICP round of testing, if feasible more often. 
Every tank system consumes and oxidizes Selenium differently. Hence a generic quantity is not possible to predict.</t>
  </si>
  <si>
    <t xml:space="preserve">With this ICP-MS test kit, Selenium should remain detectable between 0.35ug/L and 0.55ug/L. As per the Reef Moonshiners method, Selenium is an essential part of the daily elements dosing routine.
Selenium is in an elevated range above the ideal levels. 
It should not be dosed until next MS test reports it in the acceptable ranges. 
It may have been dosed too much or multiple Selenium containing supplements are being used. 
Selenium should go back to lower levels within a few weeks.
This however requires another subsequent MS test to be performed to monitor that this trace element is in a sufficient and acceptable range.
Water changes are NOT necessary at this level, Selenium will decrease fast if the supplementation is reduced.</t>
  </si>
  <si>
    <t xml:space="preserve">Selenium detected extremely high, please contact Reef Moonshiner's via email to Psxerholic@gmail.com with a Screenshot of your ICP showing the measurement, or the full PDF of the results attached.
Bear in mind however, the Test results are in metric, means a 1,000ug/L really means 1ug/L and the comma does not represent the thousands as in US standards.</t>
  </si>
  <si>
    <t xml:space="preserve">With this ICP-MS test kit, Tin should ideally remain detectable in very low ranges. 
As per the Reef Moonshiners method, Tin can be an optional part of the dosing routine, but need the optional ICP-MS test to be performed occassionally. Tin however is extremely rare to be depleted truly to zero in the Ultra low range.
Tin is depleted and may contribute to faded and washed out appearing corals.
Please contact Reef Moonshiner's via email with the MS test report attached to: psxerholic@gmail.com
Tin is also one of the elements in the Reef Moonshiner Liqui-Mud, for mostly to replenish very very small amounts of Tin and many other rare earth minerals we can't and won't supplement.
</t>
  </si>
  <si>
    <t xml:space="preserve">Acceptable level of detection, no concern at all.
Tin can vary in large ranges from ICP to ICP, it should however not truly deplete to 0.
Watch and monitor Tin levels on subsequent ICP tests.
Tin is also one of the elements in the Reef Moonshiner Liqui-Mud, for mostly to replenish very very small amounts of Tin and many other rare earth minerals we can't and won't supplement.
</t>
  </si>
  <si>
    <t xml:space="preserve">Caesium</t>
  </si>
  <si>
    <t xml:space="preserve">Caesium and it's role in Corals and the Reef Aquarium is not well understood, however there are some suspicious observations been made, that if Caesium is completely depleted, Corals do suffer much more likely from RTN or Rapid Tissue Necrosis.
Caesium is depleted and may contribute to Coral bleaching and diseases.
Please contact Reef Moonshiner's via email with the MS test report attached to: psxerholic@gmail.com
</t>
  </si>
  <si>
    <t xml:space="preserve">Caesium and it's role in Corals and the Reef Aquarium is not well understood, however there are some suspicious observations been made, that if Caesium is completely depleted, Corals do suffer much more likely from RTN or Rapid Tissue Necrosis.
Caesium is sufficiently detected, no action.</t>
  </si>
  <si>
    <t xml:space="preserve">Caesium and it's role in Corals and the Reef Aquarium is not well understood, however there are some suspicious observations been made, that if Caesium is completely depleted, Corals do suffer much more likely from RTN or Rapid Tissue Necrosis.
Caesium is slightly elevated compared to the normal Reef Aquarium.
Please contact Reef Moonshiner's via email with the MS test report attached to: psxerholic@gmail.com</t>
  </si>
  <si>
    <t xml:space="preserve">With this ICP-MS test kit, Antimony should ideally remain below 1ug/L, but will be indicated.
The Reef Moonshiner's ICP-MS testkit will measure this toxic element with the required precision, in order to evaluate if it is in an acceptable low range.
You may consider ICP-MS once in a while to have a high resolution view in your tank chemistry as soon you are more familiar with the Reef Moonshiners method later.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t>
  </si>
  <si>
    <t xml:space="preserve">With this ICP-MS test kit, Antimony should ideally remain below 1ug/L, but will be indicated.
Antimony in this case is slightly above the normal ranges as we find them in typical Reef Aquariums, that it can be considered to leech slowly out of materials in the setup.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t>
  </si>
  <si>
    <t xml:space="preserve">With this ICP-MS test kit, Antimony should ideally remain below 1ug/L, but will be indicated.
Antimony in this case is in an abnormal high ranges as we find them in typical Reef Aquariums, that it can be considered to leech out of materials in the setup.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t>
  </si>
  <si>
    <t xml:space="preserve">With this ICP-MS test kit, Antimony should ideally remain below 1ug/L, but will be indicated.
Antimony in this case is in an very high range as we find them in typical Reef Aquariums, that it can be considered to leech out of materials in the setup since a longer period of time already.
It's common to leech out of container and storage bin materials that are intended to be food safe. However these materials when exposed to acidic RODI or harsh Trace Element stock solutions have a high likelihood of leeching Antimony and other compounds.
You may also use a Ozone Reactor along with certain plastic media, that is oxidizing it's Antimony that is used in many Plastic products.
Please report your case to Reef Moonshiner's via email to: psxerholic@gmail.com along with your Test ID or PDF report attached.</t>
  </si>
  <si>
    <t xml:space="preserve">With this ICP-MS test kit, Antimony should ideally remain below 1ug/L, but will be indicated.
Please report your case to Reef Moonshiner's via email to: psxerholic@gmail.com along with your Test ID or PDF report attached.</t>
  </si>
  <si>
    <t xml:space="preserve">Neodymium</t>
  </si>
  <si>
    <t xml:space="preserve">Neodymium shall not become detectable at any time with this ICP MS Test.
The Reef Moonshiner's ICP-MS testkit will measure this harmful element with the required precision, in order to evaluate if it is in an acceptable low range.
You may consider ICP-MS once in a while to have a high resolution view in your tank chemistry as soon you are more familiar with the Reef Moonshiners method later.
If it becomes detected in this level, just be alarmed and watch out on a subsequent ICP-MS if it is increasing or disapears.</t>
  </si>
  <si>
    <t xml:space="preserve">Neodymium shall not become detectable at any time with this ICP MS Test.
The Reef Moonshiner's ICP-MS testkit will measure this harmful element with the required precision, in order to evaluate if it is in an acceptable low range.
You may consider ICP-MS once in a while to have a high resolution view in your tank chemistry as soon you are more familiar with the Reef Moonshiners method later.
In this case very minor amounts are detected. This element is released into water from strong magnets that are exposed to water, such as common Powerhead and equipment holding magnets. Check all the magnets and Powerheads, frag racks and glass cleaner for cracks or water ingress.</t>
  </si>
  <si>
    <t xml:space="preserve">Neodymium shall not become detectable at any time with this ICP MS Test.
The Reef Moonshiner's ICP-MS testkit will measure this harmful element with the required precision, in order to evaluate if it is in an acceptable low range.
You may consider ICP-MS once in a while to have a high resolution view in your tank chemistry as soon you are more familiar with the Reef Moonshiners method later.
In this case major amounts are detected. This element is released into water from strong magnets that are exposed to water, such as common Powerhead and equipment holding magnets. Check all the magnets and Powerheads, frag racks and glass cleaner for cracks or water ingress.</t>
  </si>
  <si>
    <t xml:space="preserve">Neodymium shall not become detectable at any time with this ICP MS Test.
In this case major amounts are detected. This element is released into water from strong magnets that are exposed to water, such as common Powerhead and equipment holding magnets. Check all the magnets and Powerheads, frag racks and glass cleaner for cracks or water ingress.
Please contact Reef Moonshiner's via email with the ICP-MS results attached to: psxerholic@gmail.com</t>
  </si>
  <si>
    <t xml:space="preserve">Other pollutants than the previous ones in this Assessment tool above, shall not be detectable higher than 1.5ug/L with this ICP Test. It's common to be detectable between 0 and 1ug/L, that is not of concern.
The Reef Moonshiner's ICP-MS testkit will measure polluting elements with the required precision, in order to evaluate if they are in an acceptable low range.
You may consider ICP-MS once in a while to have a high resolution view in your tank chemistry as soon you are more familiar with the Reef Moonshiners method.</t>
  </si>
  <si>
    <t xml:space="preserve">Other pollutants than the previous ones in this Assessment tool above, shall not be detectable higher than 1.5ug/L with this ICP Test. It's common to be detectable between 0 and 1ug/L, that is not of concern. 
In this case you see any of these in a slightly elevated range, do watch them on a subsequent MS test to see if they are naturally going down or further increase.
The Reef Moonshiner's ICP-MS testkit will measure polluting elements with the required precision, in order to evaluate if they are in an acceptable low range.
You may consider ICP-MS once in a while to have a high resolution view in your tank chemistry as soon you are more familiar with the Reef Moonshiners method.</t>
  </si>
  <si>
    <t xml:space="preserve">Other pollutants than the previous ones in this Assessment tool above, shall not be detectable higher than 1.5ug/L with this ICP Test. It's common to be detectable between 0 and 1ug/L, that is not of concern. 
In this case you see any of these in a significant elevated range.
Please contact Reef Moonshiner's via email with the PDF report attached to your email to the following address: psxerholic@gmail.com</t>
  </si>
  <si>
    <t xml:space="preserve">Enter the highest value of all the other Pollutants</t>
  </si>
  <si>
    <t xml:space="preserve">(Reef Moonshiner NANO/PUMP Copper)</t>
  </si>
  <si>
    <t xml:space="preserve">Reef Moonshiners Copper</t>
  </si>
  <si>
    <t xml:space="preserve">1 Bottle Nano/Pump Copper Required</t>
  </si>
  <si>
    <t xml:space="preserve">Tank Volume US Gal.</t>
  </si>
  <si>
    <t xml:space="preserve">G</t>
  </si>
  <si>
    <t xml:space="preserve">Personal User notes and remarks</t>
  </si>
  <si>
    <t xml:space="preserve">Tank Volume Liter</t>
  </si>
  <si>
    <t xml:space="preserve">L</t>
  </si>
  <si>
    <t xml:space="preserve">Calculator R10</t>
  </si>
  <si>
    <t xml:space="preserve">Reef Moonshiner's Major Trace Elements</t>
  </si>
  <si>
    <t xml:space="preserve">Correction dosage recommendation</t>
  </si>
  <si>
    <t xml:space="preserve">References </t>
  </si>
  <si>
    <t xml:space="preserve">Concentration PPM</t>
  </si>
  <si>
    <t xml:space="preserve">Trace Element</t>
  </si>
  <si>
    <t xml:space="preserve">Current
Level</t>
  </si>
  <si>
    <t xml:space="preserve">Unit</t>
  </si>
  <si>
    <t xml:space="preserve">Target
Level</t>
  </si>
  <si>
    <t xml:space="preserve">Recommended 
Target Level</t>
  </si>
  <si>
    <t xml:space="preserve">Increase</t>
  </si>
  <si>
    <t xml:space="preserve">Total
Required Solution [ml]</t>
  </si>
  <si>
    <t xml:space="preserve">Correction dosage daily (ml)</t>
  </si>
  <si>
    <t xml:space="preserve">Correction dosage for day(s)</t>
  </si>
  <si>
    <t xml:space="preserve">Total dosage of 
Required Solution [ml]</t>
  </si>
  <si>
    <t xml:space="preserve">
Recommendation</t>
  </si>
  <si>
    <t xml:space="preserve">Notes***</t>
  </si>
  <si>
    <t xml:space="preserve">Max units
Increase
per day**</t>
  </si>
  <si>
    <t xml:space="preserve">Bromine</t>
  </si>
  <si>
    <t xml:space="preserve">ml</t>
  </si>
  <si>
    <t xml:space="preserve">Day(s)</t>
  </si>
  <si>
    <t xml:space="preserve">Base Element - Correction after ICP</t>
  </si>
  <si>
    <t xml:space="preserve">Do not exceed 95-100</t>
  </si>
  <si>
    <t xml:space="preserve">Never exceed 10</t>
  </si>
  <si>
    <t xml:space="preserve">6 to 8</t>
  </si>
  <si>
    <t xml:space="preserve">Fluoride</t>
  </si>
  <si>
    <t xml:space="preserve">Never Exceed 2.0, Coral will irreversibly damaged</t>
  </si>
  <si>
    <t xml:space="preserve">Strontium UHP (Ultra High Purity)</t>
  </si>
  <si>
    <t xml:space="preserve">Add 100gram dry product to 1 Liter (or 1000gram) RODI Water / Solution may get hot, use appropriate Container for mixing</t>
  </si>
  <si>
    <t xml:space="preserve">0.1-0.2</t>
  </si>
  <si>
    <t xml:space="preserve">PRO Element - 0.2mg/L initial start, then 0.1 mg/L every 3 months or 0.033mg/L monthly</t>
  </si>
  <si>
    <t xml:space="preserve">Reef Moonshiner's Minor Trace Elements</t>
  </si>
  <si>
    <t xml:space="preserve">Current level</t>
  </si>
  <si>
    <t xml:space="preserve">Target</t>
  </si>
  <si>
    <t xml:space="preserve">Total 
Required Solution [ml]</t>
  </si>
  <si>
    <t xml:space="preserve">microgram/L</t>
  </si>
  <si>
    <t xml:space="preserve">NANO/PUMP-Manganese</t>
  </si>
  <si>
    <t xml:space="preserve">0.1 daily</t>
  </si>
  <si>
    <t xml:space="preserve">Daily maintenance recommended</t>
  </si>
  <si>
    <t xml:space="preserve">Base Element - Daily dosing, see Notes</t>
  </si>
  <si>
    <t xml:space="preserve">Start with a daily dose of 0,1 µg/L and watch ICP trend</t>
  </si>
  <si>
    <t xml:space="preserve">Manganese (Classic)</t>
  </si>
  <si>
    <t xml:space="preserve">NANO/PUMP-Chromium</t>
  </si>
  <si>
    <t xml:space="preserve">0.02 daily</t>
  </si>
  <si>
    <t xml:space="preserve">Start with a daily dose of 0,02 µg/L and watch ICP trend</t>
  </si>
  <si>
    <t xml:space="preserve">Chromium (Classic)</t>
  </si>
  <si>
    <t xml:space="preserve">NANO/PUMP-Cobalt</t>
  </si>
  <si>
    <t xml:space="preserve">Cobalt (Classic)</t>
  </si>
  <si>
    <t xml:space="preserve">NANO/PUMP-Iron</t>
  </si>
  <si>
    <t xml:space="preserve">Below Detectable</t>
  </si>
  <si>
    <t xml:space="preserve">Start with a daily dose of 0,01-0,02 µg/L and watch ICP trend</t>
  </si>
  <si>
    <t xml:space="preserve">Iron (Classic)</t>
  </si>
  <si>
    <t xml:space="preserve">Iron-X (Classic in 10x Concentrated)</t>
  </si>
  <si>
    <t xml:space="preserve">NANO/PUMP-Selenium</t>
  </si>
  <si>
    <t xml:space="preserve">Selenium (Classic)</t>
  </si>
  <si>
    <t xml:space="preserve">NANO/PUMP-Copper</t>
  </si>
  <si>
    <t xml:space="preserve">ELITE Element - Daily dosage, adjustment as per ICP</t>
  </si>
  <si>
    <t xml:space="preserve">CAREFUL !!! Start with a daily 0,005 and watch ICP trend</t>
  </si>
  <si>
    <t xml:space="preserve">Vanadium </t>
  </si>
  <si>
    <t xml:space="preserve">1 to 2</t>
  </si>
  <si>
    <t xml:space="preserve">Start with a daily dose and watch ICP trend</t>
  </si>
  <si>
    <t xml:space="preserve">NANO/PUMP-Tin</t>
  </si>
  <si>
    <t xml:space="preserve">Barely Detectable</t>
  </si>
  <si>
    <t xml:space="preserve">PRO Element - Daily dosage, adjustment as per ICP</t>
  </si>
  <si>
    <t xml:space="preserve">BRS &amp; Brightwell Powder Stock Solution</t>
  </si>
  <si>
    <t xml:space="preserve">Product</t>
  </si>
  <si>
    <t xml:space="preserve">Required Solution [ml]</t>
  </si>
  <si>
    <t xml:space="preserve">Recipe used for Calculator</t>
  </si>
  <si>
    <t xml:space="preserve">Max
Increase
per day**</t>
  </si>
  <si>
    <t xml:space="preserve">BW Strontion-P (NOT RECOMMENDED)</t>
  </si>
  <si>
    <t xml:space="preserve">BW Potassion-P</t>
  </si>
  <si>
    <t xml:space="preserve">BRS Calcium Chloride (PREFERRED)</t>
  </si>
  <si>
    <t xml:space="preserve">420-440</t>
  </si>
  <si>
    <t xml:space="preserve">Add 200gram dry product to 1 Liter (or 1000gram) RODI Water / Solution may get hot, use appropriate Container for mixing</t>
  </si>
  <si>
    <t xml:space="preserve">BW Calcion-P (NOT RECOMMENDED)</t>
  </si>
  <si>
    <t xml:space="preserve">BRS General-Mag-Adjustment-Mix (PREFERRED)</t>
  </si>
  <si>
    <t xml:space="preserve">Add 400gram dry product to 1 Liter (or 1000gram) RODI Water / Solution may get hot, use appropriate Container for mixing</t>
  </si>
  <si>
    <t xml:space="preserve">BW Magnesion-P (NOT RECOMMENDED)</t>
  </si>
  <si>
    <t xml:space="preserve">Brightwell Liquid Products</t>
  </si>
  <si>
    <t xml:space="preserve">Strontion Liquid (NOT PREFERRED)</t>
  </si>
  <si>
    <t xml:space="preserve">This applies to the ready mixed, liquid solution from Brightwell.</t>
  </si>
  <si>
    <t xml:space="preserve">Potassion Liquid (NOT PREFERRED)</t>
  </si>
  <si>
    <t xml:space="preserve">Magnesion Liquid (NOT PREFERRED)</t>
  </si>
  <si>
    <t xml:space="preserve">Reef Moonshiner's Nitrate - N</t>
  </si>
  <si>
    <t xml:space="preserve">Do not raise more than 1mg/L per day</t>
  </si>
  <si>
    <t xml:space="preserve">DIY Potassium Nitrate (50g/L)</t>
  </si>
  <si>
    <t xml:space="preserve">Add 50gram dry product to 1 Liter (or 1000gram) RODI Water</t>
  </si>
  <si>
    <t xml:space="preserve">Guidance for Reef Moonshiner's Phosphorus!
Do not increase the parameter more than 7ppb Phosphorus, or 0.02ppm of Phosphates per day. It's okay to dose more than 7ppb/0.02ppm over the course of the day if needed, to increase P/Po4, but do then spread it out ideally with a dosing pump or smaller dosages numerous times a day to prevent a Phosphate shock on corals. Ideally even smaller increases per day if possible.
Choose your dosing calculations below in P (ppb) or Po4 (ppm or mg/L)</t>
  </si>
  <si>
    <t xml:space="preserve">Target is equal to:</t>
  </si>
  <si>
    <t xml:space="preserve">RM Phosphorus - N (as P)</t>
  </si>
  <si>
    <t xml:space="preserve">ppb</t>
  </si>
  <si>
    <t xml:space="preserve">ppm of Po4</t>
  </si>
  <si>
    <t xml:space="preserve">ELITE Element - Only for experts recommended</t>
  </si>
  <si>
    <t xml:space="preserve">RM Phosphorus - N (as Po4)</t>
  </si>
  <si>
    <t xml:space="preserve">ppm (or mg/L)</t>
  </si>
  <si>
    <t xml:space="preserve">ppb of Phosphorus</t>
  </si>
  <si>
    <t xml:space="preserve">Do not exceed a 0.02mg/L increase measured as Phosphate (Po4) per day! Spread out dosage via a Dosing pump.</t>
  </si>
  <si>
    <t xml:space="preserve">Moonshiner Handbook and user guidance</t>
  </si>
  <si>
    <t xml:space="preserve">Please read the "Moonshiner Handbook" and follow the user guidance and instructions in there to understand the application of this method and elements.
The Moonshiner Handbook is available on the Webstore and on www.reefmoonshiners.com
This gives the easiest to understand description how to apply the Trace elements dosing methodology.</t>
  </si>
  <si>
    <t xml:space="preserve">** MAX INCREASE PER DAY:</t>
  </si>
  <si>
    <t xml:space="preserve">This is meant to be the maximal amount per day, as part of your single correction dose. This means, if the total correction dose required to achieve the target level of an element, than you have to spread out the total increase </t>
  </si>
  <si>
    <t xml:space="preserve">over multiple days, considering not to increase the daily maximum possible. </t>
  </si>
  <si>
    <t xml:space="preserve">DO NOT assume you could dose this every day!!! This will lead to an overdose and will harm/kill your Livestock.</t>
  </si>
  <si>
    <t xml:space="preserve">System Volume US Gal.</t>
  </si>
  <si>
    <t xml:space="preserve">DOSING BUDDY</t>
  </si>
  <si>
    <t xml:space="preserve">Or</t>
  </si>
  <si>
    <t xml:space="preserve">System Volume Liter</t>
  </si>
  <si>
    <t xml:space="preserve">Revision R11a</t>
  </si>
  <si>
    <t xml:space="preserve">Reef Moonshiner's Regular Dailies</t>
  </si>
  <si>
    <t xml:space="preserve">1x ICP Recommended Standard Dosage calculations from ICP Assessment Tool</t>
  </si>
  <si>
    <t xml:space="preserve">Standard Dose</t>
  </si>
  <si>
    <t xml:space="preserve">YOUR 
Daily Dosage</t>
  </si>
  <si>
    <t xml:space="preserve">Daily Elemental
Dosage</t>
  </si>
  <si>
    <t xml:space="preserve">Resulting Multiplier
X times</t>
  </si>
  <si>
    <t xml:space="preserve">1x 
Elemental</t>
  </si>
  <si>
    <t xml:space="preserve">1x Dosing amount per ICP Assessment Tool</t>
  </si>
  <si>
    <t xml:space="preserve">ug/L</t>
  </si>
  <si>
    <t xml:space="preserve">or</t>
  </si>
  <si>
    <t xml:space="preserve">Chromium</t>
  </si>
  <si>
    <t xml:space="preserve">Iodide (not Iodine!)</t>
  </si>
  <si>
    <t xml:space="preserve">Iodide</t>
  </si>
  <si>
    <t xml:space="preserve">1 Drop is 0.03ml liquid</t>
  </si>
  <si>
    <t xml:space="preserve">         Increasing dosage from Test to Test</t>
  </si>
  <si>
    <t xml:space="preserve">Reef Moonshiner's  Other elements dosed daily</t>
  </si>
  <si>
    <t xml:space="preserve">0.3ml per 100G is a safe starting point</t>
  </si>
  <si>
    <t xml:space="preserve">Normally a Correction Element</t>
  </si>
  <si>
    <t xml:space="preserve">Strontium UHP</t>
  </si>
  <si>
    <t xml:space="preserve">Potassium UHP</t>
  </si>
  <si>
    <t xml:space="preserve">Stannum/Tin</t>
  </si>
  <si>
    <t xml:space="preserve">BRS &amp; Brightwell Powder Solution</t>
  </si>
  <si>
    <t xml:space="preserve">BRS Calcium Chloride (mixed per Tool instructions)</t>
  </si>
  <si>
    <t xml:space="preserve">Typically on a Doser</t>
  </si>
  <si>
    <t xml:space="preserve">BW Calcion-P (mixed per Tool instructions)</t>
  </si>
  <si>
    <t xml:space="preserve">BRS Gen.Mag.Adj.Mix (mixed per Tool instructions)</t>
  </si>
  <si>
    <t xml:space="preserve">BW Magnesion-P (mixed per Tool instructions)</t>
  </si>
  <si>
    <t xml:space="preserve">Strontion Liquid </t>
  </si>
  <si>
    <t xml:space="preserve">Potassion Liquid</t>
  </si>
  <si>
    <t xml:space="preserve">Magnesion Liquid</t>
  </si>
  <si>
    <t xml:space="preserve">Nitrate</t>
  </si>
  <si>
    <t xml:space="preserve">Copyright Reef Moonshiners LLC 2023</t>
  </si>
  <si>
    <t xml:space="preserve">Reef Moonshiner's Compatibility overview (incl. ICP data) </t>
  </si>
  <si>
    <t xml:space="preserve">Calcium Supplements</t>
  </si>
  <si>
    <t xml:space="preserve">Strontium Supplements</t>
  </si>
  <si>
    <t xml:space="preserve">Alkalinity Supplements</t>
  </si>
  <si>
    <t xml:space="preserve">Magnesium Supplements</t>
  </si>
  <si>
    <t xml:space="preserve">Brightwell
Calcion-P</t>
  </si>
  <si>
    <t xml:space="preserve">ESV 
Calcium Chloride</t>
  </si>
  <si>
    <t xml:space="preserve">BRS 
Calcium Chloride</t>
  </si>
  <si>
    <t xml:space="preserve">Aquaforest
Calcium Chloride</t>
  </si>
  <si>
    <t xml:space="preserve">Brightwell
Strontion-P</t>
  </si>
  <si>
    <t xml:space="preserve">Reef Moonshiner's
Strontium UHP</t>
  </si>
  <si>
    <t xml:space="preserve">Seachem
Reef Iodide</t>
  </si>
  <si>
    <t xml:space="preserve">Brightwell
Alkalin 8.3-P</t>
  </si>
  <si>
    <t xml:space="preserve">Arm &amp; Hammer
Sodium Bicarbonate</t>
  </si>
  <si>
    <t xml:space="preserve">BRS
Soda Ash</t>
  </si>
  <si>
    <t xml:space="preserve">BRS
Sodium Bicarbonate</t>
  </si>
  <si>
    <t xml:space="preserve">Brightwell
Magnesion-P</t>
  </si>
  <si>
    <t xml:space="preserve">BRS
Magnesium Adjuster</t>
  </si>
  <si>
    <t xml:space="preserve">Brightwell
Potassion-P</t>
  </si>
  <si>
    <t xml:space="preserve">Overall qualification result</t>
  </si>
  <si>
    <t xml:space="preserve">Not recommended</t>
  </si>
  <si>
    <t xml:space="preserve">Strongly recommended</t>
  </si>
  <si>
    <t xml:space="preserve">Apply w. high caution</t>
  </si>
  <si>
    <t xml:space="preserve">Apply with caution</t>
  </si>
  <si>
    <t xml:space="preserve">Mixing ratio for tests</t>
  </si>
  <si>
    <t xml:space="preserve">200gram/Liter</t>
  </si>
  <si>
    <t xml:space="preserve">100gram/Liter</t>
  </si>
  <si>
    <t xml:space="preserve">Ready to use</t>
  </si>
  <si>
    <t xml:space="preserve">80gram/Liter</t>
  </si>
  <si>
    <t xml:space="preserve">ICP-MS Test Analysis Date</t>
  </si>
  <si>
    <t xml:space="preserve">08/29/2023</t>
  </si>
  <si>
    <t xml:space="preserve">07/22/2023</t>
  </si>
  <si>
    <t xml:space="preserve">08/14/2023</t>
  </si>
  <si>
    <t xml:space="preserve">09/07/2023</t>
  </si>
  <si>
    <t xml:space="preserve">Main Elements [ppm]</t>
  </si>
  <si>
    <t xml:space="preserve">n.n</t>
  </si>
  <si>
    <t xml:space="preserve">Bromide</t>
  </si>
  <si>
    <t xml:space="preserve">n.b</t>
  </si>
  <si>
    <t xml:space="preserve">Chloride</t>
  </si>
  <si>
    <t xml:space="preserve">Sodium</t>
  </si>
  <si>
    <t xml:space="preserve">Trace Elements [ppm]</t>
  </si>
  <si>
    <t xml:space="preserve">Tin</t>
  </si>
  <si>
    <t xml:space="preserve">Pollutants [ppm]</t>
  </si>
  <si>
    <t xml:space="preserve">Bismuth</t>
  </si>
  <si>
    <t xml:space="preserve">Lead</t>
  </si>
  <si>
    <t xml:space="preserve">Mercury</t>
  </si>
  <si>
    <t xml:space="preserve">Titan</t>
  </si>
  <si>
    <t xml:space="preserve">Cadmium</t>
  </si>
  <si>
    <t xml:space="preserve">Uranium</t>
  </si>
  <si>
    <t xml:space="preserve">Thallium</t>
  </si>
  <si>
    <t xml:space="preserve">Gallium</t>
  </si>
  <si>
    <t xml:space="preserve">Tellurium</t>
  </si>
  <si>
    <t xml:space="preserve">Thorium</t>
  </si>
  <si>
    <t xml:space="preserve">Cerium</t>
  </si>
  <si>
    <t xml:space="preserve">Ruthenium</t>
  </si>
  <si>
    <t xml:space="preserve">Tungsten</t>
  </si>
  <si>
    <t xml:space="preserve">Nutrients [ppm]</t>
  </si>
  <si>
    <t xml:space="preserve">Phosphate</t>
  </si>
  <si>
    <t xml:space="preserve">Nitrite</t>
  </si>
  <si>
    <t xml:space="preserve">Visual test RATING [Green/Yellow/Red]</t>
  </si>
  <si>
    <t xml:space="preserve">Visual clarity [1 crisp - 5 terrible]</t>
  </si>
  <si>
    <t xml:space="preserve">Amount of Precipitation [1-5]</t>
  </si>
  <si>
    <t xml:space="preserve">Notes on visual</t>
  </si>
  <si>
    <t xml:space="preserve">Slurry type residue, not fully dissolving
Risk of many undesired contaminants from Brine/Limestone</t>
  </si>
  <si>
    <t xml:space="preserve">Extremely clear mixing at even 4x the standard mixing recipe. Dihydrate</t>
  </si>
  <si>
    <t xml:space="preserve">Slight haze in solution, not fully dissolving
Risk of some undesired contaminants from Brine/Limestone</t>
  </si>
  <si>
    <t xml:space="preserve">Non white residue, not fully dissolving
Risk of many undesired contaminants</t>
  </si>
  <si>
    <t xml:space="preserve">Extremely clear, Ready mixed, with no residue left</t>
  </si>
  <si>
    <t xml:space="preserve">Ready mixed, clear solution</t>
  </si>
  <si>
    <t xml:space="preserve">Extremely clear mixing at the standard mixing ratio.</t>
  </si>
  <si>
    <t xml:space="preserve">Almost clear mixing at the standard mixing ratio but with a slight residue in the water</t>
  </si>
  <si>
    <t xml:space="preserve">Lot of residue left after mixing. Potential from Precipitation but also other visible debris</t>
  </si>
  <si>
    <t xml:space="preserve">Extremely clear mixing at the standard and higher mixing ratio.</t>
  </si>
  <si>
    <t xml:space="preserve">Very clean and clear mixing</t>
  </si>
  <si>
    <t xml:space="preserve">Toxicological Testing </t>
  </si>
  <si>
    <t xml:space="preserve">IP</t>
  </si>
  <si>
    <t xml:space="preserve">Notes &amp; Comments</t>
  </si>
  <si>
    <t xml:space="preserve">Same Product as ESV</t>
  </si>
  <si>
    <t xml:space="preserve">Same Product as BW</t>
  </si>
  <si>
    <t xml:space="preserve">Excellent clarity</t>
  </si>
  <si>
    <t xml:space="preserve">Slight Haze in solution, some precipitation</t>
  </si>
  <si>
    <t xml:space="preserve">Appears almost clear but there were particles or debris in the solution</t>
  </si>
  <si>
    <t xml:space="preserve">Terrible clarity, lot of precipitation</t>
  </si>
  <si>
    <t xml:space="preserve">Too much Lithium</t>
  </si>
  <si>
    <t xml:space="preserve">No excessive elements</t>
  </si>
  <si>
    <t xml:space="preserve">Far too much Barium</t>
  </si>
  <si>
    <t xml:space="preserve">n.n - Not detected
n.b - Not tested</t>
  </si>
  <si>
    <t xml:space="preserve">Too much Bromine</t>
  </si>
  <si>
    <t xml:space="preserve">Overall appears to be an excellent and clean product</t>
  </si>
  <si>
    <t xml:space="preserve">Overall appears to be a decent product, likely not for long term in Full synthetic System until Toxilogical test performed</t>
  </si>
  <si>
    <t xml:space="preserve">Specifically generated as resolution to resolve the impurity issues of BW Strontion-P</t>
  </si>
  <si>
    <t xml:space="preserve">Contains Boron, which can lead to Boron increase over time.</t>
  </si>
  <si>
    <t xml:space="preserve">Contains some Calcium and Magnesium</t>
  </si>
  <si>
    <t xml:space="preserve">Potassium can be problematic</t>
  </si>
  <si>
    <t xml:space="preserve">RM Tools to include the BRS CC in the next revision release.</t>
  </si>
  <si>
    <t xml:space="preserve">No excessive elements, however the unknown visual impurity is then even more of concern.</t>
  </si>
  <si>
    <t xml:space="preserve">Barium led in many cases to problematic high levels slowly over time.</t>
  </si>
  <si>
    <t xml:space="preserve">In cases where Barium creeps up slowly over time, this Product is to be used.</t>
  </si>
  <si>
    <t xml:space="preserve">No excessive elements, however the unknown visual impurity is of minor concern.</t>
  </si>
  <si>
    <t xml:space="preserve">No excessive elements, however the unknown visual impurity is of concern.</t>
  </si>
  <si>
    <t xml:space="preserve">The high amount of Strontium usually not problematic in most tanks</t>
  </si>
  <si>
    <t xml:space="preserve">Ready to use stable solution.</t>
  </si>
  <si>
    <t xml:space="preserve">Cheap product compared to others in that tested purity, apply long term with caution.</t>
  </si>
  <si>
    <t xml:space="preserve">Overall Poor grade Product</t>
  </si>
  <si>
    <t xml:space="preserve">Overall appears to be an excellent and very clean product</t>
  </si>
  <si>
    <t xml:space="preserve">Overall lower grade Product</t>
  </si>
  <si>
    <t xml:space="preserve">Overall Ultra High Purity grade product</t>
  </si>
  <si>
    <t xml:space="preserve">Suspicous high amount of visible impurities</t>
  </si>
  <si>
    <t xml:space="preserve">No visible impurities at even higher mixing ratios</t>
  </si>
  <si>
    <t xml:space="preserve">Suspicous amount of visible impurities</t>
  </si>
  <si>
    <t xml:space="preserve">Higher cost than Brightwell Strontion-P, however only small amounts are needed typcially</t>
  </si>
  <si>
    <t xml:space="preserve">Not recommended to be used long term in full synthetic Reef systems such as Reef Moonshiners Tanks</t>
  </si>
  <si>
    <t xml:space="preserve">Strongly recommended to be used long term in full synthetic Reef systems such as Reef Moonshiners Tanks that do not perform Water changes as a standard routine</t>
  </si>
  <si>
    <t xml:space="preserve">Not recommended to be used long term in full synthetic Reef systems such as Reef Moonshiners Tanks </t>
  </si>
  <si>
    <t xml:space="preserve">Strongly  recommended to be used long term in full synthetic Reef systems such as Reef Moonshiners Tanks</t>
  </si>
  <si>
    <t xml:space="preserve">Recommended to be used long term in full synthetic Reef systems such as Reef Moonshiners Tanks, but due to Boron, use with Caution, some tanks suffered from excess Boron</t>
  </si>
  <si>
    <t xml:space="preserve">Recommended to be used long term in full synthetic Reef systems such as Reef Moonshiners Tanks, but due to Clarity, use with Caution. Too cheap to be a good grade supplement. Toxic test to be performed.</t>
  </si>
  <si>
    <t xml:space="preserve">Rev.1 09/17/2023</t>
  </si>
</sst>
</file>

<file path=xl/styles.xml><?xml version="1.0" encoding="utf-8"?>
<styleSheet xmlns="http://schemas.openxmlformats.org/spreadsheetml/2006/main">
  <numFmts count="10">
    <numFmt numFmtId="164" formatCode="General"/>
    <numFmt numFmtId="165" formatCode="0.00"/>
    <numFmt numFmtId="166" formatCode="0"/>
    <numFmt numFmtId="167" formatCode="mmm\-yy"/>
    <numFmt numFmtId="168" formatCode="0.0"/>
    <numFmt numFmtId="169" formatCode="General"/>
    <numFmt numFmtId="170" formatCode="0.000"/>
    <numFmt numFmtId="171" formatCode="0.0000"/>
    <numFmt numFmtId="172" formatCode="@"/>
    <numFmt numFmtId="173" formatCode="m/d/yyyy"/>
  </numFmts>
  <fonts count="28">
    <font>
      <sz val="11"/>
      <color theme="1"/>
      <name val="Calibri"/>
      <family val="2"/>
      <charset val="1"/>
    </font>
    <font>
      <sz val="10"/>
      <name val="Arial"/>
      <family val="0"/>
    </font>
    <font>
      <sz val="10"/>
      <name val="Arial"/>
      <family val="0"/>
    </font>
    <font>
      <sz val="10"/>
      <name val="Arial"/>
      <family val="0"/>
    </font>
    <font>
      <sz val="10"/>
      <color theme="1"/>
      <name val="Arial"/>
      <family val="2"/>
      <charset val="1"/>
    </font>
    <font>
      <sz val="11"/>
      <color theme="0"/>
      <name val="Calibri"/>
      <family val="2"/>
      <charset val="1"/>
    </font>
    <font>
      <b val="true"/>
      <sz val="48"/>
      <color theme="1" tint="0.15"/>
      <name val="Italianate"/>
      <family val="0"/>
      <charset val="1"/>
    </font>
    <font>
      <b val="true"/>
      <sz val="28"/>
      <color rgb="FF996600"/>
      <name val="Italianate"/>
      <family val="0"/>
      <charset val="1"/>
    </font>
    <font>
      <b val="true"/>
      <sz val="28"/>
      <color theme="0"/>
      <name val="Arial Nova"/>
      <family val="2"/>
      <charset val="1"/>
    </font>
    <font>
      <b val="true"/>
      <sz val="16"/>
      <color theme="1"/>
      <name val="Arial Nova"/>
      <family val="2"/>
      <charset val="1"/>
    </font>
    <font>
      <b val="true"/>
      <sz val="16"/>
      <color theme="1"/>
      <name val="Italianate"/>
      <family val="0"/>
      <charset val="1"/>
    </font>
    <font>
      <b val="true"/>
      <sz val="14"/>
      <color theme="1"/>
      <name val="Calibri"/>
      <family val="2"/>
      <charset val="1"/>
    </font>
    <font>
      <b val="true"/>
      <sz val="34"/>
      <color theme="1"/>
      <name val="Arial Nova"/>
      <family val="2"/>
      <charset val="1"/>
    </font>
    <font>
      <b val="true"/>
      <sz val="12"/>
      <color theme="1"/>
      <name val="Italianate"/>
      <family val="0"/>
      <charset val="1"/>
    </font>
    <font>
      <b val="true"/>
      <sz val="11"/>
      <color theme="1"/>
      <name val="Calibri"/>
      <family val="2"/>
      <charset val="1"/>
    </font>
    <font>
      <b val="true"/>
      <sz val="14"/>
      <color rgb="FFFF0000"/>
      <name val="Calibri"/>
      <family val="2"/>
      <charset val="1"/>
    </font>
    <font>
      <b val="true"/>
      <sz val="10"/>
      <color theme="1"/>
      <name val="Arial"/>
      <family val="2"/>
      <charset val="1"/>
    </font>
    <font>
      <b val="true"/>
      <sz val="10"/>
      <color theme="1"/>
      <name val="Italianate"/>
      <family val="0"/>
      <charset val="1"/>
    </font>
    <font>
      <sz val="10"/>
      <color theme="0"/>
      <name val="Arial"/>
      <family val="2"/>
      <charset val="1"/>
    </font>
    <font>
      <b val="true"/>
      <sz val="12"/>
      <color theme="1"/>
      <name val="Arial"/>
      <family val="2"/>
      <charset val="1"/>
    </font>
    <font>
      <b val="true"/>
      <sz val="10"/>
      <color rgb="FF0070C0"/>
      <name val="Arial"/>
      <family val="2"/>
      <charset val="1"/>
    </font>
    <font>
      <sz val="8"/>
      <color theme="1"/>
      <name val="Arial"/>
      <family val="2"/>
      <charset val="1"/>
    </font>
    <font>
      <b val="true"/>
      <sz val="8"/>
      <color rgb="FF996600"/>
      <name val="Italianate"/>
      <family val="0"/>
      <charset val="1"/>
    </font>
    <font>
      <b val="true"/>
      <sz val="8"/>
      <color theme="1"/>
      <name val="Arial"/>
      <family val="2"/>
      <charset val="1"/>
    </font>
    <font>
      <b val="true"/>
      <sz val="48"/>
      <color theme="1"/>
      <name val="Italianate"/>
      <family val="0"/>
      <charset val="1"/>
    </font>
    <font>
      <b val="true"/>
      <sz val="12"/>
      <color theme="1"/>
      <name val="Calibri"/>
      <family val="2"/>
      <charset val="1"/>
    </font>
    <font>
      <b val="true"/>
      <sz val="11"/>
      <color rgb="FFFF0000"/>
      <name val="Calibri"/>
      <family val="2"/>
      <charset val="1"/>
    </font>
    <font>
      <sz val="11"/>
      <color rgb="FFFF0000"/>
      <name val="Calibri"/>
      <family val="2"/>
      <charset val="1"/>
    </font>
  </fonts>
  <fills count="17">
    <fill>
      <patternFill patternType="none"/>
    </fill>
    <fill>
      <patternFill patternType="gray125"/>
    </fill>
    <fill>
      <patternFill patternType="solid">
        <fgColor theme="0"/>
        <bgColor rgb="FFE7E6E6"/>
      </patternFill>
    </fill>
    <fill>
      <patternFill patternType="solid">
        <fgColor theme="1"/>
        <bgColor rgb="FF262626"/>
      </patternFill>
    </fill>
    <fill>
      <patternFill patternType="solid">
        <fgColor theme="2"/>
        <bgColor rgb="FFDAE3F3"/>
      </patternFill>
    </fill>
    <fill>
      <patternFill patternType="solid">
        <fgColor theme="5"/>
        <bgColor rgb="FFFF7C80"/>
      </patternFill>
    </fill>
    <fill>
      <patternFill patternType="solid">
        <fgColor theme="2" tint="-0.5"/>
        <bgColor rgb="FF666699"/>
      </patternFill>
    </fill>
    <fill>
      <patternFill patternType="solid">
        <fgColor theme="4" tint="0.7999"/>
        <bgColor rgb="FFE7E6E6"/>
      </patternFill>
    </fill>
    <fill>
      <patternFill patternType="solid">
        <fgColor rgb="FFFFFF00"/>
        <bgColor rgb="FFFFFF00"/>
      </patternFill>
    </fill>
    <fill>
      <patternFill patternType="solid">
        <fgColor rgb="FF92D050"/>
        <bgColor rgb="FF969696"/>
      </patternFill>
    </fill>
    <fill>
      <patternFill patternType="solid">
        <fgColor theme="2" tint="-0.1"/>
        <bgColor rgb="FFD9D9D9"/>
      </patternFill>
    </fill>
    <fill>
      <patternFill patternType="solid">
        <fgColor rgb="FFFF0000"/>
        <bgColor rgb="FF993300"/>
      </patternFill>
    </fill>
    <fill>
      <patternFill patternType="solid">
        <fgColor theme="8" tint="0.5999"/>
        <bgColor rgb="FFD0CECE"/>
      </patternFill>
    </fill>
    <fill>
      <patternFill patternType="solid">
        <fgColor theme="0" tint="-0.15"/>
        <bgColor rgb="FFD0CECE"/>
      </patternFill>
    </fill>
    <fill>
      <patternFill patternType="solid">
        <fgColor rgb="FF00B050"/>
        <bgColor rgb="FF008080"/>
      </patternFill>
    </fill>
    <fill>
      <patternFill patternType="solid">
        <fgColor rgb="FFFF7C80"/>
        <bgColor rgb="FFED7D31"/>
      </patternFill>
    </fill>
    <fill>
      <patternFill patternType="solid">
        <fgColor theme="7" tint="0.5999"/>
        <bgColor rgb="FFFFCC99"/>
      </patternFill>
    </fill>
  </fills>
  <borders count="24">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style="medium"/>
      <diagonal/>
    </border>
    <border diagonalUp="false" diagonalDown="false">
      <left/>
      <right/>
      <top/>
      <bottom style="thin"/>
      <diagonal/>
    </border>
    <border diagonalUp="false" diagonalDown="false">
      <left/>
      <right/>
      <top style="thin"/>
      <bottom style="thin"/>
      <diagonal/>
    </border>
    <border diagonalUp="false" diagonalDown="false">
      <left/>
      <right/>
      <top style="thin"/>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right style="thin"/>
      <top style="medium"/>
      <bottom/>
      <diagonal/>
    </border>
    <border diagonalUp="false" diagonalDown="false">
      <left style="medium"/>
      <right style="thin"/>
      <top style="medium"/>
      <bottom/>
      <diagonal/>
    </border>
    <border diagonalUp="false" diagonalDown="false">
      <left style="medium"/>
      <right style="medium"/>
      <top style="thin"/>
      <bottom style="thin"/>
      <diagonal/>
    </border>
    <border diagonalUp="false" diagonalDown="false">
      <left style="medium"/>
      <right style="medium"/>
      <top style="medium"/>
      <bottom style="thin"/>
      <diagonal/>
    </border>
    <border diagonalUp="false" diagonalDown="false">
      <left style="medium"/>
      <right style="medium"/>
      <top style="thin"/>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7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6" fillId="3" borderId="1" xfId="0" applyFont="true" applyBorder="true" applyAlignment="true" applyProtection="false">
      <alignment horizontal="general" vertical="center" textRotation="0" wrapText="true" indent="0" shrinkToFit="false"/>
      <protection locked="true" hidden="false"/>
    </xf>
    <xf numFmtId="164" fontId="7" fillId="3" borderId="2" xfId="0" applyFont="true" applyBorder="true" applyAlignment="true" applyProtection="false">
      <alignment horizontal="general" vertical="center" textRotation="0" wrapText="true" indent="0" shrinkToFit="false"/>
      <protection locked="true" hidden="false"/>
    </xf>
    <xf numFmtId="164" fontId="8" fillId="3" borderId="2" xfId="0" applyFont="true" applyBorder="true" applyAlignment="true" applyProtection="false">
      <alignment horizontal="general" vertical="center" textRotation="0" wrapText="true" indent="0" shrinkToFit="false"/>
      <protection locked="true" hidden="false"/>
    </xf>
    <xf numFmtId="164" fontId="7" fillId="3" borderId="3" xfId="0" applyFont="true" applyBorder="true" applyAlignment="true" applyProtection="false">
      <alignment horizontal="general" vertical="center" textRotation="0" wrapText="true" indent="0" shrinkToFit="false"/>
      <protection locked="true" hidden="false"/>
    </xf>
    <xf numFmtId="164" fontId="5" fillId="2" borderId="4" xfId="0" applyFont="true" applyBorder="true" applyAlignment="false" applyProtection="false">
      <alignment horizontal="general" vertical="bottom" textRotation="0" wrapText="false" indent="0" shrinkToFit="false"/>
      <protection locked="true" hidden="false"/>
    </xf>
    <xf numFmtId="164" fontId="0" fillId="4" borderId="4" xfId="0" applyFont="fals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4" borderId="5" xfId="0" applyFont="false" applyBorder="true" applyAlignment="false" applyProtection="false">
      <alignment horizontal="general" vertical="bottom" textRotation="0" wrapText="false" indent="0" shrinkToFit="false"/>
      <protection locked="true" hidden="false"/>
    </xf>
    <xf numFmtId="164" fontId="9" fillId="5" borderId="6" xfId="0" applyFont="true" applyBorder="true" applyAlignment="false" applyProtection="false">
      <alignment horizontal="general" vertical="bottom" textRotation="0" wrapText="false" indent="0" shrinkToFit="false"/>
      <protection locked="true" hidden="false"/>
    </xf>
    <xf numFmtId="164" fontId="10" fillId="5" borderId="7" xfId="0" applyFont="true" applyBorder="true" applyAlignment="false" applyProtection="false">
      <alignment horizontal="general" vertical="bottom" textRotation="0" wrapText="false" indent="0" shrinkToFit="false"/>
      <protection locked="true" hidden="false"/>
    </xf>
    <xf numFmtId="164" fontId="10" fillId="5" borderId="8"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0" fillId="4" borderId="5"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6" borderId="3" xfId="0" applyFont="false" applyBorder="true" applyAlignment="false" applyProtection="false">
      <alignment horizontal="general" vertical="bottom" textRotation="0" wrapText="false" indent="0" shrinkToFit="false"/>
      <protection locked="true" hidden="false"/>
    </xf>
    <xf numFmtId="164" fontId="0" fillId="6" borderId="4" xfId="0" applyFont="false" applyBorder="tru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5" fontId="0" fillId="6" borderId="0" xfId="0" applyFont="false" applyBorder="false" applyAlignment="false" applyProtection="false">
      <alignment horizontal="general" vertical="bottom" textRotation="0" wrapText="false" indent="0" shrinkToFit="false"/>
      <protection locked="true" hidden="false"/>
    </xf>
    <xf numFmtId="164" fontId="0" fillId="6" borderId="5" xfId="0" applyFont="false" applyBorder="true" applyAlignment="false" applyProtection="false">
      <alignment horizontal="general" vertical="bottom" textRotation="0" wrapText="false" indent="0" shrinkToFit="false"/>
      <protection locked="true" hidden="false"/>
    </xf>
    <xf numFmtId="164" fontId="0" fillId="6" borderId="9" xfId="0" applyFont="false" applyBorder="true" applyAlignment="false" applyProtection="false">
      <alignment horizontal="general" vertical="bottom" textRotation="0" wrapText="false" indent="0" shrinkToFit="false"/>
      <protection locked="true" hidden="false"/>
    </xf>
    <xf numFmtId="164" fontId="0" fillId="6" borderId="10" xfId="0" applyFont="false" applyBorder="true" applyAlignment="false" applyProtection="false">
      <alignment horizontal="general" vertical="bottom" textRotation="0" wrapText="false" indent="0" shrinkToFit="false"/>
      <protection locked="true" hidden="false"/>
    </xf>
    <xf numFmtId="164" fontId="0" fillId="6" borderId="11"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4" borderId="9" xfId="0" applyFont="false" applyBorder="true" applyAlignment="false" applyProtection="false">
      <alignment horizontal="general" vertical="bottom" textRotation="0" wrapText="false" indent="0" shrinkToFit="false"/>
      <protection locked="true" hidden="false"/>
    </xf>
    <xf numFmtId="164" fontId="0" fillId="4" borderId="10" xfId="0" applyFont="false" applyBorder="true" applyAlignment="false" applyProtection="false">
      <alignment horizontal="general" vertical="bottom" textRotation="0" wrapText="false" indent="0" shrinkToFit="false"/>
      <protection locked="true" hidden="false"/>
    </xf>
    <xf numFmtId="164" fontId="0" fillId="4" borderId="11"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4" borderId="6" xfId="0" applyFont="false" applyBorder="true" applyAlignment="false" applyProtection="false">
      <alignment horizontal="general" vertical="bottom" textRotation="0" wrapText="false" indent="0" shrinkToFit="false"/>
      <protection locked="true" hidden="false"/>
    </xf>
    <xf numFmtId="164" fontId="0" fillId="4" borderId="7" xfId="0" applyFont="false" applyBorder="true" applyAlignment="false" applyProtection="false">
      <alignment horizontal="general" vertical="bottom" textRotation="0" wrapText="false" indent="0" shrinkToFit="false"/>
      <protection locked="true" hidden="false"/>
    </xf>
    <xf numFmtId="164" fontId="12" fillId="4" borderId="7" xfId="0" applyFont="true" applyBorder="true" applyAlignment="true" applyProtection="false">
      <alignment horizontal="center" vertical="center" textRotation="0" wrapText="true" indent="0" shrinkToFit="false"/>
      <protection locked="true" hidden="false"/>
    </xf>
    <xf numFmtId="164" fontId="0" fillId="4" borderId="8" xfId="0" applyFont="true" applyBorder="true" applyAlignment="true" applyProtection="false">
      <alignment horizontal="center" vertical="bottom"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0" fillId="4" borderId="7" xfId="0" applyFont="true" applyBorder="true" applyAlignment="true" applyProtection="false">
      <alignment horizontal="left" vertical="top" textRotation="0" wrapText="tru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4" fillId="0" borderId="12" xfId="0" applyFont="true" applyBorder="true" applyAlignment="false" applyProtection="true">
      <alignment horizontal="general" vertical="bottom" textRotation="0" wrapText="false" indent="0" shrinkToFit="false"/>
      <protection locked="false" hidden="false"/>
    </xf>
    <xf numFmtId="166" fontId="0" fillId="4" borderId="12" xfId="0" applyFont="fals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center"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0" fillId="2" borderId="12" xfId="0" applyFont="true" applyBorder="true" applyAlignment="false" applyProtection="true">
      <alignment horizontal="general" vertical="bottom" textRotation="0" wrapText="false" indent="0" shrinkToFit="false"/>
      <protection locked="fals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4" fontId="0" fillId="0" borderId="12" xfId="0" applyFont="fals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7" borderId="0" xfId="0" applyFont="true" applyBorder="false" applyAlignment="true" applyProtection="false">
      <alignment horizontal="general" vertical="top" textRotation="0" wrapText="tru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64" fontId="5" fillId="2" borderId="5" xfId="0" applyFont="true" applyBorder="true" applyAlignment="false" applyProtection="false">
      <alignment horizontal="general" vertical="bottom" textRotation="0" wrapText="false" indent="0" shrinkToFit="false"/>
      <protection locked="true" hidden="false"/>
    </xf>
    <xf numFmtId="165" fontId="0" fillId="7" borderId="0" xfId="0" applyFont="fals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5" fontId="0" fillId="9"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bottom" textRotation="0" wrapText="true" indent="0" shrinkToFit="false"/>
      <protection locked="true" hidden="false"/>
    </xf>
    <xf numFmtId="164" fontId="14" fillId="4" borderId="0" xfId="0" applyFont="true" applyBorder="true" applyAlignment="true" applyProtection="false">
      <alignment horizontal="left" vertical="top" textRotation="0" wrapText="true" indent="0" shrinkToFit="false"/>
      <protection locked="true" hidden="false"/>
    </xf>
    <xf numFmtId="164" fontId="11" fillId="4" borderId="13" xfId="0" applyFont="true" applyBorder="true" applyAlignment="false" applyProtection="false">
      <alignment horizontal="general" vertical="bottom" textRotation="0" wrapText="false" indent="0" shrinkToFit="false"/>
      <protection locked="true" hidden="false"/>
    </xf>
    <xf numFmtId="164" fontId="0" fillId="4" borderId="13" xfId="0" applyFont="false" applyBorder="true" applyAlignment="false" applyProtection="false">
      <alignment horizontal="general" vertical="bottom" textRotation="0" wrapText="false" indent="0" shrinkToFit="false"/>
      <protection locked="true" hidden="false"/>
    </xf>
    <xf numFmtId="165" fontId="0" fillId="4" borderId="13" xfId="0" applyFont="false" applyBorder="true" applyAlignment="true" applyProtection="false">
      <alignment horizontal="left" vertical="bottom" textRotation="0" wrapText="false" indent="0" shrinkToFit="false"/>
      <protection locked="true" hidden="false"/>
    </xf>
    <xf numFmtId="165" fontId="0" fillId="4" borderId="13" xfId="0" applyFont="false" applyBorder="true" applyAlignment="false" applyProtection="false">
      <alignment horizontal="general" vertical="bottom" textRotation="0" wrapText="false" indent="0" shrinkToFit="false"/>
      <protection locked="true" hidden="false"/>
    </xf>
    <xf numFmtId="166" fontId="0" fillId="4" borderId="13" xfId="0" applyFont="false" applyBorder="true" applyAlignment="false" applyProtection="false">
      <alignment horizontal="general" vertical="bottom" textRotation="0" wrapText="false" indent="0" shrinkToFit="false"/>
      <protection locked="true" hidden="false"/>
    </xf>
    <xf numFmtId="164" fontId="11" fillId="4" borderId="14" xfId="0" applyFont="true" applyBorder="true" applyAlignment="false" applyProtection="false">
      <alignment horizontal="general" vertical="bottom" textRotation="0" wrapText="false" indent="0" shrinkToFit="false"/>
      <protection locked="true" hidden="false"/>
    </xf>
    <xf numFmtId="164" fontId="0" fillId="4" borderId="14" xfId="0" applyFont="false" applyBorder="true" applyAlignment="false" applyProtection="false">
      <alignment horizontal="general" vertical="bottom" textRotation="0" wrapText="false" indent="0" shrinkToFit="false"/>
      <protection locked="true" hidden="false"/>
    </xf>
    <xf numFmtId="165" fontId="0" fillId="4" borderId="14" xfId="0" applyFont="false" applyBorder="true" applyAlignment="true" applyProtection="false">
      <alignment horizontal="left" vertical="bottom" textRotation="0" wrapText="false" indent="0" shrinkToFit="false"/>
      <protection locked="true" hidden="false"/>
    </xf>
    <xf numFmtId="165" fontId="0" fillId="4" borderId="14" xfId="0" applyFont="false" applyBorder="true" applyAlignment="false" applyProtection="false">
      <alignment horizontal="general" vertical="bottom" textRotation="0" wrapText="false" indent="0" shrinkToFit="false"/>
      <protection locked="true" hidden="false"/>
    </xf>
    <xf numFmtId="166" fontId="0" fillId="4" borderId="14" xfId="0" applyFont="false" applyBorder="true" applyAlignment="false" applyProtection="false">
      <alignment horizontal="general" vertical="bottom" textRotation="0" wrapText="false" indent="0" shrinkToFit="false"/>
      <protection locked="true" hidden="false"/>
    </xf>
    <xf numFmtId="164" fontId="11" fillId="4" borderId="15" xfId="0" applyFont="true" applyBorder="true" applyAlignment="false" applyProtection="false">
      <alignment horizontal="general" vertical="bottom" textRotation="0" wrapText="false" indent="0" shrinkToFit="false"/>
      <protection locked="true" hidden="false"/>
    </xf>
    <xf numFmtId="164" fontId="0" fillId="4" borderId="15" xfId="0" applyFont="false" applyBorder="true" applyAlignment="false" applyProtection="false">
      <alignment horizontal="general" vertical="bottom" textRotation="0" wrapText="false" indent="0" shrinkToFit="false"/>
      <protection locked="true" hidden="false"/>
    </xf>
    <xf numFmtId="165" fontId="14" fillId="4" borderId="15" xfId="0" applyFont="true" applyBorder="true" applyAlignment="false" applyProtection="false">
      <alignment horizontal="general" vertical="bottom" textRotation="0" wrapText="false" indent="0" shrinkToFit="false"/>
      <protection locked="true" hidden="false"/>
    </xf>
    <xf numFmtId="165" fontId="0" fillId="4" borderId="15" xfId="0" applyFont="false" applyBorder="true" applyAlignment="false" applyProtection="false">
      <alignment horizontal="general" vertical="bottom" textRotation="0" wrapText="false" indent="0" shrinkToFit="false"/>
      <protection locked="true" hidden="false"/>
    </xf>
    <xf numFmtId="166" fontId="0" fillId="4" borderId="0" xfId="0" applyFont="false" applyBorder="false" applyAlignment="false" applyProtection="false">
      <alignment horizontal="general" vertical="bottom" textRotation="0" wrapText="false" indent="0" shrinkToFit="false"/>
      <protection locked="true" hidden="false"/>
    </xf>
    <xf numFmtId="165" fontId="14" fillId="4" borderId="0" xfId="0" applyFont="true" applyBorder="false" applyAlignment="false" applyProtection="false">
      <alignment horizontal="general" vertical="bottom" textRotation="0" wrapText="false" indent="0" shrinkToFit="false"/>
      <protection locked="true" hidden="false"/>
    </xf>
    <xf numFmtId="165" fontId="0" fillId="4" borderId="14" xfId="0" applyFont="false" applyBorder="true" applyAlignment="true" applyProtection="false">
      <alignment horizontal="left" vertical="top" textRotation="0" wrapText="true" indent="0" shrinkToFit="false"/>
      <protection locked="true" hidden="false"/>
    </xf>
    <xf numFmtId="165" fontId="0" fillId="4" borderId="5" xfId="0" applyFont="false" applyBorder="true" applyAlignment="true" applyProtection="false">
      <alignment horizontal="general" vertical="top" textRotation="0" wrapText="true" indent="0" shrinkToFit="false"/>
      <protection locked="true" hidden="false"/>
    </xf>
    <xf numFmtId="165" fontId="0" fillId="4" borderId="14" xfId="0" applyFont="false" applyBorder="true" applyAlignment="true" applyProtection="false">
      <alignment horizontal="left" vertical="bottom" textRotation="0" wrapText="true" indent="0" shrinkToFit="false"/>
      <protection locked="true" hidden="false"/>
    </xf>
    <xf numFmtId="166" fontId="0" fillId="4" borderId="14" xfId="0" applyFont="false" applyBorder="true" applyAlignment="true" applyProtection="false">
      <alignment horizontal="left" vertical="bottom" textRotation="0" wrapText="true" indent="0" shrinkToFit="false"/>
      <protection locked="true" hidden="false"/>
    </xf>
    <xf numFmtId="165" fontId="0" fillId="4" borderId="5" xfId="0" applyFont="false" applyBorder="true" applyAlignment="true" applyProtection="false">
      <alignment horizontal="left" vertical="bottom" textRotation="0" wrapText="true" indent="0" shrinkToFit="false"/>
      <protection locked="true" hidden="false"/>
    </xf>
    <xf numFmtId="165" fontId="0" fillId="4" borderId="15" xfId="0" applyFont="false" applyBorder="true" applyAlignment="true" applyProtection="false">
      <alignment horizontal="left" vertical="bottom" textRotation="0" wrapText="true" indent="0" shrinkToFit="false"/>
      <protection locked="true" hidden="false"/>
    </xf>
    <xf numFmtId="165" fontId="0" fillId="4" borderId="15" xfId="0" applyFont="false" applyBorder="true" applyAlignment="true" applyProtection="false">
      <alignment horizontal="left" vertical="bottom" textRotation="0" wrapText="false" indent="0" shrinkToFit="false"/>
      <protection locked="true" hidden="false"/>
    </xf>
    <xf numFmtId="165" fontId="14" fillId="4" borderId="15" xfId="0" applyFont="true" applyBorder="true" applyAlignment="true" applyProtection="false">
      <alignment horizontal="left" vertical="bottom" textRotation="0" wrapText="false" indent="0" shrinkToFit="false"/>
      <protection locked="true" hidden="false"/>
    </xf>
    <xf numFmtId="164" fontId="11" fillId="4" borderId="13" xfId="0" applyFont="true" applyBorder="true" applyAlignment="true" applyProtection="false">
      <alignment horizontal="right" vertical="bottom" textRotation="0" wrapText="false" indent="0" shrinkToFit="false"/>
      <protection locked="true" hidden="false"/>
    </xf>
    <xf numFmtId="165" fontId="0" fillId="4" borderId="13" xfId="0" applyFont="false" applyBorder="true" applyAlignment="true" applyProtection="false">
      <alignment horizontal="left" vertical="bottom" textRotation="0" wrapText="true" indent="0" shrinkToFit="false"/>
      <protection locked="true" hidden="false"/>
    </xf>
    <xf numFmtId="165" fontId="14" fillId="4" borderId="13" xfId="0" applyFont="true" applyBorder="true" applyAlignment="true" applyProtection="false">
      <alignment horizontal="left" vertical="bottom" textRotation="0" wrapText="false" indent="0" shrinkToFit="false"/>
      <protection locked="true" hidden="false"/>
    </xf>
    <xf numFmtId="164" fontId="15" fillId="4" borderId="13" xfId="0" applyFont="true" applyBorder="true" applyAlignment="false" applyProtection="false">
      <alignment horizontal="general" vertical="bottom" textRotation="0" wrapText="false" indent="0" shrinkToFit="false"/>
      <protection locked="true" hidden="false"/>
    </xf>
    <xf numFmtId="167" fontId="11" fillId="4" borderId="13" xfId="0" applyFont="true" applyBorder="true" applyAlignment="false" applyProtection="false">
      <alignment horizontal="general" vertical="bottom" textRotation="0" wrapText="false" indent="0" shrinkToFit="false"/>
      <protection locked="true" hidden="false"/>
    </xf>
    <xf numFmtId="165" fontId="0" fillId="4" borderId="0" xfId="0" applyFont="false" applyBorder="false" applyAlignment="true" applyProtection="false">
      <alignment horizontal="general" vertical="top" textRotation="0" wrapText="true" indent="0" shrinkToFit="false"/>
      <protection locked="true" hidden="false"/>
    </xf>
    <xf numFmtId="164" fontId="16" fillId="0" borderId="0" xfId="2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true" applyProtection="false">
      <alignment horizontal="general" vertical="top" textRotation="0" wrapText="tru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6" fontId="0" fillId="7" borderId="0" xfId="0" applyFont="false" applyBorder="false" applyAlignment="false" applyProtection="false">
      <alignment horizontal="general" vertical="bottom" textRotation="0" wrapText="false" indent="0" shrinkToFit="false"/>
      <protection locked="true" hidden="false"/>
    </xf>
    <xf numFmtId="165" fontId="11" fillId="4" borderId="13" xfId="0" applyFont="true" applyBorder="true" applyAlignment="false" applyProtection="false">
      <alignment horizontal="general" vertical="bottom" textRotation="0" wrapText="false" indent="0" shrinkToFit="false"/>
      <protection locked="true" hidden="false"/>
    </xf>
    <xf numFmtId="165" fontId="0" fillId="4" borderId="13" xfId="0" applyFont="false" applyBorder="true" applyAlignment="true" applyProtection="false">
      <alignment horizontal="center" vertical="bottom" textRotation="0" wrapText="false" indent="0" shrinkToFit="false"/>
      <protection locked="true" hidden="false"/>
    </xf>
    <xf numFmtId="166" fontId="0" fillId="4" borderId="13" xfId="0" applyFont="false" applyBorder="true" applyAlignment="true" applyProtection="false">
      <alignment horizontal="center" vertical="bottom" textRotation="0" wrapText="false" indent="0" shrinkToFit="false"/>
      <protection locked="true" hidden="false"/>
    </xf>
    <xf numFmtId="165" fontId="0" fillId="4" borderId="14" xfId="0" applyFont="false" applyBorder="true" applyAlignment="true" applyProtection="false">
      <alignment horizontal="center" vertical="bottom" textRotation="0" wrapText="false" indent="0" shrinkToFit="false"/>
      <protection locked="true" hidden="false"/>
    </xf>
    <xf numFmtId="166" fontId="0" fillId="4" borderId="14" xfId="0" applyFont="false" applyBorder="true" applyAlignment="true" applyProtection="false">
      <alignment horizontal="center" vertical="bottom" textRotation="0" wrapText="false" indent="0" shrinkToFit="false"/>
      <protection locked="true" hidden="false"/>
    </xf>
    <xf numFmtId="165" fontId="0" fillId="4" borderId="14" xfId="0" applyFont="false" applyBorder="true" applyAlignment="true" applyProtection="false">
      <alignment horizontal="center" vertical="bottom" textRotation="0" wrapText="true" indent="0" shrinkToFit="false"/>
      <protection locked="true" hidden="false"/>
    </xf>
    <xf numFmtId="166" fontId="0" fillId="4" borderId="14" xfId="0" applyFont="false" applyBorder="true" applyAlignment="true" applyProtection="false">
      <alignment horizontal="center" vertical="bottom" textRotation="0" wrapText="true" indent="0" shrinkToFit="false"/>
      <protection locked="true" hidden="false"/>
    </xf>
    <xf numFmtId="165" fontId="0" fillId="4" borderId="15" xfId="0" applyFont="false" applyBorder="true" applyAlignment="true" applyProtection="false">
      <alignment horizontal="center" vertical="bottom" textRotation="0" wrapText="true" indent="0" shrinkToFit="false"/>
      <protection locked="true" hidden="false"/>
    </xf>
    <xf numFmtId="165" fontId="0" fillId="4" borderId="13" xfId="0" applyFont="false" applyBorder="true" applyAlignment="true" applyProtection="false">
      <alignment horizontal="center" vertical="bottom" textRotation="0" wrapText="true" indent="0" shrinkToFit="false"/>
      <protection locked="true" hidden="false"/>
    </xf>
    <xf numFmtId="164" fontId="14"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top" textRotation="0" wrapText="tru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5" fontId="14" fillId="4" borderId="14" xfId="0" applyFont="true" applyBorder="true" applyAlignment="true" applyProtection="false">
      <alignment horizontal="left" vertical="bottom" textRotation="0" wrapText="false" indent="0" shrinkToFit="false"/>
      <protection locked="true" hidden="false"/>
    </xf>
    <xf numFmtId="164" fontId="4" fillId="7" borderId="0" xfId="20" applyFont="true" applyBorder="false" applyAlignment="false" applyProtection="true">
      <alignment horizontal="general" vertical="bottom" textRotation="0" wrapText="false" indent="0" shrinkToFit="false"/>
      <protection locked="true" hidden="true"/>
    </xf>
    <xf numFmtId="164" fontId="4" fillId="0" borderId="0" xfId="20" applyFont="true" applyBorder="false" applyAlignment="true" applyProtection="false">
      <alignment horizontal="center" vertical="bottom" textRotation="0" wrapText="false" indent="0" shrinkToFit="false"/>
      <protection locked="true" hidden="false"/>
    </xf>
    <xf numFmtId="165" fontId="4" fillId="0" borderId="0" xfId="20" applyFont="true" applyBorder="false" applyAlignment="false" applyProtection="false">
      <alignment horizontal="general" vertical="bottom" textRotation="0" wrapText="false" indent="0" shrinkToFit="false"/>
      <protection locked="true" hidden="false"/>
    </xf>
    <xf numFmtId="165" fontId="4" fillId="0" borderId="0" xfId="20" applyFont="true" applyBorder="false" applyAlignment="true" applyProtection="false">
      <alignment horizontal="center" vertical="bottom" textRotation="0" wrapText="false" indent="0" shrinkToFit="false"/>
      <protection locked="true" hidden="false"/>
    </xf>
    <xf numFmtId="164" fontId="6" fillId="3" borderId="16" xfId="20" applyFont="true" applyBorder="true" applyAlignment="true" applyProtection="false">
      <alignment horizontal="center" vertical="center" textRotation="0" wrapText="true" indent="0" shrinkToFit="false"/>
      <protection locked="true" hidden="false"/>
    </xf>
    <xf numFmtId="164" fontId="4" fillId="4" borderId="4" xfId="20" applyFont="true" applyBorder="true" applyAlignment="false" applyProtection="false">
      <alignment horizontal="general" vertical="bottom" textRotation="0" wrapText="false" indent="0" shrinkToFit="false"/>
      <protection locked="true" hidden="false"/>
    </xf>
    <xf numFmtId="164" fontId="4" fillId="4" borderId="0" xfId="20" applyFont="true" applyBorder="false" applyAlignment="false" applyProtection="false">
      <alignment horizontal="general" vertical="bottom" textRotation="0" wrapText="false" indent="0" shrinkToFit="false"/>
      <protection locked="true" hidden="false"/>
    </xf>
    <xf numFmtId="164" fontId="4" fillId="4" borderId="0" xfId="20" applyFont="true" applyBorder="false" applyAlignment="true" applyProtection="false">
      <alignment horizontal="center" vertical="bottom" textRotation="0" wrapText="false" indent="0" shrinkToFit="false"/>
      <protection locked="true" hidden="false"/>
    </xf>
    <xf numFmtId="165" fontId="4" fillId="4" borderId="0" xfId="20" applyFont="true" applyBorder="false" applyAlignment="false" applyProtection="false">
      <alignment horizontal="general" vertical="bottom" textRotation="0" wrapText="false" indent="0" shrinkToFit="false"/>
      <protection locked="true" hidden="false"/>
    </xf>
    <xf numFmtId="165" fontId="4" fillId="4" borderId="0" xfId="20" applyFont="true" applyBorder="false" applyAlignment="true" applyProtection="false">
      <alignment horizontal="center" vertical="bottom" textRotation="0" wrapText="false" indent="0" shrinkToFit="false"/>
      <protection locked="true" hidden="false"/>
    </xf>
    <xf numFmtId="164" fontId="4" fillId="4" borderId="5" xfId="20" applyFont="true" applyBorder="true" applyAlignment="false" applyProtection="false">
      <alignment horizontal="general" vertical="bottom" textRotation="0" wrapText="false" indent="0" shrinkToFit="false"/>
      <protection locked="true" hidden="false"/>
    </xf>
    <xf numFmtId="164" fontId="13" fillId="4" borderId="4" xfId="20" applyFont="true" applyBorder="true" applyAlignment="false" applyProtection="false">
      <alignment horizontal="general" vertical="bottom" textRotation="0" wrapText="false" indent="0" shrinkToFit="false"/>
      <protection locked="true" hidden="false"/>
    </xf>
    <xf numFmtId="168" fontId="16" fillId="0" borderId="0" xfId="20" applyFont="true" applyBorder="false" applyAlignment="false" applyProtection="true">
      <alignment horizontal="general" vertical="bottom" textRotation="0" wrapText="false" indent="0" shrinkToFit="false"/>
      <protection locked="false" hidden="false"/>
    </xf>
    <xf numFmtId="164" fontId="17" fillId="4" borderId="0" xfId="20" applyFont="true" applyBorder="false" applyAlignment="false" applyProtection="false">
      <alignment horizontal="general" vertical="bottom" textRotation="0" wrapText="false" indent="0" shrinkToFit="false"/>
      <protection locked="true" hidden="false"/>
    </xf>
    <xf numFmtId="164" fontId="17" fillId="4" borderId="0" xfId="20" applyFont="true" applyBorder="false" applyAlignment="true" applyProtection="false">
      <alignment horizontal="right" vertical="bottom" textRotation="0" wrapText="false" indent="0" shrinkToFit="false"/>
      <protection locked="true" hidden="false"/>
    </xf>
    <xf numFmtId="164" fontId="16" fillId="4" borderId="12" xfId="20" applyFont="true" applyBorder="true" applyAlignment="true" applyProtection="false">
      <alignment horizontal="center" vertical="bottom" textRotation="0" wrapText="false" indent="0" shrinkToFit="false"/>
      <protection locked="true" hidden="false"/>
    </xf>
    <xf numFmtId="164" fontId="18" fillId="0" borderId="0" xfId="20" applyFont="true" applyBorder="false" applyAlignment="false" applyProtection="false">
      <alignment horizontal="general" vertical="bottom" textRotation="0" wrapText="false" indent="0" shrinkToFit="false"/>
      <protection locked="true" hidden="false"/>
    </xf>
    <xf numFmtId="164" fontId="13" fillId="4" borderId="9" xfId="20" applyFont="true" applyBorder="true" applyAlignment="false" applyProtection="false">
      <alignment horizontal="general" vertical="bottom" textRotation="0" wrapText="false" indent="0" shrinkToFit="false"/>
      <protection locked="true" hidden="false"/>
    </xf>
    <xf numFmtId="164" fontId="4" fillId="4" borderId="10" xfId="20" applyFont="true" applyBorder="true" applyAlignment="false" applyProtection="false">
      <alignment horizontal="general" vertical="bottom" textRotation="0" wrapText="false" indent="0" shrinkToFit="false"/>
      <protection locked="true" hidden="false"/>
    </xf>
    <xf numFmtId="168" fontId="16" fillId="0" borderId="10" xfId="20" applyFont="true" applyBorder="true" applyAlignment="false" applyProtection="false">
      <alignment horizontal="general" vertical="bottom" textRotation="0" wrapText="false" indent="0" shrinkToFit="false"/>
      <protection locked="true" hidden="false"/>
    </xf>
    <xf numFmtId="164" fontId="17" fillId="4" borderId="10" xfId="20" applyFont="true" applyBorder="true" applyAlignment="false" applyProtection="false">
      <alignment horizontal="general" vertical="bottom" textRotation="0" wrapText="false" indent="0" shrinkToFit="false"/>
      <protection locked="true" hidden="false"/>
    </xf>
    <xf numFmtId="164" fontId="4" fillId="4" borderId="10" xfId="20" applyFont="true" applyBorder="true" applyAlignment="true" applyProtection="false">
      <alignment horizontal="center" vertical="bottom" textRotation="0" wrapText="false" indent="0" shrinkToFit="false"/>
      <protection locked="true" hidden="false"/>
    </xf>
    <xf numFmtId="165" fontId="4" fillId="4" borderId="10" xfId="20" applyFont="true" applyBorder="true" applyAlignment="false" applyProtection="false">
      <alignment horizontal="general" vertical="bottom" textRotation="0" wrapText="false" indent="0" shrinkToFit="false"/>
      <protection locked="true" hidden="false"/>
    </xf>
    <xf numFmtId="165" fontId="4" fillId="4" borderId="10" xfId="20" applyFont="true" applyBorder="true" applyAlignment="true" applyProtection="false">
      <alignment horizontal="center" vertical="bottom" textRotation="0" wrapText="false" indent="0" shrinkToFit="false"/>
      <protection locked="true" hidden="false"/>
    </xf>
    <xf numFmtId="164" fontId="4" fillId="4" borderId="11" xfId="20" applyFont="true" applyBorder="true" applyAlignment="false" applyProtection="false">
      <alignment horizontal="general" vertical="bottom" textRotation="0" wrapText="false" indent="0" shrinkToFit="false"/>
      <protection locked="true" hidden="false"/>
    </xf>
    <xf numFmtId="164" fontId="4" fillId="5" borderId="7" xfId="20" applyFont="true" applyBorder="true" applyAlignment="false" applyProtection="false">
      <alignment horizontal="general" vertical="bottom" textRotation="0" wrapText="false" indent="0" shrinkToFit="false"/>
      <protection locked="true" hidden="false"/>
    </xf>
    <xf numFmtId="164" fontId="4" fillId="5" borderId="8" xfId="20" applyFont="true" applyBorder="true" applyAlignment="false" applyProtection="false">
      <alignment horizontal="general" vertical="bottom" textRotation="0" wrapText="false" indent="0" shrinkToFit="false"/>
      <protection locked="true" hidden="false"/>
    </xf>
    <xf numFmtId="164" fontId="4" fillId="4" borderId="2" xfId="20" applyFont="true" applyBorder="true" applyAlignment="false" applyProtection="false">
      <alignment horizontal="general" vertical="bottom" textRotation="0" wrapText="false" indent="0" shrinkToFit="false"/>
      <protection locked="true" hidden="false"/>
    </xf>
    <xf numFmtId="164" fontId="4" fillId="4" borderId="2" xfId="20" applyFont="true" applyBorder="true" applyAlignment="true" applyProtection="false">
      <alignment horizontal="center" vertical="bottom" textRotation="0" wrapText="false" indent="0" shrinkToFit="false"/>
      <protection locked="true" hidden="false"/>
    </xf>
    <xf numFmtId="165" fontId="4" fillId="8" borderId="2" xfId="20" applyFont="true" applyBorder="true" applyAlignment="false" applyProtection="false">
      <alignment horizontal="general" vertical="bottom" textRotation="0" wrapText="false" indent="0" shrinkToFit="false"/>
      <protection locked="true" hidden="false"/>
    </xf>
    <xf numFmtId="164" fontId="4" fillId="8" borderId="2" xfId="20" applyFont="true" applyBorder="true" applyAlignment="false" applyProtection="false">
      <alignment horizontal="general" vertical="bottom" textRotation="0" wrapText="false" indent="0" shrinkToFit="false"/>
      <protection locked="true" hidden="false"/>
    </xf>
    <xf numFmtId="164" fontId="19" fillId="12" borderId="12" xfId="20" applyFont="true" applyBorder="true" applyAlignment="true" applyProtection="false">
      <alignment horizontal="center" vertical="bottom" textRotation="0" wrapText="false" indent="0" shrinkToFit="false"/>
      <protection locked="true" hidden="false"/>
    </xf>
    <xf numFmtId="164" fontId="16" fillId="4" borderId="3" xfId="20" applyFont="true" applyBorder="true" applyAlignment="true" applyProtection="false">
      <alignment horizontal="center" vertical="bottom" textRotation="0" wrapText="false" indent="0" shrinkToFit="false"/>
      <protection locked="true" hidden="false"/>
    </xf>
    <xf numFmtId="165" fontId="4" fillId="8" borderId="2" xfId="20" applyFont="true" applyBorder="true" applyAlignment="true" applyProtection="false">
      <alignment horizontal="center" vertical="bottom" textRotation="0" wrapText="false" indent="0" shrinkToFit="false"/>
      <protection locked="true" hidden="false"/>
    </xf>
    <xf numFmtId="164" fontId="4" fillId="4" borderId="3" xfId="20" applyFont="true" applyBorder="true" applyAlignment="false" applyProtection="false">
      <alignment horizontal="general" vertical="bottom" textRotation="0" wrapText="false" indent="0" shrinkToFit="false"/>
      <protection locked="true" hidden="false"/>
    </xf>
    <xf numFmtId="164" fontId="4" fillId="0" borderId="16" xfId="20" applyFont="true" applyBorder="true" applyAlignment="false" applyProtection="true">
      <alignment horizontal="general" vertical="bottom" textRotation="0" wrapText="false" indent="0" shrinkToFit="false"/>
      <protection locked="false" hidden="false"/>
    </xf>
    <xf numFmtId="164" fontId="16" fillId="4" borderId="9" xfId="20" applyFont="true" applyBorder="true" applyAlignment="false" applyProtection="false">
      <alignment horizontal="general" vertical="bottom" textRotation="0" wrapText="false" indent="0" shrinkToFit="false"/>
      <protection locked="true" hidden="false"/>
    </xf>
    <xf numFmtId="164" fontId="16" fillId="4" borderId="10" xfId="20" applyFont="true" applyBorder="true" applyAlignment="false" applyProtection="false">
      <alignment horizontal="general" vertical="bottom" textRotation="0" wrapText="false" indent="0" shrinkToFit="false"/>
      <protection locked="true" hidden="false"/>
    </xf>
    <xf numFmtId="164" fontId="16" fillId="4" borderId="10" xfId="20" applyFont="true" applyBorder="true" applyAlignment="true" applyProtection="false">
      <alignment horizontal="general" vertical="bottom" textRotation="0" wrapText="true" indent="0" shrinkToFit="false"/>
      <protection locked="true" hidden="false"/>
    </xf>
    <xf numFmtId="165" fontId="16" fillId="4" borderId="10" xfId="20" applyFont="true" applyBorder="true" applyAlignment="true" applyProtection="false">
      <alignment horizontal="center" vertical="bottom" textRotation="0" wrapText="true" indent="0" shrinkToFit="false"/>
      <protection locked="true" hidden="false"/>
    </xf>
    <xf numFmtId="164" fontId="16" fillId="4" borderId="10" xfId="20" applyFont="true" applyBorder="true" applyAlignment="true" applyProtection="false">
      <alignment horizontal="center" vertical="bottom" textRotation="0" wrapText="false" indent="0" shrinkToFit="false"/>
      <protection locked="true" hidden="false"/>
    </xf>
    <xf numFmtId="165" fontId="16" fillId="4" borderId="10" xfId="20" applyFont="true" applyBorder="true" applyAlignment="true" applyProtection="false">
      <alignment horizontal="general" vertical="bottom" textRotation="0" wrapText="true" indent="0" shrinkToFit="false"/>
      <protection locked="true" hidden="false"/>
    </xf>
    <xf numFmtId="164" fontId="16" fillId="4" borderId="6" xfId="20" applyFont="true" applyBorder="true" applyAlignment="true" applyProtection="false">
      <alignment horizontal="center" vertical="bottom" textRotation="0" wrapText="true" indent="0" shrinkToFit="false"/>
      <protection locked="true" hidden="false"/>
    </xf>
    <xf numFmtId="164" fontId="4" fillId="4" borderId="8" xfId="20" applyFont="true" applyBorder="true" applyAlignment="true" applyProtection="false">
      <alignment horizontal="center" vertical="bottom" textRotation="0" wrapText="true" indent="0" shrinkToFit="false"/>
      <protection locked="true" hidden="false"/>
    </xf>
    <xf numFmtId="164" fontId="4" fillId="4" borderId="6" xfId="20" applyFont="true" applyBorder="true" applyAlignment="true" applyProtection="false">
      <alignment horizontal="general" vertical="bottom" textRotation="0" wrapText="true" indent="0" shrinkToFit="false"/>
      <protection locked="true" hidden="false"/>
    </xf>
    <xf numFmtId="165" fontId="16" fillId="4" borderId="7" xfId="20" applyFont="true" applyBorder="true" applyAlignment="true" applyProtection="false">
      <alignment horizontal="general" vertical="bottom" textRotation="0" wrapText="true" indent="0" shrinkToFit="false"/>
      <protection locked="true" hidden="false"/>
    </xf>
    <xf numFmtId="164" fontId="4" fillId="4" borderId="7" xfId="20" applyFont="true" applyBorder="true" applyAlignment="true" applyProtection="false">
      <alignment horizontal="general" vertical="bottom" textRotation="0" wrapText="true" indent="0" shrinkToFit="false"/>
      <protection locked="true" hidden="false"/>
    </xf>
    <xf numFmtId="164" fontId="4" fillId="4" borderId="8" xfId="20" applyFont="true" applyBorder="true" applyAlignment="true" applyProtection="false">
      <alignment horizontal="general" vertical="bottom" textRotation="0" wrapText="true" indent="0" shrinkToFit="false"/>
      <protection locked="true" hidden="false"/>
    </xf>
    <xf numFmtId="164" fontId="16" fillId="4" borderId="10" xfId="20" applyFont="true" applyBorder="true" applyAlignment="true" applyProtection="false">
      <alignment horizontal="center" vertical="bottom" textRotation="0" wrapText="true" indent="0" shrinkToFit="false"/>
      <protection locked="true" hidden="false"/>
    </xf>
    <xf numFmtId="164" fontId="16" fillId="4" borderId="11" xfId="20" applyFont="true" applyBorder="true" applyAlignment="false" applyProtection="false">
      <alignment horizontal="general" vertical="bottom" textRotation="0" wrapText="false" indent="0" shrinkToFit="false"/>
      <protection locked="true" hidden="false"/>
    </xf>
    <xf numFmtId="164" fontId="4" fillId="0" borderId="17" xfId="20" applyFont="true" applyBorder="true" applyAlignment="false" applyProtection="true">
      <alignment horizontal="general" vertical="bottom" textRotation="0" wrapText="false" indent="0" shrinkToFit="false"/>
      <protection locked="false" hidden="false"/>
    </xf>
    <xf numFmtId="164" fontId="4" fillId="4" borderId="1" xfId="20" applyFont="true" applyBorder="true" applyAlignment="false" applyProtection="false">
      <alignment horizontal="general" vertical="bottom" textRotation="0" wrapText="false" indent="0" shrinkToFit="false"/>
      <protection locked="true" hidden="false"/>
    </xf>
    <xf numFmtId="165" fontId="4" fillId="4" borderId="2" xfId="20" applyFont="true" applyBorder="true" applyAlignment="true" applyProtection="false">
      <alignment horizontal="center" vertical="bottom" textRotation="0" wrapText="false" indent="0" shrinkToFit="false"/>
      <protection locked="true" hidden="false"/>
    </xf>
    <xf numFmtId="165" fontId="4" fillId="4" borderId="2"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false" applyAlignment="false" applyProtection="true">
      <alignment horizontal="general" vertical="bottom" textRotation="0" wrapText="false" indent="0" shrinkToFit="false"/>
      <protection locked="false" hidden="false"/>
    </xf>
    <xf numFmtId="168" fontId="4" fillId="4" borderId="0" xfId="20" applyFont="true" applyBorder="false" applyAlignment="true" applyProtection="false">
      <alignment horizontal="center" vertical="bottom" textRotation="0" wrapText="false" indent="0" shrinkToFit="false"/>
      <protection locked="true" hidden="false"/>
    </xf>
    <xf numFmtId="165" fontId="16" fillId="12" borderId="0" xfId="20" applyFont="true" applyBorder="false" applyAlignment="false" applyProtection="false">
      <alignment horizontal="general" vertical="bottom" textRotation="0" wrapText="false" indent="0" shrinkToFit="false"/>
      <protection locked="true" hidden="false"/>
    </xf>
    <xf numFmtId="169" fontId="16" fillId="4" borderId="0" xfId="20" applyFont="true" applyBorder="false" applyAlignment="false" applyProtection="false">
      <alignment horizontal="general" vertical="bottom" textRotation="0" wrapText="false" indent="0" shrinkToFit="false"/>
      <protection locked="true" hidden="false"/>
    </xf>
    <xf numFmtId="164" fontId="4" fillId="4" borderId="5" xfId="20" applyFont="true" applyBorder="true" applyAlignment="true" applyProtection="false">
      <alignment horizontal="left" vertical="top" textRotation="0" wrapText="false" indent="0" shrinkToFit="false"/>
      <protection locked="true" hidden="false"/>
    </xf>
    <xf numFmtId="164" fontId="4" fillId="4" borderId="4" xfId="20" applyFont="true" applyBorder="true" applyAlignment="true" applyProtection="false">
      <alignment horizontal="left" vertical="top" textRotation="0" wrapText="false" indent="0" shrinkToFit="false"/>
      <protection locked="true" hidden="false"/>
    </xf>
    <xf numFmtId="164" fontId="4" fillId="4" borderId="0" xfId="20" applyFont="true" applyBorder="false" applyAlignment="true" applyProtection="false">
      <alignment horizontal="left" vertical="top" textRotation="0" wrapText="false" indent="0" shrinkToFit="false"/>
      <protection locked="true" hidden="false"/>
    </xf>
    <xf numFmtId="168" fontId="4" fillId="4" borderId="0" xfId="20" applyFont="true" applyBorder="false" applyAlignment="false" applyProtection="false">
      <alignment horizontal="general" vertical="bottom" textRotation="0" wrapText="false" indent="0" shrinkToFit="false"/>
      <protection locked="true" hidden="false"/>
    </xf>
    <xf numFmtId="165" fontId="16" fillId="4" borderId="0" xfId="20" applyFont="true" applyBorder="false" applyAlignment="false" applyProtection="false">
      <alignment horizontal="general" vertical="bottom" textRotation="0" wrapText="false" indent="0" shrinkToFit="false"/>
      <protection locked="true" hidden="false"/>
    </xf>
    <xf numFmtId="166" fontId="16" fillId="4" borderId="0" xfId="20" applyFont="true" applyBorder="false" applyAlignment="false" applyProtection="false">
      <alignment horizontal="general" vertical="bottom" textRotation="0" wrapText="false" indent="0" shrinkToFit="false"/>
      <protection locked="true" hidden="false"/>
    </xf>
    <xf numFmtId="164" fontId="4" fillId="4" borderId="9" xfId="20" applyFont="true" applyBorder="true" applyAlignment="false" applyProtection="false">
      <alignment horizontal="general" vertical="bottom" textRotation="0" wrapText="false" indent="0" shrinkToFit="false"/>
      <protection locked="true" hidden="false"/>
    </xf>
    <xf numFmtId="164" fontId="4" fillId="0" borderId="10" xfId="20" applyFont="true" applyBorder="true" applyAlignment="false" applyProtection="true">
      <alignment horizontal="general" vertical="bottom" textRotation="0" wrapText="false" indent="0" shrinkToFit="false"/>
      <protection locked="false" hidden="false"/>
    </xf>
    <xf numFmtId="165" fontId="16" fillId="12" borderId="10" xfId="20" applyFont="true" applyBorder="true" applyAlignment="false" applyProtection="false">
      <alignment horizontal="general" vertical="bottom" textRotation="0" wrapText="false" indent="0" shrinkToFit="false"/>
      <protection locked="true" hidden="false"/>
    </xf>
    <xf numFmtId="164" fontId="4" fillId="4" borderId="11" xfId="20" applyFont="true" applyBorder="true" applyAlignment="true" applyProtection="false">
      <alignment horizontal="left" vertical="top" textRotation="0" wrapText="false" indent="0" shrinkToFit="false"/>
      <protection locked="true" hidden="false"/>
    </xf>
    <xf numFmtId="164" fontId="4" fillId="4" borderId="9" xfId="20" applyFont="true" applyBorder="true" applyAlignment="true" applyProtection="false">
      <alignment horizontal="left" vertical="top" textRotation="0" wrapText="false" indent="0" shrinkToFit="false"/>
      <protection locked="true" hidden="false"/>
    </xf>
    <xf numFmtId="164" fontId="4" fillId="4" borderId="10" xfId="20" applyFont="true" applyBorder="true" applyAlignment="true" applyProtection="false">
      <alignment horizontal="left" vertical="top" textRotation="0" wrapText="false" indent="0" shrinkToFit="false"/>
      <protection locked="true" hidden="false"/>
    </xf>
    <xf numFmtId="170" fontId="4" fillId="4" borderId="10" xfId="20" applyFont="true" applyBorder="true" applyAlignment="false" applyProtection="false">
      <alignment horizontal="general" vertical="bottom" textRotation="0" wrapText="false" indent="0" shrinkToFit="false"/>
      <protection locked="true" hidden="false"/>
    </xf>
    <xf numFmtId="164" fontId="20" fillId="4" borderId="10" xfId="20" applyFont="true" applyBorder="true" applyAlignment="false" applyProtection="false">
      <alignment horizontal="general" vertical="bottom" textRotation="0" wrapText="false" indent="0" shrinkToFit="false"/>
      <protection locked="true" hidden="false"/>
    </xf>
    <xf numFmtId="168" fontId="4" fillId="4" borderId="10" xfId="20" applyFont="true" applyBorder="true" applyAlignment="true" applyProtection="false">
      <alignment horizontal="center" vertical="bottom" textRotation="0" wrapText="false" indent="0" shrinkToFit="false"/>
      <protection locked="true" hidden="false"/>
    </xf>
    <xf numFmtId="164" fontId="4" fillId="0" borderId="18" xfId="20" applyFont="true" applyBorder="true" applyAlignment="false" applyProtection="true">
      <alignment horizontal="general" vertical="bottom" textRotation="0" wrapText="false" indent="0" shrinkToFit="false"/>
      <protection locked="false" hidden="false"/>
    </xf>
    <xf numFmtId="164" fontId="4" fillId="4" borderId="10" xfId="20" applyFont="true" applyBorder="true" applyAlignment="true" applyProtection="false">
      <alignment horizontal="general" vertical="bottom" textRotation="0" wrapText="true" indent="0" shrinkToFit="false"/>
      <protection locked="true" hidden="false"/>
    </xf>
    <xf numFmtId="164" fontId="4" fillId="4" borderId="11" xfId="20" applyFont="true" applyBorder="true" applyAlignment="true" applyProtection="false">
      <alignment horizontal="general" vertical="bottom" textRotation="0" wrapText="true" indent="0" shrinkToFit="false"/>
      <protection locked="true" hidden="false"/>
    </xf>
    <xf numFmtId="169" fontId="16" fillId="4" borderId="0" xfId="20" applyFont="true" applyBorder="false" applyAlignment="true" applyProtection="false">
      <alignment horizontal="right" vertical="top" textRotation="0" wrapText="false" indent="0" shrinkToFit="false"/>
      <protection locked="true" hidden="false"/>
    </xf>
    <xf numFmtId="164" fontId="4" fillId="4" borderId="0" xfId="20" applyFont="true" applyBorder="false" applyAlignment="true" applyProtection="false">
      <alignment horizontal="right" vertical="top" textRotation="0" wrapText="false" indent="0" shrinkToFit="false"/>
      <protection locked="true" hidden="false"/>
    </xf>
    <xf numFmtId="164" fontId="20" fillId="4" borderId="4" xfId="20" applyFont="true" applyBorder="true" applyAlignment="false" applyProtection="false">
      <alignment horizontal="general" vertical="bottom" textRotation="0" wrapText="false" indent="0" shrinkToFit="false"/>
      <protection locked="true" hidden="false"/>
    </xf>
    <xf numFmtId="165" fontId="16" fillId="4" borderId="10" xfId="20" applyFont="true" applyBorder="true" applyAlignment="false" applyProtection="false">
      <alignment horizontal="general" vertical="bottom" textRotation="0" wrapText="false" indent="0" shrinkToFit="false"/>
      <protection locked="true" hidden="false"/>
    </xf>
    <xf numFmtId="166" fontId="4" fillId="4" borderId="0" xfId="20" applyFont="true" applyBorder="false" applyAlignment="true" applyProtection="false">
      <alignment horizontal="center" vertical="bottom" textRotation="0" wrapText="false" indent="0" shrinkToFit="false"/>
      <protection locked="true" hidden="false"/>
    </xf>
    <xf numFmtId="164" fontId="4" fillId="4" borderId="4" xfId="20" applyFont="true" applyBorder="true" applyAlignment="true" applyProtection="false">
      <alignment horizontal="center" vertical="bottom" textRotation="0" wrapText="true" indent="0" shrinkToFit="false"/>
      <protection locked="true" hidden="false"/>
    </xf>
    <xf numFmtId="170" fontId="4" fillId="4" borderId="0" xfId="20" applyFont="true" applyBorder="false" applyAlignment="false" applyProtection="false">
      <alignment horizontal="general" vertical="bottom" textRotation="0" wrapText="false" indent="0" shrinkToFit="false"/>
      <protection locked="true" hidden="false"/>
    </xf>
    <xf numFmtId="164" fontId="4" fillId="4" borderId="10" xfId="20" applyFont="true" applyBorder="true" applyAlignment="false" applyProtection="true">
      <alignment horizontal="general" vertical="bottom" textRotation="0" wrapText="false" indent="0" shrinkToFit="false"/>
      <protection locked="false" hidden="false"/>
    </xf>
    <xf numFmtId="164" fontId="4" fillId="8" borderId="0" xfId="20" applyFont="true" applyBorder="false" applyAlignment="false" applyProtection="false">
      <alignment horizontal="general" vertical="bottom" textRotation="0" wrapText="false" indent="0" shrinkToFit="false"/>
      <protection locked="true" hidden="false"/>
    </xf>
    <xf numFmtId="164" fontId="4" fillId="8" borderId="0" xfId="20" applyFont="true" applyBorder="false" applyAlignment="true" applyProtection="false">
      <alignment horizontal="center" vertical="bottom" textRotation="0" wrapText="false" indent="0" shrinkToFit="false"/>
      <protection locked="true" hidden="false"/>
    </xf>
    <xf numFmtId="165" fontId="4" fillId="8" borderId="0" xfId="20" applyFont="true" applyBorder="false" applyAlignment="false" applyProtection="false">
      <alignment horizontal="general" vertical="bottom" textRotation="0" wrapText="false" indent="0" shrinkToFit="false"/>
      <protection locked="true" hidden="false"/>
    </xf>
    <xf numFmtId="165" fontId="4" fillId="8" borderId="0" xfId="20" applyFont="true" applyBorder="fals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left" vertical="top" textRotation="0" wrapText="true" indent="0" shrinkToFit="false"/>
      <protection locked="true" hidden="false"/>
    </xf>
    <xf numFmtId="164" fontId="16" fillId="7" borderId="0" xfId="20" applyFont="true" applyBorder="false" applyAlignment="false" applyProtection="true">
      <alignment horizontal="general" vertical="bottom" textRotation="0" wrapText="false" indent="0" shrinkToFit="false"/>
      <protection locked="true" hidden="true"/>
    </xf>
    <xf numFmtId="164" fontId="16" fillId="0" borderId="0" xfId="20" applyFont="true" applyBorder="false" applyAlignment="true" applyProtection="false">
      <alignment horizontal="center" vertical="bottom" textRotation="0" wrapText="false" indent="0" shrinkToFit="false"/>
      <protection locked="true" hidden="false"/>
    </xf>
    <xf numFmtId="165" fontId="16" fillId="0" borderId="0" xfId="20" applyFont="true" applyBorder="false" applyAlignment="false" applyProtection="false">
      <alignment horizontal="general" vertical="bottom" textRotation="0" wrapText="false" indent="0" shrinkToFit="false"/>
      <protection locked="true" hidden="false"/>
    </xf>
    <xf numFmtId="165" fontId="16" fillId="0" borderId="0" xfId="20" applyFont="true" applyBorder="false" applyAlignment="true" applyProtection="false">
      <alignment horizontal="center" vertical="bottom" textRotation="0" wrapText="false" indent="0" shrinkToFit="false"/>
      <protection locked="true" hidden="false"/>
    </xf>
    <xf numFmtId="164" fontId="4" fillId="0" borderId="0" xfId="20" applyFont="true" applyBorder="false" applyAlignment="false" applyProtection="true">
      <alignment horizontal="general" vertical="bottom" textRotation="0" wrapText="false" indent="0" shrinkToFit="false"/>
      <protection locked="true" hidden="true"/>
    </xf>
    <xf numFmtId="164" fontId="21" fillId="0" borderId="0" xfId="20" applyFont="true" applyBorder="false" applyAlignment="true" applyProtection="true">
      <alignment horizontal="right" vertical="bottom" textRotation="0" wrapText="false" indent="0" shrinkToFit="false"/>
      <protection locked="true" hidden="true"/>
    </xf>
    <xf numFmtId="165" fontId="4" fillId="0" borderId="0" xfId="20" applyFont="true" applyBorder="false" applyAlignment="true" applyProtection="true">
      <alignment horizontal="center" vertical="bottom" textRotation="0" wrapText="false" indent="0" shrinkToFit="false"/>
      <protection locked="true" hidden="true"/>
    </xf>
    <xf numFmtId="165" fontId="4" fillId="0" borderId="0" xfId="20" applyFont="true" applyBorder="false" applyAlignment="false" applyProtection="true">
      <alignment horizontal="general" vertical="bottom" textRotation="0" wrapText="false" indent="0" shrinkToFit="false"/>
      <protection locked="true" hidden="true"/>
    </xf>
    <xf numFmtId="164" fontId="4" fillId="0" borderId="0" xfId="20" applyFont="true" applyBorder="false" applyAlignment="true" applyProtection="true">
      <alignment horizontal="center" vertical="bottom" textRotation="0" wrapText="false" indent="0" shrinkToFit="false"/>
      <protection locked="true" hidden="true"/>
    </xf>
    <xf numFmtId="164" fontId="6" fillId="3" borderId="1" xfId="20" applyFont="true" applyBorder="true" applyAlignment="true" applyProtection="true">
      <alignment horizontal="general" vertical="center" textRotation="0" wrapText="true" indent="0" shrinkToFit="false"/>
      <protection locked="true" hidden="true"/>
    </xf>
    <xf numFmtId="164" fontId="7" fillId="3" borderId="2" xfId="20" applyFont="true" applyBorder="true" applyAlignment="true" applyProtection="true">
      <alignment horizontal="general" vertical="center" textRotation="0" wrapText="true" indent="0" shrinkToFit="false"/>
      <protection locked="true" hidden="true"/>
    </xf>
    <xf numFmtId="164" fontId="22" fillId="3" borderId="2" xfId="20" applyFont="true" applyBorder="true" applyAlignment="true" applyProtection="true">
      <alignment horizontal="right" vertical="center" textRotation="0" wrapText="true" indent="0" shrinkToFit="false"/>
      <protection locked="true" hidden="true"/>
    </xf>
    <xf numFmtId="164" fontId="7" fillId="3" borderId="3" xfId="20" applyFont="true" applyBorder="true" applyAlignment="true" applyProtection="true">
      <alignment horizontal="general" vertical="center" textRotation="0" wrapText="true" indent="0" shrinkToFit="false"/>
      <protection locked="true" hidden="true"/>
    </xf>
    <xf numFmtId="164" fontId="7" fillId="0" borderId="4" xfId="20" applyFont="true" applyBorder="true" applyAlignment="true" applyProtection="true">
      <alignment horizontal="general" vertical="center" textRotation="0" wrapText="true" indent="0" shrinkToFit="false"/>
      <protection locked="true" hidden="true"/>
    </xf>
    <xf numFmtId="164" fontId="4" fillId="4" borderId="4" xfId="20" applyFont="true" applyBorder="true" applyAlignment="false" applyProtection="true">
      <alignment horizontal="general" vertical="bottom" textRotation="0" wrapText="false" indent="0" shrinkToFit="false"/>
      <protection locked="true" hidden="true"/>
    </xf>
    <xf numFmtId="164" fontId="4" fillId="4" borderId="0" xfId="20" applyFont="true" applyBorder="false" applyAlignment="false" applyProtection="true">
      <alignment horizontal="general" vertical="bottom" textRotation="0" wrapText="false" indent="0" shrinkToFit="false"/>
      <protection locked="true" hidden="true"/>
    </xf>
    <xf numFmtId="164" fontId="21" fillId="4" borderId="0" xfId="20" applyFont="true" applyBorder="false" applyAlignment="true" applyProtection="true">
      <alignment horizontal="right" vertical="bottom" textRotation="0" wrapText="false" indent="0" shrinkToFit="false"/>
      <protection locked="true" hidden="true"/>
    </xf>
    <xf numFmtId="165" fontId="4" fillId="4" borderId="0" xfId="20" applyFont="true" applyBorder="false" applyAlignment="true" applyProtection="true">
      <alignment horizontal="center" vertical="bottom" textRotation="0" wrapText="false" indent="0" shrinkToFit="false"/>
      <protection locked="true" hidden="true"/>
    </xf>
    <xf numFmtId="165" fontId="4" fillId="4" borderId="0" xfId="20" applyFont="true" applyBorder="false" applyAlignment="false" applyProtection="true">
      <alignment horizontal="general" vertical="bottom" textRotation="0" wrapText="false" indent="0" shrinkToFit="false"/>
      <protection locked="true" hidden="true"/>
    </xf>
    <xf numFmtId="164" fontId="4" fillId="4" borderId="5" xfId="20" applyFont="true" applyBorder="true" applyAlignment="false" applyProtection="true">
      <alignment horizontal="general" vertical="bottom" textRotation="0" wrapText="false" indent="0" shrinkToFit="false"/>
      <protection locked="true" hidden="true"/>
    </xf>
    <xf numFmtId="164" fontId="4" fillId="4" borderId="0" xfId="20" applyFont="true" applyBorder="false" applyAlignment="true" applyProtection="true">
      <alignment horizontal="center" vertical="bottom" textRotation="0" wrapText="false" indent="0" shrinkToFit="false"/>
      <protection locked="true" hidden="true"/>
    </xf>
    <xf numFmtId="164" fontId="13" fillId="4" borderId="4" xfId="20" applyFont="true" applyBorder="true" applyAlignment="false" applyProtection="true">
      <alignment horizontal="general" vertical="bottom" textRotation="0" wrapText="false" indent="0" shrinkToFit="false"/>
      <protection locked="true" hidden="true"/>
    </xf>
    <xf numFmtId="166" fontId="16" fillId="0" borderId="12" xfId="20" applyFont="true" applyBorder="true" applyAlignment="false" applyProtection="true">
      <alignment horizontal="general" vertical="bottom" textRotation="0" wrapText="false" indent="0" shrinkToFit="false"/>
      <protection locked="false" hidden="false"/>
    </xf>
    <xf numFmtId="164" fontId="17" fillId="4" borderId="0" xfId="20" applyFont="true" applyBorder="false" applyAlignment="false" applyProtection="true">
      <alignment horizontal="general" vertical="bottom" textRotation="0" wrapText="false" indent="0" shrinkToFit="false"/>
      <protection locked="true" hidden="true"/>
    </xf>
    <xf numFmtId="164" fontId="12" fillId="4" borderId="10" xfId="0" applyFont="true" applyBorder="true" applyAlignment="true" applyProtection="true">
      <alignment horizontal="left" vertical="top" textRotation="0" wrapText="true" indent="0" shrinkToFit="false"/>
      <protection locked="true" hidden="true"/>
    </xf>
    <xf numFmtId="164" fontId="17" fillId="4" borderId="0" xfId="20" applyFont="true" applyBorder="false" applyAlignment="true" applyProtection="true">
      <alignment horizontal="right" vertical="bottom" textRotation="0" wrapText="false" indent="0" shrinkToFit="false"/>
      <protection locked="true" hidden="true"/>
    </xf>
    <xf numFmtId="164" fontId="16" fillId="4" borderId="0" xfId="20" applyFont="true" applyBorder="false" applyAlignment="false" applyProtection="true">
      <alignment horizontal="general" vertical="bottom" textRotation="0" wrapText="false" indent="0" shrinkToFit="false"/>
      <protection locked="true" hidden="true"/>
    </xf>
    <xf numFmtId="164" fontId="16" fillId="4" borderId="12" xfId="20" applyFont="true" applyBorder="true" applyAlignment="true" applyProtection="true">
      <alignment horizontal="center" vertical="bottom" textRotation="0" wrapText="false" indent="0" shrinkToFit="false"/>
      <protection locked="true" hidden="true"/>
    </xf>
    <xf numFmtId="164" fontId="13" fillId="4" borderId="9" xfId="20" applyFont="true" applyBorder="true" applyAlignment="false" applyProtection="true">
      <alignment horizontal="general" vertical="bottom" textRotation="0" wrapText="false" indent="0" shrinkToFit="false"/>
      <protection locked="true" hidden="true"/>
    </xf>
    <xf numFmtId="164" fontId="4" fillId="4" borderId="10" xfId="20" applyFont="true" applyBorder="true" applyAlignment="false" applyProtection="true">
      <alignment horizontal="general" vertical="bottom" textRotation="0" wrapText="false" indent="0" shrinkToFit="false"/>
      <protection locked="true" hidden="true"/>
    </xf>
    <xf numFmtId="166" fontId="16" fillId="4" borderId="10" xfId="20" applyFont="true" applyBorder="true" applyAlignment="false" applyProtection="true">
      <alignment horizontal="general" vertical="bottom" textRotation="0" wrapText="false" indent="0" shrinkToFit="false"/>
      <protection locked="true" hidden="true"/>
    </xf>
    <xf numFmtId="164" fontId="17" fillId="4" borderId="10" xfId="20" applyFont="true" applyBorder="true" applyAlignment="false" applyProtection="true">
      <alignment horizontal="general" vertical="bottom" textRotation="0" wrapText="false" indent="0" shrinkToFit="false"/>
      <protection locked="true" hidden="true"/>
    </xf>
    <xf numFmtId="164" fontId="21" fillId="4" borderId="10" xfId="20" applyFont="true" applyBorder="true" applyAlignment="true" applyProtection="true">
      <alignment horizontal="right" vertical="bottom" textRotation="0" wrapText="false" indent="0" shrinkToFit="false"/>
      <protection locked="true" hidden="true"/>
    </xf>
    <xf numFmtId="165" fontId="4" fillId="4" borderId="10" xfId="20" applyFont="true" applyBorder="true" applyAlignment="true" applyProtection="true">
      <alignment horizontal="center" vertical="bottom" textRotation="0" wrapText="false" indent="0" shrinkToFit="false"/>
      <protection locked="true" hidden="true"/>
    </xf>
    <xf numFmtId="165" fontId="4" fillId="4" borderId="10" xfId="20" applyFont="true" applyBorder="true" applyAlignment="false" applyProtection="true">
      <alignment horizontal="general" vertical="bottom" textRotation="0" wrapText="false" indent="0" shrinkToFit="false"/>
      <protection locked="true" hidden="true"/>
    </xf>
    <xf numFmtId="164" fontId="4" fillId="4" borderId="11" xfId="20" applyFont="true" applyBorder="true" applyAlignment="false" applyProtection="true">
      <alignment horizontal="general" vertical="bottom" textRotation="0" wrapText="false" indent="0" shrinkToFit="false"/>
      <protection locked="true" hidden="true"/>
    </xf>
    <xf numFmtId="164" fontId="4" fillId="4" borderId="10" xfId="20" applyFont="true" applyBorder="true" applyAlignment="true" applyProtection="true">
      <alignment horizontal="center" vertical="bottom" textRotation="0" wrapText="false" indent="0" shrinkToFit="false"/>
      <protection locked="true" hidden="true"/>
    </xf>
    <xf numFmtId="164" fontId="9" fillId="5" borderId="6" xfId="0" applyFont="true" applyBorder="true" applyAlignment="false" applyProtection="true">
      <alignment horizontal="general" vertical="bottom" textRotation="0" wrapText="false" indent="0" shrinkToFit="false"/>
      <protection locked="true" hidden="true"/>
    </xf>
    <xf numFmtId="164" fontId="4" fillId="5" borderId="7" xfId="20" applyFont="true" applyBorder="true" applyAlignment="false" applyProtection="true">
      <alignment horizontal="general" vertical="bottom" textRotation="0" wrapText="false" indent="0" shrinkToFit="false"/>
      <protection locked="true" hidden="true"/>
    </xf>
    <xf numFmtId="164" fontId="9" fillId="5" borderId="7" xfId="0" applyFont="true" applyBorder="true" applyAlignment="false" applyProtection="true">
      <alignment horizontal="general" vertical="bottom" textRotation="0" wrapText="false" indent="0" shrinkToFit="false"/>
      <protection locked="true" hidden="true"/>
    </xf>
    <xf numFmtId="164" fontId="21" fillId="5" borderId="7" xfId="20" applyFont="true" applyBorder="true" applyAlignment="true" applyProtection="true">
      <alignment horizontal="right" vertical="bottom" textRotation="0" wrapText="false" indent="0" shrinkToFit="false"/>
      <protection locked="true" hidden="true"/>
    </xf>
    <xf numFmtId="164" fontId="4" fillId="5" borderId="8" xfId="20" applyFont="true" applyBorder="true" applyAlignment="false" applyProtection="true">
      <alignment horizontal="general" vertical="bottom" textRotation="0" wrapText="false" indent="0" shrinkToFit="false"/>
      <protection locked="true" hidden="true"/>
    </xf>
    <xf numFmtId="164" fontId="4" fillId="4" borderId="2" xfId="20" applyFont="true" applyBorder="true" applyAlignment="false" applyProtection="true">
      <alignment horizontal="general" vertical="bottom" textRotation="0" wrapText="false" indent="0" shrinkToFit="false"/>
      <protection locked="true" hidden="true"/>
    </xf>
    <xf numFmtId="164" fontId="4" fillId="4" borderId="2" xfId="20" applyFont="true" applyBorder="true" applyAlignment="true" applyProtection="true">
      <alignment horizontal="center" vertical="bottom" textRotation="0" wrapText="false" indent="0" shrinkToFit="false"/>
      <protection locked="true" hidden="true"/>
    </xf>
    <xf numFmtId="165" fontId="4" fillId="4" borderId="2" xfId="20" applyFont="true" applyBorder="true" applyAlignment="true" applyProtection="true">
      <alignment horizontal="center" vertical="bottom" textRotation="0" wrapText="false" indent="0" shrinkToFit="false"/>
      <protection locked="true" hidden="true"/>
    </xf>
    <xf numFmtId="165" fontId="4" fillId="4" borderId="2" xfId="20" applyFont="true" applyBorder="true" applyAlignment="false" applyProtection="true">
      <alignment horizontal="general" vertical="bottom" textRotation="0" wrapText="false" indent="0" shrinkToFit="false"/>
      <protection locked="true" hidden="true"/>
    </xf>
    <xf numFmtId="164" fontId="4" fillId="4" borderId="3" xfId="20" applyFont="true" applyBorder="true" applyAlignment="false" applyProtection="true">
      <alignment horizontal="general" vertical="bottom" textRotation="0" wrapText="false" indent="0" shrinkToFit="false"/>
      <protection locked="true" hidden="true"/>
    </xf>
    <xf numFmtId="164" fontId="19" fillId="12" borderId="12" xfId="20" applyFont="true" applyBorder="true" applyAlignment="true" applyProtection="true">
      <alignment horizontal="center" vertical="bottom" textRotation="0" wrapText="false" indent="0" shrinkToFit="false"/>
      <protection locked="true" hidden="true"/>
    </xf>
    <xf numFmtId="164" fontId="4" fillId="8" borderId="2" xfId="20" applyFont="true" applyBorder="true" applyAlignment="false" applyProtection="true">
      <alignment horizontal="general" vertical="bottom" textRotation="0" wrapText="false" indent="0" shrinkToFit="false"/>
      <protection locked="true" hidden="true"/>
    </xf>
    <xf numFmtId="164" fontId="16" fillId="4" borderId="3" xfId="20" applyFont="true" applyBorder="true" applyAlignment="true" applyProtection="true">
      <alignment horizontal="center" vertical="bottom" textRotation="0" wrapText="false" indent="0" shrinkToFit="false"/>
      <protection locked="true" hidden="true"/>
    </xf>
    <xf numFmtId="165" fontId="4" fillId="8" borderId="2" xfId="20" applyFont="true" applyBorder="true" applyAlignment="true" applyProtection="true">
      <alignment horizontal="center" vertical="bottom" textRotation="0" wrapText="false" indent="0" shrinkToFit="false"/>
      <protection locked="true" hidden="true"/>
    </xf>
    <xf numFmtId="164" fontId="4" fillId="0" borderId="16" xfId="20" applyFont="true" applyBorder="true" applyAlignment="false" applyProtection="true">
      <alignment horizontal="general" vertical="bottom" textRotation="0" wrapText="false" indent="0" shrinkToFit="false"/>
      <protection locked="true" hidden="true"/>
    </xf>
    <xf numFmtId="164" fontId="16" fillId="4" borderId="9" xfId="20" applyFont="true" applyBorder="true" applyAlignment="false" applyProtection="true">
      <alignment horizontal="general" vertical="bottom" textRotation="0" wrapText="false" indent="0" shrinkToFit="false"/>
      <protection locked="true" hidden="true"/>
    </xf>
    <xf numFmtId="164" fontId="16" fillId="4" borderId="10" xfId="20" applyFont="true" applyBorder="true" applyAlignment="false" applyProtection="true">
      <alignment horizontal="general" vertical="bottom" textRotation="0" wrapText="false" indent="0" shrinkToFit="false"/>
      <protection locked="true" hidden="true"/>
    </xf>
    <xf numFmtId="164" fontId="16" fillId="4" borderId="10" xfId="20" applyFont="true" applyBorder="true" applyAlignment="true" applyProtection="true">
      <alignment horizontal="general" vertical="bottom" textRotation="0" wrapText="true" indent="0" shrinkToFit="false"/>
      <protection locked="true" hidden="true"/>
    </xf>
    <xf numFmtId="164" fontId="16" fillId="4" borderId="10" xfId="20" applyFont="true" applyBorder="true" applyAlignment="true" applyProtection="true">
      <alignment horizontal="center" vertical="bottom" textRotation="0" wrapText="true" indent="0" shrinkToFit="false"/>
      <protection locked="true" hidden="true"/>
    </xf>
    <xf numFmtId="164" fontId="23" fillId="4" borderId="10" xfId="20" applyFont="true" applyBorder="true" applyAlignment="true" applyProtection="true">
      <alignment horizontal="right" vertical="bottom" textRotation="0" wrapText="false" indent="0" shrinkToFit="false"/>
      <protection locked="true" hidden="true"/>
    </xf>
    <xf numFmtId="165" fontId="16" fillId="4" borderId="10" xfId="20" applyFont="true" applyBorder="true" applyAlignment="true" applyProtection="true">
      <alignment horizontal="center" vertical="bottom" textRotation="0" wrapText="true" indent="0" shrinkToFit="false"/>
      <protection locked="true" hidden="true"/>
    </xf>
    <xf numFmtId="165" fontId="16" fillId="4" borderId="10" xfId="20" applyFont="true" applyBorder="true" applyAlignment="true" applyProtection="true">
      <alignment horizontal="center" vertical="bottom" textRotation="0" wrapText="false" indent="0" shrinkToFit="false"/>
      <protection locked="true" hidden="true"/>
    </xf>
    <xf numFmtId="165" fontId="16" fillId="4" borderId="16" xfId="20" applyFont="true" applyBorder="true" applyAlignment="true" applyProtection="true">
      <alignment horizontal="center" vertical="bottom" textRotation="0" wrapText="true" indent="0" shrinkToFit="false"/>
      <protection locked="true" hidden="true"/>
    </xf>
    <xf numFmtId="165" fontId="16" fillId="0" borderId="0" xfId="20" applyFont="true" applyBorder="false" applyAlignment="true" applyProtection="true">
      <alignment horizontal="center" vertical="bottom" textRotation="0" wrapText="true" indent="0" shrinkToFit="false"/>
      <protection locked="true" hidden="true"/>
    </xf>
    <xf numFmtId="164" fontId="16" fillId="4" borderId="7" xfId="20" applyFont="true" applyBorder="true" applyAlignment="true" applyProtection="true">
      <alignment horizontal="center" vertical="bottom" textRotation="0" wrapText="true" indent="0" shrinkToFit="false"/>
      <protection locked="true" hidden="true"/>
    </xf>
    <xf numFmtId="164" fontId="4" fillId="4" borderId="8" xfId="20" applyFont="true" applyBorder="true" applyAlignment="true" applyProtection="true">
      <alignment horizontal="center" vertical="bottom" textRotation="0" wrapText="true" indent="0" shrinkToFit="false"/>
      <protection locked="true" hidden="true"/>
    </xf>
    <xf numFmtId="164" fontId="4" fillId="4" borderId="6" xfId="20" applyFont="true" applyBorder="true" applyAlignment="true" applyProtection="true">
      <alignment horizontal="general" vertical="bottom" textRotation="0" wrapText="true" indent="0" shrinkToFit="false"/>
      <protection locked="true" hidden="true"/>
    </xf>
    <xf numFmtId="165" fontId="16" fillId="4" borderId="7" xfId="20" applyFont="true" applyBorder="true" applyAlignment="true" applyProtection="true">
      <alignment horizontal="general" vertical="bottom" textRotation="0" wrapText="true" indent="0" shrinkToFit="false"/>
      <protection locked="true" hidden="true"/>
    </xf>
    <xf numFmtId="164" fontId="4" fillId="4" borderId="7" xfId="20" applyFont="true" applyBorder="true" applyAlignment="true" applyProtection="true">
      <alignment horizontal="general" vertical="bottom" textRotation="0" wrapText="true" indent="0" shrinkToFit="false"/>
      <protection locked="true" hidden="true"/>
    </xf>
    <xf numFmtId="164" fontId="4" fillId="4" borderId="8" xfId="20" applyFont="true" applyBorder="true" applyAlignment="true" applyProtection="true">
      <alignment horizontal="general" vertical="bottom" textRotation="0" wrapText="true" indent="0" shrinkToFit="false"/>
      <protection locked="true" hidden="true"/>
    </xf>
    <xf numFmtId="164" fontId="16" fillId="4" borderId="11" xfId="20" applyFont="true" applyBorder="true" applyAlignment="false" applyProtection="true">
      <alignment horizontal="general" vertical="bottom" textRotation="0" wrapText="false" indent="0" shrinkToFit="false"/>
      <protection locked="true" hidden="true"/>
    </xf>
    <xf numFmtId="164" fontId="4" fillId="0" borderId="17" xfId="20" applyFont="true" applyBorder="true" applyAlignment="false" applyProtection="true">
      <alignment horizontal="general" vertical="bottom" textRotation="0" wrapText="false" indent="0" shrinkToFit="false"/>
      <protection locked="true" hidden="true"/>
    </xf>
    <xf numFmtId="165" fontId="16" fillId="4" borderId="9" xfId="20" applyFont="true" applyBorder="true" applyAlignment="true" applyProtection="true">
      <alignment horizontal="center" vertical="bottom" textRotation="0" wrapText="true" indent="0" shrinkToFit="false"/>
      <protection locked="true" hidden="true"/>
    </xf>
    <xf numFmtId="165" fontId="16" fillId="4" borderId="11" xfId="20" applyFont="true" applyBorder="true" applyAlignment="true" applyProtection="true">
      <alignment horizontal="center" vertical="bottom" textRotation="0" wrapText="true" indent="0" shrinkToFit="false"/>
      <protection locked="true" hidden="true"/>
    </xf>
    <xf numFmtId="164" fontId="4" fillId="4" borderId="1" xfId="20" applyFont="true" applyBorder="true" applyAlignment="false" applyProtection="true">
      <alignment horizontal="general" vertical="bottom" textRotation="0" wrapText="false" indent="0" shrinkToFit="false"/>
      <protection locked="true" hidden="true"/>
    </xf>
    <xf numFmtId="164" fontId="21" fillId="4" borderId="2" xfId="20" applyFont="true" applyBorder="true" applyAlignment="true" applyProtection="true">
      <alignment horizontal="right" vertical="bottom" textRotation="0" wrapText="false" indent="0" shrinkToFit="false"/>
      <protection locked="true" hidden="true"/>
    </xf>
    <xf numFmtId="165" fontId="4" fillId="4" borderId="4" xfId="20" applyFont="true" applyBorder="true" applyAlignment="true" applyProtection="true">
      <alignment horizontal="center" vertical="bottom" textRotation="0" wrapText="false" indent="0" shrinkToFit="false"/>
      <protection locked="true" hidden="true"/>
    </xf>
    <xf numFmtId="164" fontId="16" fillId="2" borderId="0" xfId="20" applyFont="true" applyBorder="false" applyAlignment="false" applyProtection="true">
      <alignment horizontal="general" vertical="bottom" textRotation="0" wrapText="false" indent="0" shrinkToFit="false"/>
      <protection locked="false" hidden="false"/>
    </xf>
    <xf numFmtId="165" fontId="21" fillId="4" borderId="0" xfId="20" applyFont="true" applyBorder="false" applyAlignment="false" applyProtection="true">
      <alignment horizontal="general" vertical="bottom" textRotation="0" wrapText="false" indent="0" shrinkToFit="false"/>
      <protection locked="true" hidden="true"/>
    </xf>
    <xf numFmtId="164" fontId="21" fillId="4" borderId="0" xfId="20" applyFont="true" applyBorder="false" applyAlignment="false" applyProtection="true">
      <alignment horizontal="general" vertical="bottom" textRotation="0" wrapText="false" indent="0" shrinkToFit="false"/>
      <protection locked="true" hidden="true"/>
    </xf>
    <xf numFmtId="168" fontId="4" fillId="4" borderId="0" xfId="20" applyFont="true" applyBorder="false" applyAlignment="false" applyProtection="true">
      <alignment horizontal="general" vertical="bottom" textRotation="0" wrapText="false" indent="0" shrinkToFit="false"/>
      <protection locked="true" hidden="true"/>
    </xf>
    <xf numFmtId="165" fontId="4" fillId="4" borderId="4" xfId="20" applyFont="true" applyBorder="true" applyAlignment="true" applyProtection="true">
      <alignment horizontal="right" vertical="bottom" textRotation="0" wrapText="false" indent="0" shrinkToFit="false"/>
      <protection locked="true" hidden="true"/>
    </xf>
    <xf numFmtId="165" fontId="4" fillId="4" borderId="0" xfId="20" applyFont="true" applyBorder="false" applyAlignment="true" applyProtection="true">
      <alignment horizontal="left" vertical="bottom" textRotation="0" wrapText="false" indent="0" shrinkToFit="false"/>
      <protection locked="true" hidden="true"/>
    </xf>
    <xf numFmtId="170" fontId="16" fillId="12" borderId="0" xfId="20" applyFont="true" applyBorder="false" applyAlignment="false" applyProtection="true">
      <alignment horizontal="general" vertical="bottom" textRotation="0" wrapText="false" indent="0" shrinkToFit="false"/>
      <protection locked="true" hidden="true"/>
    </xf>
    <xf numFmtId="165" fontId="16" fillId="12" borderId="0" xfId="20" applyFont="true" applyBorder="false" applyAlignment="false" applyProtection="true">
      <alignment horizontal="general" vertical="bottom" textRotation="0" wrapText="false" indent="0" shrinkToFit="false"/>
      <protection locked="true" hidden="true"/>
    </xf>
    <xf numFmtId="168" fontId="4" fillId="4" borderId="0" xfId="20" applyFont="true" applyBorder="false" applyAlignment="true" applyProtection="true">
      <alignment horizontal="center" vertical="bottom" textRotation="0" wrapText="false" indent="0" shrinkToFit="false"/>
      <protection locked="true" hidden="true"/>
    </xf>
    <xf numFmtId="170" fontId="4" fillId="4" borderId="0" xfId="20" applyFont="true" applyBorder="false" applyAlignment="false" applyProtection="true">
      <alignment horizontal="general" vertical="bottom" textRotation="0" wrapText="false" indent="0" shrinkToFit="false"/>
      <protection locked="true" hidden="true"/>
    </xf>
    <xf numFmtId="164" fontId="20" fillId="4" borderId="4" xfId="20" applyFont="true" applyBorder="true" applyAlignment="false" applyProtection="true">
      <alignment horizontal="general" vertical="bottom" textRotation="0" wrapText="false" indent="0" shrinkToFit="false"/>
      <protection locked="true" hidden="true"/>
    </xf>
    <xf numFmtId="165" fontId="4" fillId="4" borderId="4" xfId="20" applyFont="true" applyBorder="true" applyAlignment="true" applyProtection="true">
      <alignment horizontal="left" vertical="bottom" textRotation="0" wrapText="false" indent="0" shrinkToFit="false"/>
      <protection locked="true" hidden="true"/>
    </xf>
    <xf numFmtId="164" fontId="4" fillId="4" borderId="9" xfId="20" applyFont="true" applyBorder="true" applyAlignment="false" applyProtection="true">
      <alignment horizontal="general" vertical="bottom" textRotation="0" wrapText="false" indent="0" shrinkToFit="false"/>
      <protection locked="true" hidden="true"/>
    </xf>
    <xf numFmtId="165" fontId="4" fillId="4" borderId="9" xfId="20" applyFont="true" applyBorder="true" applyAlignment="true" applyProtection="true">
      <alignment horizontal="center" vertical="bottom" textRotation="0" wrapText="false" indent="0" shrinkToFit="false"/>
      <protection locked="true" hidden="true"/>
    </xf>
    <xf numFmtId="164" fontId="4" fillId="0" borderId="18" xfId="20" applyFont="true" applyBorder="true" applyAlignment="false" applyProtection="true">
      <alignment horizontal="general" vertical="bottom" textRotation="0" wrapText="false" indent="0" shrinkToFit="false"/>
      <protection locked="true" hidden="true"/>
    </xf>
    <xf numFmtId="164" fontId="16" fillId="4" borderId="6" xfId="20" applyFont="true" applyBorder="true" applyAlignment="true" applyProtection="true">
      <alignment horizontal="center" vertical="bottom" textRotation="0" wrapText="true" indent="0" shrinkToFit="false"/>
      <protection locked="true" hidden="true"/>
    </xf>
    <xf numFmtId="164" fontId="4" fillId="4" borderId="10" xfId="20" applyFont="true" applyBorder="true" applyAlignment="true" applyProtection="true">
      <alignment horizontal="general" vertical="bottom" textRotation="0" wrapText="true" indent="0" shrinkToFit="false"/>
      <protection locked="true" hidden="true"/>
    </xf>
    <xf numFmtId="165" fontId="16" fillId="4" borderId="10" xfId="20" applyFont="true" applyBorder="true" applyAlignment="true" applyProtection="true">
      <alignment horizontal="general" vertical="bottom" textRotation="0" wrapText="true" indent="0" shrinkToFit="false"/>
      <protection locked="true" hidden="true"/>
    </xf>
    <xf numFmtId="164" fontId="4" fillId="4" borderId="11" xfId="20" applyFont="true" applyBorder="true" applyAlignment="true" applyProtection="true">
      <alignment horizontal="general" vertical="bottom" textRotation="0" wrapText="true" indent="0" shrinkToFit="false"/>
      <protection locked="true" hidden="true"/>
    </xf>
    <xf numFmtId="165" fontId="4" fillId="4" borderId="1" xfId="20" applyFont="true" applyBorder="true" applyAlignment="true" applyProtection="true">
      <alignment horizontal="center" vertical="bottom" textRotation="0" wrapText="false" indent="0" shrinkToFit="false"/>
      <protection locked="true" hidden="true"/>
    </xf>
    <xf numFmtId="170" fontId="21" fillId="4" borderId="0" xfId="20" applyFont="true" applyBorder="false" applyAlignment="false" applyProtection="true">
      <alignment horizontal="general" vertical="bottom" textRotation="0" wrapText="false" indent="0" shrinkToFit="false"/>
      <protection locked="true" hidden="true"/>
    </xf>
    <xf numFmtId="170" fontId="4" fillId="4" borderId="4" xfId="20" applyFont="true" applyBorder="true" applyAlignment="true" applyProtection="true">
      <alignment horizontal="right" vertical="bottom" textRotation="0" wrapText="false" indent="0" shrinkToFit="false"/>
      <protection locked="true" hidden="true"/>
    </xf>
    <xf numFmtId="165" fontId="21" fillId="4" borderId="0" xfId="20" applyFont="true" applyBorder="false" applyAlignment="true" applyProtection="true">
      <alignment horizontal="left" vertical="bottom" textRotation="0" wrapText="false" indent="0" shrinkToFit="false"/>
      <protection locked="true" hidden="true"/>
    </xf>
    <xf numFmtId="169" fontId="16" fillId="4" borderId="0" xfId="20" applyFont="true" applyBorder="false" applyAlignment="true" applyProtection="true">
      <alignment horizontal="right" vertical="top" textRotation="0" wrapText="false" indent="0" shrinkToFit="false"/>
      <protection locked="true" hidden="true"/>
    </xf>
    <xf numFmtId="171" fontId="4" fillId="4" borderId="4" xfId="20" applyFont="true" applyBorder="true" applyAlignment="true" applyProtection="true">
      <alignment horizontal="right" vertical="bottom" textRotation="0" wrapText="false" indent="0" shrinkToFit="false"/>
      <protection locked="true" hidden="true"/>
    </xf>
    <xf numFmtId="164" fontId="4" fillId="4" borderId="5" xfId="20" applyFont="true" applyBorder="true" applyAlignment="true" applyProtection="true">
      <alignment horizontal="left" vertical="top" textRotation="0" wrapText="false" indent="0" shrinkToFit="false"/>
      <protection locked="true" hidden="true"/>
    </xf>
    <xf numFmtId="164" fontId="4" fillId="4" borderId="4" xfId="20" applyFont="true" applyBorder="true" applyAlignment="true" applyProtection="true">
      <alignment horizontal="left" vertical="top" textRotation="0" wrapText="false" indent="0" shrinkToFit="false"/>
      <protection locked="true" hidden="true"/>
    </xf>
    <xf numFmtId="164" fontId="4" fillId="4" borderId="0" xfId="20" applyFont="true" applyBorder="false" applyAlignment="true" applyProtection="true">
      <alignment horizontal="left" vertical="top" textRotation="0" wrapText="false" indent="0" shrinkToFit="false"/>
      <protection locked="true" hidden="true"/>
    </xf>
    <xf numFmtId="164" fontId="20" fillId="4" borderId="0" xfId="20" applyFont="true" applyBorder="false" applyAlignment="false" applyProtection="true">
      <alignment horizontal="general" vertical="bottom" textRotation="0" wrapText="false" indent="0" shrinkToFit="false"/>
      <protection locked="true" hidden="true"/>
    </xf>
    <xf numFmtId="165" fontId="16" fillId="4" borderId="0" xfId="20" applyFont="true" applyBorder="false" applyAlignment="false" applyProtection="true">
      <alignment horizontal="general" vertical="bottom" textRotation="0" wrapText="false" indent="0" shrinkToFit="false"/>
      <protection locked="true" hidden="true"/>
    </xf>
    <xf numFmtId="164" fontId="4" fillId="4" borderId="0" xfId="20" applyFont="true" applyBorder="false" applyAlignment="true" applyProtection="true">
      <alignment horizontal="right" vertical="top" textRotation="0" wrapText="false" indent="0" shrinkToFit="false"/>
      <protection locked="true" hidden="true"/>
    </xf>
    <xf numFmtId="166" fontId="16" fillId="4" borderId="0" xfId="20" applyFont="true" applyBorder="false" applyAlignment="false" applyProtection="true">
      <alignment horizontal="general" vertical="bottom" textRotation="0" wrapText="false" indent="0" shrinkToFit="false"/>
      <protection locked="true" hidden="true"/>
    </xf>
    <xf numFmtId="166" fontId="4" fillId="4" borderId="0" xfId="20" applyFont="true" applyBorder="false" applyAlignment="true" applyProtection="true">
      <alignment horizontal="center" vertical="bottom" textRotation="0" wrapText="false" indent="0" shrinkToFit="false"/>
      <protection locked="true" hidden="true"/>
    </xf>
    <xf numFmtId="165" fontId="16" fillId="4" borderId="10" xfId="20" applyFont="true" applyBorder="true" applyAlignment="false" applyProtection="true">
      <alignment horizontal="general" vertical="bottom" textRotation="0" wrapText="false" indent="0" shrinkToFit="false"/>
      <protection locked="true" hidden="true"/>
    </xf>
    <xf numFmtId="168" fontId="4" fillId="4" borderId="10" xfId="20" applyFont="true" applyBorder="true" applyAlignment="true" applyProtection="true">
      <alignment horizontal="center" vertical="bottom" textRotation="0" wrapText="false" indent="0" shrinkToFit="false"/>
      <protection locked="true" hidden="true"/>
    </xf>
    <xf numFmtId="164" fontId="4" fillId="4" borderId="4" xfId="20" applyFont="true" applyBorder="true" applyAlignment="true" applyProtection="true">
      <alignment horizontal="center" vertical="bottom" textRotation="0" wrapText="true" indent="0" shrinkToFit="false"/>
      <protection locked="true" hidden="true"/>
    </xf>
    <xf numFmtId="164" fontId="4" fillId="4" borderId="0" xfId="20" applyFont="true" applyBorder="false" applyAlignment="true" applyProtection="true">
      <alignment horizontal="center" vertical="bottom" textRotation="0" wrapText="true" indent="0" shrinkToFit="false"/>
      <protection locked="true" hidden="true"/>
    </xf>
    <xf numFmtId="164" fontId="23" fillId="4" borderId="0" xfId="20" applyFont="true" applyBorder="false" applyAlignment="true" applyProtection="true">
      <alignment horizontal="right" vertical="bottom" textRotation="0" wrapText="false" indent="0" shrinkToFit="false"/>
      <protection locked="true" hidden="true"/>
    </xf>
    <xf numFmtId="170" fontId="21" fillId="4" borderId="0" xfId="20" applyFont="true" applyBorder="false" applyAlignment="true" applyProtection="true">
      <alignment horizontal="right" vertical="bottom" textRotation="0" wrapText="false" indent="0" shrinkToFit="false"/>
      <protection locked="true" hidden="true"/>
    </xf>
    <xf numFmtId="168" fontId="21" fillId="4" borderId="0" xfId="20" applyFont="true" applyBorder="false" applyAlignment="true" applyProtection="true">
      <alignment horizontal="right" vertical="bottom" textRotation="0" wrapText="false" indent="0" shrinkToFit="false"/>
      <protection locked="true" hidden="true"/>
    </xf>
    <xf numFmtId="164" fontId="4" fillId="8" borderId="0" xfId="20" applyFont="true" applyBorder="false" applyAlignment="false" applyProtection="true">
      <alignment horizontal="general" vertical="bottom" textRotation="0" wrapText="false" indent="0" shrinkToFit="false"/>
      <protection locked="true" hidden="true"/>
    </xf>
    <xf numFmtId="164" fontId="21" fillId="8" borderId="0" xfId="20" applyFont="true" applyBorder="false" applyAlignment="true" applyProtection="true">
      <alignment horizontal="right" vertical="bottom" textRotation="0" wrapText="false" indent="0" shrinkToFit="false"/>
      <protection locked="true" hidden="true"/>
    </xf>
    <xf numFmtId="165" fontId="4" fillId="8" borderId="0" xfId="20" applyFont="true" applyBorder="false" applyAlignment="true" applyProtection="true">
      <alignment horizontal="center" vertical="bottom" textRotation="0" wrapText="false" indent="0" shrinkToFit="false"/>
      <protection locked="true" hidden="true"/>
    </xf>
    <xf numFmtId="165" fontId="4" fillId="8" borderId="0" xfId="20" applyFont="true" applyBorder="false" applyAlignment="false" applyProtection="true">
      <alignment horizontal="general" vertical="bottom" textRotation="0" wrapText="false" indent="0" shrinkToFit="false"/>
      <protection locked="true" hidden="true"/>
    </xf>
    <xf numFmtId="164" fontId="4" fillId="8" borderId="0" xfId="20" applyFont="true" applyBorder="false" applyAlignment="true" applyProtection="true">
      <alignment horizontal="center" vertical="bottom" textRotation="0" wrapText="false" indent="0" shrinkToFit="false"/>
      <protection locked="true" hidden="true"/>
    </xf>
    <xf numFmtId="164" fontId="16" fillId="0" borderId="0" xfId="20" applyFont="true" applyBorder="false" applyAlignment="false" applyProtection="true">
      <alignment horizontal="general" vertical="bottom" textRotation="0" wrapText="false" indent="0" shrinkToFit="false"/>
      <protection locked="true" hidden="true"/>
    </xf>
    <xf numFmtId="164" fontId="4" fillId="0" borderId="0" xfId="20" applyFont="true" applyBorder="true" applyAlignment="true" applyProtection="true">
      <alignment horizontal="left" vertical="top" textRotation="0" wrapText="true" indent="0" shrinkToFit="false"/>
      <protection locked="true" hidden="true"/>
    </xf>
    <xf numFmtId="164" fontId="23" fillId="0" borderId="0" xfId="20" applyFont="true" applyBorder="false" applyAlignment="true" applyProtection="true">
      <alignment horizontal="right" vertical="bottom" textRotation="0" wrapText="false" indent="0" shrinkToFit="false"/>
      <protection locked="true" hidden="true"/>
    </xf>
    <xf numFmtId="165" fontId="16" fillId="0" borderId="0" xfId="20" applyFont="true" applyBorder="false" applyAlignment="true" applyProtection="true">
      <alignment horizontal="center" vertical="bottom" textRotation="0" wrapText="false" indent="0" shrinkToFit="false"/>
      <protection locked="true" hidden="true"/>
    </xf>
    <xf numFmtId="165" fontId="16" fillId="0" borderId="0" xfId="20" applyFont="true" applyBorder="false" applyAlignment="false" applyProtection="true">
      <alignment horizontal="general" vertical="bottom" textRotation="0" wrapText="false" indent="0" shrinkToFit="false"/>
      <protection locked="true" hidden="true"/>
    </xf>
    <xf numFmtId="164" fontId="16" fillId="0" borderId="0" xfId="20" applyFont="true" applyBorder="false" applyAlignment="true" applyProtection="true">
      <alignment horizontal="center" vertical="bottom" textRotation="0" wrapText="false" indent="0" shrinkToFit="false"/>
      <protection locked="true" hidden="tru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24" fillId="7" borderId="2" xfId="0" applyFont="true" applyBorder="true" applyAlignment="true" applyProtection="false">
      <alignment horizontal="general" vertical="center" textRotation="0" wrapText="false" indent="0" shrinkToFit="false"/>
      <protection locked="true" hidden="false"/>
    </xf>
    <xf numFmtId="164" fontId="0" fillId="7" borderId="3" xfId="0" applyFont="false" applyBorder="true" applyAlignment="false" applyProtection="false">
      <alignment horizontal="general" vertical="bottom" textRotation="0" wrapText="false" indent="0" shrinkToFit="false"/>
      <protection locked="true" hidden="false"/>
    </xf>
    <xf numFmtId="164" fontId="0" fillId="7" borderId="4" xfId="0" applyFont="false" applyBorder="true" applyAlignment="false" applyProtection="false">
      <alignment horizontal="general" vertical="bottom" textRotation="0" wrapText="false" indent="0" shrinkToFit="false"/>
      <protection locked="true" hidden="false"/>
    </xf>
    <xf numFmtId="164" fontId="14" fillId="7" borderId="12" xfId="0" applyFont="true" applyBorder="true" applyAlignment="true" applyProtection="false">
      <alignment horizontal="center" vertical="bottom" textRotation="0" wrapText="false" indent="0" shrinkToFit="false"/>
      <protection locked="true" hidden="false"/>
    </xf>
    <xf numFmtId="164" fontId="0" fillId="7" borderId="5" xfId="0" applyFont="false" applyBorder="true" applyAlignment="false" applyProtection="false">
      <alignment horizontal="general" vertical="bottom" textRotation="0" wrapText="false" indent="0" shrinkToFit="false"/>
      <protection locked="true" hidden="false"/>
    </xf>
    <xf numFmtId="164" fontId="0" fillId="13" borderId="4" xfId="0" applyFont="false" applyBorder="tru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14" fillId="13" borderId="12" xfId="0" applyFont="true" applyBorder="true" applyAlignment="true" applyProtection="false">
      <alignment horizontal="center"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11" borderId="17" xfId="0" applyFont="true" applyBorder="true" applyAlignment="false" applyProtection="false">
      <alignment horizontal="general" vertical="bottom" textRotation="0" wrapText="false" indent="0" shrinkToFit="false"/>
      <protection locked="true" hidden="false"/>
    </xf>
    <xf numFmtId="164" fontId="0" fillId="14" borderId="17" xfId="0" applyFont="true" applyBorder="true" applyAlignment="false" applyProtection="false">
      <alignment horizontal="general" vertical="bottom" textRotation="0" wrapText="false" indent="0" shrinkToFit="false"/>
      <protection locked="true" hidden="false"/>
    </xf>
    <xf numFmtId="164" fontId="0" fillId="8" borderId="17" xfId="0" applyFont="true" applyBorder="true" applyAlignment="false" applyProtection="false">
      <alignment horizontal="general" vertical="bottom" textRotation="0" wrapText="fals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64" fontId="25" fillId="13" borderId="0" xfId="0" applyFont="true" applyBorder="false" applyAlignment="false" applyProtection="false">
      <alignment horizontal="general" vertical="bottom" textRotation="0" wrapText="false" indent="0" shrinkToFit="false"/>
      <protection locked="true" hidden="false"/>
    </xf>
    <xf numFmtId="164" fontId="0" fillId="13" borderId="17" xfId="0" applyFont="true" applyBorder="true" applyAlignment="true" applyProtection="false">
      <alignment horizontal="center" vertical="bottom" textRotation="0" wrapText="false" indent="0" shrinkToFit="false"/>
      <protection locked="true" hidden="false"/>
    </xf>
    <xf numFmtId="172" fontId="0" fillId="13" borderId="17" xfId="0" applyFont="true" applyBorder="true" applyAlignment="true" applyProtection="false">
      <alignment horizontal="center" vertical="bottom" textRotation="0" wrapText="false" indent="0" shrinkToFit="false"/>
      <protection locked="true" hidden="false"/>
    </xf>
    <xf numFmtId="173" fontId="0" fillId="13" borderId="17" xfId="0" applyFont="fals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17" xfId="0" applyFont="false" applyBorder="tru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1" shrinkToFit="false"/>
      <protection locked="true" hidden="false"/>
    </xf>
    <xf numFmtId="164" fontId="0" fillId="0" borderId="0" xfId="0" applyFont="true" applyBorder="false" applyAlignment="true" applyProtection="false">
      <alignment horizontal="left" vertical="bottom" textRotation="0" wrapText="true" indent="1" shrinkToFit="false"/>
      <protection locked="true" hidden="false"/>
    </xf>
    <xf numFmtId="164" fontId="0" fillId="8" borderId="17" xfId="0" applyFont="false" applyBorder="true" applyAlignment="true" applyProtection="false">
      <alignment horizontal="right" vertical="bottom" textRotation="0" wrapText="false" indent="0" shrinkToFit="false"/>
      <protection locked="true" hidden="false"/>
    </xf>
    <xf numFmtId="164" fontId="0" fillId="15" borderId="17" xfId="0" applyFont="false" applyBorder="true" applyAlignment="false" applyProtection="false">
      <alignment horizontal="general" vertical="bottom" textRotation="0" wrapText="false" indent="0" shrinkToFit="false"/>
      <protection locked="true" hidden="false"/>
    </xf>
    <xf numFmtId="164" fontId="0" fillId="16" borderId="17" xfId="0" applyFont="false" applyBorder="true" applyAlignment="false" applyProtection="false">
      <alignment horizontal="general" vertical="bottom" textRotation="0" wrapText="false" indent="0" shrinkToFit="false"/>
      <protection locked="true" hidden="false"/>
    </xf>
    <xf numFmtId="164" fontId="14" fillId="13" borderId="0" xfId="0" applyFont="true" applyBorder="false" applyAlignment="true" applyProtection="false">
      <alignment horizontal="left" vertical="bottom" textRotation="0" wrapText="false" indent="0" shrinkToFit="false"/>
      <protection locked="true" hidden="false"/>
    </xf>
    <xf numFmtId="164" fontId="0" fillId="13" borderId="17" xfId="0" applyFont="false" applyBorder="true" applyAlignment="false" applyProtection="false">
      <alignment horizontal="general" vertical="bottom" textRotation="0" wrapText="false" indent="0" shrinkToFit="false"/>
      <protection locked="true" hidden="false"/>
    </xf>
    <xf numFmtId="164" fontId="25" fillId="10" borderId="0" xfId="0" applyFont="true" applyBorder="false" applyAlignment="false" applyProtection="false">
      <alignment horizontal="general" vertical="bottom" textRotation="0" wrapText="false" indent="0" shrinkToFit="false"/>
      <protection locked="true" hidden="false"/>
    </xf>
    <xf numFmtId="164" fontId="0" fillId="0" borderId="17" xfId="0" applyFont="true" applyBorder="true" applyAlignment="true" applyProtection="false">
      <alignment horizontal="center" vertical="center" textRotation="0" wrapText="true" indent="0" shrinkToFit="false"/>
      <protection locked="true" hidden="false"/>
    </xf>
    <xf numFmtId="164" fontId="0" fillId="10" borderId="4" xfId="0" applyFont="false" applyBorder="true" applyAlignment="false" applyProtection="false">
      <alignment horizontal="general" vertical="bottom" textRotation="0" wrapText="false" indent="0" shrinkToFit="false"/>
      <protection locked="true" hidden="false"/>
    </xf>
    <xf numFmtId="164" fontId="0" fillId="10" borderId="17" xfId="0" applyFont="fals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0" fillId="13" borderId="16" xfId="0" applyFont="false" applyBorder="true" applyAlignment="false" applyProtection="false">
      <alignment horizontal="general" vertical="bottom" textRotation="0" wrapText="false" indent="0" shrinkToFit="false"/>
      <protection locked="true" hidden="false"/>
    </xf>
    <xf numFmtId="164" fontId="0" fillId="13" borderId="19" xfId="0" applyFont="false" applyBorder="true" applyAlignment="false" applyProtection="false">
      <alignment horizontal="general" vertical="bottom" textRotation="0" wrapText="false" indent="0" shrinkToFit="false"/>
      <protection locked="true" hidden="false"/>
    </xf>
    <xf numFmtId="164" fontId="0" fillId="13" borderId="20"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general" vertical="bottom" textRotation="0" wrapText="true" indent="0" shrinkToFit="false"/>
      <protection locked="true" hidden="false"/>
    </xf>
    <xf numFmtId="164" fontId="0" fillId="0" borderId="21" xfId="0" applyFont="true" applyBorder="true" applyAlignment="false" applyProtection="false">
      <alignment horizontal="general" vertical="bottom" textRotation="0" wrapText="false" indent="0" shrinkToFit="false"/>
      <protection locked="true" hidden="false"/>
    </xf>
    <xf numFmtId="164" fontId="0" fillId="0" borderId="22" xfId="0" applyFont="true" applyBorder="true" applyAlignment="false" applyProtection="false">
      <alignment horizontal="general" vertical="bottom" textRotation="0" wrapText="false" indent="0" shrinkToFit="false"/>
      <protection locked="true" hidden="false"/>
    </xf>
    <xf numFmtId="164" fontId="0" fillId="0" borderId="22" xfId="0" applyFont="true" applyBorder="true" applyAlignment="true" applyProtection="false">
      <alignment horizontal="general" vertical="bottom" textRotation="0" wrapText="true" indent="0" shrinkToFit="false"/>
      <protection locked="true" hidden="false"/>
    </xf>
    <xf numFmtId="164" fontId="26" fillId="0" borderId="21" xfId="0" applyFont="true" applyBorder="true" applyAlignment="true" applyProtection="false">
      <alignment horizontal="general" vertical="bottom" textRotation="0" wrapText="true" indent="0" shrinkToFit="false"/>
      <protection locked="true" hidden="false"/>
    </xf>
    <xf numFmtId="164" fontId="27" fillId="0" borderId="21" xfId="0" applyFont="true" applyBorder="true" applyAlignment="true" applyProtection="false">
      <alignment horizontal="general" vertical="bottom" textRotation="0" wrapText="true" indent="0" shrinkToFit="false"/>
      <protection locked="true" hidden="false"/>
    </xf>
    <xf numFmtId="164" fontId="27" fillId="0" borderId="23" xfId="0" applyFont="true" applyBorder="true" applyAlignment="true" applyProtection="false">
      <alignment horizontal="general" vertical="bottom" textRotation="0" wrapText="true" indent="0" shrinkToFit="false"/>
      <protection locked="true" hidden="false"/>
    </xf>
    <xf numFmtId="164" fontId="0" fillId="0" borderId="23" xfId="0" applyFont="true" applyBorder="true" applyAlignment="true" applyProtection="false">
      <alignment horizontal="general" vertical="bottom" textRotation="0" wrapText="true" indent="0" shrinkToFit="false"/>
      <protection locked="true" hidden="false"/>
    </xf>
    <xf numFmtId="164" fontId="0" fillId="7" borderId="9" xfId="0" applyFont="false" applyBorder="true" applyAlignment="false" applyProtection="false">
      <alignment horizontal="general" vertical="bottom" textRotation="0" wrapText="false" indent="0" shrinkToFit="false"/>
      <protection locked="true" hidden="false"/>
    </xf>
    <xf numFmtId="164" fontId="0" fillId="7" borderId="10" xfId="0" applyFont="true" applyBorder="true" applyAlignment="false" applyProtection="false">
      <alignment horizontal="general" vertical="bottom" textRotation="0" wrapText="false" indent="0" shrinkToFit="false"/>
      <protection locked="true" hidden="false"/>
    </xf>
    <xf numFmtId="164" fontId="0" fillId="7" borderId="11" xfId="0" applyFont="fals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996600"/>
      <rgbColor rgb="FF800080"/>
      <rgbColor rgb="FF008080"/>
      <rgbColor rgb="FFD0CECE"/>
      <rgbColor rgb="FF767171"/>
      <rgbColor rgb="FF9999FF"/>
      <rgbColor rgb="FF993366"/>
      <rgbColor rgb="FFE7E6E6"/>
      <rgbColor rgb="FFDAE3F3"/>
      <rgbColor rgb="FF660066"/>
      <rgbColor rgb="FFFF7C80"/>
      <rgbColor rgb="FF0070C0"/>
      <rgbColor rgb="FFBDD7EE"/>
      <rgbColor rgb="FF000080"/>
      <rgbColor rgb="FFFF00FF"/>
      <rgbColor rgb="FFFFFF00"/>
      <rgbColor rgb="FF00FFFF"/>
      <rgbColor rgb="FF800080"/>
      <rgbColor rgb="FF800000"/>
      <rgbColor rgb="FF008080"/>
      <rgbColor rgb="FF0000FF"/>
      <rgbColor rgb="FF00CCFF"/>
      <rgbColor rgb="FFCCFFFF"/>
      <rgbColor rgb="FFD9D9D9"/>
      <rgbColor rgb="FFFFE699"/>
      <rgbColor rgb="FF99CCFF"/>
      <rgbColor rgb="FFFF99CC"/>
      <rgbColor rgb="FFCC99FF"/>
      <rgbColor rgb="FFFFCC99"/>
      <rgbColor rgb="FF3366FF"/>
      <rgbColor rgb="FF33CCCC"/>
      <rgbColor rgb="FF92D050"/>
      <rgbColor rgb="FFFFCC00"/>
      <rgbColor rgb="FFFF9900"/>
      <rgbColor rgb="FFED7D31"/>
      <rgbColor rgb="FF666699"/>
      <rgbColor rgb="FF969696"/>
      <rgbColor rgb="FF003366"/>
      <rgbColor rgb="FF00B050"/>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xl/media/image1.png" TargetMode="External"/><Relationship Id="rId2" Type="http://schemas.openxmlformats.org/officeDocument/2006/relationships/image" Target="../media/image1.jpeg"/><Relationship Id="rId3" Type="http://schemas.openxmlformats.org/officeDocument/2006/relationships/hyperlink" Target="/xl/media/image3.png" TargetMode="External"/><Relationship Id="rId4" Type="http://schemas.openxmlformats.org/officeDocument/2006/relationships/image" Target="../media/image2.jpeg"/><Relationship Id="rId5" Type="http://schemas.openxmlformats.org/officeDocument/2006/relationships/hyperlink" Target="/xl/media/image5.jpeg" TargetMode="External"/><Relationship Id="rId6" Type="http://schemas.openxmlformats.org/officeDocument/2006/relationships/image" Target="../media/image3.png"/><Relationship Id="rId7" Type="http://schemas.openxmlformats.org/officeDocument/2006/relationships/hyperlink" Target="/xl/media/image5.jpeg" TargetMode="External"/><Relationship Id="rId8" Type="http://schemas.openxmlformats.org/officeDocument/2006/relationships/image" Target="../media/image4.png"/><Relationship Id="rId9" Type="http://schemas.openxmlformats.org/officeDocument/2006/relationships/hyperlink" Target="/xl/media/image8.jpeg" TargetMode="External"/><Relationship Id="rId10" Type="http://schemas.openxmlformats.org/officeDocument/2006/relationships/image" Target="../media/image5.jpeg"/><Relationship Id="rId11" Type="http://schemas.openxmlformats.org/officeDocument/2006/relationships/image" Target="../media/image6.png"/><Relationship Id="rId12" Type="http://schemas.openxmlformats.org/officeDocument/2006/relationships/image" Target="../media/image7.png"/><Relationship Id="rId13" Type="http://schemas.openxmlformats.org/officeDocument/2006/relationships/image" Target="../media/image8.png"/>
</Relationships>
</file>

<file path=xl/drawings/_rels/drawing2.xml.rels><?xml version="1.0" encoding="UTF-8"?>
<Relationships xmlns="http://schemas.openxmlformats.org/package/2006/relationships"><Relationship Id="rId1" Type="http://schemas.openxmlformats.org/officeDocument/2006/relationships/hyperlink" Target="/xl/media/image9.png" TargetMode="External"/><Relationship Id="rId2" Type="http://schemas.openxmlformats.org/officeDocument/2006/relationships/image" Target="../media/image3.png"/><Relationship Id="rId3" Type="http://schemas.openxmlformats.org/officeDocument/2006/relationships/hyperlink" Target="/xl/media/image9.png" TargetMode="External"/><Relationship Id="rId4" Type="http://schemas.openxmlformats.org/officeDocument/2006/relationships/image" Target="../media/image4.png"/><Relationship Id="rId5" Type="http://schemas.openxmlformats.org/officeDocument/2006/relationships/hyperlink" Target="/xl/media/image9.png" TargetMode="External"/><Relationship Id="rId6" Type="http://schemas.openxmlformats.org/officeDocument/2006/relationships/image" Target="../media/image4.png"/><Relationship Id="rId7" Type="http://schemas.openxmlformats.org/officeDocument/2006/relationships/image" Target="../media/image9.jpeg"/>
</Relationships>
</file>

<file path=xl/drawings/_rels/drawing3.xml.rels><?xml version="1.0" encoding="UTF-8"?>
<Relationships xmlns="http://schemas.openxmlformats.org/package/2006/relationships"><Relationship Id="rId1" Type="http://schemas.openxmlformats.org/officeDocument/2006/relationships/image" Target="../media/image10.jpeg"/><Relationship Id="rId2" Type="http://schemas.openxmlformats.org/officeDocument/2006/relationships/hyperlink" Target="/xl/media/image14.png" TargetMode="External"/><Relationship Id="rId3" Type="http://schemas.openxmlformats.org/officeDocument/2006/relationships/image" Target="../media/image3.png"/><Relationship Id="rId4" Type="http://schemas.openxmlformats.org/officeDocument/2006/relationships/hyperlink" Target="/xl/media/image14.png" TargetMode="External"/><Relationship Id="rId5" Type="http://schemas.openxmlformats.org/officeDocument/2006/relationships/image" Target="../media/image4.png"/><Relationship Id="rId6" Type="http://schemas.openxmlformats.org/officeDocument/2006/relationships/hyperlink" Target="/xl/media/image14.png" TargetMode="External"/><Relationship Id="rId7"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hyperlink" Target="/xl/media/image17.jpeg" TargetMode="External"/><Relationship Id="rId2" Type="http://schemas.openxmlformats.org/officeDocument/2006/relationships/image" Target="../media/image11.jpeg"/><Relationship Id="rId3" Type="http://schemas.openxmlformats.org/officeDocument/2006/relationships/hyperlink" Target="/xl/media/image19.png" TargetMode="External"/><Relationship Id="rId4" Type="http://schemas.openxmlformats.org/officeDocument/2006/relationships/image" Target="../media/image3.png"/><Relationship Id="rId5" Type="http://schemas.openxmlformats.org/officeDocument/2006/relationships/hyperlink" Target="/xl/media/image19.png" TargetMode="External"/><Relationship Id="rId6" Type="http://schemas.openxmlformats.org/officeDocument/2006/relationships/image" Target="../media/image4.png"/><Relationship Id="rId7" Type="http://schemas.openxmlformats.org/officeDocument/2006/relationships/hyperlink" Target="/xl/media/image19.png" TargetMode="External"/><Relationship Id="rId8" Type="http://schemas.openxmlformats.org/officeDocument/2006/relationships/image" Target="../media/image4.png"/>
</Relationships>
</file>

<file path=xl/drawings/_rels/drawing5.xml.rels><?xml version="1.0" encoding="UTF-8"?>
<Relationships xmlns="http://schemas.openxmlformats.org/package/2006/relationships"><Relationship Id="rId1" Type="http://schemas.openxmlformats.org/officeDocument/2006/relationships/hyperlink" Target="/xl/media/image21.png" TargetMode="External"/><Relationship Id="rId2" Type="http://schemas.openxmlformats.org/officeDocument/2006/relationships/image" Target="../media/image3.png"/><Relationship Id="rId3" Type="http://schemas.openxmlformats.org/officeDocument/2006/relationships/hyperlink" Target="/xl/media/image23.png" TargetMode="External"/><Relationship Id="rId4" Type="http://schemas.openxmlformats.org/officeDocument/2006/relationships/image" Target="../media/image4.png"/><Relationship Id="rId5" Type="http://schemas.openxmlformats.org/officeDocument/2006/relationships/hyperlink" Target="/xl/media/image23.png" TargetMode="External"/><Relationship Id="rId6" Type="http://schemas.openxmlformats.org/officeDocument/2006/relationships/image" Target="../media/image4.png"/>
</Relationships>
</file>

<file path=xl/drawings/_rels/drawing6.xml.rels><?xml version="1.0" encoding="UTF-8"?>
<Relationships xmlns="http://schemas.openxmlformats.org/package/2006/relationships"><Relationship Id="rId1" Type="http://schemas.openxmlformats.org/officeDocument/2006/relationships/hyperlink" Target="/xl/media/image24.png" TargetMode="External"/><Relationship Id="rId2" Type="http://schemas.openxmlformats.org/officeDocument/2006/relationships/image" Target="../media/image3.png"/><Relationship Id="rId3" Type="http://schemas.openxmlformats.org/officeDocument/2006/relationships/hyperlink" Target="/xl/media/image26.png" TargetMode="External"/><Relationship Id="rId4" Type="http://schemas.openxmlformats.org/officeDocument/2006/relationships/image" Target="../media/image4.png"/><Relationship Id="rId5" Type="http://schemas.openxmlformats.org/officeDocument/2006/relationships/hyperlink" Target="/xl/media/image26.png" TargetMode="External"/><Relationship Id="rId6" Type="http://schemas.openxmlformats.org/officeDocument/2006/relationships/image" Target="../media/image4.png"/>
</Relationships>
</file>

<file path=xl/drawings/_rels/drawing7.xml.rels><?xml version="1.0" encoding="UTF-8"?>
<Relationships xmlns="http://schemas.openxmlformats.org/package/2006/relationships"><Relationship Id="rId1" Type="http://schemas.openxmlformats.org/officeDocument/2006/relationships/image" Target="../media/image1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228600</xdr:colOff>
      <xdr:row>6</xdr:row>
      <xdr:rowOff>131040</xdr:rowOff>
    </xdr:from>
    <xdr:to>
      <xdr:col>8</xdr:col>
      <xdr:colOff>1116360</xdr:colOff>
      <xdr:row>17</xdr:row>
      <xdr:rowOff>176400</xdr:rowOff>
    </xdr:to>
    <xdr:pic>
      <xdr:nvPicPr>
        <xdr:cNvPr id="0" name="Picture 8" descr="">
          <a:hlinkClick r:id="rId1"/>
        </xdr:cNvPr>
        <xdr:cNvPicPr/>
      </xdr:nvPicPr>
      <xdr:blipFill>
        <a:blip r:embed="rId2"/>
        <a:stretch/>
      </xdr:blipFill>
      <xdr:spPr>
        <a:xfrm>
          <a:off x="1074960" y="2235960"/>
          <a:ext cx="3714120" cy="2559960"/>
        </a:xfrm>
        <a:prstGeom prst="rect">
          <a:avLst/>
        </a:prstGeom>
        <a:ln w="0">
          <a:noFill/>
        </a:ln>
      </xdr:spPr>
    </xdr:pic>
    <xdr:clientData/>
  </xdr:twoCellAnchor>
  <xdr:twoCellAnchor editAs="oneCell">
    <xdr:from>
      <xdr:col>8</xdr:col>
      <xdr:colOff>1318320</xdr:colOff>
      <xdr:row>6</xdr:row>
      <xdr:rowOff>131760</xdr:rowOff>
    </xdr:from>
    <xdr:to>
      <xdr:col>9</xdr:col>
      <xdr:colOff>3638520</xdr:colOff>
      <xdr:row>17</xdr:row>
      <xdr:rowOff>177120</xdr:rowOff>
    </xdr:to>
    <xdr:pic>
      <xdr:nvPicPr>
        <xdr:cNvPr id="1" name="Picture 10" descr="">
          <a:hlinkClick r:id="rId3"/>
        </xdr:cNvPr>
        <xdr:cNvPicPr/>
      </xdr:nvPicPr>
      <xdr:blipFill>
        <a:blip r:embed="rId4"/>
        <a:stretch/>
      </xdr:blipFill>
      <xdr:spPr>
        <a:xfrm>
          <a:off x="4991040" y="2236680"/>
          <a:ext cx="3753360" cy="2559960"/>
        </a:xfrm>
        <a:prstGeom prst="rect">
          <a:avLst/>
        </a:prstGeom>
        <a:ln w="0">
          <a:noFill/>
        </a:ln>
      </xdr:spPr>
    </xdr:pic>
    <xdr:clientData/>
  </xdr:twoCellAnchor>
  <xdr:twoCellAnchor editAs="oneCell">
    <xdr:from>
      <xdr:col>1</xdr:col>
      <xdr:colOff>88920</xdr:colOff>
      <xdr:row>1</xdr:row>
      <xdr:rowOff>25560</xdr:rowOff>
    </xdr:from>
    <xdr:to>
      <xdr:col>7</xdr:col>
      <xdr:colOff>52920</xdr:colOff>
      <xdr:row>1</xdr:row>
      <xdr:rowOff>1121400</xdr:rowOff>
    </xdr:to>
    <xdr:pic>
      <xdr:nvPicPr>
        <xdr:cNvPr id="2" name="Picture 11" descr="">
          <a:hlinkClick r:id="rId5"/>
        </xdr:cNvPr>
        <xdr:cNvPicPr/>
      </xdr:nvPicPr>
      <xdr:blipFill>
        <a:blip r:embed="rId6"/>
        <a:srcRect l="0" t="24301" r="0" b="27732"/>
        <a:stretch/>
      </xdr:blipFill>
      <xdr:spPr>
        <a:xfrm>
          <a:off x="324000" y="216000"/>
          <a:ext cx="2987280" cy="1095840"/>
        </a:xfrm>
        <a:prstGeom prst="rect">
          <a:avLst/>
        </a:prstGeom>
        <a:ln w="0">
          <a:noFill/>
        </a:ln>
      </xdr:spPr>
    </xdr:pic>
    <xdr:clientData/>
  </xdr:twoCellAnchor>
  <xdr:twoCellAnchor editAs="oneCell">
    <xdr:from>
      <xdr:col>10</xdr:col>
      <xdr:colOff>1659240</xdr:colOff>
      <xdr:row>1</xdr:row>
      <xdr:rowOff>68760</xdr:rowOff>
    </xdr:from>
    <xdr:to>
      <xdr:col>11</xdr:col>
      <xdr:colOff>731160</xdr:colOff>
      <xdr:row>1</xdr:row>
      <xdr:rowOff>1085760</xdr:rowOff>
    </xdr:to>
    <xdr:pic>
      <xdr:nvPicPr>
        <xdr:cNvPr id="3" name="Picture 13" descr="">
          <a:hlinkClick r:id="rId7"/>
        </xdr:cNvPr>
        <xdr:cNvPicPr/>
      </xdr:nvPicPr>
      <xdr:blipFill>
        <a:blip r:embed="rId8"/>
        <a:stretch/>
      </xdr:blipFill>
      <xdr:spPr>
        <a:xfrm>
          <a:off x="12850560" y="259200"/>
          <a:ext cx="998280" cy="1017000"/>
        </a:xfrm>
        <a:prstGeom prst="rect">
          <a:avLst/>
        </a:prstGeom>
        <a:ln w="0">
          <a:noFill/>
        </a:ln>
      </xdr:spPr>
    </xdr:pic>
    <xdr:clientData/>
  </xdr:twoCellAnchor>
  <xdr:twoCellAnchor editAs="oneCell">
    <xdr:from>
      <xdr:col>9</xdr:col>
      <xdr:colOff>3840480</xdr:colOff>
      <xdr:row>6</xdr:row>
      <xdr:rowOff>127800</xdr:rowOff>
    </xdr:from>
    <xdr:to>
      <xdr:col>10</xdr:col>
      <xdr:colOff>1593360</xdr:colOff>
      <xdr:row>17</xdr:row>
      <xdr:rowOff>173160</xdr:rowOff>
    </xdr:to>
    <xdr:pic>
      <xdr:nvPicPr>
        <xdr:cNvPr id="4" name="Picture 15" descr="">
          <a:hlinkClick r:id="rId9"/>
        </xdr:cNvPr>
        <xdr:cNvPicPr/>
      </xdr:nvPicPr>
      <xdr:blipFill>
        <a:blip r:embed="rId10"/>
        <a:stretch/>
      </xdr:blipFill>
      <xdr:spPr>
        <a:xfrm>
          <a:off x="8946360" y="2232720"/>
          <a:ext cx="3838320" cy="2559960"/>
        </a:xfrm>
        <a:prstGeom prst="rect">
          <a:avLst/>
        </a:prstGeom>
        <a:ln w="0">
          <a:noFill/>
        </a:ln>
      </xdr:spPr>
    </xdr:pic>
    <xdr:clientData/>
  </xdr:twoCellAnchor>
  <xdr:twoCellAnchor editAs="oneCell">
    <xdr:from>
      <xdr:col>2</xdr:col>
      <xdr:colOff>228600</xdr:colOff>
      <xdr:row>25</xdr:row>
      <xdr:rowOff>141840</xdr:rowOff>
    </xdr:from>
    <xdr:to>
      <xdr:col>8</xdr:col>
      <xdr:colOff>1103040</xdr:colOff>
      <xdr:row>37</xdr:row>
      <xdr:rowOff>7560</xdr:rowOff>
    </xdr:to>
    <xdr:pic>
      <xdr:nvPicPr>
        <xdr:cNvPr id="5" name="Picture 1" descr=""/>
        <xdr:cNvPicPr/>
      </xdr:nvPicPr>
      <xdr:blipFill>
        <a:blip r:embed="rId11"/>
        <a:stretch/>
      </xdr:blipFill>
      <xdr:spPr>
        <a:xfrm>
          <a:off x="1074960" y="6971400"/>
          <a:ext cx="3700800" cy="2608920"/>
        </a:xfrm>
        <a:prstGeom prst="rect">
          <a:avLst/>
        </a:prstGeom>
        <a:ln w="0">
          <a:noFill/>
        </a:ln>
      </xdr:spPr>
    </xdr:pic>
    <xdr:clientData/>
  </xdr:twoCellAnchor>
  <xdr:twoCellAnchor editAs="oneCell">
    <xdr:from>
      <xdr:col>9</xdr:col>
      <xdr:colOff>240840</xdr:colOff>
      <xdr:row>25</xdr:row>
      <xdr:rowOff>131760</xdr:rowOff>
    </xdr:from>
    <xdr:to>
      <xdr:col>9</xdr:col>
      <xdr:colOff>3305880</xdr:colOff>
      <xdr:row>37</xdr:row>
      <xdr:rowOff>18360</xdr:rowOff>
    </xdr:to>
    <xdr:pic>
      <xdr:nvPicPr>
        <xdr:cNvPr id="6" name="Picture 2" descr=""/>
        <xdr:cNvPicPr/>
      </xdr:nvPicPr>
      <xdr:blipFill>
        <a:blip r:embed="rId12"/>
        <a:stretch/>
      </xdr:blipFill>
      <xdr:spPr>
        <a:xfrm>
          <a:off x="5346720" y="6961320"/>
          <a:ext cx="3065040" cy="2629800"/>
        </a:xfrm>
        <a:prstGeom prst="rect">
          <a:avLst/>
        </a:prstGeom>
        <a:ln w="0">
          <a:noFill/>
        </a:ln>
      </xdr:spPr>
    </xdr:pic>
    <xdr:clientData/>
  </xdr:twoCellAnchor>
  <xdr:twoCellAnchor editAs="oneCell">
    <xdr:from>
      <xdr:col>9</xdr:col>
      <xdr:colOff>3632040</xdr:colOff>
      <xdr:row>25</xdr:row>
      <xdr:rowOff>137160</xdr:rowOff>
    </xdr:from>
    <xdr:to>
      <xdr:col>10</xdr:col>
      <xdr:colOff>1543320</xdr:colOff>
      <xdr:row>37</xdr:row>
      <xdr:rowOff>12240</xdr:rowOff>
    </xdr:to>
    <xdr:pic>
      <xdr:nvPicPr>
        <xdr:cNvPr id="7" name="Picture 3" descr=""/>
        <xdr:cNvPicPr/>
      </xdr:nvPicPr>
      <xdr:blipFill>
        <a:blip r:embed="rId13"/>
        <a:stretch/>
      </xdr:blipFill>
      <xdr:spPr>
        <a:xfrm>
          <a:off x="8737920" y="6966720"/>
          <a:ext cx="3996720" cy="2618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268920</xdr:colOff>
      <xdr:row>1</xdr:row>
      <xdr:rowOff>41760</xdr:rowOff>
    </xdr:from>
    <xdr:to>
      <xdr:col>10</xdr:col>
      <xdr:colOff>3622320</xdr:colOff>
      <xdr:row>1</xdr:row>
      <xdr:rowOff>2473920</xdr:rowOff>
    </xdr:to>
    <xdr:pic>
      <xdr:nvPicPr>
        <xdr:cNvPr id="8" name="Picture 6" descr="">
          <a:hlinkClick r:id="rId1"/>
        </xdr:cNvPr>
        <xdr:cNvPicPr/>
      </xdr:nvPicPr>
      <xdr:blipFill>
        <a:blip r:embed="rId2"/>
        <a:srcRect l="0" t="24301" r="0" b="27732"/>
        <a:stretch/>
      </xdr:blipFill>
      <xdr:spPr>
        <a:xfrm>
          <a:off x="3002760" y="137160"/>
          <a:ext cx="6609600" cy="2432160"/>
        </a:xfrm>
        <a:prstGeom prst="rect">
          <a:avLst/>
        </a:prstGeom>
        <a:ln w="0">
          <a:noFill/>
        </a:ln>
      </xdr:spPr>
    </xdr:pic>
    <xdr:clientData/>
  </xdr:twoCellAnchor>
  <xdr:twoCellAnchor editAs="oneCell">
    <xdr:from>
      <xdr:col>2</xdr:col>
      <xdr:colOff>9000</xdr:colOff>
      <xdr:row>1</xdr:row>
      <xdr:rowOff>0</xdr:rowOff>
    </xdr:from>
    <xdr:to>
      <xdr:col>4</xdr:col>
      <xdr:colOff>1032840</xdr:colOff>
      <xdr:row>1</xdr:row>
      <xdr:rowOff>2542680</xdr:rowOff>
    </xdr:to>
    <xdr:pic>
      <xdr:nvPicPr>
        <xdr:cNvPr id="9" name="Picture 1" descr="">
          <a:hlinkClick r:id="rId3"/>
        </xdr:cNvPr>
        <xdr:cNvPicPr/>
      </xdr:nvPicPr>
      <xdr:blipFill>
        <a:blip r:embed="rId4"/>
        <a:stretch/>
      </xdr:blipFill>
      <xdr:spPr>
        <a:xfrm>
          <a:off x="244080" y="95400"/>
          <a:ext cx="2387160" cy="2542680"/>
        </a:xfrm>
        <a:prstGeom prst="rect">
          <a:avLst/>
        </a:prstGeom>
        <a:ln w="0">
          <a:noFill/>
        </a:ln>
      </xdr:spPr>
    </xdr:pic>
    <xdr:clientData/>
  </xdr:twoCellAnchor>
  <xdr:twoCellAnchor editAs="oneCell">
    <xdr:from>
      <xdr:col>11</xdr:col>
      <xdr:colOff>2008080</xdr:colOff>
      <xdr:row>1</xdr:row>
      <xdr:rowOff>0</xdr:rowOff>
    </xdr:from>
    <xdr:to>
      <xdr:col>12</xdr:col>
      <xdr:colOff>1832760</xdr:colOff>
      <xdr:row>1</xdr:row>
      <xdr:rowOff>2542680</xdr:rowOff>
    </xdr:to>
    <xdr:pic>
      <xdr:nvPicPr>
        <xdr:cNvPr id="10" name="Picture 2" descr="">
          <a:hlinkClick r:id="rId5"/>
        </xdr:cNvPr>
        <xdr:cNvPicPr/>
      </xdr:nvPicPr>
      <xdr:blipFill>
        <a:blip r:embed="rId6"/>
        <a:stretch/>
      </xdr:blipFill>
      <xdr:spPr>
        <a:xfrm>
          <a:off x="13331520" y="95400"/>
          <a:ext cx="2385360" cy="2542680"/>
        </a:xfrm>
        <a:prstGeom prst="rect">
          <a:avLst/>
        </a:prstGeom>
        <a:ln w="0">
          <a:noFill/>
        </a:ln>
      </xdr:spPr>
    </xdr:pic>
    <xdr:clientData/>
  </xdr:twoCellAnchor>
  <xdr:twoCellAnchor editAs="oneCell">
    <xdr:from>
      <xdr:col>2</xdr:col>
      <xdr:colOff>80640</xdr:colOff>
      <xdr:row>2</xdr:row>
      <xdr:rowOff>126360</xdr:rowOff>
    </xdr:from>
    <xdr:to>
      <xdr:col>4</xdr:col>
      <xdr:colOff>713880</xdr:colOff>
      <xdr:row>2</xdr:row>
      <xdr:rowOff>1488960</xdr:rowOff>
    </xdr:to>
    <xdr:pic>
      <xdr:nvPicPr>
        <xdr:cNvPr id="11" name="Picture 4" descr=""/>
        <xdr:cNvPicPr/>
      </xdr:nvPicPr>
      <xdr:blipFill>
        <a:blip r:embed="rId7"/>
        <a:stretch/>
      </xdr:blipFill>
      <xdr:spPr>
        <a:xfrm>
          <a:off x="315720" y="2764800"/>
          <a:ext cx="1996560" cy="13626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80640</xdr:colOff>
      <xdr:row>2</xdr:row>
      <xdr:rowOff>125640</xdr:rowOff>
    </xdr:from>
    <xdr:to>
      <xdr:col>4</xdr:col>
      <xdr:colOff>689040</xdr:colOff>
      <xdr:row>2</xdr:row>
      <xdr:rowOff>1491120</xdr:rowOff>
    </xdr:to>
    <xdr:pic>
      <xdr:nvPicPr>
        <xdr:cNvPr id="12" name="Picture 5" descr=""/>
        <xdr:cNvPicPr/>
      </xdr:nvPicPr>
      <xdr:blipFill>
        <a:blip r:embed="rId1"/>
        <a:stretch/>
      </xdr:blipFill>
      <xdr:spPr>
        <a:xfrm>
          <a:off x="315720" y="2764080"/>
          <a:ext cx="1971720" cy="1365480"/>
        </a:xfrm>
        <a:prstGeom prst="rect">
          <a:avLst/>
        </a:prstGeom>
        <a:ln w="0">
          <a:noFill/>
        </a:ln>
      </xdr:spPr>
    </xdr:pic>
    <xdr:clientData/>
  </xdr:twoCellAnchor>
  <xdr:twoCellAnchor editAs="oneCell">
    <xdr:from>
      <xdr:col>5</xdr:col>
      <xdr:colOff>268920</xdr:colOff>
      <xdr:row>1</xdr:row>
      <xdr:rowOff>41760</xdr:rowOff>
    </xdr:from>
    <xdr:to>
      <xdr:col>10</xdr:col>
      <xdr:colOff>3624120</xdr:colOff>
      <xdr:row>1</xdr:row>
      <xdr:rowOff>2473920</xdr:rowOff>
    </xdr:to>
    <xdr:pic>
      <xdr:nvPicPr>
        <xdr:cNvPr id="13" name="Picture 1" descr="">
          <a:hlinkClick r:id="rId2"/>
        </xdr:cNvPr>
        <xdr:cNvPicPr/>
      </xdr:nvPicPr>
      <xdr:blipFill>
        <a:blip r:embed="rId3"/>
        <a:srcRect l="0" t="24301" r="0" b="27732"/>
        <a:stretch/>
      </xdr:blipFill>
      <xdr:spPr>
        <a:xfrm>
          <a:off x="3002760" y="137160"/>
          <a:ext cx="6611400" cy="2432160"/>
        </a:xfrm>
        <a:prstGeom prst="rect">
          <a:avLst/>
        </a:prstGeom>
        <a:ln w="0">
          <a:noFill/>
        </a:ln>
      </xdr:spPr>
    </xdr:pic>
    <xdr:clientData/>
  </xdr:twoCellAnchor>
  <xdr:twoCellAnchor editAs="oneCell">
    <xdr:from>
      <xdr:col>2</xdr:col>
      <xdr:colOff>9000</xdr:colOff>
      <xdr:row>1</xdr:row>
      <xdr:rowOff>0</xdr:rowOff>
    </xdr:from>
    <xdr:to>
      <xdr:col>4</xdr:col>
      <xdr:colOff>1032840</xdr:colOff>
      <xdr:row>1</xdr:row>
      <xdr:rowOff>2542680</xdr:rowOff>
    </xdr:to>
    <xdr:pic>
      <xdr:nvPicPr>
        <xdr:cNvPr id="14" name="Picture 2" descr="">
          <a:hlinkClick r:id="rId4"/>
        </xdr:cNvPr>
        <xdr:cNvPicPr/>
      </xdr:nvPicPr>
      <xdr:blipFill>
        <a:blip r:embed="rId5"/>
        <a:stretch/>
      </xdr:blipFill>
      <xdr:spPr>
        <a:xfrm>
          <a:off x="244080" y="95400"/>
          <a:ext cx="2387160" cy="2542680"/>
        </a:xfrm>
        <a:prstGeom prst="rect">
          <a:avLst/>
        </a:prstGeom>
        <a:ln w="0">
          <a:noFill/>
        </a:ln>
      </xdr:spPr>
    </xdr:pic>
    <xdr:clientData/>
  </xdr:twoCellAnchor>
  <xdr:twoCellAnchor editAs="oneCell">
    <xdr:from>
      <xdr:col>11</xdr:col>
      <xdr:colOff>2008080</xdr:colOff>
      <xdr:row>1</xdr:row>
      <xdr:rowOff>0</xdr:rowOff>
    </xdr:from>
    <xdr:to>
      <xdr:col>12</xdr:col>
      <xdr:colOff>1832760</xdr:colOff>
      <xdr:row>1</xdr:row>
      <xdr:rowOff>2542680</xdr:rowOff>
    </xdr:to>
    <xdr:pic>
      <xdr:nvPicPr>
        <xdr:cNvPr id="15" name="Picture 3" descr="">
          <a:hlinkClick r:id="rId6"/>
        </xdr:cNvPr>
        <xdr:cNvPicPr/>
      </xdr:nvPicPr>
      <xdr:blipFill>
        <a:blip r:embed="rId7"/>
        <a:stretch/>
      </xdr:blipFill>
      <xdr:spPr>
        <a:xfrm>
          <a:off x="13331520" y="95400"/>
          <a:ext cx="2385360" cy="25426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89640</xdr:colOff>
      <xdr:row>2</xdr:row>
      <xdr:rowOff>134640</xdr:rowOff>
    </xdr:from>
    <xdr:to>
      <xdr:col>4</xdr:col>
      <xdr:colOff>689400</xdr:colOff>
      <xdr:row>2</xdr:row>
      <xdr:rowOff>1483920</xdr:rowOff>
    </xdr:to>
    <xdr:pic>
      <xdr:nvPicPr>
        <xdr:cNvPr id="16" name="Picture 5" descr="">
          <a:hlinkClick r:id="rId1"/>
        </xdr:cNvPr>
        <xdr:cNvPicPr/>
      </xdr:nvPicPr>
      <xdr:blipFill>
        <a:blip r:embed="rId2"/>
        <a:stretch/>
      </xdr:blipFill>
      <xdr:spPr>
        <a:xfrm>
          <a:off x="324720" y="2773080"/>
          <a:ext cx="1963080" cy="1349280"/>
        </a:xfrm>
        <a:prstGeom prst="rect">
          <a:avLst/>
        </a:prstGeom>
        <a:ln w="0">
          <a:noFill/>
        </a:ln>
      </xdr:spPr>
    </xdr:pic>
    <xdr:clientData/>
  </xdr:twoCellAnchor>
  <xdr:twoCellAnchor editAs="oneCell">
    <xdr:from>
      <xdr:col>5</xdr:col>
      <xdr:colOff>268920</xdr:colOff>
      <xdr:row>1</xdr:row>
      <xdr:rowOff>41760</xdr:rowOff>
    </xdr:from>
    <xdr:to>
      <xdr:col>10</xdr:col>
      <xdr:colOff>3622320</xdr:colOff>
      <xdr:row>1</xdr:row>
      <xdr:rowOff>2473920</xdr:rowOff>
    </xdr:to>
    <xdr:pic>
      <xdr:nvPicPr>
        <xdr:cNvPr id="17" name="Picture 2" descr="">
          <a:hlinkClick r:id="rId3"/>
        </xdr:cNvPr>
        <xdr:cNvPicPr/>
      </xdr:nvPicPr>
      <xdr:blipFill>
        <a:blip r:embed="rId4"/>
        <a:srcRect l="0" t="24301" r="0" b="27732"/>
        <a:stretch/>
      </xdr:blipFill>
      <xdr:spPr>
        <a:xfrm>
          <a:off x="3002760" y="137160"/>
          <a:ext cx="6609600" cy="2432160"/>
        </a:xfrm>
        <a:prstGeom prst="rect">
          <a:avLst/>
        </a:prstGeom>
        <a:ln w="0">
          <a:noFill/>
        </a:ln>
      </xdr:spPr>
    </xdr:pic>
    <xdr:clientData/>
  </xdr:twoCellAnchor>
  <xdr:twoCellAnchor editAs="oneCell">
    <xdr:from>
      <xdr:col>2</xdr:col>
      <xdr:colOff>9000</xdr:colOff>
      <xdr:row>1</xdr:row>
      <xdr:rowOff>0</xdr:rowOff>
    </xdr:from>
    <xdr:to>
      <xdr:col>4</xdr:col>
      <xdr:colOff>1032840</xdr:colOff>
      <xdr:row>1</xdr:row>
      <xdr:rowOff>2542680</xdr:rowOff>
    </xdr:to>
    <xdr:pic>
      <xdr:nvPicPr>
        <xdr:cNvPr id="18" name="Picture 3" descr="">
          <a:hlinkClick r:id="rId5"/>
        </xdr:cNvPr>
        <xdr:cNvPicPr/>
      </xdr:nvPicPr>
      <xdr:blipFill>
        <a:blip r:embed="rId6"/>
        <a:stretch/>
      </xdr:blipFill>
      <xdr:spPr>
        <a:xfrm>
          <a:off x="244080" y="95400"/>
          <a:ext cx="2387160" cy="2542680"/>
        </a:xfrm>
        <a:prstGeom prst="rect">
          <a:avLst/>
        </a:prstGeom>
        <a:ln w="0">
          <a:noFill/>
        </a:ln>
      </xdr:spPr>
    </xdr:pic>
    <xdr:clientData/>
  </xdr:twoCellAnchor>
  <xdr:twoCellAnchor editAs="oneCell">
    <xdr:from>
      <xdr:col>11</xdr:col>
      <xdr:colOff>2008080</xdr:colOff>
      <xdr:row>1</xdr:row>
      <xdr:rowOff>0</xdr:rowOff>
    </xdr:from>
    <xdr:to>
      <xdr:col>52</xdr:col>
      <xdr:colOff>2880</xdr:colOff>
      <xdr:row>1</xdr:row>
      <xdr:rowOff>2542680</xdr:rowOff>
    </xdr:to>
    <xdr:pic>
      <xdr:nvPicPr>
        <xdr:cNvPr id="19" name="Picture 4" descr="">
          <a:hlinkClick r:id="rId7"/>
        </xdr:cNvPr>
        <xdr:cNvPicPr/>
      </xdr:nvPicPr>
      <xdr:blipFill>
        <a:blip r:embed="rId8"/>
        <a:stretch/>
      </xdr:blipFill>
      <xdr:spPr>
        <a:xfrm>
          <a:off x="13331520" y="95400"/>
          <a:ext cx="2498040" cy="25426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268920</xdr:colOff>
      <xdr:row>1</xdr:row>
      <xdr:rowOff>41760</xdr:rowOff>
    </xdr:from>
    <xdr:to>
      <xdr:col>19</xdr:col>
      <xdr:colOff>64800</xdr:colOff>
      <xdr:row>1</xdr:row>
      <xdr:rowOff>2475000</xdr:rowOff>
    </xdr:to>
    <xdr:pic>
      <xdr:nvPicPr>
        <xdr:cNvPr id="20" name="Picture 3" descr="">
          <a:hlinkClick r:id="rId1"/>
        </xdr:cNvPr>
        <xdr:cNvPicPr/>
      </xdr:nvPicPr>
      <xdr:blipFill>
        <a:blip r:embed="rId2"/>
        <a:srcRect l="0" t="24301" r="0" b="27732"/>
        <a:stretch/>
      </xdr:blipFill>
      <xdr:spPr>
        <a:xfrm>
          <a:off x="4755960" y="213120"/>
          <a:ext cx="6717240" cy="2433240"/>
        </a:xfrm>
        <a:prstGeom prst="rect">
          <a:avLst/>
        </a:prstGeom>
        <a:ln w="0">
          <a:noFill/>
        </a:ln>
      </xdr:spPr>
    </xdr:pic>
    <xdr:clientData/>
  </xdr:twoCellAnchor>
  <xdr:twoCellAnchor editAs="oneCell">
    <xdr:from>
      <xdr:col>2</xdr:col>
      <xdr:colOff>0</xdr:colOff>
      <xdr:row>1</xdr:row>
      <xdr:rowOff>0</xdr:rowOff>
    </xdr:from>
    <xdr:to>
      <xdr:col>2</xdr:col>
      <xdr:colOff>2399760</xdr:colOff>
      <xdr:row>2</xdr:row>
      <xdr:rowOff>30960</xdr:rowOff>
    </xdr:to>
    <xdr:pic>
      <xdr:nvPicPr>
        <xdr:cNvPr id="21" name="Picture 4" descr="">
          <a:hlinkClick r:id="rId3"/>
        </xdr:cNvPr>
        <xdr:cNvPicPr/>
      </xdr:nvPicPr>
      <xdr:blipFill>
        <a:blip r:embed="rId4"/>
        <a:stretch/>
      </xdr:blipFill>
      <xdr:spPr>
        <a:xfrm>
          <a:off x="430560" y="171360"/>
          <a:ext cx="2399760" cy="2545560"/>
        </a:xfrm>
        <a:prstGeom prst="rect">
          <a:avLst/>
        </a:prstGeom>
        <a:ln w="0">
          <a:noFill/>
        </a:ln>
      </xdr:spPr>
    </xdr:pic>
    <xdr:clientData/>
  </xdr:twoCellAnchor>
  <xdr:twoCellAnchor editAs="oneCell">
    <xdr:from>
      <xdr:col>27</xdr:col>
      <xdr:colOff>3124080</xdr:colOff>
      <xdr:row>1</xdr:row>
      <xdr:rowOff>0</xdr:rowOff>
    </xdr:from>
    <xdr:to>
      <xdr:col>31</xdr:col>
      <xdr:colOff>6120</xdr:colOff>
      <xdr:row>2</xdr:row>
      <xdr:rowOff>30960</xdr:rowOff>
    </xdr:to>
    <xdr:pic>
      <xdr:nvPicPr>
        <xdr:cNvPr id="22" name="Picture 5" descr="">
          <a:hlinkClick r:id="rId5"/>
        </xdr:cNvPr>
        <xdr:cNvPicPr/>
      </xdr:nvPicPr>
      <xdr:blipFill>
        <a:blip r:embed="rId6"/>
        <a:stretch/>
      </xdr:blipFill>
      <xdr:spPr>
        <a:xfrm>
          <a:off x="20599920" y="171360"/>
          <a:ext cx="2520360" cy="25455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52200</xdr:colOff>
      <xdr:row>1</xdr:row>
      <xdr:rowOff>41760</xdr:rowOff>
    </xdr:from>
    <xdr:to>
      <xdr:col>15</xdr:col>
      <xdr:colOff>1184400</xdr:colOff>
      <xdr:row>1</xdr:row>
      <xdr:rowOff>2475000</xdr:rowOff>
    </xdr:to>
    <xdr:pic>
      <xdr:nvPicPr>
        <xdr:cNvPr id="23" name="Picture 1" descr="">
          <a:hlinkClick r:id="rId1"/>
        </xdr:cNvPr>
        <xdr:cNvPicPr/>
      </xdr:nvPicPr>
      <xdr:blipFill>
        <a:blip r:embed="rId2"/>
        <a:srcRect l="0" t="24301" r="0" b="27732"/>
        <a:stretch/>
      </xdr:blipFill>
      <xdr:spPr>
        <a:xfrm>
          <a:off x="3137760" y="213120"/>
          <a:ext cx="6637680" cy="2433240"/>
        </a:xfrm>
        <a:prstGeom prst="rect">
          <a:avLst/>
        </a:prstGeom>
        <a:ln w="0">
          <a:noFill/>
        </a:ln>
      </xdr:spPr>
    </xdr:pic>
    <xdr:clientData/>
  </xdr:twoCellAnchor>
  <xdr:twoCellAnchor editAs="oneCell">
    <xdr:from>
      <xdr:col>2</xdr:col>
      <xdr:colOff>0</xdr:colOff>
      <xdr:row>1</xdr:row>
      <xdr:rowOff>0</xdr:rowOff>
    </xdr:from>
    <xdr:to>
      <xdr:col>2</xdr:col>
      <xdr:colOff>2402640</xdr:colOff>
      <xdr:row>2</xdr:row>
      <xdr:rowOff>33840</xdr:rowOff>
    </xdr:to>
    <xdr:pic>
      <xdr:nvPicPr>
        <xdr:cNvPr id="24" name="Picture 2" descr="">
          <a:hlinkClick r:id="rId3"/>
        </xdr:cNvPr>
        <xdr:cNvPicPr/>
      </xdr:nvPicPr>
      <xdr:blipFill>
        <a:blip r:embed="rId4"/>
        <a:stretch/>
      </xdr:blipFill>
      <xdr:spPr>
        <a:xfrm>
          <a:off x="430560" y="171360"/>
          <a:ext cx="2402640" cy="2548440"/>
        </a:xfrm>
        <a:prstGeom prst="rect">
          <a:avLst/>
        </a:prstGeom>
        <a:ln w="0">
          <a:noFill/>
        </a:ln>
      </xdr:spPr>
    </xdr:pic>
    <xdr:clientData/>
  </xdr:twoCellAnchor>
  <xdr:twoCellAnchor editAs="oneCell">
    <xdr:from>
      <xdr:col>19</xdr:col>
      <xdr:colOff>365760</xdr:colOff>
      <xdr:row>1</xdr:row>
      <xdr:rowOff>0</xdr:rowOff>
    </xdr:from>
    <xdr:to>
      <xdr:col>22</xdr:col>
      <xdr:colOff>347400</xdr:colOff>
      <xdr:row>2</xdr:row>
      <xdr:rowOff>33840</xdr:rowOff>
    </xdr:to>
    <xdr:pic>
      <xdr:nvPicPr>
        <xdr:cNvPr id="25" name="Picture 3" descr="">
          <a:hlinkClick r:id="rId5"/>
        </xdr:cNvPr>
        <xdr:cNvPicPr/>
      </xdr:nvPicPr>
      <xdr:blipFill>
        <a:blip r:embed="rId6"/>
        <a:stretch/>
      </xdr:blipFill>
      <xdr:spPr>
        <a:xfrm>
          <a:off x="10162440" y="171360"/>
          <a:ext cx="2417760" cy="25484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368280</xdr:colOff>
      <xdr:row>1</xdr:row>
      <xdr:rowOff>101520</xdr:rowOff>
    </xdr:from>
    <xdr:to>
      <xdr:col>2</xdr:col>
      <xdr:colOff>2125800</xdr:colOff>
      <xdr:row>4</xdr:row>
      <xdr:rowOff>82080</xdr:rowOff>
    </xdr:to>
    <xdr:pic>
      <xdr:nvPicPr>
        <xdr:cNvPr id="26" name="Picture 1" descr=""/>
        <xdr:cNvPicPr/>
      </xdr:nvPicPr>
      <xdr:blipFill>
        <a:blip r:embed="rId1"/>
        <a:stretch/>
      </xdr:blipFill>
      <xdr:spPr>
        <a:xfrm>
          <a:off x="1214280" y="282600"/>
          <a:ext cx="1757520" cy="17805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F16" activeCellId="0" sqref="BF16"/>
    </sheetView>
  </sheetViews>
  <sheetFormatPr defaultColWidth="8.6796875" defaultRowHeight="14.25" zeroHeight="false" outlineLevelRow="0" outlineLevelCol="0"/>
  <cols>
    <col collapsed="false" customWidth="true" hidden="false" outlineLevel="0" max="1" min="1" style="1" width="3.34"/>
    <col collapsed="false" customWidth="true" hidden="false" outlineLevel="0" max="3" min="3" style="0" width="10.66"/>
    <col collapsed="false" customWidth="true" hidden="false" outlineLevel="0" max="4" min="4" style="0" width="4.33"/>
    <col collapsed="false" customWidth="true" hidden="false" outlineLevel="0" max="6" min="5" style="0" width="3.67"/>
    <col collapsed="false" customWidth="true" hidden="false" outlineLevel="0" max="7" min="7" style="0" width="11.89"/>
    <col collapsed="false" customWidth="true" hidden="false" outlineLevel="0" max="8" min="8" style="0" width="5.88"/>
    <col collapsed="false" customWidth="true" hidden="false" outlineLevel="0" max="9" min="9" style="0" width="20.33"/>
    <col collapsed="false" customWidth="true" hidden="false" outlineLevel="0" max="10" min="10" style="0" width="86.33"/>
    <col collapsed="false" customWidth="true" hidden="false" outlineLevel="0" max="11" min="11" style="0" width="27.34"/>
    <col collapsed="false" customWidth="true" hidden="false" outlineLevel="0" max="12" min="12" style="0" width="11.33"/>
    <col collapsed="false" customWidth="true" hidden="true" outlineLevel="0" max="13" min="13" style="0" width="75.67"/>
    <col collapsed="false" customWidth="true" hidden="true" outlineLevel="0" max="17" min="14" style="0" width="8.88"/>
    <col collapsed="false" customWidth="true" hidden="true" outlineLevel="0" max="18" min="18" style="0" width="13.34"/>
    <col collapsed="false" customWidth="true" hidden="true" outlineLevel="0" max="19" min="19" style="0" width="8.88"/>
    <col collapsed="false" customWidth="true" hidden="true" outlineLevel="0" max="20" min="20" style="0" width="19.56"/>
    <col collapsed="false" customWidth="true" hidden="true" outlineLevel="0" max="21" min="21" style="0" width="12.88"/>
    <col collapsed="false" customWidth="true" hidden="true" outlineLevel="0" max="22" min="22" style="0" width="16.11"/>
    <col collapsed="false" customWidth="true" hidden="true" outlineLevel="0" max="23" min="23" style="0" width="16"/>
    <col collapsed="false" customWidth="true" hidden="true" outlineLevel="0" max="31" min="24" style="0" width="8.88"/>
    <col collapsed="false" customWidth="true" hidden="true" outlineLevel="0" max="32" min="32" style="0" width="16.56"/>
    <col collapsed="false" customWidth="true" hidden="true" outlineLevel="0" max="33" min="33" style="0" width="8.88"/>
    <col collapsed="false" customWidth="true" hidden="true" outlineLevel="0" max="52" min="34" style="0" width="11.53"/>
  </cols>
  <sheetData>
    <row r="1" s="3" customFormat="true" ht="15" hidden="false" customHeight="true" outlineLevel="0" collapsed="false">
      <c r="A1" s="2"/>
    </row>
    <row r="2" customFormat="false" ht="90.75" hidden="false" customHeight="true" outlineLevel="0" collapsed="false">
      <c r="A2" s="1" t="s">
        <v>0</v>
      </c>
      <c r="B2" s="4" t="s">
        <v>1</v>
      </c>
      <c r="C2" s="5"/>
      <c r="D2" s="5"/>
      <c r="E2" s="5"/>
      <c r="F2" s="5"/>
      <c r="G2" s="5"/>
      <c r="H2" s="5"/>
      <c r="I2" s="5"/>
      <c r="J2" s="6" t="s">
        <v>2</v>
      </c>
      <c r="K2" s="5"/>
      <c r="L2" s="7"/>
    </row>
    <row r="3" customFormat="false" ht="9" hidden="false" customHeight="true" outlineLevel="0" collapsed="false">
      <c r="A3" s="8" t="s">
        <v>0</v>
      </c>
      <c r="B3" s="9"/>
      <c r="C3" s="10"/>
      <c r="D3" s="10"/>
      <c r="E3" s="10"/>
      <c r="F3" s="10"/>
      <c r="G3" s="10"/>
      <c r="H3" s="10"/>
      <c r="I3" s="10"/>
      <c r="J3" s="10"/>
      <c r="K3" s="10"/>
      <c r="L3" s="11"/>
    </row>
    <row r="4" customFormat="false" ht="27.75" hidden="false" customHeight="true" outlineLevel="0" collapsed="false">
      <c r="A4" s="8" t="s">
        <v>0</v>
      </c>
      <c r="B4" s="9"/>
      <c r="C4" s="12" t="s">
        <v>3</v>
      </c>
      <c r="D4" s="13"/>
      <c r="E4" s="13"/>
      <c r="F4" s="13"/>
      <c r="G4" s="13"/>
      <c r="H4" s="13"/>
      <c r="I4" s="14"/>
      <c r="J4" s="14"/>
      <c r="K4" s="15"/>
      <c r="L4" s="16"/>
      <c r="M4" s="17"/>
    </row>
    <row r="5" customFormat="false" ht="15" hidden="false" customHeight="true" outlineLevel="0" collapsed="false">
      <c r="A5" s="8" t="s">
        <v>0</v>
      </c>
      <c r="B5" s="9"/>
      <c r="C5" s="10"/>
      <c r="D5" s="10"/>
      <c r="E5" s="10"/>
      <c r="F5" s="10"/>
      <c r="G5" s="10"/>
      <c r="H5" s="10"/>
      <c r="I5" s="10"/>
      <c r="J5" s="10"/>
      <c r="K5" s="10"/>
      <c r="L5" s="11"/>
    </row>
    <row r="6" customFormat="false" ht="8.25" hidden="false" customHeight="true" outlineLevel="0" collapsed="false">
      <c r="A6" s="8" t="s">
        <v>0</v>
      </c>
      <c r="B6" s="9"/>
      <c r="C6" s="18"/>
      <c r="D6" s="19"/>
      <c r="E6" s="19"/>
      <c r="F6" s="19"/>
      <c r="G6" s="19"/>
      <c r="H6" s="19"/>
      <c r="I6" s="19"/>
      <c r="J6" s="19"/>
      <c r="K6" s="20"/>
      <c r="L6" s="11"/>
    </row>
    <row r="7" customFormat="false" ht="18" hidden="false" customHeight="true" outlineLevel="0" collapsed="false">
      <c r="A7" s="8" t="s">
        <v>0</v>
      </c>
      <c r="B7" s="9"/>
      <c r="C7" s="21"/>
      <c r="D7" s="22"/>
      <c r="E7" s="23"/>
      <c r="F7" s="24"/>
      <c r="G7" s="24"/>
      <c r="H7" s="24"/>
      <c r="I7" s="24"/>
      <c r="J7" s="24"/>
      <c r="K7" s="25"/>
      <c r="L7" s="11"/>
    </row>
    <row r="8" customFormat="false" ht="18" hidden="false" customHeight="true" outlineLevel="0" collapsed="false">
      <c r="A8" s="8" t="s">
        <v>0</v>
      </c>
      <c r="B8" s="9"/>
      <c r="C8" s="21"/>
      <c r="D8" s="22"/>
      <c r="E8" s="23"/>
      <c r="F8" s="24"/>
      <c r="G8" s="24"/>
      <c r="H8" s="24"/>
      <c r="I8" s="24"/>
      <c r="J8" s="24"/>
      <c r="K8" s="25"/>
      <c r="L8" s="11"/>
    </row>
    <row r="9" customFormat="false" ht="18" hidden="false" customHeight="true" outlineLevel="0" collapsed="false">
      <c r="A9" s="8"/>
      <c r="B9" s="9"/>
      <c r="C9" s="21"/>
      <c r="D9" s="22"/>
      <c r="E9" s="23"/>
      <c r="F9" s="24"/>
      <c r="G9" s="24"/>
      <c r="H9" s="24"/>
      <c r="I9" s="24"/>
      <c r="J9" s="24"/>
      <c r="K9" s="25"/>
      <c r="L9" s="11"/>
    </row>
    <row r="10" customFormat="false" ht="18" hidden="false" customHeight="true" outlineLevel="0" collapsed="false">
      <c r="A10" s="8"/>
      <c r="B10" s="9"/>
      <c r="C10" s="21"/>
      <c r="D10" s="22"/>
      <c r="E10" s="23"/>
      <c r="F10" s="24"/>
      <c r="G10" s="24"/>
      <c r="H10" s="24"/>
      <c r="I10" s="24"/>
      <c r="J10" s="24"/>
      <c r="K10" s="25"/>
      <c r="L10" s="11"/>
    </row>
    <row r="11" customFormat="false" ht="18" hidden="false" customHeight="true" outlineLevel="0" collapsed="false">
      <c r="A11" s="8"/>
      <c r="B11" s="9"/>
      <c r="C11" s="21"/>
      <c r="D11" s="22"/>
      <c r="E11" s="23"/>
      <c r="F11" s="24"/>
      <c r="G11" s="24"/>
      <c r="H11" s="24"/>
      <c r="I11" s="24"/>
      <c r="J11" s="24"/>
      <c r="K11" s="25"/>
      <c r="L11" s="11"/>
    </row>
    <row r="12" customFormat="false" ht="18" hidden="false" customHeight="true" outlineLevel="0" collapsed="false">
      <c r="A12" s="8"/>
      <c r="B12" s="9"/>
      <c r="C12" s="21"/>
      <c r="D12" s="22"/>
      <c r="E12" s="23"/>
      <c r="F12" s="24"/>
      <c r="G12" s="24"/>
      <c r="H12" s="24"/>
      <c r="I12" s="24"/>
      <c r="J12" s="24"/>
      <c r="K12" s="25"/>
      <c r="L12" s="11"/>
    </row>
    <row r="13" customFormat="false" ht="18" hidden="false" customHeight="true" outlineLevel="0" collapsed="false">
      <c r="A13" s="8"/>
      <c r="B13" s="9"/>
      <c r="C13" s="21"/>
      <c r="D13" s="22"/>
      <c r="E13" s="23"/>
      <c r="F13" s="24"/>
      <c r="G13" s="24"/>
      <c r="H13" s="24"/>
      <c r="I13" s="24"/>
      <c r="J13" s="24"/>
      <c r="K13" s="25"/>
      <c r="L13" s="11"/>
    </row>
    <row r="14" customFormat="false" ht="18" hidden="false" customHeight="true" outlineLevel="0" collapsed="false">
      <c r="A14" s="8"/>
      <c r="B14" s="9"/>
      <c r="C14" s="21"/>
      <c r="D14" s="22"/>
      <c r="E14" s="23"/>
      <c r="F14" s="24"/>
      <c r="G14" s="24"/>
      <c r="H14" s="24"/>
      <c r="I14" s="24"/>
      <c r="J14" s="24"/>
      <c r="K14" s="25"/>
      <c r="L14" s="11"/>
    </row>
    <row r="15" customFormat="false" ht="18" hidden="false" customHeight="true" outlineLevel="0" collapsed="false">
      <c r="A15" s="8"/>
      <c r="B15" s="9"/>
      <c r="C15" s="21"/>
      <c r="D15" s="22"/>
      <c r="E15" s="23"/>
      <c r="F15" s="24"/>
      <c r="G15" s="24"/>
      <c r="H15" s="24"/>
      <c r="I15" s="24"/>
      <c r="J15" s="24"/>
      <c r="K15" s="25"/>
      <c r="L15" s="11"/>
    </row>
    <row r="16" customFormat="false" ht="18" hidden="false" customHeight="true" outlineLevel="0" collapsed="false">
      <c r="A16" s="8"/>
      <c r="B16" s="9"/>
      <c r="C16" s="21"/>
      <c r="D16" s="22"/>
      <c r="E16" s="23"/>
      <c r="F16" s="24"/>
      <c r="G16" s="24"/>
      <c r="H16" s="24"/>
      <c r="I16" s="24"/>
      <c r="J16" s="24"/>
      <c r="K16" s="25"/>
      <c r="L16" s="11"/>
    </row>
    <row r="17" customFormat="false" ht="18" hidden="false" customHeight="true" outlineLevel="0" collapsed="false">
      <c r="A17" s="8"/>
      <c r="B17" s="9"/>
      <c r="C17" s="21"/>
      <c r="D17" s="22"/>
      <c r="E17" s="23"/>
      <c r="F17" s="24"/>
      <c r="G17" s="24"/>
      <c r="H17" s="24"/>
      <c r="I17" s="24"/>
      <c r="J17" s="24"/>
      <c r="K17" s="25"/>
      <c r="L17" s="11"/>
    </row>
    <row r="18" customFormat="false" ht="18" hidden="false" customHeight="true" outlineLevel="0" collapsed="false">
      <c r="A18" s="8"/>
      <c r="B18" s="9"/>
      <c r="C18" s="21"/>
      <c r="D18" s="22"/>
      <c r="E18" s="23"/>
      <c r="F18" s="24"/>
      <c r="G18" s="24"/>
      <c r="H18" s="24"/>
      <c r="I18" s="24"/>
      <c r="J18" s="24"/>
      <c r="K18" s="25"/>
      <c r="L18" s="11"/>
    </row>
    <row r="19" customFormat="false" ht="18" hidden="false" customHeight="true" outlineLevel="0" collapsed="false">
      <c r="A19" s="8" t="s">
        <v>4</v>
      </c>
      <c r="B19" s="9"/>
      <c r="C19" s="21"/>
      <c r="D19" s="22"/>
      <c r="E19" s="23"/>
      <c r="F19" s="24"/>
      <c r="G19" s="24"/>
      <c r="H19" s="24"/>
      <c r="I19" s="24"/>
      <c r="J19" s="24"/>
      <c r="K19" s="25"/>
      <c r="L19" s="11"/>
    </row>
    <row r="20" customFormat="false" ht="18" hidden="false" customHeight="true" outlineLevel="0" collapsed="false">
      <c r="A20" s="1" t="s">
        <v>0</v>
      </c>
      <c r="B20" s="9"/>
      <c r="C20" s="21"/>
      <c r="D20" s="22"/>
      <c r="E20" s="23"/>
      <c r="F20" s="24"/>
      <c r="G20" s="24"/>
      <c r="H20" s="24"/>
      <c r="I20" s="24"/>
      <c r="J20" s="24"/>
      <c r="K20" s="25"/>
      <c r="L20" s="11"/>
    </row>
    <row r="21" customFormat="false" ht="15" hidden="false" customHeight="true" outlineLevel="0" collapsed="false">
      <c r="A21" s="1" t="s">
        <v>0</v>
      </c>
      <c r="B21" s="9"/>
      <c r="C21" s="26"/>
      <c r="D21" s="27"/>
      <c r="E21" s="27"/>
      <c r="F21" s="27"/>
      <c r="G21" s="27"/>
      <c r="H21" s="27"/>
      <c r="I21" s="27"/>
      <c r="J21" s="27"/>
      <c r="K21" s="28"/>
      <c r="L21" s="11"/>
      <c r="W21" s="29"/>
    </row>
    <row r="22" customFormat="false" ht="54" hidden="false" customHeight="true" outlineLevel="0" collapsed="false">
      <c r="A22" s="8" t="s">
        <v>0</v>
      </c>
      <c r="B22" s="9"/>
      <c r="C22" s="10"/>
      <c r="D22" s="10"/>
      <c r="E22" s="10"/>
      <c r="F22" s="10"/>
      <c r="G22" s="10"/>
      <c r="H22" s="10"/>
      <c r="I22" s="10"/>
      <c r="J22" s="10"/>
      <c r="K22" s="10"/>
      <c r="L22" s="11"/>
    </row>
    <row r="23" customFormat="false" ht="27.75" hidden="false" customHeight="true" outlineLevel="0" collapsed="false">
      <c r="A23" s="8" t="s">
        <v>0</v>
      </c>
      <c r="B23" s="9"/>
      <c r="C23" s="12" t="s">
        <v>5</v>
      </c>
      <c r="D23" s="13"/>
      <c r="E23" s="13"/>
      <c r="F23" s="13"/>
      <c r="G23" s="13"/>
      <c r="H23" s="13"/>
      <c r="I23" s="14"/>
      <c r="J23" s="14"/>
      <c r="K23" s="15"/>
      <c r="L23" s="16"/>
      <c r="M23" s="17"/>
    </row>
    <row r="24" customFormat="false" ht="15" hidden="false" customHeight="true" outlineLevel="0" collapsed="false">
      <c r="A24" s="8" t="s">
        <v>0</v>
      </c>
      <c r="B24" s="9"/>
      <c r="C24" s="10"/>
      <c r="D24" s="10"/>
      <c r="E24" s="10"/>
      <c r="F24" s="10"/>
      <c r="G24" s="10"/>
      <c r="H24" s="10"/>
      <c r="I24" s="10"/>
      <c r="J24" s="10"/>
      <c r="K24" s="10"/>
      <c r="L24" s="11"/>
    </row>
    <row r="25" customFormat="false" ht="8.25" hidden="false" customHeight="true" outlineLevel="0" collapsed="false">
      <c r="A25" s="8" t="s">
        <v>0</v>
      </c>
      <c r="B25" s="9"/>
      <c r="C25" s="18"/>
      <c r="D25" s="19"/>
      <c r="E25" s="19"/>
      <c r="F25" s="19"/>
      <c r="G25" s="19"/>
      <c r="H25" s="19"/>
      <c r="I25" s="19"/>
      <c r="J25" s="19"/>
      <c r="K25" s="20"/>
      <c r="L25" s="11"/>
    </row>
    <row r="26" customFormat="false" ht="18" hidden="false" customHeight="true" outlineLevel="0" collapsed="false">
      <c r="A26" s="8" t="s">
        <v>0</v>
      </c>
      <c r="B26" s="9"/>
      <c r="C26" s="21"/>
      <c r="D26" s="22"/>
      <c r="E26" s="23"/>
      <c r="F26" s="24"/>
      <c r="G26" s="24"/>
      <c r="H26" s="24"/>
      <c r="I26" s="24"/>
      <c r="J26" s="24"/>
      <c r="K26" s="25"/>
      <c r="L26" s="11"/>
    </row>
    <row r="27" customFormat="false" ht="18" hidden="false" customHeight="true" outlineLevel="0" collapsed="false">
      <c r="A27" s="8" t="s">
        <v>0</v>
      </c>
      <c r="B27" s="9"/>
      <c r="C27" s="21"/>
      <c r="D27" s="22"/>
      <c r="E27" s="23"/>
      <c r="F27" s="24"/>
      <c r="G27" s="24"/>
      <c r="H27" s="24"/>
      <c r="I27" s="24"/>
      <c r="J27" s="24"/>
      <c r="K27" s="25"/>
      <c r="L27" s="11"/>
    </row>
    <row r="28" customFormat="false" ht="18" hidden="false" customHeight="true" outlineLevel="0" collapsed="false">
      <c r="A28" s="8"/>
      <c r="B28" s="9"/>
      <c r="C28" s="21"/>
      <c r="D28" s="22"/>
      <c r="E28" s="23"/>
      <c r="F28" s="24"/>
      <c r="G28" s="24"/>
      <c r="H28" s="24"/>
      <c r="I28" s="24"/>
      <c r="J28" s="24"/>
      <c r="K28" s="25"/>
      <c r="L28" s="11"/>
    </row>
    <row r="29" customFormat="false" ht="18" hidden="false" customHeight="true" outlineLevel="0" collapsed="false">
      <c r="A29" s="8"/>
      <c r="B29" s="9"/>
      <c r="C29" s="21"/>
      <c r="D29" s="22"/>
      <c r="E29" s="23"/>
      <c r="F29" s="24"/>
      <c r="G29" s="24"/>
      <c r="H29" s="24"/>
      <c r="I29" s="24"/>
      <c r="J29" s="24"/>
      <c r="K29" s="25"/>
      <c r="L29" s="11"/>
    </row>
    <row r="30" customFormat="false" ht="18" hidden="false" customHeight="true" outlineLevel="0" collapsed="false">
      <c r="A30" s="8"/>
      <c r="B30" s="9"/>
      <c r="C30" s="21"/>
      <c r="D30" s="22"/>
      <c r="E30" s="23"/>
      <c r="F30" s="24"/>
      <c r="G30" s="24"/>
      <c r="H30" s="24"/>
      <c r="I30" s="24"/>
      <c r="J30" s="24"/>
      <c r="K30" s="25"/>
      <c r="L30" s="11"/>
    </row>
    <row r="31" customFormat="false" ht="18" hidden="false" customHeight="true" outlineLevel="0" collapsed="false">
      <c r="A31" s="8"/>
      <c r="B31" s="9"/>
      <c r="C31" s="21"/>
      <c r="D31" s="22"/>
      <c r="E31" s="23"/>
      <c r="F31" s="24"/>
      <c r="G31" s="24"/>
      <c r="H31" s="24"/>
      <c r="I31" s="24"/>
      <c r="J31" s="24"/>
      <c r="K31" s="25"/>
      <c r="L31" s="11"/>
    </row>
    <row r="32" customFormat="false" ht="18" hidden="false" customHeight="true" outlineLevel="0" collapsed="false">
      <c r="A32" s="8"/>
      <c r="B32" s="9"/>
      <c r="C32" s="21"/>
      <c r="D32" s="22"/>
      <c r="E32" s="23"/>
      <c r="F32" s="24"/>
      <c r="G32" s="24"/>
      <c r="H32" s="24"/>
      <c r="I32" s="24"/>
      <c r="J32" s="24"/>
      <c r="K32" s="25"/>
      <c r="L32" s="11"/>
    </row>
    <row r="33" customFormat="false" ht="18" hidden="false" customHeight="true" outlineLevel="0" collapsed="false">
      <c r="A33" s="8"/>
      <c r="B33" s="9"/>
      <c r="C33" s="21"/>
      <c r="D33" s="22"/>
      <c r="E33" s="23"/>
      <c r="F33" s="24"/>
      <c r="G33" s="24"/>
      <c r="H33" s="24"/>
      <c r="I33" s="24"/>
      <c r="J33" s="24"/>
      <c r="K33" s="25"/>
      <c r="L33" s="11"/>
    </row>
    <row r="34" customFormat="false" ht="18" hidden="false" customHeight="true" outlineLevel="0" collapsed="false">
      <c r="A34" s="8"/>
      <c r="B34" s="9"/>
      <c r="C34" s="21"/>
      <c r="D34" s="22"/>
      <c r="E34" s="23"/>
      <c r="F34" s="24"/>
      <c r="G34" s="24"/>
      <c r="H34" s="24"/>
      <c r="I34" s="24"/>
      <c r="J34" s="24"/>
      <c r="K34" s="25"/>
      <c r="L34" s="11"/>
    </row>
    <row r="35" customFormat="false" ht="18" hidden="false" customHeight="true" outlineLevel="0" collapsed="false">
      <c r="A35" s="8"/>
      <c r="B35" s="9"/>
      <c r="C35" s="21"/>
      <c r="D35" s="22"/>
      <c r="E35" s="23"/>
      <c r="F35" s="24"/>
      <c r="G35" s="24"/>
      <c r="H35" s="24"/>
      <c r="I35" s="24"/>
      <c r="J35" s="24"/>
      <c r="K35" s="25"/>
      <c r="L35" s="11"/>
    </row>
    <row r="36" customFormat="false" ht="18" hidden="false" customHeight="true" outlineLevel="0" collapsed="false">
      <c r="A36" s="8"/>
      <c r="B36" s="9"/>
      <c r="C36" s="21"/>
      <c r="D36" s="22"/>
      <c r="E36" s="23"/>
      <c r="F36" s="24"/>
      <c r="G36" s="24"/>
      <c r="H36" s="24"/>
      <c r="I36" s="24"/>
      <c r="J36" s="24"/>
      <c r="K36" s="25"/>
      <c r="L36" s="11"/>
    </row>
    <row r="37" customFormat="false" ht="18" hidden="false" customHeight="true" outlineLevel="0" collapsed="false">
      <c r="A37" s="8"/>
      <c r="B37" s="9"/>
      <c r="C37" s="21"/>
      <c r="D37" s="22"/>
      <c r="E37" s="23"/>
      <c r="F37" s="24"/>
      <c r="G37" s="24"/>
      <c r="H37" s="24"/>
      <c r="I37" s="24"/>
      <c r="J37" s="24"/>
      <c r="K37" s="25"/>
      <c r="L37" s="11"/>
    </row>
    <row r="38" customFormat="false" ht="18" hidden="false" customHeight="true" outlineLevel="0" collapsed="false">
      <c r="A38" s="8" t="s">
        <v>4</v>
      </c>
      <c r="B38" s="9"/>
      <c r="C38" s="21"/>
      <c r="D38" s="22" t="s">
        <v>6</v>
      </c>
      <c r="E38" s="23"/>
      <c r="F38" s="24"/>
      <c r="G38" s="24"/>
      <c r="H38" s="24"/>
      <c r="I38" s="24"/>
      <c r="J38" s="22" t="s">
        <v>7</v>
      </c>
      <c r="K38" s="25"/>
      <c r="L38" s="11"/>
    </row>
    <row r="39" customFormat="false" ht="18" hidden="false" customHeight="true" outlineLevel="0" collapsed="false">
      <c r="A39" s="1" t="s">
        <v>0</v>
      </c>
      <c r="B39" s="9"/>
      <c r="C39" s="21"/>
      <c r="D39" s="22"/>
      <c r="E39" s="23"/>
      <c r="F39" s="24"/>
      <c r="G39" s="24"/>
      <c r="H39" s="24"/>
      <c r="I39" s="24"/>
      <c r="J39" s="24"/>
      <c r="K39" s="25"/>
      <c r="L39" s="11"/>
    </row>
    <row r="40" customFormat="false" ht="15" hidden="false" customHeight="true" outlineLevel="0" collapsed="false">
      <c r="A40" s="1" t="s">
        <v>0</v>
      </c>
      <c r="B40" s="9"/>
      <c r="C40" s="26"/>
      <c r="D40" s="27"/>
      <c r="E40" s="27"/>
      <c r="F40" s="27"/>
      <c r="G40" s="27"/>
      <c r="H40" s="27"/>
      <c r="I40" s="27"/>
      <c r="J40" s="27"/>
      <c r="K40" s="28"/>
      <c r="L40" s="11"/>
      <c r="W40" s="29"/>
    </row>
    <row r="41" customFormat="false" ht="15" hidden="false" customHeight="true" outlineLevel="0" collapsed="false">
      <c r="A41" s="1" t="s">
        <v>0</v>
      </c>
      <c r="B41" s="30"/>
      <c r="C41" s="31"/>
      <c r="D41" s="31"/>
      <c r="E41" s="31"/>
      <c r="F41" s="31"/>
      <c r="G41" s="31"/>
      <c r="H41" s="31"/>
      <c r="I41" s="31"/>
      <c r="J41" s="31"/>
      <c r="K41" s="31"/>
      <c r="L41" s="32"/>
    </row>
    <row r="42" s="33" customFormat="true" ht="6.75" hidden="false" customHeight="true" outlineLevel="0" collapsed="false">
      <c r="A42" s="1" t="s">
        <v>0</v>
      </c>
    </row>
  </sheetData>
  <sheetProtection algorithmName="SHA-512" hashValue="aoB18zM/L0o7pAkGGe5iBRnC7pxjpl5BjNWQWwimbwSk307oJKZf/z1NosumTSdDiAdD4I+qQknR1rDVVHhJlw==" saltValue="a89yn/PyRf81vJYSSNc0Hg==" spinCount="100000" sheet="true" objects="true" scenarios="true" selectLockedCells="true" selectUnlockedCells="true"/>
  <printOptions headings="false" gridLines="false" gridLinesSet="true" horizontalCentered="false" verticalCentered="false"/>
  <pageMargins left="0.7" right="0.7" top="0.75" bottom="0.75" header="0.511811023622047" footer="0.3"/>
  <pageSetup paperSize="1" scale="40" fitToWidth="1" fitToHeight="1" pageOrder="downThenOver" orientation="portrait" blackAndWhite="false" draft="false" cellComments="none" horizontalDpi="300" verticalDpi="300" copies="1"/>
  <headerFooter differentFirst="false" differentOddEven="false">
    <oddHeader/>
    <oddFooter>&amp;LUnrestricted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Z74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G5" activeCellId="0" sqref="G5"/>
    </sheetView>
  </sheetViews>
  <sheetFormatPr defaultColWidth="8.6796875" defaultRowHeight="14.25" zeroHeight="false" outlineLevelRow="0" outlineLevelCol="0"/>
  <cols>
    <col collapsed="false" customWidth="true" hidden="false" outlineLevel="0" max="1" min="1" style="1" width="3.34"/>
    <col collapsed="false" customWidth="true" hidden="true" outlineLevel="0" max="2" min="2" style="33" width="5"/>
    <col collapsed="false" customWidth="true" hidden="false" outlineLevel="0" max="4" min="4" style="0" width="10.66"/>
    <col collapsed="false" customWidth="true" hidden="false" outlineLevel="0" max="5" min="5" style="0" width="16.11"/>
    <col collapsed="false" customWidth="true" hidden="false" outlineLevel="0" max="6" min="6" style="0" width="10.88"/>
    <col collapsed="false" customWidth="true" hidden="false" outlineLevel="0" max="7" min="7" style="0" width="11.67"/>
    <col collapsed="false" customWidth="true" hidden="false" outlineLevel="0" max="8" min="8" style="0" width="11.89"/>
    <col collapsed="false" customWidth="true" hidden="false" outlineLevel="0" max="10" min="9" style="0" width="5.88"/>
    <col collapsed="false" customWidth="true" hidden="false" outlineLevel="0" max="11" min="11" style="0" width="75.67"/>
    <col collapsed="false" customWidth="true" hidden="false" outlineLevel="0" max="12" min="12" style="0" width="36.33"/>
    <col collapsed="false" customWidth="true" hidden="false" outlineLevel="0" max="13" min="13" style="0" width="27.56"/>
    <col collapsed="false" customWidth="true" hidden="true" outlineLevel="0" max="14" min="14" style="34" width="81.67"/>
    <col collapsed="false" customWidth="true" hidden="true" outlineLevel="0" max="18" min="15" style="34" width="8.88"/>
    <col collapsed="false" customWidth="true" hidden="true" outlineLevel="0" max="19" min="19" style="34" width="13.34"/>
    <col collapsed="false" customWidth="true" hidden="true" outlineLevel="0" max="20" min="20" style="34" width="8.88"/>
    <col collapsed="false" customWidth="true" hidden="true" outlineLevel="0" max="21" min="21" style="34" width="19.56"/>
    <col collapsed="false" customWidth="true" hidden="true" outlineLevel="0" max="22" min="22" style="34" width="12.88"/>
    <col collapsed="false" customWidth="true" hidden="true" outlineLevel="0" max="23" min="23" style="34" width="16.11"/>
    <col collapsed="false" customWidth="true" hidden="true" outlineLevel="0" max="24" min="24" style="34" width="16"/>
    <col collapsed="false" customWidth="true" hidden="true" outlineLevel="0" max="32" min="25" style="34" width="8.88"/>
    <col collapsed="false" customWidth="true" hidden="true" outlineLevel="0" max="33" min="33" style="34" width="16.56"/>
    <col collapsed="false" customWidth="true" hidden="true" outlineLevel="0" max="52" min="34" style="34" width="8.88"/>
    <col collapsed="false" customWidth="true" hidden="false" outlineLevel="0" max="53" min="53" style="0" width="8.88"/>
  </cols>
  <sheetData>
    <row r="1" customFormat="false" ht="7.5" hidden="false" customHeight="true" outlineLevel="0" collapsed="false"/>
    <row r="2" customFormat="false" ht="200.25" hidden="false" customHeight="true" outlineLevel="0" collapsed="false">
      <c r="A2" s="1" t="s">
        <v>0</v>
      </c>
      <c r="B2" s="35" t="s">
        <v>8</v>
      </c>
      <c r="C2" s="4" t="s">
        <v>1</v>
      </c>
      <c r="D2" s="5"/>
      <c r="E2" s="5"/>
      <c r="F2" s="5"/>
      <c r="G2" s="5"/>
      <c r="H2" s="5"/>
      <c r="I2" s="5"/>
      <c r="J2" s="5"/>
      <c r="K2" s="5"/>
      <c r="L2" s="5"/>
      <c r="M2" s="7"/>
    </row>
    <row r="3" customFormat="false" ht="125.25" hidden="false" customHeight="true" outlineLevel="0" collapsed="false">
      <c r="A3" s="1" t="s">
        <v>0</v>
      </c>
      <c r="B3" s="35" t="s">
        <v>0</v>
      </c>
      <c r="C3" s="36"/>
      <c r="D3" s="37"/>
      <c r="E3" s="37"/>
      <c r="F3" s="37"/>
      <c r="G3" s="37"/>
      <c r="H3" s="38" t="s">
        <v>9</v>
      </c>
      <c r="I3" s="38"/>
      <c r="J3" s="38"/>
      <c r="K3" s="38"/>
      <c r="L3" s="39" t="s">
        <v>10</v>
      </c>
      <c r="M3" s="39"/>
    </row>
    <row r="4" customFormat="false" ht="14.25" hidden="false" customHeight="true" outlineLevel="0" collapsed="false">
      <c r="A4" s="8" t="s">
        <v>0</v>
      </c>
      <c r="B4" s="35" t="s">
        <v>0</v>
      </c>
      <c r="C4" s="40"/>
      <c r="D4" s="41"/>
      <c r="E4" s="41"/>
      <c r="F4" s="41"/>
      <c r="G4" s="41"/>
      <c r="H4" s="41"/>
      <c r="I4" s="41"/>
      <c r="J4" s="41"/>
      <c r="K4" s="42" t="s">
        <v>11</v>
      </c>
      <c r="L4" s="41"/>
      <c r="M4" s="43"/>
    </row>
    <row r="5" customFormat="false" ht="16.5" hidden="false" customHeight="true" outlineLevel="0" collapsed="false">
      <c r="A5" s="8" t="s">
        <v>0</v>
      </c>
      <c r="B5" s="35" t="s">
        <v>0</v>
      </c>
      <c r="C5" s="9"/>
      <c r="D5" s="44" t="s">
        <v>12</v>
      </c>
      <c r="E5" s="44"/>
      <c r="F5" s="10"/>
      <c r="G5" s="45" t="s">
        <v>13</v>
      </c>
      <c r="H5" s="10"/>
      <c r="I5" s="10"/>
      <c r="J5" s="10"/>
      <c r="K5" s="42"/>
      <c r="L5" s="10"/>
      <c r="M5" s="11"/>
    </row>
    <row r="6" customFormat="false" ht="15" hidden="false" customHeight="true" outlineLevel="0" collapsed="false">
      <c r="A6" s="8" t="s">
        <v>0</v>
      </c>
      <c r="B6" s="35" t="s">
        <v>0</v>
      </c>
      <c r="C6" s="9"/>
      <c r="D6" s="10"/>
      <c r="E6" s="10"/>
      <c r="F6" s="10"/>
      <c r="G6" s="10"/>
      <c r="H6" s="10"/>
      <c r="I6" s="10"/>
      <c r="J6" s="10"/>
      <c r="K6" s="42"/>
      <c r="L6" s="10"/>
      <c r="M6" s="11"/>
    </row>
    <row r="7" customFormat="false" ht="16.5" hidden="false" customHeight="true" outlineLevel="0" collapsed="false">
      <c r="A7" s="8" t="s">
        <v>0</v>
      </c>
      <c r="B7" s="35" t="s">
        <v>0</v>
      </c>
      <c r="C7" s="9"/>
      <c r="D7" s="44" t="s">
        <v>14</v>
      </c>
      <c r="E7" s="44"/>
      <c r="F7" s="10"/>
      <c r="G7" s="46" t="e">
        <f aca="false">G5*3.78541</f>
        <v>#VALUE!</v>
      </c>
      <c r="H7" s="47"/>
      <c r="I7" s="10"/>
      <c r="J7" s="10"/>
      <c r="K7" s="42"/>
      <c r="L7" s="10"/>
      <c r="M7" s="11"/>
    </row>
    <row r="8" customFormat="false" ht="6.75" hidden="false" customHeight="true" outlineLevel="0" collapsed="false">
      <c r="A8" s="8" t="s">
        <v>0</v>
      </c>
      <c r="B8" s="35" t="s">
        <v>0</v>
      </c>
      <c r="C8" s="30"/>
      <c r="D8" s="31"/>
      <c r="E8" s="31"/>
      <c r="F8" s="31"/>
      <c r="G8" s="31"/>
      <c r="H8" s="31"/>
      <c r="I8" s="31"/>
      <c r="J8" s="31"/>
      <c r="K8" s="42"/>
      <c r="L8" s="31"/>
      <c r="M8" s="32"/>
    </row>
    <row r="9" s="33" customFormat="true" ht="6.75" hidden="false" customHeight="true" outlineLevel="0" collapsed="false">
      <c r="A9" s="1" t="s">
        <v>0</v>
      </c>
      <c r="B9" s="35" t="s">
        <v>0</v>
      </c>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row>
    <row r="10" customFormat="false" ht="15" hidden="false" customHeight="true" outlineLevel="0" collapsed="false">
      <c r="A10" s="8" t="s">
        <v>0</v>
      </c>
      <c r="B10" s="35" t="s">
        <v>0</v>
      </c>
      <c r="C10" s="40"/>
      <c r="D10" s="41"/>
      <c r="E10" s="41"/>
      <c r="F10" s="41"/>
      <c r="G10" s="41"/>
      <c r="H10" s="41"/>
      <c r="I10" s="41"/>
      <c r="J10" s="41"/>
      <c r="K10" s="41"/>
      <c r="L10" s="41"/>
      <c r="M10" s="43"/>
    </row>
    <row r="11" customFormat="false" ht="27.75" hidden="false" customHeight="true" outlineLevel="0" collapsed="false">
      <c r="A11" s="8" t="s">
        <v>0</v>
      </c>
      <c r="B11" s="35" t="s">
        <v>0</v>
      </c>
      <c r="C11" s="9"/>
      <c r="D11" s="12" t="s">
        <v>15</v>
      </c>
      <c r="E11" s="13"/>
      <c r="F11" s="13"/>
      <c r="G11" s="13"/>
      <c r="H11" s="13"/>
      <c r="I11" s="13"/>
      <c r="J11" s="14"/>
      <c r="K11" s="15"/>
      <c r="L11" s="15"/>
      <c r="M11" s="16"/>
      <c r="N11" s="48"/>
    </row>
    <row r="12" customFormat="false" ht="15" hidden="false" customHeight="true" outlineLevel="0" collapsed="false">
      <c r="A12" s="8" t="s">
        <v>0</v>
      </c>
      <c r="B12" s="35" t="s">
        <v>0</v>
      </c>
      <c r="C12" s="9"/>
      <c r="D12" s="10"/>
      <c r="E12" s="10"/>
      <c r="F12" s="10"/>
      <c r="G12" s="10"/>
      <c r="H12" s="10"/>
      <c r="I12" s="10"/>
      <c r="J12" s="10"/>
      <c r="K12" s="10"/>
      <c r="L12" s="10"/>
      <c r="M12" s="11"/>
    </row>
    <row r="13" customFormat="false" ht="8.25" hidden="false" customHeight="true" outlineLevel="0" collapsed="false">
      <c r="A13" s="8" t="s">
        <v>0</v>
      </c>
      <c r="B13" s="35" t="s">
        <v>0</v>
      </c>
      <c r="C13" s="9"/>
      <c r="D13" s="40"/>
      <c r="E13" s="41"/>
      <c r="F13" s="41"/>
      <c r="G13" s="41"/>
      <c r="H13" s="41"/>
      <c r="I13" s="41"/>
      <c r="J13" s="41"/>
      <c r="K13" s="41"/>
      <c r="L13" s="43"/>
      <c r="M13" s="11"/>
    </row>
    <row r="14" customFormat="false" ht="18" hidden="false" customHeight="true" outlineLevel="0" collapsed="false">
      <c r="A14" s="8" t="s">
        <v>0</v>
      </c>
      <c r="B14" s="35" t="s">
        <v>0</v>
      </c>
      <c r="C14" s="9"/>
      <c r="D14" s="9"/>
      <c r="E14" s="49" t="s">
        <v>16</v>
      </c>
      <c r="F14" s="10"/>
      <c r="G14" s="50" t="s">
        <v>13</v>
      </c>
      <c r="H14" s="10" t="s">
        <v>17</v>
      </c>
      <c r="I14" s="10"/>
      <c r="J14" s="10"/>
      <c r="K14" s="51" t="s">
        <v>18</v>
      </c>
      <c r="L14" s="11"/>
      <c r="M14" s="11"/>
    </row>
    <row r="15" customFormat="false" ht="120" hidden="false" customHeight="true" outlineLevel="0" collapsed="false">
      <c r="A15" s="8" t="s">
        <v>0</v>
      </c>
      <c r="B15" s="35" t="s">
        <v>0</v>
      </c>
      <c r="C15" s="9"/>
      <c r="D15" s="9"/>
      <c r="E15" s="10"/>
      <c r="F15" s="10"/>
      <c r="G15" s="10"/>
      <c r="H15" s="10"/>
      <c r="I15" s="10"/>
      <c r="J15" s="10"/>
      <c r="K15" s="52" t="str">
        <f aca="false">IF(AND(G14&gt;=O16,G14&lt;=P16),N16,IF(AND(G14&gt;=O17,G14&lt;=P17),N17,IF(AND(G14&gt;=O18,G14&lt;=P18),N18,IF(AND(G14&gt;=O19,G14&lt;=P19),N19,IF(AND(G14&gt;=O20,G14&lt;=P20),N20,IF(AND(G14&gt;=O21,G14&lt;=P21),N21,N22))))))</f>
        <v>Verify Data Entry</v>
      </c>
      <c r="L15" s="11"/>
      <c r="M15" s="11"/>
      <c r="O15" s="34" t="s">
        <v>19</v>
      </c>
      <c r="P15" s="34" t="s">
        <v>20</v>
      </c>
    </row>
    <row r="16" customFormat="false" ht="72" hidden="true" customHeight="true" outlineLevel="0" collapsed="false">
      <c r="A16" s="8"/>
      <c r="B16" s="35"/>
      <c r="C16" s="9"/>
      <c r="D16" s="9"/>
      <c r="E16" s="10"/>
      <c r="F16" s="10"/>
      <c r="G16" s="10"/>
      <c r="H16" s="10"/>
      <c r="I16" s="10"/>
      <c r="J16" s="10"/>
      <c r="K16" s="53"/>
      <c r="L16" s="11"/>
      <c r="M16" s="11"/>
      <c r="N16" s="54" t="s">
        <v>21</v>
      </c>
      <c r="O16" s="34" t="n">
        <v>20</v>
      </c>
      <c r="P16" s="34" t="n">
        <v>25</v>
      </c>
    </row>
    <row r="17" customFormat="false" ht="72" hidden="true" customHeight="true" outlineLevel="0" collapsed="false">
      <c r="A17" s="8"/>
      <c r="B17" s="35"/>
      <c r="C17" s="9"/>
      <c r="D17" s="9"/>
      <c r="E17" s="10"/>
      <c r="F17" s="10"/>
      <c r="G17" s="10"/>
      <c r="H17" s="10"/>
      <c r="I17" s="10"/>
      <c r="J17" s="10"/>
      <c r="K17" s="53"/>
      <c r="L17" s="11"/>
      <c r="M17" s="11"/>
      <c r="N17" s="54" t="s">
        <v>22</v>
      </c>
      <c r="O17" s="34" t="n">
        <v>25</v>
      </c>
      <c r="P17" s="34" t="n">
        <v>28</v>
      </c>
    </row>
    <row r="18" customFormat="false" ht="100.5" hidden="true" customHeight="true" outlineLevel="0" collapsed="false">
      <c r="A18" s="8"/>
      <c r="B18" s="35"/>
      <c r="C18" s="9"/>
      <c r="D18" s="9"/>
      <c r="E18" s="10"/>
      <c r="F18" s="10"/>
      <c r="G18" s="10"/>
      <c r="H18" s="10"/>
      <c r="I18" s="10"/>
      <c r="J18" s="10"/>
      <c r="K18" s="53"/>
      <c r="L18" s="11"/>
      <c r="M18" s="11"/>
      <c r="N18" s="54" t="s">
        <v>23</v>
      </c>
      <c r="O18" s="34" t="n">
        <v>28</v>
      </c>
      <c r="P18" s="34" t="n">
        <v>33</v>
      </c>
    </row>
    <row r="19" customFormat="false" ht="14.25" hidden="true" customHeight="false" outlineLevel="0" collapsed="false">
      <c r="A19" s="8"/>
      <c r="B19" s="35"/>
      <c r="C19" s="9"/>
      <c r="D19" s="9"/>
      <c r="E19" s="10"/>
      <c r="F19" s="10"/>
      <c r="G19" s="10"/>
      <c r="H19" s="10"/>
      <c r="I19" s="10"/>
      <c r="J19" s="10"/>
      <c r="K19" s="53"/>
      <c r="L19" s="11"/>
      <c r="M19" s="11"/>
      <c r="N19" s="54" t="s">
        <v>24</v>
      </c>
      <c r="O19" s="34" t="n">
        <v>33</v>
      </c>
      <c r="P19" s="34" t="n">
        <v>35</v>
      </c>
    </row>
    <row r="20" customFormat="false" ht="100.5" hidden="true" customHeight="true" outlineLevel="0" collapsed="false">
      <c r="A20" s="8"/>
      <c r="B20" s="35"/>
      <c r="C20" s="9"/>
      <c r="D20" s="9"/>
      <c r="E20" s="10"/>
      <c r="F20" s="10"/>
      <c r="G20" s="10"/>
      <c r="H20" s="10"/>
      <c r="I20" s="10"/>
      <c r="J20" s="10"/>
      <c r="K20" s="53"/>
      <c r="L20" s="11"/>
      <c r="M20" s="11"/>
      <c r="N20" s="54" t="s">
        <v>25</v>
      </c>
      <c r="O20" s="34" t="n">
        <v>35</v>
      </c>
      <c r="P20" s="34" t="n">
        <v>38</v>
      </c>
    </row>
    <row r="21" customFormat="false" ht="100.5" hidden="true" customHeight="true" outlineLevel="0" collapsed="false">
      <c r="A21" s="8"/>
      <c r="B21" s="35"/>
      <c r="C21" s="9"/>
      <c r="D21" s="9"/>
      <c r="E21" s="10"/>
      <c r="F21" s="10"/>
      <c r="G21" s="10"/>
      <c r="H21" s="10"/>
      <c r="I21" s="10"/>
      <c r="J21" s="10"/>
      <c r="K21" s="53"/>
      <c r="L21" s="11"/>
      <c r="M21" s="11"/>
      <c r="N21" s="54" t="s">
        <v>26</v>
      </c>
      <c r="O21" s="34" t="n">
        <v>38</v>
      </c>
      <c r="P21" s="34" t="n">
        <v>45</v>
      </c>
    </row>
    <row r="22" customFormat="false" ht="14.25" hidden="true" customHeight="false" outlineLevel="0" collapsed="false">
      <c r="A22" s="8"/>
      <c r="B22" s="35"/>
      <c r="C22" s="9"/>
      <c r="D22" s="9"/>
      <c r="E22" s="10"/>
      <c r="F22" s="10"/>
      <c r="G22" s="10"/>
      <c r="H22" s="10"/>
      <c r="I22" s="10"/>
      <c r="J22" s="10"/>
      <c r="L22" s="11"/>
      <c r="M22" s="11"/>
      <c r="N22" s="34" t="s">
        <v>27</v>
      </c>
    </row>
    <row r="23" customFormat="false" ht="14.25" hidden="false" customHeight="false" outlineLevel="0" collapsed="false">
      <c r="A23" s="8" t="s">
        <v>0</v>
      </c>
      <c r="B23" s="35" t="s">
        <v>0</v>
      </c>
      <c r="C23" s="9"/>
      <c r="D23" s="9"/>
      <c r="E23" s="10"/>
      <c r="F23" s="10"/>
      <c r="G23" s="10"/>
      <c r="H23" s="10"/>
      <c r="I23" s="10"/>
      <c r="J23" s="10"/>
      <c r="K23" s="10"/>
      <c r="L23" s="11"/>
      <c r="M23" s="11"/>
    </row>
    <row r="24" customFormat="false" ht="14.25" hidden="false" customHeight="false" outlineLevel="0" collapsed="false">
      <c r="A24" s="8" t="s">
        <v>0</v>
      </c>
      <c r="B24" s="35" t="s">
        <v>0</v>
      </c>
      <c r="C24" s="9"/>
      <c r="D24" s="9"/>
      <c r="E24" s="51" t="str">
        <f aca="false">IF(AND(G14&gt;=0,G14&lt;=34),N25,IF(AND(G14&gt;=34,G14&lt;=45),N26,N27))</f>
        <v>Verify Data Entry</v>
      </c>
      <c r="F24" s="10"/>
      <c r="G24" s="10"/>
      <c r="H24" s="10"/>
      <c r="I24" s="10"/>
      <c r="J24" s="10"/>
      <c r="K24" s="10"/>
      <c r="L24" s="11"/>
      <c r="M24" s="11"/>
    </row>
    <row r="25" customFormat="false" ht="28.5" hidden="true" customHeight="true" outlineLevel="0" collapsed="false">
      <c r="A25" s="8"/>
      <c r="B25" s="35"/>
      <c r="C25" s="9"/>
      <c r="D25" s="9"/>
      <c r="E25" s="55"/>
      <c r="F25" s="10"/>
      <c r="G25" s="47"/>
      <c r="H25" s="10"/>
      <c r="I25" s="10"/>
      <c r="J25" s="10"/>
      <c r="K25" s="10"/>
      <c r="L25" s="11"/>
      <c r="M25" s="11"/>
      <c r="N25" s="54" t="s">
        <v>28</v>
      </c>
    </row>
    <row r="26" customFormat="false" ht="28.5" hidden="true" customHeight="true" outlineLevel="0" collapsed="false">
      <c r="A26" s="8"/>
      <c r="B26" s="35"/>
      <c r="C26" s="9"/>
      <c r="D26" s="9"/>
      <c r="E26" s="10"/>
      <c r="F26" s="10"/>
      <c r="G26" s="10"/>
      <c r="H26" s="10"/>
      <c r="I26" s="10"/>
      <c r="J26" s="10"/>
      <c r="K26" s="10"/>
      <c r="L26" s="11"/>
      <c r="M26" s="11"/>
      <c r="N26" s="54" t="s">
        <v>29</v>
      </c>
    </row>
    <row r="27" customFormat="false" ht="14.25" hidden="true" customHeight="false" outlineLevel="0" collapsed="false">
      <c r="A27" s="8"/>
      <c r="B27" s="35"/>
      <c r="C27" s="9"/>
      <c r="D27" s="9"/>
      <c r="E27" s="10"/>
      <c r="F27" s="10"/>
      <c r="G27" s="10"/>
      <c r="H27" s="10"/>
      <c r="I27" s="10"/>
      <c r="J27" s="10"/>
      <c r="K27" s="10"/>
      <c r="L27" s="11"/>
      <c r="M27" s="11"/>
      <c r="N27" s="54" t="s">
        <v>27</v>
      </c>
    </row>
    <row r="28" customFormat="false" ht="14.25" hidden="true" customHeight="false" outlineLevel="0" collapsed="false">
      <c r="A28" s="8"/>
      <c r="B28" s="35"/>
      <c r="C28" s="9"/>
      <c r="D28" s="9"/>
      <c r="E28" s="10"/>
      <c r="F28" s="10"/>
      <c r="G28" s="10"/>
      <c r="H28" s="10"/>
      <c r="I28" s="10"/>
      <c r="J28" s="10"/>
      <c r="K28" s="10"/>
      <c r="L28" s="11"/>
      <c r="M28" s="11"/>
      <c r="N28" s="54"/>
    </row>
    <row r="29" customFormat="false" ht="14.25" hidden="true" customHeight="false" outlineLevel="0" collapsed="false">
      <c r="A29" s="56"/>
      <c r="B29" s="35"/>
      <c r="C29" s="9"/>
      <c r="D29" s="9"/>
      <c r="E29" s="10"/>
      <c r="F29" s="10"/>
      <c r="G29" s="10"/>
      <c r="H29" s="10"/>
      <c r="I29" s="10"/>
      <c r="J29" s="10"/>
      <c r="K29" s="10"/>
      <c r="L29" s="11"/>
      <c r="M29" s="11"/>
    </row>
    <row r="30" customFormat="false" ht="15" hidden="false" customHeight="true" outlineLevel="0" collapsed="false">
      <c r="A30" s="1" t="s">
        <v>0</v>
      </c>
      <c r="B30" s="35" t="s">
        <v>0</v>
      </c>
      <c r="C30" s="9"/>
      <c r="D30" s="30"/>
      <c r="E30" s="31"/>
      <c r="F30" s="31"/>
      <c r="G30" s="31"/>
      <c r="H30" s="31"/>
      <c r="I30" s="31"/>
      <c r="J30" s="31"/>
      <c r="K30" s="31"/>
      <c r="L30" s="32"/>
      <c r="M30" s="11"/>
      <c r="X30" s="57"/>
    </row>
    <row r="31" customFormat="false" ht="15" hidden="false" customHeight="true" outlineLevel="0" collapsed="false">
      <c r="A31" s="8" t="s">
        <v>0</v>
      </c>
      <c r="B31" s="35" t="s">
        <v>0</v>
      </c>
      <c r="C31" s="9"/>
      <c r="D31" s="10"/>
      <c r="E31" s="10"/>
      <c r="F31" s="10"/>
      <c r="G31" s="10"/>
      <c r="H31" s="10"/>
      <c r="I31" s="10"/>
      <c r="J31" s="10"/>
      <c r="K31" s="10"/>
      <c r="L31" s="10"/>
      <c r="M31" s="11"/>
    </row>
    <row r="32" customFormat="false" ht="7.5" hidden="false" customHeight="true" outlineLevel="0" collapsed="false">
      <c r="A32" s="8" t="s">
        <v>0</v>
      </c>
      <c r="B32" s="35" t="s">
        <v>0</v>
      </c>
      <c r="C32" s="9"/>
      <c r="D32" s="40"/>
      <c r="E32" s="41"/>
      <c r="F32" s="41"/>
      <c r="G32" s="41"/>
      <c r="H32" s="41"/>
      <c r="I32" s="41"/>
      <c r="J32" s="41"/>
      <c r="K32" s="41"/>
      <c r="L32" s="43"/>
      <c r="M32" s="11"/>
    </row>
    <row r="33" customFormat="false" ht="18" hidden="false" customHeight="true" outlineLevel="0" collapsed="false">
      <c r="A33" s="8" t="s">
        <v>0</v>
      </c>
      <c r="B33" s="35" t="s">
        <v>0</v>
      </c>
      <c r="C33" s="9"/>
      <c r="D33" s="9"/>
      <c r="E33" s="49" t="s">
        <v>30</v>
      </c>
      <c r="F33" s="10"/>
      <c r="G33" s="50" t="s">
        <v>13</v>
      </c>
      <c r="H33" s="10" t="s">
        <v>31</v>
      </c>
      <c r="I33" s="10"/>
      <c r="J33" s="10"/>
      <c r="K33" s="51" t="s">
        <v>18</v>
      </c>
      <c r="L33" s="11"/>
      <c r="M33" s="11"/>
    </row>
    <row r="34" customFormat="false" ht="120" hidden="false" customHeight="true" outlineLevel="0" collapsed="false">
      <c r="A34" s="8" t="s">
        <v>0</v>
      </c>
      <c r="B34" s="35" t="s">
        <v>0</v>
      </c>
      <c r="C34" s="9"/>
      <c r="D34" s="9"/>
      <c r="E34" s="10"/>
      <c r="F34" s="10"/>
      <c r="G34" s="10"/>
      <c r="H34" s="10"/>
      <c r="I34" s="10"/>
      <c r="J34" s="10"/>
      <c r="K34" s="52" t="str">
        <f aca="false">IF(AND(G33&gt;=O35,G33&lt;=P35),N35,IF(AND(G33&gt;=O36,G33&lt;=P36),N36,IF(AND(G33&gt;=O37,G33&lt;=P37),N37,IF(AND(G33&gt;=O38,G33&lt;=P38),N38,IF(AND(G33&gt;=O39,G33&lt;=P39),N39,IF(AND(G33&gt;=O40,G33&lt;=P40),N40,N41))))))</f>
        <v>Verify Data Entry</v>
      </c>
      <c r="L34" s="11"/>
      <c r="M34" s="11"/>
      <c r="O34" s="34" t="s">
        <v>19</v>
      </c>
      <c r="P34" s="34" t="s">
        <v>20</v>
      </c>
    </row>
    <row r="35" customFormat="false" ht="114.75" hidden="true" customHeight="true" outlineLevel="0" collapsed="false">
      <c r="A35" s="8"/>
      <c r="B35" s="35"/>
      <c r="C35" s="9"/>
      <c r="D35" s="9"/>
      <c r="E35" s="10"/>
      <c r="F35" s="10"/>
      <c r="G35" s="10"/>
      <c r="H35" s="10"/>
      <c r="I35" s="10"/>
      <c r="J35" s="10"/>
      <c r="K35" s="53"/>
      <c r="L35" s="11"/>
      <c r="M35" s="11"/>
      <c r="N35" s="54" t="s">
        <v>32</v>
      </c>
      <c r="O35" s="34" t="n">
        <v>4</v>
      </c>
      <c r="P35" s="34" t="n">
        <v>6.5</v>
      </c>
    </row>
    <row r="36" customFormat="false" ht="86.25" hidden="true" customHeight="true" outlineLevel="0" collapsed="false">
      <c r="A36" s="8"/>
      <c r="B36" s="35"/>
      <c r="C36" s="9"/>
      <c r="D36" s="9"/>
      <c r="E36" s="10"/>
      <c r="F36" s="10"/>
      <c r="G36" s="10"/>
      <c r="H36" s="10"/>
      <c r="I36" s="10"/>
      <c r="J36" s="10"/>
      <c r="K36" s="53"/>
      <c r="L36" s="11"/>
      <c r="M36" s="11"/>
      <c r="N36" s="54" t="s">
        <v>33</v>
      </c>
      <c r="O36" s="34" t="n">
        <v>6.5</v>
      </c>
      <c r="P36" s="34" t="n">
        <v>7.2</v>
      </c>
    </row>
    <row r="37" customFormat="false" ht="86.25" hidden="true" customHeight="true" outlineLevel="0" collapsed="false">
      <c r="A37" s="8"/>
      <c r="B37" s="35"/>
      <c r="C37" s="9"/>
      <c r="D37" s="9"/>
      <c r="E37" s="10"/>
      <c r="F37" s="10"/>
      <c r="G37" s="10"/>
      <c r="H37" s="10"/>
      <c r="I37" s="10"/>
      <c r="J37" s="10"/>
      <c r="K37" s="53"/>
      <c r="L37" s="11"/>
      <c r="M37" s="11"/>
      <c r="N37" s="54" t="s">
        <v>34</v>
      </c>
      <c r="O37" s="34" t="n">
        <v>7.2</v>
      </c>
      <c r="P37" s="34" t="n">
        <v>7.8</v>
      </c>
    </row>
    <row r="38" customFormat="false" ht="14.25" hidden="true" customHeight="false" outlineLevel="0" collapsed="false">
      <c r="A38" s="8"/>
      <c r="B38" s="35"/>
      <c r="C38" s="9"/>
      <c r="D38" s="9"/>
      <c r="E38" s="10"/>
      <c r="F38" s="10"/>
      <c r="G38" s="10"/>
      <c r="H38" s="10"/>
      <c r="I38" s="10"/>
      <c r="J38" s="10"/>
      <c r="K38" s="53"/>
      <c r="L38" s="11"/>
      <c r="M38" s="11"/>
      <c r="N38" s="54" t="s">
        <v>35</v>
      </c>
      <c r="O38" s="34" t="n">
        <v>7.8</v>
      </c>
      <c r="P38" s="34" t="n">
        <v>8.5</v>
      </c>
    </row>
    <row r="39" customFormat="false" ht="100.5" hidden="true" customHeight="true" outlineLevel="0" collapsed="false">
      <c r="A39" s="8"/>
      <c r="B39" s="35"/>
      <c r="C39" s="9"/>
      <c r="D39" s="9"/>
      <c r="E39" s="10"/>
      <c r="F39" s="10"/>
      <c r="G39" s="10"/>
      <c r="H39" s="10"/>
      <c r="I39" s="10"/>
      <c r="J39" s="10"/>
      <c r="K39" s="53"/>
      <c r="L39" s="11"/>
      <c r="M39" s="11"/>
      <c r="N39" s="54" t="s">
        <v>36</v>
      </c>
      <c r="O39" s="34" t="n">
        <v>8.5</v>
      </c>
      <c r="P39" s="34" t="n">
        <v>11</v>
      </c>
    </row>
    <row r="40" customFormat="false" ht="100.5" hidden="true" customHeight="true" outlineLevel="0" collapsed="false">
      <c r="A40" s="8"/>
      <c r="B40" s="35"/>
      <c r="C40" s="9"/>
      <c r="D40" s="9"/>
      <c r="E40" s="10"/>
      <c r="F40" s="10"/>
      <c r="G40" s="10"/>
      <c r="H40" s="10"/>
      <c r="I40" s="10"/>
      <c r="J40" s="10"/>
      <c r="K40" s="53"/>
      <c r="L40" s="11"/>
      <c r="M40" s="11"/>
      <c r="N40" s="54" t="s">
        <v>37</v>
      </c>
      <c r="O40" s="34" t="n">
        <v>11</v>
      </c>
      <c r="P40" s="34" t="n">
        <v>14</v>
      </c>
    </row>
    <row r="41" customFormat="false" ht="14.25" hidden="true" customHeight="false" outlineLevel="0" collapsed="false">
      <c r="A41" s="8"/>
      <c r="B41" s="35"/>
      <c r="C41" s="9"/>
      <c r="D41" s="9"/>
      <c r="E41" s="10"/>
      <c r="F41" s="10"/>
      <c r="G41" s="10"/>
      <c r="H41" s="10"/>
      <c r="I41" s="10"/>
      <c r="J41" s="10"/>
      <c r="L41" s="11"/>
      <c r="M41" s="11"/>
      <c r="N41" s="34" t="s">
        <v>27</v>
      </c>
    </row>
    <row r="42" customFormat="false" ht="14.25" hidden="true" customHeight="false" outlineLevel="0" collapsed="false">
      <c r="A42" s="8"/>
      <c r="B42" s="35"/>
      <c r="C42" s="9"/>
      <c r="D42" s="9"/>
      <c r="E42" s="10"/>
      <c r="F42" s="10"/>
      <c r="G42" s="10"/>
      <c r="H42" s="10"/>
      <c r="I42" s="10"/>
      <c r="J42" s="10"/>
      <c r="K42" s="10"/>
      <c r="L42" s="11"/>
      <c r="M42" s="11"/>
    </row>
    <row r="43" customFormat="false" ht="14.25" hidden="true" customHeight="false" outlineLevel="0" collapsed="false">
      <c r="A43" s="8"/>
      <c r="B43" s="35"/>
      <c r="C43" s="9"/>
      <c r="D43" s="9"/>
      <c r="E43" s="10"/>
      <c r="F43" s="10"/>
      <c r="G43" s="10"/>
      <c r="H43" s="10"/>
      <c r="I43" s="10"/>
      <c r="J43" s="10"/>
      <c r="K43" s="10"/>
      <c r="L43" s="11"/>
      <c r="M43" s="11"/>
      <c r="N43" s="54"/>
    </row>
    <row r="44" customFormat="false" ht="14.25" hidden="true" customHeight="false" outlineLevel="0" collapsed="false">
      <c r="A44" s="8"/>
      <c r="B44" s="35"/>
      <c r="C44" s="9"/>
      <c r="D44" s="9"/>
      <c r="E44" s="10"/>
      <c r="F44" s="10"/>
      <c r="G44" s="10"/>
      <c r="H44" s="10"/>
      <c r="I44" s="10"/>
      <c r="J44" s="10"/>
      <c r="K44" s="10"/>
      <c r="L44" s="11"/>
      <c r="M44" s="11"/>
      <c r="N44" s="54"/>
    </row>
    <row r="45" customFormat="false" ht="14.25" hidden="true" customHeight="false" outlineLevel="0" collapsed="false">
      <c r="A45" s="56"/>
      <c r="B45" s="35"/>
      <c r="C45" s="9"/>
      <c r="D45" s="9"/>
      <c r="E45" s="10"/>
      <c r="F45" s="10"/>
      <c r="G45" s="10"/>
      <c r="H45" s="10"/>
      <c r="I45" s="10"/>
      <c r="J45" s="10"/>
      <c r="K45" s="10"/>
      <c r="L45" s="11"/>
      <c r="M45" s="11"/>
    </row>
    <row r="46" customFormat="false" ht="15" hidden="false" customHeight="true" outlineLevel="0" collapsed="false">
      <c r="A46" s="1" t="s">
        <v>0</v>
      </c>
      <c r="B46" s="35" t="s">
        <v>0</v>
      </c>
      <c r="C46" s="9"/>
      <c r="D46" s="30"/>
      <c r="E46" s="31"/>
      <c r="F46" s="31"/>
      <c r="G46" s="31"/>
      <c r="H46" s="31"/>
      <c r="I46" s="31"/>
      <c r="J46" s="31"/>
      <c r="K46" s="31"/>
      <c r="L46" s="32"/>
      <c r="M46" s="11"/>
      <c r="X46" s="57"/>
    </row>
    <row r="47" customFormat="false" ht="15" hidden="false" customHeight="true" outlineLevel="0" collapsed="false">
      <c r="A47" s="1" t="s">
        <v>0</v>
      </c>
      <c r="B47" s="35" t="s">
        <v>0</v>
      </c>
      <c r="C47" s="30"/>
      <c r="D47" s="31"/>
      <c r="E47" s="31"/>
      <c r="F47" s="31"/>
      <c r="G47" s="31"/>
      <c r="H47" s="31"/>
      <c r="I47" s="31"/>
      <c r="J47" s="31"/>
      <c r="K47" s="31"/>
      <c r="L47" s="31"/>
      <c r="M47" s="32"/>
    </row>
    <row r="48" s="33" customFormat="true" ht="6.75" hidden="false" customHeight="true" outlineLevel="0" collapsed="false">
      <c r="A48" s="1" t="s">
        <v>0</v>
      </c>
      <c r="B48" s="35" t="s">
        <v>0</v>
      </c>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row>
    <row r="49" customFormat="false" ht="15" hidden="false" customHeight="true" outlineLevel="0" collapsed="false">
      <c r="A49" s="8" t="s">
        <v>0</v>
      </c>
      <c r="B49" s="35" t="s">
        <v>0</v>
      </c>
      <c r="C49" s="40"/>
      <c r="D49" s="41"/>
      <c r="E49" s="41"/>
      <c r="F49" s="41"/>
      <c r="G49" s="41"/>
      <c r="H49" s="41"/>
      <c r="I49" s="41"/>
      <c r="J49" s="41"/>
      <c r="K49" s="41"/>
      <c r="L49" s="41"/>
      <c r="M49" s="43"/>
    </row>
    <row r="50" customFormat="false" ht="27.75" hidden="false" customHeight="true" outlineLevel="0" collapsed="false">
      <c r="A50" s="8" t="s">
        <v>0</v>
      </c>
      <c r="B50" s="35" t="s">
        <v>0</v>
      </c>
      <c r="C50" s="9"/>
      <c r="D50" s="12" t="s">
        <v>38</v>
      </c>
      <c r="E50" s="13"/>
      <c r="F50" s="13"/>
      <c r="G50" s="13"/>
      <c r="H50" s="13"/>
      <c r="I50" s="13"/>
      <c r="J50" s="14"/>
      <c r="K50" s="15"/>
      <c r="L50" s="15"/>
      <c r="M50" s="16"/>
      <c r="N50" s="48"/>
    </row>
    <row r="51" customFormat="false" ht="15" hidden="false" customHeight="true" outlineLevel="0" collapsed="false">
      <c r="A51" s="8" t="s">
        <v>0</v>
      </c>
      <c r="B51" s="35" t="s">
        <v>0</v>
      </c>
      <c r="C51" s="9"/>
      <c r="D51" s="10"/>
      <c r="E51" s="10"/>
      <c r="F51" s="10"/>
      <c r="G51" s="10"/>
      <c r="H51" s="10"/>
      <c r="I51" s="10"/>
      <c r="J51" s="10"/>
      <c r="K51" s="10"/>
      <c r="L51" s="10"/>
      <c r="M51" s="11"/>
    </row>
    <row r="52" customFormat="false" ht="8.25" hidden="false" customHeight="true" outlineLevel="0" collapsed="false">
      <c r="A52" s="8" t="s">
        <v>0</v>
      </c>
      <c r="B52" s="35" t="s">
        <v>0</v>
      </c>
      <c r="C52" s="9"/>
      <c r="D52" s="40"/>
      <c r="E52" s="41"/>
      <c r="F52" s="41"/>
      <c r="G52" s="41"/>
      <c r="H52" s="41"/>
      <c r="I52" s="41"/>
      <c r="J52" s="41"/>
      <c r="K52" s="41"/>
      <c r="L52" s="43"/>
      <c r="M52" s="11"/>
    </row>
    <row r="53" customFormat="false" ht="18" hidden="false" customHeight="true" outlineLevel="0" collapsed="false">
      <c r="A53" s="8" t="s">
        <v>0</v>
      </c>
      <c r="B53" s="35" t="s">
        <v>0</v>
      </c>
      <c r="C53" s="9"/>
      <c r="D53" s="9"/>
      <c r="E53" s="49" t="s">
        <v>39</v>
      </c>
      <c r="F53" s="10"/>
      <c r="G53" s="50" t="s">
        <v>13</v>
      </c>
      <c r="H53" s="10" t="s">
        <v>40</v>
      </c>
      <c r="I53" s="10"/>
      <c r="J53" s="10"/>
      <c r="K53" s="51" t="s">
        <v>18</v>
      </c>
      <c r="L53" s="11"/>
      <c r="M53" s="11"/>
    </row>
    <row r="54" customFormat="false" ht="121.5" hidden="false" customHeight="true" outlineLevel="0" collapsed="false">
      <c r="A54" s="8" t="s">
        <v>0</v>
      </c>
      <c r="B54" s="35" t="s">
        <v>0</v>
      </c>
      <c r="C54" s="9"/>
      <c r="D54" s="9"/>
      <c r="E54" s="10"/>
      <c r="F54" s="10"/>
      <c r="G54" s="10"/>
      <c r="H54" s="10"/>
      <c r="I54" s="10"/>
      <c r="J54" s="10"/>
      <c r="K54" s="52" t="str">
        <f aca="false">IF(AND(G53&gt;=O55,G53&lt;=P55),N55,IF(AND(G53&gt;=O56,G53&lt;=P56),N56,IF(AND(G53&gt;=O57,G53&lt;=P57),N57,IF(AND(G53&gt;=O58,G53&lt;=P58),N58,IF(AND(G53&gt;=O59,G53&lt;=P59),N59,IF(AND(G53&gt;=O60,G53&lt;=P60),N60,N61))))))</f>
        <v>Verify Data Entry</v>
      </c>
      <c r="L54" s="11"/>
      <c r="M54" s="11"/>
      <c r="O54" s="34" t="s">
        <v>19</v>
      </c>
      <c r="P54" s="34" t="s">
        <v>20</v>
      </c>
    </row>
    <row r="55" customFormat="false" ht="72" hidden="true" customHeight="true" outlineLevel="0" collapsed="false">
      <c r="A55" s="8"/>
      <c r="B55" s="35"/>
      <c r="C55" s="9"/>
      <c r="D55" s="9"/>
      <c r="E55" s="10"/>
      <c r="F55" s="10"/>
      <c r="G55" s="10"/>
      <c r="H55" s="10"/>
      <c r="I55" s="10"/>
      <c r="J55" s="10"/>
      <c r="K55" s="53"/>
      <c r="L55" s="11"/>
      <c r="M55" s="11"/>
      <c r="N55" s="54" t="s">
        <v>41</v>
      </c>
      <c r="O55" s="34" t="n">
        <v>800</v>
      </c>
      <c r="P55" s="34" t="n">
        <v>999.99</v>
      </c>
    </row>
    <row r="56" customFormat="false" ht="72" hidden="true" customHeight="true" outlineLevel="0" collapsed="false">
      <c r="A56" s="8"/>
      <c r="B56" s="35"/>
      <c r="C56" s="9"/>
      <c r="D56" s="9"/>
      <c r="E56" s="10"/>
      <c r="F56" s="10"/>
      <c r="G56" s="10"/>
      <c r="H56" s="10"/>
      <c r="I56" s="10"/>
      <c r="J56" s="10"/>
      <c r="K56" s="53"/>
      <c r="L56" s="11"/>
      <c r="M56" s="11"/>
      <c r="N56" s="54" t="s">
        <v>42</v>
      </c>
      <c r="O56" s="34" t="n">
        <v>1000</v>
      </c>
      <c r="P56" s="34" t="n">
        <v>1249.99</v>
      </c>
    </row>
    <row r="57" customFormat="false" ht="86.25" hidden="true" customHeight="true" outlineLevel="0" collapsed="false">
      <c r="A57" s="8"/>
      <c r="B57" s="35"/>
      <c r="C57" s="9"/>
      <c r="D57" s="9"/>
      <c r="E57" s="10"/>
      <c r="F57" s="10"/>
      <c r="G57" s="10"/>
      <c r="H57" s="10"/>
      <c r="I57" s="10"/>
      <c r="J57" s="10"/>
      <c r="K57" s="53"/>
      <c r="L57" s="11"/>
      <c r="M57" s="11"/>
      <c r="N57" s="54" t="s">
        <v>43</v>
      </c>
      <c r="O57" s="34" t="n">
        <v>1250</v>
      </c>
      <c r="P57" s="34" t="n">
        <v>1299.99</v>
      </c>
    </row>
    <row r="58" customFormat="false" ht="100.5" hidden="true" customHeight="true" outlineLevel="0" collapsed="false">
      <c r="A58" s="8"/>
      <c r="B58" s="35"/>
      <c r="C58" s="9"/>
      <c r="D58" s="9"/>
      <c r="E58" s="10"/>
      <c r="F58" s="10"/>
      <c r="G58" s="10"/>
      <c r="H58" s="10"/>
      <c r="I58" s="10"/>
      <c r="J58" s="10"/>
      <c r="K58" s="53"/>
      <c r="L58" s="11"/>
      <c r="M58" s="11"/>
      <c r="N58" s="54" t="s">
        <v>44</v>
      </c>
      <c r="O58" s="34" t="n">
        <v>1300</v>
      </c>
      <c r="P58" s="34" t="n">
        <v>1399.99</v>
      </c>
    </row>
    <row r="59" customFormat="false" ht="72" hidden="true" customHeight="true" outlineLevel="0" collapsed="false">
      <c r="A59" s="8"/>
      <c r="B59" s="35"/>
      <c r="C59" s="9"/>
      <c r="D59" s="9"/>
      <c r="E59" s="10"/>
      <c r="F59" s="10"/>
      <c r="G59" s="10"/>
      <c r="H59" s="10"/>
      <c r="I59" s="10"/>
      <c r="J59" s="10"/>
      <c r="K59" s="53"/>
      <c r="L59" s="11"/>
      <c r="M59" s="11"/>
      <c r="N59" s="54" t="s">
        <v>45</v>
      </c>
      <c r="O59" s="34" t="n">
        <v>1400</v>
      </c>
      <c r="P59" s="34" t="n">
        <v>1599.99</v>
      </c>
    </row>
    <row r="60" customFormat="false" ht="100.5" hidden="true" customHeight="true" outlineLevel="0" collapsed="false">
      <c r="A60" s="8"/>
      <c r="B60" s="35"/>
      <c r="C60" s="9"/>
      <c r="D60" s="9"/>
      <c r="E60" s="10"/>
      <c r="F60" s="10"/>
      <c r="G60" s="10"/>
      <c r="H60" s="10"/>
      <c r="I60" s="10"/>
      <c r="J60" s="10"/>
      <c r="K60" s="53"/>
      <c r="L60" s="11"/>
      <c r="M60" s="11"/>
      <c r="N60" s="54" t="s">
        <v>46</v>
      </c>
      <c r="O60" s="34" t="n">
        <v>1600</v>
      </c>
      <c r="P60" s="34" t="n">
        <v>3000</v>
      </c>
    </row>
    <row r="61" customFormat="false" ht="14.25" hidden="true" customHeight="false" outlineLevel="0" collapsed="false">
      <c r="A61" s="8"/>
      <c r="B61" s="35"/>
      <c r="C61" s="9"/>
      <c r="D61" s="9"/>
      <c r="E61" s="10"/>
      <c r="F61" s="10"/>
      <c r="G61" s="10"/>
      <c r="H61" s="10"/>
      <c r="I61" s="10"/>
      <c r="J61" s="10"/>
      <c r="L61" s="11"/>
      <c r="M61" s="11"/>
      <c r="N61" s="34" t="s">
        <v>27</v>
      </c>
    </row>
    <row r="62" customFormat="false" ht="14.25" hidden="false" customHeight="false" outlineLevel="0" collapsed="false">
      <c r="A62" s="8" t="s">
        <v>0</v>
      </c>
      <c r="B62" s="35" t="s">
        <v>0</v>
      </c>
      <c r="C62" s="9"/>
      <c r="D62" s="9"/>
      <c r="E62" s="10"/>
      <c r="F62" s="10"/>
      <c r="G62" s="10"/>
      <c r="H62" s="10"/>
      <c r="I62" s="10"/>
      <c r="J62" s="10"/>
      <c r="K62" s="10"/>
      <c r="L62" s="11"/>
      <c r="M62" s="11"/>
    </row>
    <row r="63" customFormat="false" ht="14.25" hidden="false" customHeight="false" outlineLevel="0" collapsed="false">
      <c r="A63" s="8" t="s">
        <v>0</v>
      </c>
      <c r="B63" s="35" t="s">
        <v>0</v>
      </c>
      <c r="C63" s="9"/>
      <c r="D63" s="9"/>
      <c r="E63" s="51" t="str">
        <f aca="false">IF(AND(G53&gt;=800,G53&lt;=1350),N64,IF(AND(G53&gt;=1350,G53&lt;=2000),N65,N68))</f>
        <v>Verify Data Entry</v>
      </c>
      <c r="F63" s="10"/>
      <c r="G63" s="10"/>
      <c r="H63" s="10"/>
      <c r="I63" s="10"/>
      <c r="J63" s="10"/>
      <c r="K63" s="10"/>
      <c r="L63" s="11"/>
      <c r="M63" s="11"/>
    </row>
    <row r="64" customFormat="false" ht="15" hidden="false" customHeight="true" outlineLevel="0" collapsed="false">
      <c r="A64" s="8" t="s">
        <v>0</v>
      </c>
      <c r="B64" s="35" t="s">
        <v>0</v>
      </c>
      <c r="C64" s="9"/>
      <c r="D64" s="9"/>
      <c r="E64" s="55" t="n">
        <f aca="false">IF(AND(E63=N64),X71,0)</f>
        <v>0</v>
      </c>
      <c r="F64" s="10" t="s">
        <v>47</v>
      </c>
      <c r="G64" s="47" t="s">
        <v>48</v>
      </c>
      <c r="H64" s="10" t="n">
        <f aca="false">IF(AND(E63=N64),W71,0)</f>
        <v>0</v>
      </c>
      <c r="I64" s="10" t="s">
        <v>49</v>
      </c>
      <c r="J64" s="10"/>
      <c r="K64" s="10"/>
      <c r="L64" s="11"/>
      <c r="M64" s="11"/>
      <c r="N64" s="54" t="s">
        <v>50</v>
      </c>
    </row>
    <row r="65" customFormat="false" ht="14.25" hidden="false" customHeight="false" outlineLevel="0" collapsed="false">
      <c r="A65" s="8"/>
      <c r="B65" s="35" t="s">
        <v>0</v>
      </c>
      <c r="C65" s="9"/>
      <c r="D65" s="9"/>
      <c r="E65" s="10"/>
      <c r="F65" s="10"/>
      <c r="G65" s="10"/>
      <c r="H65" s="10"/>
      <c r="I65" s="10"/>
      <c r="J65" s="10"/>
      <c r="K65" s="10"/>
      <c r="L65" s="11"/>
      <c r="M65" s="11"/>
      <c r="N65" s="54" t="s">
        <v>51</v>
      </c>
    </row>
    <row r="66" customFormat="false" ht="14.25" hidden="false" customHeight="false" outlineLevel="0" collapsed="false">
      <c r="A66" s="8" t="s">
        <v>0</v>
      </c>
      <c r="B66" s="58" t="s">
        <v>0</v>
      </c>
      <c r="C66" s="9"/>
      <c r="D66" s="9"/>
      <c r="E66" s="51" t="str">
        <f aca="false">IF(AND(G53&gt;=800,G53&lt;=1350),N67,IF(AND(G53&gt;=1350,G53&lt;=2000),N65,N68))</f>
        <v>Verify Data Entry</v>
      </c>
      <c r="F66" s="10"/>
      <c r="G66" s="10"/>
      <c r="H66" s="10"/>
      <c r="I66" s="10"/>
      <c r="J66" s="10"/>
      <c r="K66" s="10"/>
      <c r="L66" s="11"/>
      <c r="M66" s="11"/>
    </row>
    <row r="67" customFormat="false" ht="15" hidden="false" customHeight="true" outlineLevel="0" collapsed="false">
      <c r="A67" s="8" t="s">
        <v>0</v>
      </c>
      <c r="B67" s="58" t="s">
        <v>0</v>
      </c>
      <c r="C67" s="9"/>
      <c r="D67" s="9"/>
      <c r="E67" s="55" t="n">
        <f aca="false">IF(AND(E66=N67),X73,0)</f>
        <v>0</v>
      </c>
      <c r="F67" s="10" t="s">
        <v>47</v>
      </c>
      <c r="G67" s="47" t="s">
        <v>48</v>
      </c>
      <c r="H67" s="10" t="n">
        <f aca="false">IF(AND(E66=N67),W73,0)</f>
        <v>0</v>
      </c>
      <c r="I67" s="10" t="s">
        <v>49</v>
      </c>
      <c r="J67" s="10"/>
      <c r="K67" s="10"/>
      <c r="L67" s="11"/>
      <c r="M67" s="11"/>
      <c r="N67" s="54" t="s">
        <v>52</v>
      </c>
    </row>
    <row r="68" customFormat="false" ht="14.25" hidden="true" customHeight="false" outlineLevel="0" collapsed="false">
      <c r="A68" s="8"/>
      <c r="B68" s="35"/>
      <c r="C68" s="9"/>
      <c r="D68" s="9"/>
      <c r="E68" s="10"/>
      <c r="F68" s="10"/>
      <c r="G68" s="10"/>
      <c r="H68" s="10"/>
      <c r="I68" s="10"/>
      <c r="J68" s="10"/>
      <c r="K68" s="10"/>
      <c r="L68" s="11"/>
      <c r="M68" s="11"/>
      <c r="N68" s="54" t="s">
        <v>27</v>
      </c>
    </row>
    <row r="69" customFormat="false" ht="14.25" hidden="true" customHeight="false" outlineLevel="0" collapsed="false">
      <c r="A69" s="8"/>
      <c r="B69" s="35"/>
      <c r="C69" s="9"/>
      <c r="D69" s="9"/>
      <c r="E69" s="10"/>
      <c r="F69" s="10"/>
      <c r="G69" s="10"/>
      <c r="H69" s="10"/>
      <c r="I69" s="10"/>
      <c r="J69" s="10"/>
      <c r="K69" s="10"/>
      <c r="L69" s="11"/>
      <c r="M69" s="11"/>
      <c r="N69" s="54"/>
    </row>
    <row r="70" customFormat="false" ht="14.25" hidden="true" customHeight="false" outlineLevel="0" collapsed="false">
      <c r="A70" s="56"/>
      <c r="B70" s="35"/>
      <c r="C70" s="9"/>
      <c r="D70" s="9"/>
      <c r="E70" s="10"/>
      <c r="F70" s="10"/>
      <c r="G70" s="10"/>
      <c r="H70" s="10"/>
      <c r="I70" s="10"/>
      <c r="J70" s="10"/>
      <c r="K70" s="10"/>
      <c r="L70" s="11"/>
      <c r="M70" s="11"/>
      <c r="O70" s="34" t="s">
        <v>53</v>
      </c>
      <c r="P70" s="34" t="s">
        <v>54</v>
      </c>
      <c r="Q70" s="34" t="s">
        <v>55</v>
      </c>
      <c r="R70" s="34" t="s">
        <v>56</v>
      </c>
      <c r="S70" s="34" t="s">
        <v>57</v>
      </c>
      <c r="U70" s="34" t="s">
        <v>58</v>
      </c>
      <c r="V70" s="34" t="s">
        <v>59</v>
      </c>
      <c r="W70" s="34" t="s">
        <v>60</v>
      </c>
      <c r="X70" s="34" t="s">
        <v>61</v>
      </c>
    </row>
    <row r="71" customFormat="false" ht="15" hidden="false" customHeight="true" outlineLevel="0" collapsed="false">
      <c r="A71" s="1" t="s">
        <v>0</v>
      </c>
      <c r="B71" s="35" t="s">
        <v>0</v>
      </c>
      <c r="C71" s="9"/>
      <c r="D71" s="30"/>
      <c r="E71" s="31"/>
      <c r="F71" s="31"/>
      <c r="G71" s="31"/>
      <c r="H71" s="31"/>
      <c r="I71" s="31"/>
      <c r="J71" s="31"/>
      <c r="K71" s="31"/>
      <c r="L71" s="32"/>
      <c r="M71" s="11"/>
      <c r="O71" s="34" t="n">
        <v>41622</v>
      </c>
      <c r="P71" s="34" t="str">
        <f aca="false">G53</f>
        <v>Enter Data</v>
      </c>
      <c r="Q71" s="34" t="n">
        <v>1350</v>
      </c>
      <c r="R71" s="34" t="e">
        <f aca="false">Q71-P71</f>
        <v>#VALUE!</v>
      </c>
      <c r="S71" s="34" t="e">
        <f aca="false">R71*$G$7/O71*1000</f>
        <v>#VALUE!</v>
      </c>
      <c r="U71" s="34" t="n">
        <v>30</v>
      </c>
      <c r="V71" s="34" t="e">
        <f aca="false">R71/U71</f>
        <v>#VALUE!</v>
      </c>
      <c r="W71" s="34" t="e">
        <f aca="false">ROUNDUP(V71,0)</f>
        <v>#VALUE!</v>
      </c>
      <c r="X71" s="57" t="e">
        <f aca="false">S71/W71</f>
        <v>#VALUE!</v>
      </c>
    </row>
    <row r="72" customFormat="false" ht="14.25" hidden="true" customHeight="false" outlineLevel="0" collapsed="false">
      <c r="B72" s="58"/>
      <c r="C72" s="9"/>
      <c r="D72" s="10"/>
      <c r="E72" s="10"/>
      <c r="F72" s="10"/>
      <c r="G72" s="10"/>
      <c r="H72" s="10"/>
      <c r="I72" s="10"/>
      <c r="J72" s="10"/>
      <c r="K72" s="10"/>
      <c r="L72" s="10"/>
      <c r="M72" s="11"/>
      <c r="O72" s="34" t="s">
        <v>53</v>
      </c>
      <c r="P72" s="34" t="s">
        <v>54</v>
      </c>
      <c r="Q72" s="34" t="s">
        <v>55</v>
      </c>
      <c r="R72" s="34" t="s">
        <v>56</v>
      </c>
      <c r="S72" s="34" t="s">
        <v>57</v>
      </c>
      <c r="U72" s="34" t="s">
        <v>58</v>
      </c>
      <c r="V72" s="34" t="s">
        <v>59</v>
      </c>
      <c r="W72" s="34" t="s">
        <v>60</v>
      </c>
      <c r="X72" s="34" t="s">
        <v>61</v>
      </c>
    </row>
    <row r="73" customFormat="false" ht="14.25" hidden="true" customHeight="false" outlineLevel="0" collapsed="false">
      <c r="B73" s="58"/>
      <c r="C73" s="9"/>
      <c r="D73" s="10"/>
      <c r="E73" s="10"/>
      <c r="F73" s="10"/>
      <c r="G73" s="10"/>
      <c r="H73" s="10"/>
      <c r="I73" s="10"/>
      <c r="J73" s="10"/>
      <c r="K73" s="10"/>
      <c r="L73" s="10"/>
      <c r="M73" s="11"/>
      <c r="O73" s="34" t="n">
        <v>44160</v>
      </c>
      <c r="P73" s="34" t="str">
        <f aca="false">G53</f>
        <v>Enter Data</v>
      </c>
      <c r="Q73" s="34" t="n">
        <v>1350</v>
      </c>
      <c r="R73" s="34" t="e">
        <f aca="false">Q73-P73</f>
        <v>#VALUE!</v>
      </c>
      <c r="S73" s="34" t="e">
        <f aca="false">R73*$G$7/O73*1000</f>
        <v>#VALUE!</v>
      </c>
      <c r="U73" s="34" t="n">
        <v>30</v>
      </c>
      <c r="V73" s="34" t="e">
        <f aca="false">R73/U73</f>
        <v>#VALUE!</v>
      </c>
      <c r="W73" s="34" t="e">
        <f aca="false">ROUNDUP(V73,0)</f>
        <v>#VALUE!</v>
      </c>
      <c r="X73" s="57" t="e">
        <f aca="false">S73/W73</f>
        <v>#VALUE!</v>
      </c>
    </row>
    <row r="74" customFormat="false" ht="15" hidden="false" customHeight="true" outlineLevel="0" collapsed="false">
      <c r="A74" s="8" t="s">
        <v>0</v>
      </c>
      <c r="B74" s="35" t="s">
        <v>0</v>
      </c>
      <c r="C74" s="9"/>
      <c r="D74" s="10"/>
      <c r="E74" s="10"/>
      <c r="F74" s="10"/>
      <c r="G74" s="10"/>
      <c r="H74" s="10"/>
      <c r="I74" s="10"/>
      <c r="J74" s="10"/>
      <c r="K74" s="10"/>
      <c r="L74" s="10"/>
      <c r="M74" s="11"/>
    </row>
    <row r="75" customFormat="false" ht="8.25" hidden="false" customHeight="true" outlineLevel="0" collapsed="false">
      <c r="A75" s="8" t="s">
        <v>0</v>
      </c>
      <c r="B75" s="35" t="s">
        <v>0</v>
      </c>
      <c r="C75" s="9"/>
      <c r="D75" s="40"/>
      <c r="E75" s="41"/>
      <c r="F75" s="41"/>
      <c r="G75" s="41"/>
      <c r="H75" s="41"/>
      <c r="I75" s="41"/>
      <c r="J75" s="41"/>
      <c r="K75" s="41"/>
      <c r="L75" s="43"/>
      <c r="M75" s="11"/>
    </row>
    <row r="76" customFormat="false" ht="18" hidden="false" customHeight="true" outlineLevel="0" collapsed="false">
      <c r="A76" s="8" t="s">
        <v>0</v>
      </c>
      <c r="B76" s="35" t="s">
        <v>0</v>
      </c>
      <c r="C76" s="9"/>
      <c r="D76" s="9"/>
      <c r="E76" s="49" t="s">
        <v>62</v>
      </c>
      <c r="F76" s="10"/>
      <c r="G76" s="50" t="s">
        <v>13</v>
      </c>
      <c r="H76" s="10" t="s">
        <v>40</v>
      </c>
      <c r="I76" s="10"/>
      <c r="J76" s="10"/>
      <c r="K76" s="51" t="s">
        <v>18</v>
      </c>
      <c r="L76" s="11"/>
      <c r="M76" s="11"/>
    </row>
    <row r="77" customFormat="false" ht="109.5" hidden="false" customHeight="true" outlineLevel="0" collapsed="false">
      <c r="A77" s="8" t="s">
        <v>0</v>
      </c>
      <c r="B77" s="35" t="s">
        <v>0</v>
      </c>
      <c r="C77" s="9"/>
      <c r="D77" s="9"/>
      <c r="E77" s="10"/>
      <c r="F77" s="10"/>
      <c r="G77" s="10"/>
      <c r="H77" s="10"/>
      <c r="I77" s="10"/>
      <c r="J77" s="10"/>
      <c r="K77" s="52" t="str">
        <f aca="false">IF(AND(G76&gt;=O78,G76&lt;=P78),N78,IF(AND(G76&gt;=O79,G76&lt;=P79),N79,IF(AND(G76&gt;=O80,G76&lt;=P80),N80,IF(AND(G76&gt;=O81,G76&lt;=P81),N81,IF(AND(G76&gt;=O82,G76&lt;=P82),N82,IF(AND(G76&gt;=O83,G76&lt;=P83),N83,N84))))))</f>
        <v>Verify Data Entry - Make sure you use the correct Assessment tool since this is for the ATI Test kit only.</v>
      </c>
      <c r="L77" s="11"/>
      <c r="M77" s="11"/>
      <c r="O77" s="34" t="s">
        <v>19</v>
      </c>
      <c r="P77" s="34" t="s">
        <v>20</v>
      </c>
    </row>
    <row r="78" customFormat="false" ht="28.5" hidden="true" customHeight="true" outlineLevel="0" collapsed="false">
      <c r="A78" s="8"/>
      <c r="B78" s="35"/>
      <c r="C78" s="9"/>
      <c r="D78" s="9"/>
      <c r="E78" s="10"/>
      <c r="F78" s="10"/>
      <c r="G78" s="10"/>
      <c r="H78" s="10"/>
      <c r="I78" s="10"/>
      <c r="J78" s="10"/>
      <c r="K78" s="53"/>
      <c r="L78" s="11"/>
      <c r="M78" s="11"/>
      <c r="N78" s="54" t="s">
        <v>63</v>
      </c>
      <c r="O78" s="34" t="n">
        <v>300</v>
      </c>
      <c r="P78" s="34" t="n">
        <v>500</v>
      </c>
    </row>
    <row r="79" customFormat="false" ht="28.5" hidden="true" customHeight="true" outlineLevel="0" collapsed="false">
      <c r="A79" s="8"/>
      <c r="B79" s="35"/>
      <c r="C79" s="9"/>
      <c r="D79" s="9"/>
      <c r="E79" s="10"/>
      <c r="F79" s="10"/>
      <c r="G79" s="10"/>
      <c r="H79" s="10"/>
      <c r="I79" s="10"/>
      <c r="J79" s="10"/>
      <c r="K79" s="53"/>
      <c r="L79" s="11"/>
      <c r="M79" s="11"/>
      <c r="N79" s="54" t="s">
        <v>63</v>
      </c>
      <c r="O79" s="34" t="n">
        <v>500</v>
      </c>
      <c r="P79" s="34" t="n">
        <v>700</v>
      </c>
    </row>
    <row r="80" customFormat="false" ht="14.25" hidden="true" customHeight="false" outlineLevel="0" collapsed="false">
      <c r="A80" s="8"/>
      <c r="B80" s="35"/>
      <c r="C80" s="9"/>
      <c r="D80" s="9"/>
      <c r="E80" s="10"/>
      <c r="F80" s="10"/>
      <c r="G80" s="10"/>
      <c r="H80" s="10"/>
      <c r="I80" s="10"/>
      <c r="J80" s="10"/>
      <c r="K80" s="53"/>
      <c r="L80" s="11"/>
      <c r="M80" s="11"/>
      <c r="N80" s="54" t="s">
        <v>64</v>
      </c>
      <c r="O80" s="34" t="n">
        <v>700</v>
      </c>
      <c r="P80" s="34" t="n">
        <v>1100</v>
      </c>
    </row>
    <row r="81" customFormat="false" ht="100.5" hidden="true" customHeight="true" outlineLevel="0" collapsed="false">
      <c r="A81" s="8"/>
      <c r="B81" s="35"/>
      <c r="C81" s="9"/>
      <c r="D81" s="9"/>
      <c r="E81" s="10"/>
      <c r="F81" s="10"/>
      <c r="G81" s="10"/>
      <c r="H81" s="10"/>
      <c r="I81" s="10"/>
      <c r="J81" s="10"/>
      <c r="K81" s="53"/>
      <c r="L81" s="11"/>
      <c r="M81" s="11"/>
      <c r="N81" s="54" t="s">
        <v>65</v>
      </c>
      <c r="O81" s="34" t="n">
        <v>1100</v>
      </c>
      <c r="P81" s="34" t="n">
        <v>1600</v>
      </c>
    </row>
    <row r="82" customFormat="false" ht="86.25" hidden="true" customHeight="true" outlineLevel="0" collapsed="false">
      <c r="A82" s="8"/>
      <c r="B82" s="35"/>
      <c r="C82" s="9"/>
      <c r="D82" s="9"/>
      <c r="E82" s="10"/>
      <c r="F82" s="10"/>
      <c r="G82" s="10"/>
      <c r="H82" s="10"/>
      <c r="I82" s="10"/>
      <c r="J82" s="10"/>
      <c r="K82" s="53"/>
      <c r="L82" s="11"/>
      <c r="M82" s="11"/>
      <c r="N82" s="54" t="s">
        <v>66</v>
      </c>
      <c r="O82" s="34" t="n">
        <v>1600</v>
      </c>
      <c r="P82" s="34" t="n">
        <v>1700</v>
      </c>
    </row>
    <row r="83" customFormat="false" ht="86.25" hidden="true" customHeight="true" outlineLevel="0" collapsed="false">
      <c r="A83" s="8"/>
      <c r="B83" s="35"/>
      <c r="C83" s="9"/>
      <c r="D83" s="9"/>
      <c r="E83" s="10"/>
      <c r="F83" s="10"/>
      <c r="G83" s="10"/>
      <c r="H83" s="10"/>
      <c r="I83" s="10"/>
      <c r="J83" s="10"/>
      <c r="K83" s="53"/>
      <c r="L83" s="11"/>
      <c r="M83" s="11"/>
      <c r="N83" s="54" t="s">
        <v>67</v>
      </c>
      <c r="O83" s="34" t="n">
        <v>1700</v>
      </c>
      <c r="P83" s="34" t="n">
        <v>2000</v>
      </c>
    </row>
    <row r="84" customFormat="false" ht="14.25" hidden="true" customHeight="false" outlineLevel="0" collapsed="false">
      <c r="A84" s="8"/>
      <c r="B84" s="35"/>
      <c r="C84" s="9"/>
      <c r="D84" s="9"/>
      <c r="E84" s="10"/>
      <c r="F84" s="10"/>
      <c r="G84" s="10"/>
      <c r="H84" s="10"/>
      <c r="I84" s="10"/>
      <c r="J84" s="10"/>
      <c r="L84" s="11"/>
      <c r="M84" s="11"/>
      <c r="N84" s="34" t="s">
        <v>68</v>
      </c>
    </row>
    <row r="85" customFormat="false" ht="14.25" hidden="true" customHeight="false" outlineLevel="0" collapsed="false">
      <c r="A85" s="8"/>
      <c r="B85" s="35"/>
      <c r="C85" s="9"/>
      <c r="D85" s="9"/>
      <c r="E85" s="10"/>
      <c r="F85" s="10"/>
      <c r="G85" s="10"/>
      <c r="H85" s="10"/>
      <c r="I85" s="10"/>
      <c r="J85" s="10"/>
      <c r="K85" s="10"/>
      <c r="L85" s="11"/>
      <c r="M85" s="11"/>
    </row>
    <row r="86" customFormat="false" ht="15" hidden="false" customHeight="true" outlineLevel="0" collapsed="false">
      <c r="A86" s="1" t="s">
        <v>0</v>
      </c>
      <c r="B86" s="35" t="s">
        <v>0</v>
      </c>
      <c r="C86" s="9"/>
      <c r="D86" s="30"/>
      <c r="E86" s="31"/>
      <c r="F86" s="31"/>
      <c r="G86" s="31"/>
      <c r="H86" s="31"/>
      <c r="I86" s="31"/>
      <c r="J86" s="31"/>
      <c r="K86" s="31"/>
      <c r="L86" s="32"/>
      <c r="M86" s="11"/>
      <c r="X86" s="57"/>
    </row>
    <row r="87" customFormat="false" ht="15" hidden="false" customHeight="true" outlineLevel="0" collapsed="false">
      <c r="A87" s="8" t="s">
        <v>0</v>
      </c>
      <c r="B87" s="35" t="s">
        <v>0</v>
      </c>
      <c r="C87" s="9"/>
      <c r="D87" s="10"/>
      <c r="E87" s="10"/>
      <c r="F87" s="10"/>
      <c r="G87" s="10"/>
      <c r="H87" s="10"/>
      <c r="I87" s="10"/>
      <c r="J87" s="10"/>
      <c r="K87" s="10"/>
      <c r="L87" s="10"/>
      <c r="M87" s="11"/>
    </row>
    <row r="88" customFormat="false" ht="8.25" hidden="false" customHeight="true" outlineLevel="0" collapsed="false">
      <c r="A88" s="8" t="s">
        <v>0</v>
      </c>
      <c r="B88" s="35" t="s">
        <v>0</v>
      </c>
      <c r="C88" s="9"/>
      <c r="D88" s="40"/>
      <c r="E88" s="41"/>
      <c r="F88" s="41"/>
      <c r="G88" s="41"/>
      <c r="H88" s="41"/>
      <c r="I88" s="41"/>
      <c r="J88" s="41"/>
      <c r="K88" s="41"/>
      <c r="L88" s="43"/>
      <c r="M88" s="11"/>
    </row>
    <row r="89" customFormat="false" ht="18" hidden="false" customHeight="true" outlineLevel="0" collapsed="false">
      <c r="A89" s="8" t="s">
        <v>0</v>
      </c>
      <c r="B89" s="35" t="s">
        <v>0</v>
      </c>
      <c r="C89" s="9"/>
      <c r="D89" s="9"/>
      <c r="E89" s="49" t="s">
        <v>69</v>
      </c>
      <c r="F89" s="10"/>
      <c r="G89" s="50" t="s">
        <v>13</v>
      </c>
      <c r="H89" s="10" t="s">
        <v>40</v>
      </c>
      <c r="I89" s="10"/>
      <c r="J89" s="10"/>
      <c r="K89" s="51" t="s">
        <v>18</v>
      </c>
      <c r="L89" s="11"/>
      <c r="M89" s="11"/>
    </row>
    <row r="90" customFormat="false" ht="135" hidden="false" customHeight="true" outlineLevel="0" collapsed="false">
      <c r="A90" s="8" t="s">
        <v>0</v>
      </c>
      <c r="B90" s="35" t="s">
        <v>0</v>
      </c>
      <c r="C90" s="9"/>
      <c r="D90" s="9"/>
      <c r="E90" s="10"/>
      <c r="F90" s="10"/>
      <c r="G90" s="10"/>
      <c r="H90" s="10"/>
      <c r="I90" s="10"/>
      <c r="J90" s="10"/>
      <c r="K90" s="52" t="str">
        <f aca="false">IF(AND(G89&gt;=O91,G89&lt;=P91),N91,IF(AND(G89&gt;=O92,G89&lt;=P92),N92,IF(AND(G89&gt;=O93,G89&lt;=P93),N93,IF(AND(G89&gt;=O94,G89&lt;=P94),N94,IF(AND(G89&gt;=O95,G89&lt;=P95),N95,IF(AND(G89&gt;=O96,G89&lt;=P96),N96,N97))))))</f>
        <v>Verify Data Entry</v>
      </c>
      <c r="L90" s="11"/>
      <c r="M90" s="11"/>
      <c r="O90" s="34" t="s">
        <v>19</v>
      </c>
      <c r="P90" s="34" t="s">
        <v>20</v>
      </c>
    </row>
    <row r="91" customFormat="false" ht="72" hidden="true" customHeight="true" outlineLevel="0" collapsed="false">
      <c r="A91" s="8"/>
      <c r="B91" s="35"/>
      <c r="C91" s="9"/>
      <c r="D91" s="9"/>
      <c r="E91" s="10"/>
      <c r="F91" s="10"/>
      <c r="G91" s="10"/>
      <c r="H91" s="10"/>
      <c r="I91" s="10"/>
      <c r="J91" s="10"/>
      <c r="K91" s="53"/>
      <c r="L91" s="11"/>
      <c r="M91" s="11"/>
      <c r="N91" s="54" t="s">
        <v>70</v>
      </c>
      <c r="O91" s="34" t="n">
        <v>200</v>
      </c>
      <c r="P91" s="34" t="n">
        <v>359.99</v>
      </c>
    </row>
    <row r="92" customFormat="false" ht="72" hidden="true" customHeight="true" outlineLevel="0" collapsed="false">
      <c r="A92" s="8"/>
      <c r="B92" s="35"/>
      <c r="C92" s="9"/>
      <c r="D92" s="9"/>
      <c r="E92" s="10"/>
      <c r="F92" s="10"/>
      <c r="G92" s="10"/>
      <c r="H92" s="10"/>
      <c r="I92" s="10"/>
      <c r="J92" s="10"/>
      <c r="K92" s="53"/>
      <c r="L92" s="11"/>
      <c r="M92" s="11"/>
      <c r="N92" s="54" t="s">
        <v>71</v>
      </c>
      <c r="O92" s="34" t="n">
        <v>360</v>
      </c>
      <c r="P92" s="34" t="n">
        <v>399.99</v>
      </c>
    </row>
    <row r="93" customFormat="false" ht="72" hidden="true" customHeight="true" outlineLevel="0" collapsed="false">
      <c r="A93" s="8"/>
      <c r="B93" s="35"/>
      <c r="C93" s="9"/>
      <c r="D93" s="9"/>
      <c r="E93" s="10"/>
      <c r="F93" s="10"/>
      <c r="G93" s="10"/>
      <c r="H93" s="10"/>
      <c r="I93" s="10"/>
      <c r="J93" s="10"/>
      <c r="K93" s="53"/>
      <c r="L93" s="11"/>
      <c r="M93" s="11"/>
      <c r="N93" s="54" t="s">
        <v>72</v>
      </c>
      <c r="O93" s="34" t="n">
        <v>400</v>
      </c>
      <c r="P93" s="34" t="n">
        <v>419.99</v>
      </c>
    </row>
    <row r="94" customFormat="false" ht="129" hidden="true" customHeight="true" outlineLevel="0" collapsed="false">
      <c r="A94" s="8"/>
      <c r="B94" s="35"/>
      <c r="C94" s="9"/>
      <c r="D94" s="9"/>
      <c r="E94" s="10"/>
      <c r="F94" s="10"/>
      <c r="G94" s="10"/>
      <c r="H94" s="10"/>
      <c r="I94" s="10"/>
      <c r="J94" s="10"/>
      <c r="K94" s="53"/>
      <c r="L94" s="11"/>
      <c r="M94" s="11"/>
      <c r="N94" s="54" t="s">
        <v>73</v>
      </c>
      <c r="O94" s="34" t="n">
        <v>420</v>
      </c>
      <c r="P94" s="34" t="n">
        <v>439.99</v>
      </c>
    </row>
    <row r="95" customFormat="false" ht="72" hidden="true" customHeight="true" outlineLevel="0" collapsed="false">
      <c r="A95" s="8"/>
      <c r="B95" s="35"/>
      <c r="C95" s="9"/>
      <c r="D95" s="9"/>
      <c r="E95" s="10"/>
      <c r="F95" s="10"/>
      <c r="G95" s="10"/>
      <c r="H95" s="10"/>
      <c r="I95" s="10"/>
      <c r="J95" s="10"/>
      <c r="K95" s="53"/>
      <c r="L95" s="11"/>
      <c r="M95" s="11"/>
      <c r="N95" s="54" t="s">
        <v>74</v>
      </c>
      <c r="O95" s="34" t="n">
        <v>440</v>
      </c>
      <c r="P95" s="34" t="n">
        <v>519.99</v>
      </c>
    </row>
    <row r="96" customFormat="false" ht="114.75" hidden="true" customHeight="true" outlineLevel="0" collapsed="false">
      <c r="A96" s="8"/>
      <c r="B96" s="35"/>
      <c r="C96" s="9"/>
      <c r="D96" s="9"/>
      <c r="E96" s="10"/>
      <c r="F96" s="10"/>
      <c r="G96" s="10"/>
      <c r="H96" s="10"/>
      <c r="I96" s="10"/>
      <c r="J96" s="10"/>
      <c r="K96" s="53"/>
      <c r="L96" s="11"/>
      <c r="M96" s="11"/>
      <c r="N96" s="54" t="s">
        <v>75</v>
      </c>
      <c r="O96" s="34" t="n">
        <v>520</v>
      </c>
      <c r="P96" s="34" t="n">
        <v>1000</v>
      </c>
    </row>
    <row r="97" customFormat="false" ht="14.25" hidden="true" customHeight="false" outlineLevel="0" collapsed="false">
      <c r="A97" s="8"/>
      <c r="B97" s="35"/>
      <c r="C97" s="9"/>
      <c r="D97" s="9"/>
      <c r="E97" s="10"/>
      <c r="F97" s="10"/>
      <c r="G97" s="10"/>
      <c r="H97" s="10"/>
      <c r="I97" s="10"/>
      <c r="J97" s="10"/>
      <c r="L97" s="11"/>
      <c r="M97" s="11"/>
      <c r="N97" s="34" t="s">
        <v>27</v>
      </c>
    </row>
    <row r="98" customFormat="false" ht="14.25" hidden="false" customHeight="false" outlineLevel="0" collapsed="false">
      <c r="A98" s="8" t="s">
        <v>0</v>
      </c>
      <c r="B98" s="35" t="s">
        <v>0</v>
      </c>
      <c r="C98" s="9"/>
      <c r="D98" s="9"/>
      <c r="E98" s="10"/>
      <c r="F98" s="10"/>
      <c r="G98" s="10"/>
      <c r="H98" s="10"/>
      <c r="I98" s="10"/>
      <c r="J98" s="10"/>
      <c r="K98" s="10"/>
      <c r="L98" s="11"/>
      <c r="M98" s="11"/>
    </row>
    <row r="99" customFormat="false" ht="14.25" hidden="false" customHeight="false" outlineLevel="0" collapsed="false">
      <c r="A99" s="8" t="s">
        <v>0</v>
      </c>
      <c r="B99" s="35" t="s">
        <v>0</v>
      </c>
      <c r="C99" s="9"/>
      <c r="D99" s="9"/>
      <c r="E99" s="51" t="str">
        <f aca="false">IF(AND(G89&gt;=300,G89&lt;=425),N100,IF(AND(G89&gt;=425,G89&lt;=1000),N101,N102))</f>
        <v>Verify Data Entry</v>
      </c>
      <c r="F99" s="10"/>
      <c r="G99" s="10"/>
      <c r="H99" s="10"/>
      <c r="I99" s="10"/>
      <c r="J99" s="10"/>
      <c r="K99" s="10"/>
      <c r="L99" s="11"/>
      <c r="M99" s="11"/>
    </row>
    <row r="100" customFormat="false" ht="14.25" hidden="false" customHeight="true" outlineLevel="0" collapsed="false">
      <c r="A100" s="8" t="s">
        <v>0</v>
      </c>
      <c r="B100" s="35" t="s">
        <v>0</v>
      </c>
      <c r="C100" s="9"/>
      <c r="D100" s="9"/>
      <c r="E100" s="55" t="n">
        <f aca="false">IF(AND(E99=N100),X106,0)</f>
        <v>0</v>
      </c>
      <c r="F100" s="10" t="s">
        <v>47</v>
      </c>
      <c r="G100" s="47" t="s">
        <v>48</v>
      </c>
      <c r="H100" s="10" t="n">
        <f aca="false">IF(AND(E99=N100),W106,0)</f>
        <v>0</v>
      </c>
      <c r="I100" s="10" t="s">
        <v>49</v>
      </c>
      <c r="J100" s="10"/>
      <c r="K100" s="10"/>
      <c r="L100" s="11"/>
      <c r="M100" s="11"/>
      <c r="N100" s="54" t="s">
        <v>76</v>
      </c>
    </row>
    <row r="101" customFormat="false" ht="14.25" hidden="false" customHeight="false" outlineLevel="0" collapsed="false">
      <c r="A101" s="8"/>
      <c r="B101" s="35" t="s">
        <v>0</v>
      </c>
      <c r="C101" s="9"/>
      <c r="D101" s="9"/>
      <c r="E101" s="10"/>
      <c r="F101" s="10"/>
      <c r="G101" s="10"/>
      <c r="H101" s="10"/>
      <c r="I101" s="10"/>
      <c r="J101" s="10"/>
      <c r="K101" s="10"/>
      <c r="L101" s="11"/>
      <c r="M101" s="11"/>
      <c r="N101" s="54" t="s">
        <v>51</v>
      </c>
    </row>
    <row r="102" customFormat="false" ht="14.25" hidden="false" customHeight="false" outlineLevel="0" collapsed="false">
      <c r="A102" s="8"/>
      <c r="B102" s="58" t="s">
        <v>0</v>
      </c>
      <c r="C102" s="9"/>
      <c r="D102" s="9"/>
      <c r="E102" s="51" t="str">
        <f aca="false">IF(AND(G89&gt;=300,G89&lt;=425),N103,IF(AND(G89&gt;=425,G89&lt;=1000),N101,N102))</f>
        <v>Verify Data Entry</v>
      </c>
      <c r="F102" s="10"/>
      <c r="G102" s="10"/>
      <c r="H102" s="10"/>
      <c r="I102" s="10"/>
      <c r="J102" s="10"/>
      <c r="K102" s="10"/>
      <c r="L102" s="11"/>
      <c r="M102" s="11"/>
      <c r="N102" s="54" t="s">
        <v>27</v>
      </c>
    </row>
    <row r="103" customFormat="false" ht="15" hidden="false" customHeight="true" outlineLevel="0" collapsed="false">
      <c r="A103" s="8" t="s">
        <v>0</v>
      </c>
      <c r="B103" s="58" t="s">
        <v>0</v>
      </c>
      <c r="C103" s="9"/>
      <c r="D103" s="9"/>
      <c r="E103" s="55" t="n">
        <f aca="false">IF(AND(E99=N100),X108,0)</f>
        <v>0</v>
      </c>
      <c r="F103" s="10" t="s">
        <v>47</v>
      </c>
      <c r="G103" s="47" t="s">
        <v>48</v>
      </c>
      <c r="H103" s="10" t="n">
        <f aca="false">IF(AND(E99=N100),W108,0)</f>
        <v>0</v>
      </c>
      <c r="I103" s="10" t="s">
        <v>49</v>
      </c>
      <c r="J103" s="10"/>
      <c r="K103" s="10"/>
      <c r="L103" s="11"/>
      <c r="M103" s="11"/>
      <c r="N103" s="54" t="s">
        <v>77</v>
      </c>
    </row>
    <row r="104" customFormat="false" ht="14.25" hidden="true" customHeight="false" outlineLevel="0" collapsed="false">
      <c r="A104" s="8"/>
      <c r="B104" s="35"/>
      <c r="C104" s="9"/>
      <c r="D104" s="9"/>
      <c r="E104" s="10"/>
      <c r="F104" s="10"/>
      <c r="G104" s="10"/>
      <c r="H104" s="10"/>
      <c r="I104" s="10"/>
      <c r="J104" s="10"/>
      <c r="K104" s="10"/>
      <c r="L104" s="11"/>
      <c r="M104" s="11"/>
      <c r="N104" s="54"/>
    </row>
    <row r="105" customFormat="false" ht="14.25" hidden="true" customHeight="false" outlineLevel="0" collapsed="false">
      <c r="A105" s="56"/>
      <c r="B105" s="35"/>
      <c r="C105" s="9"/>
      <c r="D105" s="9"/>
      <c r="E105" s="10"/>
      <c r="F105" s="10"/>
      <c r="G105" s="10"/>
      <c r="H105" s="10"/>
      <c r="I105" s="10"/>
      <c r="J105" s="10"/>
      <c r="K105" s="10"/>
      <c r="L105" s="11"/>
      <c r="M105" s="11"/>
      <c r="O105" s="34" t="s">
        <v>53</v>
      </c>
      <c r="P105" s="34" t="s">
        <v>54</v>
      </c>
      <c r="Q105" s="34" t="s">
        <v>55</v>
      </c>
      <c r="R105" s="34" t="s">
        <v>56</v>
      </c>
      <c r="S105" s="34" t="s">
        <v>57</v>
      </c>
      <c r="U105" s="34" t="s">
        <v>58</v>
      </c>
      <c r="V105" s="34" t="s">
        <v>59</v>
      </c>
      <c r="W105" s="34" t="s">
        <v>60</v>
      </c>
      <c r="X105" s="34" t="s">
        <v>61</v>
      </c>
    </row>
    <row r="106" customFormat="false" ht="15" hidden="false" customHeight="true" outlineLevel="0" collapsed="false">
      <c r="A106" s="1" t="s">
        <v>0</v>
      </c>
      <c r="B106" s="35" t="s">
        <v>0</v>
      </c>
      <c r="C106" s="9"/>
      <c r="D106" s="30"/>
      <c r="E106" s="31"/>
      <c r="F106" s="31"/>
      <c r="G106" s="31"/>
      <c r="H106" s="31"/>
      <c r="I106" s="31"/>
      <c r="J106" s="31"/>
      <c r="K106" s="31"/>
      <c r="L106" s="32"/>
      <c r="M106" s="11"/>
      <c r="O106" s="34" t="n">
        <v>49567.3</v>
      </c>
      <c r="P106" s="34" t="str">
        <f aca="false">G89</f>
        <v>Enter Data</v>
      </c>
      <c r="Q106" s="34" t="n">
        <v>425</v>
      </c>
      <c r="R106" s="34" t="e">
        <f aca="false">Q106-P106</f>
        <v>#VALUE!</v>
      </c>
      <c r="S106" s="34" t="e">
        <f aca="false">R106*$G$7/O106*1000</f>
        <v>#VALUE!</v>
      </c>
      <c r="U106" s="34" t="n">
        <v>20</v>
      </c>
      <c r="V106" s="34" t="e">
        <f aca="false">R106/U106</f>
        <v>#VALUE!</v>
      </c>
      <c r="W106" s="34" t="e">
        <f aca="false">ROUNDUP(V106,0)</f>
        <v>#VALUE!</v>
      </c>
      <c r="X106" s="57" t="e">
        <f aca="false">S106/W106</f>
        <v>#VALUE!</v>
      </c>
    </row>
    <row r="107" customFormat="false" ht="14.25" hidden="true" customHeight="false" outlineLevel="0" collapsed="false">
      <c r="B107" s="58"/>
      <c r="C107" s="9"/>
      <c r="D107" s="10"/>
      <c r="E107" s="10"/>
      <c r="F107" s="10"/>
      <c r="G107" s="10"/>
      <c r="H107" s="10"/>
      <c r="I107" s="10"/>
      <c r="J107" s="10"/>
      <c r="K107" s="10"/>
      <c r="L107" s="10"/>
      <c r="M107" s="11"/>
      <c r="O107" s="58" t="s">
        <v>53</v>
      </c>
      <c r="P107" s="58" t="s">
        <v>54</v>
      </c>
      <c r="Q107" s="58" t="s">
        <v>55</v>
      </c>
      <c r="R107" s="58" t="s">
        <v>56</v>
      </c>
      <c r="S107" s="58" t="s">
        <v>57</v>
      </c>
      <c r="T107" s="58"/>
      <c r="U107" s="58" t="s">
        <v>58</v>
      </c>
      <c r="V107" s="58" t="s">
        <v>59</v>
      </c>
      <c r="W107" s="58" t="s">
        <v>60</v>
      </c>
      <c r="X107" s="58" t="s">
        <v>61</v>
      </c>
    </row>
    <row r="108" customFormat="false" ht="14.25" hidden="true" customHeight="false" outlineLevel="0" collapsed="false">
      <c r="B108" s="58"/>
      <c r="C108" s="9"/>
      <c r="D108" s="10"/>
      <c r="E108" s="10"/>
      <c r="F108" s="10"/>
      <c r="G108" s="10"/>
      <c r="H108" s="10"/>
      <c r="I108" s="10"/>
      <c r="J108" s="10"/>
      <c r="K108" s="10"/>
      <c r="L108" s="10"/>
      <c r="M108" s="11"/>
      <c r="O108" s="58" t="n">
        <v>65520</v>
      </c>
      <c r="P108" s="58" t="str">
        <f aca="false">G89</f>
        <v>Enter Data</v>
      </c>
      <c r="Q108" s="58" t="n">
        <v>425</v>
      </c>
      <c r="R108" s="58" t="e">
        <f aca="false">Q108-P108</f>
        <v>#VALUE!</v>
      </c>
      <c r="S108" s="58" t="e">
        <f aca="false">R108*$G$7/O108*1000</f>
        <v>#VALUE!</v>
      </c>
      <c r="T108" s="58"/>
      <c r="U108" s="58" t="n">
        <v>20</v>
      </c>
      <c r="V108" s="58" t="e">
        <f aca="false">R108/U108</f>
        <v>#VALUE!</v>
      </c>
      <c r="W108" s="58" t="e">
        <f aca="false">ROUNDUP(V108,0)</f>
        <v>#VALUE!</v>
      </c>
      <c r="X108" s="59" t="e">
        <f aca="false">S108/W108</f>
        <v>#VALUE!</v>
      </c>
    </row>
    <row r="109" customFormat="false" ht="15" hidden="false" customHeight="true" outlineLevel="0" collapsed="false">
      <c r="A109" s="8" t="s">
        <v>0</v>
      </c>
      <c r="B109" s="35" t="s">
        <v>0</v>
      </c>
      <c r="C109" s="9"/>
      <c r="D109" s="10"/>
      <c r="E109" s="10"/>
      <c r="F109" s="10"/>
      <c r="G109" s="10"/>
      <c r="H109" s="10"/>
      <c r="I109" s="10"/>
      <c r="J109" s="10"/>
      <c r="K109" s="10"/>
      <c r="L109" s="10"/>
      <c r="M109" s="11"/>
    </row>
    <row r="110" customFormat="false" ht="8.25" hidden="false" customHeight="true" outlineLevel="0" collapsed="false">
      <c r="A110" s="8" t="s">
        <v>0</v>
      </c>
      <c r="B110" s="35" t="s">
        <v>0</v>
      </c>
      <c r="C110" s="9"/>
      <c r="D110" s="40"/>
      <c r="E110" s="41"/>
      <c r="F110" s="41"/>
      <c r="G110" s="41"/>
      <c r="H110" s="41"/>
      <c r="I110" s="41"/>
      <c r="J110" s="41"/>
      <c r="K110" s="41"/>
      <c r="L110" s="43"/>
      <c r="M110" s="11"/>
    </row>
    <row r="111" customFormat="false" ht="18" hidden="false" customHeight="true" outlineLevel="0" collapsed="false">
      <c r="A111" s="8" t="s">
        <v>0</v>
      </c>
      <c r="B111" s="35" t="s">
        <v>0</v>
      </c>
      <c r="C111" s="9"/>
      <c r="D111" s="9"/>
      <c r="E111" s="49" t="s">
        <v>78</v>
      </c>
      <c r="F111" s="10"/>
      <c r="G111" s="50" t="s">
        <v>13</v>
      </c>
      <c r="H111" s="10" t="s">
        <v>40</v>
      </c>
      <c r="I111" s="10"/>
      <c r="J111" s="10"/>
      <c r="K111" s="51" t="s">
        <v>18</v>
      </c>
      <c r="L111" s="11"/>
      <c r="M111" s="11"/>
    </row>
    <row r="112" customFormat="false" ht="136.5" hidden="false" customHeight="true" outlineLevel="0" collapsed="false">
      <c r="A112" s="8" t="s">
        <v>0</v>
      </c>
      <c r="B112" s="35" t="s">
        <v>0</v>
      </c>
      <c r="C112" s="9"/>
      <c r="D112" s="9"/>
      <c r="E112" s="10"/>
      <c r="F112" s="10"/>
      <c r="G112" s="10"/>
      <c r="H112" s="10"/>
      <c r="I112" s="10"/>
      <c r="J112" s="10"/>
      <c r="K112" s="52" t="str">
        <f aca="false">IF(AND(G111&gt;=O113,G111&lt;=P113),N113,IF(AND(G111&gt;=O114,G111&lt;=P114),N114,IF(AND(G111&gt;=O115,G111&lt;=P115),N115,IF(AND(G111&gt;=O116,G111&lt;=P116),N116,IF(AND(G111&gt;=O117,G111&lt;=P117),N117,IF(AND(G111&gt;=O118,G111&lt;=P118),N118,N119))))))</f>
        <v>Verify Data Entry</v>
      </c>
      <c r="L112" s="11"/>
      <c r="M112" s="11"/>
      <c r="O112" s="34" t="s">
        <v>19</v>
      </c>
      <c r="P112" s="34" t="s">
        <v>20</v>
      </c>
    </row>
    <row r="113" customFormat="false" ht="57" hidden="true" customHeight="true" outlineLevel="0" collapsed="false">
      <c r="A113" s="8"/>
      <c r="B113" s="35"/>
      <c r="C113" s="9"/>
      <c r="D113" s="9"/>
      <c r="E113" s="10"/>
      <c r="F113" s="10"/>
      <c r="G113" s="10"/>
      <c r="H113" s="10"/>
      <c r="I113" s="10"/>
      <c r="J113" s="10"/>
      <c r="K113" s="53"/>
      <c r="L113" s="11"/>
      <c r="M113" s="11"/>
      <c r="N113" s="54" t="s">
        <v>79</v>
      </c>
      <c r="O113" s="34" t="n">
        <v>250</v>
      </c>
      <c r="P113" s="34" t="n">
        <v>329.99</v>
      </c>
    </row>
    <row r="114" customFormat="false" ht="57" hidden="true" customHeight="true" outlineLevel="0" collapsed="false">
      <c r="A114" s="8"/>
      <c r="B114" s="35"/>
      <c r="C114" s="9"/>
      <c r="D114" s="9"/>
      <c r="E114" s="10"/>
      <c r="F114" s="10"/>
      <c r="G114" s="10"/>
      <c r="H114" s="10"/>
      <c r="I114" s="10"/>
      <c r="J114" s="10"/>
      <c r="K114" s="53"/>
      <c r="L114" s="11"/>
      <c r="M114" s="11"/>
      <c r="N114" s="54" t="s">
        <v>80</v>
      </c>
      <c r="O114" s="34" t="n">
        <v>330</v>
      </c>
      <c r="P114" s="34" t="n">
        <v>379.99</v>
      </c>
    </row>
    <row r="115" customFormat="false" ht="57" hidden="true" customHeight="true" outlineLevel="0" collapsed="false">
      <c r="A115" s="8"/>
      <c r="B115" s="35"/>
      <c r="C115" s="9"/>
      <c r="D115" s="9"/>
      <c r="E115" s="10"/>
      <c r="F115" s="10"/>
      <c r="G115" s="10"/>
      <c r="H115" s="10"/>
      <c r="I115" s="10"/>
      <c r="J115" s="10"/>
      <c r="K115" s="53"/>
      <c r="L115" s="11"/>
      <c r="M115" s="11"/>
      <c r="N115" s="54" t="s">
        <v>81</v>
      </c>
      <c r="O115" s="34" t="n">
        <v>380</v>
      </c>
      <c r="P115" s="34" t="n">
        <v>399.99</v>
      </c>
    </row>
    <row r="116" customFormat="false" ht="86.25" hidden="true" customHeight="true" outlineLevel="0" collapsed="false">
      <c r="A116" s="8"/>
      <c r="B116" s="35"/>
      <c r="C116" s="9"/>
      <c r="D116" s="9"/>
      <c r="E116" s="10"/>
      <c r="F116" s="10"/>
      <c r="G116" s="10"/>
      <c r="H116" s="10"/>
      <c r="I116" s="10"/>
      <c r="J116" s="10"/>
      <c r="K116" s="53"/>
      <c r="L116" s="11"/>
      <c r="M116" s="11"/>
      <c r="N116" s="54" t="s">
        <v>82</v>
      </c>
      <c r="O116" s="34" t="n">
        <v>400</v>
      </c>
      <c r="P116" s="34" t="n">
        <v>419.99</v>
      </c>
    </row>
    <row r="117" customFormat="false" ht="129" hidden="true" customHeight="true" outlineLevel="0" collapsed="false">
      <c r="A117" s="8"/>
      <c r="B117" s="35"/>
      <c r="C117" s="9"/>
      <c r="D117" s="9"/>
      <c r="E117" s="10"/>
      <c r="F117" s="10"/>
      <c r="G117" s="10"/>
      <c r="H117" s="10"/>
      <c r="I117" s="10"/>
      <c r="J117" s="10"/>
      <c r="K117" s="53"/>
      <c r="L117" s="11"/>
      <c r="M117" s="11"/>
      <c r="N117" s="54" t="s">
        <v>83</v>
      </c>
      <c r="O117" s="34" t="n">
        <v>420</v>
      </c>
      <c r="P117" s="34" t="n">
        <v>499.99</v>
      </c>
    </row>
    <row r="118" customFormat="false" ht="114.75" hidden="true" customHeight="true" outlineLevel="0" collapsed="false">
      <c r="A118" s="8"/>
      <c r="B118" s="35"/>
      <c r="C118" s="9"/>
      <c r="D118" s="9"/>
      <c r="E118" s="10"/>
      <c r="F118" s="10"/>
      <c r="G118" s="10"/>
      <c r="H118" s="10"/>
      <c r="I118" s="10"/>
      <c r="J118" s="10"/>
      <c r="K118" s="53"/>
      <c r="L118" s="11"/>
      <c r="M118" s="11"/>
      <c r="N118" s="54" t="s">
        <v>84</v>
      </c>
      <c r="O118" s="34" t="n">
        <v>500</v>
      </c>
      <c r="P118" s="34" t="n">
        <v>600</v>
      </c>
    </row>
    <row r="119" customFormat="false" ht="14.25" hidden="true" customHeight="false" outlineLevel="0" collapsed="false">
      <c r="A119" s="8"/>
      <c r="B119" s="35"/>
      <c r="C119" s="9"/>
      <c r="D119" s="9"/>
      <c r="E119" s="10"/>
      <c r="F119" s="10"/>
      <c r="G119" s="10"/>
      <c r="H119" s="10"/>
      <c r="I119" s="10"/>
      <c r="J119" s="10"/>
      <c r="L119" s="11"/>
      <c r="M119" s="11"/>
      <c r="N119" s="34" t="s">
        <v>27</v>
      </c>
    </row>
    <row r="120" customFormat="false" ht="14.25" hidden="false" customHeight="false" outlineLevel="0" collapsed="false">
      <c r="A120" s="8" t="s">
        <v>0</v>
      </c>
      <c r="B120" s="35" t="s">
        <v>0</v>
      </c>
      <c r="C120" s="9"/>
      <c r="D120" s="9"/>
      <c r="E120" s="10"/>
      <c r="F120" s="10"/>
      <c r="G120" s="10"/>
      <c r="H120" s="10"/>
      <c r="I120" s="10"/>
      <c r="J120" s="10"/>
      <c r="K120" s="10"/>
      <c r="L120" s="11"/>
      <c r="M120" s="11"/>
    </row>
    <row r="121" customFormat="false" ht="14.25" hidden="false" customHeight="false" outlineLevel="0" collapsed="false">
      <c r="A121" s="8" t="s">
        <v>0</v>
      </c>
      <c r="B121" s="35" t="s">
        <v>0</v>
      </c>
      <c r="C121" s="9"/>
      <c r="D121" s="9"/>
      <c r="E121" s="51" t="str">
        <f aca="false">IF(AND(G111&gt;=250,G111&lt;=410),N122,IF(AND(G111&gt;=410,G111&lt;=600),N123,N124))</f>
        <v>Verify Data Entry</v>
      </c>
      <c r="F121" s="10"/>
      <c r="G121" s="10"/>
      <c r="H121" s="10"/>
      <c r="I121" s="10"/>
      <c r="J121" s="10"/>
      <c r="K121" s="10"/>
      <c r="L121" s="11"/>
      <c r="M121" s="11"/>
    </row>
    <row r="122" customFormat="false" ht="15.75" hidden="false" customHeight="true" outlineLevel="0" collapsed="false">
      <c r="A122" s="8" t="s">
        <v>0</v>
      </c>
      <c r="B122" s="35" t="s">
        <v>0</v>
      </c>
      <c r="C122" s="9"/>
      <c r="D122" s="9"/>
      <c r="E122" s="55" t="n">
        <f aca="false">IF(AND(E121=N122),X127,0)</f>
        <v>0</v>
      </c>
      <c r="F122" s="10" t="s">
        <v>47</v>
      </c>
      <c r="G122" s="47" t="s">
        <v>48</v>
      </c>
      <c r="H122" s="10" t="n">
        <f aca="false">IF(AND(E121=N122),W127,0)</f>
        <v>0</v>
      </c>
      <c r="I122" s="10" t="s">
        <v>49</v>
      </c>
      <c r="J122" s="10"/>
      <c r="K122" s="10"/>
      <c r="L122" s="11"/>
      <c r="M122" s="11"/>
      <c r="N122" s="54" t="s">
        <v>85</v>
      </c>
    </row>
    <row r="123" customFormat="false" ht="14.25" hidden="true" customHeight="false" outlineLevel="0" collapsed="false">
      <c r="A123" s="8"/>
      <c r="B123" s="35"/>
      <c r="C123" s="9"/>
      <c r="D123" s="9"/>
      <c r="E123" s="10"/>
      <c r="F123" s="10"/>
      <c r="G123" s="10"/>
      <c r="H123" s="10"/>
      <c r="I123" s="10"/>
      <c r="J123" s="10"/>
      <c r="K123" s="10"/>
      <c r="L123" s="11"/>
      <c r="M123" s="11"/>
      <c r="N123" s="54" t="s">
        <v>51</v>
      </c>
    </row>
    <row r="124" customFormat="false" ht="14.25" hidden="true" customHeight="false" outlineLevel="0" collapsed="false">
      <c r="A124" s="8"/>
      <c r="B124" s="35"/>
      <c r="C124" s="9"/>
      <c r="D124" s="9"/>
      <c r="E124" s="10"/>
      <c r="F124" s="10"/>
      <c r="G124" s="10"/>
      <c r="H124" s="10"/>
      <c r="I124" s="10"/>
      <c r="J124" s="10"/>
      <c r="K124" s="10"/>
      <c r="L124" s="11"/>
      <c r="M124" s="11"/>
      <c r="N124" s="54" t="s">
        <v>27</v>
      </c>
    </row>
    <row r="125" customFormat="false" ht="14.25" hidden="true" customHeight="false" outlineLevel="0" collapsed="false">
      <c r="A125" s="8"/>
      <c r="B125" s="35"/>
      <c r="C125" s="9"/>
      <c r="D125" s="9"/>
      <c r="E125" s="10"/>
      <c r="F125" s="10"/>
      <c r="G125" s="10"/>
      <c r="H125" s="10"/>
      <c r="I125" s="10"/>
      <c r="J125" s="10"/>
      <c r="K125" s="10"/>
      <c r="L125" s="11"/>
      <c r="M125" s="11"/>
      <c r="N125" s="54"/>
    </row>
    <row r="126" customFormat="false" ht="14.25" hidden="true" customHeight="false" outlineLevel="0" collapsed="false">
      <c r="A126" s="56"/>
      <c r="B126" s="35"/>
      <c r="C126" s="9"/>
      <c r="D126" s="9"/>
      <c r="E126" s="10"/>
      <c r="F126" s="10"/>
      <c r="G126" s="10"/>
      <c r="H126" s="10"/>
      <c r="I126" s="10"/>
      <c r="J126" s="10"/>
      <c r="K126" s="10"/>
      <c r="L126" s="11"/>
      <c r="M126" s="11"/>
      <c r="O126" s="34" t="s">
        <v>53</v>
      </c>
      <c r="P126" s="34" t="s">
        <v>54</v>
      </c>
      <c r="Q126" s="34" t="s">
        <v>55</v>
      </c>
      <c r="R126" s="34" t="s">
        <v>56</v>
      </c>
      <c r="S126" s="34" t="s">
        <v>57</v>
      </c>
      <c r="U126" s="34" t="s">
        <v>58</v>
      </c>
      <c r="V126" s="34" t="s">
        <v>59</v>
      </c>
      <c r="W126" s="34" t="s">
        <v>60</v>
      </c>
      <c r="X126" s="34" t="s">
        <v>61</v>
      </c>
    </row>
    <row r="127" customFormat="false" ht="15" hidden="false" customHeight="true" outlineLevel="0" collapsed="false">
      <c r="A127" s="1" t="s">
        <v>0</v>
      </c>
      <c r="B127" s="35" t="s">
        <v>0</v>
      </c>
      <c r="C127" s="9"/>
      <c r="D127" s="30"/>
      <c r="E127" s="31"/>
      <c r="F127" s="31"/>
      <c r="G127" s="31"/>
      <c r="H127" s="31"/>
      <c r="I127" s="31"/>
      <c r="J127" s="31"/>
      <c r="K127" s="31"/>
      <c r="L127" s="32"/>
      <c r="M127" s="11"/>
      <c r="O127" s="34" t="n">
        <v>49000</v>
      </c>
      <c r="P127" s="34" t="str">
        <f aca="false">G111</f>
        <v>Enter Data</v>
      </c>
      <c r="Q127" s="34" t="n">
        <v>410</v>
      </c>
      <c r="R127" s="34" t="e">
        <f aca="false">Q127-P127</f>
        <v>#VALUE!</v>
      </c>
      <c r="S127" s="34" t="e">
        <f aca="false">R127*$G$7/O127*1000</f>
        <v>#VALUE!</v>
      </c>
      <c r="U127" s="34" t="n">
        <v>20</v>
      </c>
      <c r="V127" s="34" t="e">
        <f aca="false">R127/U127</f>
        <v>#VALUE!</v>
      </c>
      <c r="W127" s="34" t="e">
        <f aca="false">ROUNDUP(V127,0)</f>
        <v>#VALUE!</v>
      </c>
      <c r="X127" s="57" t="e">
        <f aca="false">S127/W127</f>
        <v>#VALUE!</v>
      </c>
    </row>
    <row r="128" customFormat="false" ht="15" hidden="false" customHeight="true" outlineLevel="0" collapsed="false">
      <c r="A128" s="8" t="s">
        <v>0</v>
      </c>
      <c r="B128" s="35" t="s">
        <v>0</v>
      </c>
      <c r="C128" s="9"/>
      <c r="D128" s="10"/>
      <c r="E128" s="10"/>
      <c r="F128" s="10"/>
      <c r="G128" s="10"/>
      <c r="H128" s="10"/>
      <c r="I128" s="10"/>
      <c r="J128" s="10"/>
      <c r="K128" s="10"/>
      <c r="L128" s="10"/>
      <c r="M128" s="11"/>
    </row>
    <row r="129" customFormat="false" ht="8.25" hidden="false" customHeight="true" outlineLevel="0" collapsed="false">
      <c r="A129" s="8" t="s">
        <v>0</v>
      </c>
      <c r="B129" s="35" t="s">
        <v>0</v>
      </c>
      <c r="C129" s="9"/>
      <c r="D129" s="40"/>
      <c r="E129" s="41"/>
      <c r="F129" s="41"/>
      <c r="G129" s="41"/>
      <c r="H129" s="41"/>
      <c r="I129" s="41"/>
      <c r="J129" s="41"/>
      <c r="K129" s="41"/>
      <c r="L129" s="43"/>
      <c r="M129" s="11"/>
    </row>
    <row r="130" customFormat="false" ht="18" hidden="false" customHeight="true" outlineLevel="0" collapsed="false">
      <c r="A130" s="8" t="s">
        <v>0</v>
      </c>
      <c r="B130" s="35" t="s">
        <v>0</v>
      </c>
      <c r="C130" s="9"/>
      <c r="D130" s="9"/>
      <c r="E130" s="49" t="s">
        <v>86</v>
      </c>
      <c r="F130" s="10"/>
      <c r="G130" s="50" t="s">
        <v>13</v>
      </c>
      <c r="H130" s="10" t="s">
        <v>40</v>
      </c>
      <c r="I130" s="10"/>
      <c r="J130" s="10"/>
      <c r="K130" s="51" t="s">
        <v>18</v>
      </c>
      <c r="L130" s="11"/>
      <c r="M130" s="11"/>
    </row>
    <row r="131" customFormat="false" ht="160.5" hidden="false" customHeight="true" outlineLevel="0" collapsed="false">
      <c r="A131" s="8" t="s">
        <v>0</v>
      </c>
      <c r="B131" s="35" t="s">
        <v>0</v>
      </c>
      <c r="C131" s="9"/>
      <c r="D131" s="9"/>
      <c r="E131" s="10"/>
      <c r="F131" s="10"/>
      <c r="G131" s="10"/>
      <c r="H131" s="10"/>
      <c r="I131" s="10"/>
      <c r="J131" s="10"/>
      <c r="K131" s="52" t="str">
        <f aca="false">IF(AND(G130&gt;=O132,G130&lt;=P132),N132,IF(AND(G130&gt;=O133,G130&lt;=P133),N133,IF(AND(G130&gt;=O134,G130&lt;=P134),N134,IF(AND(G130&gt;=O135,G130&lt;=P135),N135,IF(AND(G130&gt;=O136,G130&lt;=P136),N136,IF(AND(G130&gt;=O137,G130&lt;=P137),N137,N138))))))</f>
        <v>Verify Data Entry</v>
      </c>
      <c r="L131" s="11"/>
      <c r="M131" s="11"/>
      <c r="O131" s="34" t="s">
        <v>19</v>
      </c>
      <c r="P131" s="34" t="s">
        <v>20</v>
      </c>
    </row>
    <row r="132" customFormat="false" ht="57" hidden="true" customHeight="true" outlineLevel="0" collapsed="false">
      <c r="A132" s="8"/>
      <c r="B132" s="35"/>
      <c r="C132" s="9"/>
      <c r="D132" s="9"/>
      <c r="E132" s="10"/>
      <c r="F132" s="10"/>
      <c r="G132" s="10"/>
      <c r="H132" s="10"/>
      <c r="I132" s="10"/>
      <c r="J132" s="10"/>
      <c r="K132" s="53"/>
      <c r="L132" s="11"/>
      <c r="M132" s="11"/>
      <c r="N132" s="54" t="s">
        <v>87</v>
      </c>
      <c r="O132" s="34" t="n">
        <v>0</v>
      </c>
      <c r="P132" s="34" t="n">
        <v>45</v>
      </c>
    </row>
    <row r="133" customFormat="false" ht="57" hidden="true" customHeight="true" outlineLevel="0" collapsed="false">
      <c r="A133" s="8"/>
      <c r="B133" s="35"/>
      <c r="C133" s="9"/>
      <c r="D133" s="9"/>
      <c r="E133" s="10"/>
      <c r="F133" s="10"/>
      <c r="G133" s="10"/>
      <c r="H133" s="10"/>
      <c r="I133" s="10"/>
      <c r="J133" s="10"/>
      <c r="K133" s="53"/>
      <c r="L133" s="11"/>
      <c r="M133" s="11"/>
      <c r="N133" s="54" t="s">
        <v>88</v>
      </c>
      <c r="O133" s="34" t="n">
        <v>45.01</v>
      </c>
      <c r="P133" s="34" t="n">
        <v>80</v>
      </c>
    </row>
    <row r="134" customFormat="false" ht="28.5" hidden="true" customHeight="true" outlineLevel="0" collapsed="false">
      <c r="A134" s="8"/>
      <c r="B134" s="35"/>
      <c r="C134" s="9"/>
      <c r="D134" s="9"/>
      <c r="E134" s="10"/>
      <c r="F134" s="10"/>
      <c r="G134" s="10"/>
      <c r="H134" s="10"/>
      <c r="I134" s="10"/>
      <c r="J134" s="10"/>
      <c r="K134" s="53"/>
      <c r="L134" s="11"/>
      <c r="M134" s="11"/>
      <c r="N134" s="54" t="s">
        <v>89</v>
      </c>
      <c r="O134" s="34" t="n">
        <v>80.01</v>
      </c>
      <c r="P134" s="34" t="n">
        <v>85</v>
      </c>
    </row>
    <row r="135" customFormat="false" ht="129" hidden="true" customHeight="true" outlineLevel="0" collapsed="false">
      <c r="A135" s="8"/>
      <c r="B135" s="35"/>
      <c r="C135" s="9"/>
      <c r="D135" s="9"/>
      <c r="E135" s="10"/>
      <c r="F135" s="10"/>
      <c r="G135" s="10"/>
      <c r="H135" s="10"/>
      <c r="I135" s="10"/>
      <c r="J135" s="10"/>
      <c r="K135" s="53"/>
      <c r="L135" s="11"/>
      <c r="M135" s="11"/>
      <c r="N135" s="54" t="s">
        <v>90</v>
      </c>
      <c r="O135" s="34" t="n">
        <v>85.01</v>
      </c>
      <c r="P135" s="34" t="n">
        <v>90</v>
      </c>
    </row>
    <row r="136" customFormat="false" ht="129" hidden="true" customHeight="true" outlineLevel="0" collapsed="false">
      <c r="A136" s="8"/>
      <c r="B136" s="35"/>
      <c r="C136" s="9"/>
      <c r="D136" s="9"/>
      <c r="E136" s="10"/>
      <c r="F136" s="10"/>
      <c r="G136" s="10"/>
      <c r="H136" s="10"/>
      <c r="I136" s="10"/>
      <c r="J136" s="10"/>
      <c r="K136" s="53"/>
      <c r="L136" s="11"/>
      <c r="M136" s="11"/>
      <c r="N136" s="54" t="s">
        <v>91</v>
      </c>
      <c r="O136" s="34" t="n">
        <v>90.01</v>
      </c>
      <c r="P136" s="34" t="n">
        <v>110</v>
      </c>
    </row>
    <row r="137" customFormat="false" ht="129" hidden="true" customHeight="true" outlineLevel="0" collapsed="false">
      <c r="A137" s="8"/>
      <c r="B137" s="35"/>
      <c r="C137" s="9"/>
      <c r="D137" s="9"/>
      <c r="E137" s="10"/>
      <c r="F137" s="10"/>
      <c r="G137" s="10"/>
      <c r="H137" s="10"/>
      <c r="I137" s="10"/>
      <c r="J137" s="10"/>
      <c r="K137" s="53"/>
      <c r="L137" s="11"/>
      <c r="M137" s="11"/>
      <c r="N137" s="54" t="s">
        <v>92</v>
      </c>
      <c r="O137" s="34" t="n">
        <v>110.01</v>
      </c>
      <c r="P137" s="34" t="n">
        <v>150</v>
      </c>
    </row>
    <row r="138" customFormat="false" ht="14.25" hidden="true" customHeight="false" outlineLevel="0" collapsed="false">
      <c r="A138" s="8"/>
      <c r="B138" s="35"/>
      <c r="C138" s="9"/>
      <c r="D138" s="9"/>
      <c r="E138" s="10"/>
      <c r="F138" s="10"/>
      <c r="G138" s="10"/>
      <c r="H138" s="10"/>
      <c r="I138" s="10"/>
      <c r="J138" s="10"/>
      <c r="L138" s="11"/>
      <c r="M138" s="11"/>
      <c r="N138" s="34" t="s">
        <v>27</v>
      </c>
    </row>
    <row r="139" customFormat="false" ht="14.25" hidden="false" customHeight="false" outlineLevel="0" collapsed="false">
      <c r="A139" s="8" t="s">
        <v>0</v>
      </c>
      <c r="B139" s="35" t="s">
        <v>0</v>
      </c>
      <c r="C139" s="9"/>
      <c r="D139" s="9"/>
      <c r="E139" s="10"/>
      <c r="F139" s="10"/>
      <c r="G139" s="10"/>
      <c r="H139" s="10"/>
      <c r="I139" s="10"/>
      <c r="J139" s="10"/>
      <c r="K139" s="10"/>
      <c r="L139" s="11"/>
      <c r="M139" s="11"/>
    </row>
    <row r="140" customFormat="false" ht="14.25" hidden="false" customHeight="false" outlineLevel="0" collapsed="false">
      <c r="A140" s="8" t="s">
        <v>0</v>
      </c>
      <c r="B140" s="35" t="s">
        <v>0</v>
      </c>
      <c r="C140" s="9"/>
      <c r="D140" s="9"/>
      <c r="E140" s="51" t="str">
        <f aca="false">IF(AND(G130&gt;=0,G130&lt;=85),N141,IF(AND(G130&gt;=85,G130&lt;=150),N142,N143))</f>
        <v>Verify Data Entry</v>
      </c>
      <c r="F140" s="10"/>
      <c r="G140" s="10"/>
      <c r="H140" s="10"/>
      <c r="I140" s="10"/>
      <c r="J140" s="10"/>
      <c r="K140" s="10"/>
      <c r="L140" s="11"/>
      <c r="M140" s="11"/>
    </row>
    <row r="141" customFormat="false" ht="15.75" hidden="false" customHeight="true" outlineLevel="0" collapsed="false">
      <c r="A141" s="8" t="s">
        <v>0</v>
      </c>
      <c r="B141" s="35" t="s">
        <v>0</v>
      </c>
      <c r="C141" s="9"/>
      <c r="D141" s="9"/>
      <c r="E141" s="55" t="n">
        <f aca="false">IF(AND(E140=N141),X146,0)</f>
        <v>0</v>
      </c>
      <c r="F141" s="10" t="s">
        <v>47</v>
      </c>
      <c r="G141" s="47" t="s">
        <v>48</v>
      </c>
      <c r="H141" s="10" t="n">
        <f aca="false">IF(AND(E140=N141),W146,0)</f>
        <v>0</v>
      </c>
      <c r="I141" s="10" t="s">
        <v>49</v>
      </c>
      <c r="J141" s="10"/>
      <c r="K141" s="10"/>
      <c r="L141" s="11"/>
      <c r="M141" s="11"/>
      <c r="N141" s="54" t="s">
        <v>93</v>
      </c>
    </row>
    <row r="142" customFormat="false" ht="14.25" hidden="true" customHeight="false" outlineLevel="0" collapsed="false">
      <c r="A142" s="8"/>
      <c r="B142" s="35"/>
      <c r="C142" s="9"/>
      <c r="D142" s="9"/>
      <c r="E142" s="10"/>
      <c r="F142" s="10"/>
      <c r="G142" s="10"/>
      <c r="H142" s="10"/>
      <c r="I142" s="10"/>
      <c r="J142" s="10"/>
      <c r="K142" s="10"/>
      <c r="L142" s="11"/>
      <c r="M142" s="11"/>
      <c r="N142" s="54" t="s">
        <v>51</v>
      </c>
    </row>
    <row r="143" customFormat="false" ht="14.25" hidden="true" customHeight="false" outlineLevel="0" collapsed="false">
      <c r="A143" s="8"/>
      <c r="B143" s="35"/>
      <c r="C143" s="9"/>
      <c r="D143" s="9"/>
      <c r="E143" s="10"/>
      <c r="F143" s="10"/>
      <c r="G143" s="10"/>
      <c r="H143" s="10"/>
      <c r="I143" s="10"/>
      <c r="J143" s="10"/>
      <c r="K143" s="10"/>
      <c r="L143" s="11"/>
      <c r="M143" s="11"/>
      <c r="N143" s="54" t="s">
        <v>27</v>
      </c>
    </row>
    <row r="144" customFormat="false" ht="14.25" hidden="true" customHeight="false" outlineLevel="0" collapsed="false">
      <c r="A144" s="8"/>
      <c r="B144" s="35"/>
      <c r="C144" s="9"/>
      <c r="D144" s="9"/>
      <c r="E144" s="10"/>
      <c r="F144" s="10"/>
      <c r="G144" s="10"/>
      <c r="H144" s="10"/>
      <c r="I144" s="10"/>
      <c r="J144" s="10"/>
      <c r="K144" s="10"/>
      <c r="L144" s="11"/>
      <c r="M144" s="11"/>
      <c r="N144" s="54"/>
    </row>
    <row r="145" customFormat="false" ht="14.25" hidden="true" customHeight="false" outlineLevel="0" collapsed="false">
      <c r="A145" s="56"/>
      <c r="B145" s="35"/>
      <c r="C145" s="9"/>
      <c r="D145" s="9"/>
      <c r="E145" s="10"/>
      <c r="F145" s="10"/>
      <c r="G145" s="10"/>
      <c r="H145" s="10"/>
      <c r="I145" s="10"/>
      <c r="J145" s="10"/>
      <c r="K145" s="10"/>
      <c r="L145" s="11"/>
      <c r="M145" s="11"/>
      <c r="O145" s="34" t="s">
        <v>53</v>
      </c>
      <c r="P145" s="34" t="s">
        <v>54</v>
      </c>
      <c r="Q145" s="34" t="s">
        <v>55</v>
      </c>
      <c r="R145" s="34" t="s">
        <v>56</v>
      </c>
      <c r="S145" s="34" t="s">
        <v>57</v>
      </c>
      <c r="U145" s="34" t="s">
        <v>58</v>
      </c>
      <c r="V145" s="34" t="s">
        <v>59</v>
      </c>
      <c r="W145" s="34" t="s">
        <v>60</v>
      </c>
      <c r="X145" s="34" t="s">
        <v>61</v>
      </c>
    </row>
    <row r="146" customFormat="false" ht="15" hidden="false" customHeight="true" outlineLevel="0" collapsed="false">
      <c r="A146" s="1" t="s">
        <v>0</v>
      </c>
      <c r="B146" s="35" t="s">
        <v>0</v>
      </c>
      <c r="C146" s="9"/>
      <c r="D146" s="30"/>
      <c r="E146" s="31"/>
      <c r="F146" s="31"/>
      <c r="G146" s="31"/>
      <c r="H146" s="31"/>
      <c r="I146" s="31"/>
      <c r="J146" s="31"/>
      <c r="K146" s="31"/>
      <c r="L146" s="32"/>
      <c r="M146" s="11"/>
      <c r="O146" s="34" t="n">
        <v>54000</v>
      </c>
      <c r="P146" s="34" t="str">
        <f aca="false">G130</f>
        <v>Enter Data</v>
      </c>
      <c r="Q146" s="34" t="n">
        <v>85</v>
      </c>
      <c r="R146" s="34" t="e">
        <f aca="false">Q146-P146</f>
        <v>#VALUE!</v>
      </c>
      <c r="S146" s="34" t="e">
        <f aca="false">R146*$G$7/O146*1000</f>
        <v>#VALUE!</v>
      </c>
      <c r="U146" s="34" t="n">
        <v>10</v>
      </c>
      <c r="V146" s="34" t="e">
        <f aca="false">R146/U146</f>
        <v>#VALUE!</v>
      </c>
      <c r="W146" s="34" t="e">
        <f aca="false">ROUNDUP(V146,0)</f>
        <v>#VALUE!</v>
      </c>
      <c r="X146" s="57" t="e">
        <f aca="false">S146/W146</f>
        <v>#VALUE!</v>
      </c>
    </row>
    <row r="147" customFormat="false" ht="15" hidden="false" customHeight="true" outlineLevel="0" collapsed="false">
      <c r="A147" s="8" t="s">
        <v>0</v>
      </c>
      <c r="B147" s="35" t="s">
        <v>0</v>
      </c>
      <c r="C147" s="9"/>
      <c r="D147" s="10"/>
      <c r="E147" s="10"/>
      <c r="F147" s="10"/>
      <c r="G147" s="10"/>
      <c r="H147" s="10"/>
      <c r="I147" s="10"/>
      <c r="J147" s="10"/>
      <c r="K147" s="10"/>
      <c r="L147" s="10"/>
      <c r="M147" s="11"/>
    </row>
    <row r="148" customFormat="false" ht="8.25" hidden="false" customHeight="true" outlineLevel="0" collapsed="false">
      <c r="A148" s="8" t="s">
        <v>0</v>
      </c>
      <c r="B148" s="35" t="s">
        <v>0</v>
      </c>
      <c r="C148" s="9"/>
      <c r="D148" s="40"/>
      <c r="E148" s="41"/>
      <c r="F148" s="41"/>
      <c r="G148" s="41"/>
      <c r="H148" s="41"/>
      <c r="I148" s="41"/>
      <c r="J148" s="41"/>
      <c r="K148" s="41"/>
      <c r="L148" s="43"/>
      <c r="M148" s="11"/>
    </row>
    <row r="149" customFormat="false" ht="18" hidden="false" customHeight="true" outlineLevel="0" collapsed="false">
      <c r="A149" s="8" t="s">
        <v>0</v>
      </c>
      <c r="B149" s="35" t="s">
        <v>0</v>
      </c>
      <c r="C149" s="9"/>
      <c r="D149" s="9"/>
      <c r="E149" s="49" t="s">
        <v>94</v>
      </c>
      <c r="F149" s="10"/>
      <c r="G149" s="50" t="s">
        <v>13</v>
      </c>
      <c r="H149" s="10" t="s">
        <v>40</v>
      </c>
      <c r="I149" s="10"/>
      <c r="J149" s="10"/>
      <c r="K149" s="51" t="s">
        <v>18</v>
      </c>
      <c r="L149" s="11"/>
      <c r="M149" s="11"/>
    </row>
    <row r="150" customFormat="false" ht="102.75" hidden="false" customHeight="true" outlineLevel="0" collapsed="false">
      <c r="A150" s="8" t="s">
        <v>0</v>
      </c>
      <c r="B150" s="35" t="s">
        <v>0</v>
      </c>
      <c r="C150" s="9"/>
      <c r="D150" s="9"/>
      <c r="E150" s="10"/>
      <c r="F150" s="10"/>
      <c r="G150" s="10"/>
      <c r="H150" s="10"/>
      <c r="I150" s="10"/>
      <c r="J150" s="10"/>
      <c r="K150" s="52" t="str">
        <f aca="false">IF(AND(G149&gt;=O151,G149&lt;=P151),N151,IF(AND(G149&gt;=O152,G149&lt;=P152),N152,IF(AND(G149&gt;=O153,G149&lt;=P153),N153,IF(AND(G149&gt;=O154,G149&lt;=P154),N154,IF(AND(G149&gt;=O155,G149&lt;=P155),N155,IF(AND(G149&gt;=O156,G149&lt;=P156),N156,N157))))))</f>
        <v>Verify Data Entry</v>
      </c>
      <c r="L150" s="11"/>
      <c r="M150" s="11"/>
      <c r="O150" s="34" t="s">
        <v>19</v>
      </c>
      <c r="P150" s="34" t="s">
        <v>20</v>
      </c>
    </row>
    <row r="151" customFormat="false" ht="57" hidden="true" customHeight="true" outlineLevel="0" collapsed="false">
      <c r="A151" s="8"/>
      <c r="B151" s="35"/>
      <c r="C151" s="9"/>
      <c r="D151" s="9"/>
      <c r="E151" s="10"/>
      <c r="F151" s="10"/>
      <c r="G151" s="10"/>
      <c r="H151" s="10"/>
      <c r="I151" s="10"/>
      <c r="J151" s="10"/>
      <c r="K151" s="53"/>
      <c r="L151" s="11"/>
      <c r="M151" s="11"/>
      <c r="N151" s="54" t="s">
        <v>95</v>
      </c>
      <c r="O151" s="34" t="n">
        <v>0</v>
      </c>
      <c r="P151" s="34" t="n">
        <v>3</v>
      </c>
    </row>
    <row r="152" customFormat="false" ht="57" hidden="true" customHeight="true" outlineLevel="0" collapsed="false">
      <c r="A152" s="8"/>
      <c r="B152" s="35"/>
      <c r="C152" s="9"/>
      <c r="D152" s="9"/>
      <c r="E152" s="10"/>
      <c r="F152" s="10"/>
      <c r="G152" s="10"/>
      <c r="H152" s="10"/>
      <c r="I152" s="10"/>
      <c r="J152" s="10"/>
      <c r="K152" s="53"/>
      <c r="L152" s="11"/>
      <c r="M152" s="11"/>
      <c r="N152" s="54" t="s">
        <v>96</v>
      </c>
      <c r="O152" s="34" t="n">
        <v>3.01</v>
      </c>
      <c r="P152" s="34" t="n">
        <v>6</v>
      </c>
    </row>
    <row r="153" customFormat="false" ht="57" hidden="true" customHeight="true" outlineLevel="0" collapsed="false">
      <c r="A153" s="8"/>
      <c r="B153" s="35"/>
      <c r="C153" s="9"/>
      <c r="D153" s="9"/>
      <c r="E153" s="10"/>
      <c r="F153" s="10"/>
      <c r="G153" s="10"/>
      <c r="H153" s="10"/>
      <c r="I153" s="10"/>
      <c r="J153" s="10"/>
      <c r="K153" s="53"/>
      <c r="L153" s="11"/>
      <c r="M153" s="11"/>
      <c r="N153" s="54" t="s">
        <v>97</v>
      </c>
      <c r="O153" s="34" t="n">
        <v>6.01</v>
      </c>
      <c r="P153" s="34" t="n">
        <v>9</v>
      </c>
    </row>
    <row r="154" customFormat="false" ht="72" hidden="true" customHeight="true" outlineLevel="0" collapsed="false">
      <c r="A154" s="8"/>
      <c r="B154" s="35"/>
      <c r="C154" s="9"/>
      <c r="D154" s="9"/>
      <c r="E154" s="10"/>
      <c r="F154" s="10"/>
      <c r="G154" s="10"/>
      <c r="H154" s="10"/>
      <c r="I154" s="10"/>
      <c r="J154" s="10"/>
      <c r="K154" s="53"/>
      <c r="L154" s="11"/>
      <c r="M154" s="11"/>
      <c r="N154" s="54" t="s">
        <v>98</v>
      </c>
      <c r="O154" s="34" t="n">
        <v>9.01</v>
      </c>
      <c r="P154" s="34" t="n">
        <v>12</v>
      </c>
    </row>
    <row r="155" customFormat="false" ht="57" hidden="true" customHeight="true" outlineLevel="0" collapsed="false">
      <c r="A155" s="8"/>
      <c r="B155" s="35"/>
      <c r="C155" s="9"/>
      <c r="D155" s="9"/>
      <c r="E155" s="10"/>
      <c r="F155" s="10"/>
      <c r="G155" s="10"/>
      <c r="H155" s="10"/>
      <c r="I155" s="10"/>
      <c r="J155" s="10"/>
      <c r="K155" s="53"/>
      <c r="L155" s="11"/>
      <c r="M155" s="11"/>
      <c r="N155" s="54" t="s">
        <v>99</v>
      </c>
      <c r="O155" s="34" t="n">
        <v>12.01</v>
      </c>
      <c r="P155" s="34" t="n">
        <v>20</v>
      </c>
    </row>
    <row r="156" customFormat="false" ht="72" hidden="true" customHeight="true" outlineLevel="0" collapsed="false">
      <c r="A156" s="8"/>
      <c r="B156" s="35"/>
      <c r="C156" s="9"/>
      <c r="D156" s="9"/>
      <c r="E156" s="10"/>
      <c r="F156" s="10"/>
      <c r="G156" s="10"/>
      <c r="H156" s="10"/>
      <c r="I156" s="10"/>
      <c r="J156" s="10"/>
      <c r="K156" s="53"/>
      <c r="L156" s="11"/>
      <c r="M156" s="11"/>
      <c r="N156" s="54" t="s">
        <v>100</v>
      </c>
      <c r="O156" s="34" t="n">
        <v>20.01</v>
      </c>
      <c r="P156" s="34" t="n">
        <v>60</v>
      </c>
    </row>
    <row r="157" customFormat="false" ht="14.25" hidden="true" customHeight="false" outlineLevel="0" collapsed="false">
      <c r="A157" s="8"/>
      <c r="B157" s="35"/>
      <c r="C157" s="9"/>
      <c r="D157" s="9"/>
      <c r="E157" s="10"/>
      <c r="F157" s="10"/>
      <c r="G157" s="10"/>
      <c r="H157" s="10"/>
      <c r="I157" s="10"/>
      <c r="J157" s="10"/>
      <c r="L157" s="11"/>
      <c r="M157" s="11"/>
      <c r="N157" s="34" t="s">
        <v>27</v>
      </c>
    </row>
    <row r="158" customFormat="false" ht="14.25" hidden="false" customHeight="false" outlineLevel="0" collapsed="false">
      <c r="A158" s="8" t="s">
        <v>0</v>
      </c>
      <c r="B158" s="35" t="s">
        <v>0</v>
      </c>
      <c r="C158" s="9"/>
      <c r="D158" s="9"/>
      <c r="E158" s="10"/>
      <c r="F158" s="10"/>
      <c r="G158" s="10"/>
      <c r="H158" s="10"/>
      <c r="I158" s="10"/>
      <c r="J158" s="10"/>
      <c r="K158" s="10"/>
      <c r="L158" s="11"/>
      <c r="M158" s="11"/>
    </row>
    <row r="159" customFormat="false" ht="14.25" hidden="false" customHeight="false" outlineLevel="0" collapsed="false">
      <c r="A159" s="8" t="s">
        <v>0</v>
      </c>
      <c r="B159" s="35" t="s">
        <v>0</v>
      </c>
      <c r="C159" s="9"/>
      <c r="D159" s="9"/>
      <c r="E159" s="51" t="str">
        <f aca="false">IF(AND(G149&gt;=0,G149&lt;=10),N160,IF(AND(G149&gt;=10,G149&lt;=60),N161,N162))</f>
        <v>Verify Data Entry</v>
      </c>
      <c r="F159" s="10"/>
      <c r="G159" s="10"/>
      <c r="H159" s="10"/>
      <c r="I159" s="10"/>
      <c r="J159" s="10"/>
      <c r="K159" s="10"/>
      <c r="L159" s="11"/>
      <c r="M159" s="11"/>
    </row>
    <row r="160" customFormat="false" ht="15.75" hidden="false" customHeight="true" outlineLevel="0" collapsed="false">
      <c r="A160" s="8" t="s">
        <v>0</v>
      </c>
      <c r="B160" s="35" t="s">
        <v>0</v>
      </c>
      <c r="C160" s="9"/>
      <c r="D160" s="9"/>
      <c r="E160" s="55" t="n">
        <f aca="false">IF(AND(E159=N160),X165,0)</f>
        <v>0</v>
      </c>
      <c r="F160" s="10" t="s">
        <v>47</v>
      </c>
      <c r="G160" s="47" t="s">
        <v>48</v>
      </c>
      <c r="H160" s="10" t="n">
        <f aca="false">IF(AND(E159=N160),W165,0)</f>
        <v>0</v>
      </c>
      <c r="I160" s="10" t="s">
        <v>49</v>
      </c>
      <c r="J160" s="10"/>
      <c r="K160" s="10"/>
      <c r="L160" s="11"/>
      <c r="M160" s="11"/>
      <c r="N160" s="54" t="s">
        <v>101</v>
      </c>
    </row>
    <row r="161" customFormat="false" ht="14.25" hidden="true" customHeight="false" outlineLevel="0" collapsed="false">
      <c r="A161" s="8"/>
      <c r="B161" s="35"/>
      <c r="C161" s="9"/>
      <c r="D161" s="9"/>
      <c r="E161" s="10"/>
      <c r="F161" s="10"/>
      <c r="G161" s="10"/>
      <c r="H161" s="10"/>
      <c r="I161" s="10"/>
      <c r="J161" s="10"/>
      <c r="K161" s="10"/>
      <c r="L161" s="11"/>
      <c r="M161" s="11"/>
      <c r="N161" s="54" t="s">
        <v>51</v>
      </c>
    </row>
    <row r="162" customFormat="false" ht="14.25" hidden="true" customHeight="false" outlineLevel="0" collapsed="false">
      <c r="A162" s="8"/>
      <c r="B162" s="35"/>
      <c r="C162" s="9"/>
      <c r="D162" s="9"/>
      <c r="E162" s="10"/>
      <c r="F162" s="10"/>
      <c r="G162" s="10"/>
      <c r="H162" s="10"/>
      <c r="I162" s="10"/>
      <c r="J162" s="10"/>
      <c r="K162" s="10"/>
      <c r="L162" s="11"/>
      <c r="M162" s="11"/>
      <c r="N162" s="54" t="s">
        <v>27</v>
      </c>
    </row>
    <row r="163" customFormat="false" ht="14.25" hidden="true" customHeight="false" outlineLevel="0" collapsed="false">
      <c r="A163" s="8"/>
      <c r="B163" s="35"/>
      <c r="C163" s="9"/>
      <c r="D163" s="9"/>
      <c r="E163" s="10"/>
      <c r="F163" s="10"/>
      <c r="G163" s="10"/>
      <c r="H163" s="10"/>
      <c r="I163" s="10"/>
      <c r="J163" s="10"/>
      <c r="K163" s="10"/>
      <c r="L163" s="11"/>
      <c r="M163" s="11"/>
      <c r="N163" s="54"/>
    </row>
    <row r="164" customFormat="false" ht="14.25" hidden="true" customHeight="false" outlineLevel="0" collapsed="false">
      <c r="A164" s="56"/>
      <c r="B164" s="35"/>
      <c r="C164" s="9"/>
      <c r="D164" s="9"/>
      <c r="E164" s="10"/>
      <c r="F164" s="10"/>
      <c r="G164" s="10"/>
      <c r="H164" s="10"/>
      <c r="I164" s="10"/>
      <c r="J164" s="10"/>
      <c r="K164" s="10"/>
      <c r="L164" s="11"/>
      <c r="M164" s="11"/>
      <c r="O164" s="34" t="s">
        <v>53</v>
      </c>
      <c r="P164" s="34" t="s">
        <v>54</v>
      </c>
      <c r="Q164" s="34" t="s">
        <v>55</v>
      </c>
      <c r="R164" s="34" t="s">
        <v>56</v>
      </c>
      <c r="S164" s="34" t="s">
        <v>57</v>
      </c>
      <c r="U164" s="34" t="s">
        <v>58</v>
      </c>
      <c r="V164" s="34" t="s">
        <v>59</v>
      </c>
      <c r="W164" s="34" t="s">
        <v>60</v>
      </c>
      <c r="X164" s="34" t="s">
        <v>61</v>
      </c>
    </row>
    <row r="165" customFormat="false" ht="15" hidden="false" customHeight="true" outlineLevel="0" collapsed="false">
      <c r="A165" s="1" t="s">
        <v>0</v>
      </c>
      <c r="B165" s="35" t="s">
        <v>0</v>
      </c>
      <c r="C165" s="9"/>
      <c r="D165" s="30"/>
      <c r="E165" s="31"/>
      <c r="F165" s="31"/>
      <c r="G165" s="31"/>
      <c r="H165" s="31"/>
      <c r="I165" s="31"/>
      <c r="J165" s="31"/>
      <c r="K165" s="31"/>
      <c r="L165" s="32"/>
      <c r="M165" s="11"/>
      <c r="O165" s="34" t="n">
        <v>54000</v>
      </c>
      <c r="P165" s="34" t="str">
        <f aca="false">G149</f>
        <v>Enter Data</v>
      </c>
      <c r="Q165" s="34" t="n">
        <v>10</v>
      </c>
      <c r="R165" s="34" t="e">
        <f aca="false">Q165-P165</f>
        <v>#VALUE!</v>
      </c>
      <c r="S165" s="34" t="e">
        <f aca="false">R165*$G$7/O165*1000</f>
        <v>#VALUE!</v>
      </c>
      <c r="U165" s="34" t="n">
        <v>1</v>
      </c>
      <c r="V165" s="34" t="e">
        <f aca="false">R165/U165</f>
        <v>#VALUE!</v>
      </c>
      <c r="W165" s="34" t="e">
        <f aca="false">ROUNDUP(V165,0)</f>
        <v>#VALUE!</v>
      </c>
      <c r="X165" s="57" t="e">
        <f aca="false">S165/W165</f>
        <v>#VALUE!</v>
      </c>
    </row>
    <row r="166" customFormat="false" ht="15" hidden="false" customHeight="true" outlineLevel="0" collapsed="false">
      <c r="A166" s="8" t="s">
        <v>0</v>
      </c>
      <c r="B166" s="35" t="s">
        <v>0</v>
      </c>
      <c r="C166" s="9"/>
      <c r="D166" s="10"/>
      <c r="E166" s="10"/>
      <c r="F166" s="10"/>
      <c r="G166" s="10"/>
      <c r="H166" s="10"/>
      <c r="I166" s="10"/>
      <c r="J166" s="10"/>
      <c r="K166" s="10"/>
      <c r="L166" s="10"/>
      <c r="M166" s="11"/>
    </row>
    <row r="167" customFormat="false" ht="8.25" hidden="false" customHeight="true" outlineLevel="0" collapsed="false">
      <c r="A167" s="8" t="s">
        <v>0</v>
      </c>
      <c r="B167" s="35" t="s">
        <v>0</v>
      </c>
      <c r="C167" s="9"/>
      <c r="D167" s="40"/>
      <c r="E167" s="41"/>
      <c r="F167" s="41"/>
      <c r="G167" s="41"/>
      <c r="H167" s="41"/>
      <c r="I167" s="41"/>
      <c r="J167" s="41"/>
      <c r="K167" s="41"/>
      <c r="L167" s="43"/>
      <c r="M167" s="11"/>
    </row>
    <row r="168" customFormat="false" ht="18" hidden="false" customHeight="true" outlineLevel="0" collapsed="false">
      <c r="A168" s="8" t="s">
        <v>0</v>
      </c>
      <c r="B168" s="35" t="s">
        <v>0</v>
      </c>
      <c r="C168" s="9"/>
      <c r="D168" s="9"/>
      <c r="E168" s="49" t="s">
        <v>102</v>
      </c>
      <c r="F168" s="10"/>
      <c r="G168" s="50" t="s">
        <v>13</v>
      </c>
      <c r="H168" s="10" t="s">
        <v>40</v>
      </c>
      <c r="I168" s="10"/>
      <c r="J168" s="10"/>
      <c r="K168" s="51" t="s">
        <v>18</v>
      </c>
      <c r="L168" s="11"/>
      <c r="M168" s="11"/>
    </row>
    <row r="169" customFormat="false" ht="123" hidden="false" customHeight="true" outlineLevel="0" collapsed="false">
      <c r="A169" s="8" t="s">
        <v>0</v>
      </c>
      <c r="B169" s="35" t="s">
        <v>0</v>
      </c>
      <c r="C169" s="9"/>
      <c r="D169" s="9"/>
      <c r="E169" s="10"/>
      <c r="F169" s="10"/>
      <c r="G169" s="10"/>
      <c r="H169" s="10"/>
      <c r="I169" s="10"/>
      <c r="J169" s="10"/>
      <c r="K169" s="52" t="str">
        <f aca="false">IF(AND(G168&gt;=O170,G168&lt;=P170),N170,IF(AND(G168&gt;=O171,G168&lt;=P171),N171,IF(AND(G168&gt;=O172,G168&lt;=P172),N172,IF(AND(G168&gt;=O173,G168&lt;=P173),N173,IF(AND(G168&gt;=O174,G168&lt;=P174),N174,IF(AND(G168&gt;=O175,G168&lt;=P175),N175,N176))))))</f>
        <v>Verify Data Entry - Enter 0 for N.N </v>
      </c>
      <c r="L169" s="11"/>
      <c r="M169" s="11"/>
      <c r="O169" s="34" t="s">
        <v>19</v>
      </c>
      <c r="P169" s="34" t="s">
        <v>20</v>
      </c>
    </row>
    <row r="170" customFormat="false" ht="57" hidden="true" customHeight="true" outlineLevel="0" collapsed="false">
      <c r="A170" s="8" t="s">
        <v>103</v>
      </c>
      <c r="B170" s="35"/>
      <c r="C170" s="9"/>
      <c r="D170" s="9"/>
      <c r="E170" s="10"/>
      <c r="F170" s="10"/>
      <c r="G170" s="10"/>
      <c r="H170" s="10"/>
      <c r="I170" s="10"/>
      <c r="J170" s="10"/>
      <c r="K170" s="53"/>
      <c r="L170" s="11"/>
      <c r="M170" s="11"/>
      <c r="N170" s="54" t="s">
        <v>104</v>
      </c>
      <c r="O170" s="34" t="n">
        <v>0</v>
      </c>
      <c r="P170" s="34" t="n">
        <v>2</v>
      </c>
    </row>
    <row r="171" customFormat="false" ht="57" hidden="true" customHeight="true" outlineLevel="0" collapsed="false">
      <c r="A171" s="8"/>
      <c r="B171" s="35"/>
      <c r="C171" s="9"/>
      <c r="D171" s="9"/>
      <c r="E171" s="10"/>
      <c r="F171" s="10"/>
      <c r="G171" s="10"/>
      <c r="H171" s="10"/>
      <c r="I171" s="10"/>
      <c r="J171" s="10"/>
      <c r="K171" s="53"/>
      <c r="L171" s="11"/>
      <c r="M171" s="11"/>
      <c r="N171" s="54" t="s">
        <v>105</v>
      </c>
      <c r="O171" s="34" t="n">
        <v>2.01</v>
      </c>
      <c r="P171" s="34" t="n">
        <v>5.9</v>
      </c>
    </row>
    <row r="172" customFormat="false" ht="28.5" hidden="true" customHeight="true" outlineLevel="0" collapsed="false">
      <c r="A172" s="8"/>
      <c r="B172" s="35"/>
      <c r="C172" s="9"/>
      <c r="D172" s="9"/>
      <c r="E172" s="10"/>
      <c r="F172" s="10"/>
      <c r="G172" s="10"/>
      <c r="H172" s="10"/>
      <c r="I172" s="10"/>
      <c r="J172" s="10"/>
      <c r="K172" s="53"/>
      <c r="L172" s="11"/>
      <c r="M172" s="11"/>
      <c r="N172" s="54" t="s">
        <v>106</v>
      </c>
      <c r="O172" s="34" t="n">
        <v>5.91</v>
      </c>
      <c r="P172" s="34" t="n">
        <v>6.5</v>
      </c>
    </row>
    <row r="173" customFormat="false" ht="100.5" hidden="true" customHeight="true" outlineLevel="0" collapsed="false">
      <c r="A173" s="8"/>
      <c r="B173" s="35"/>
      <c r="C173" s="9"/>
      <c r="D173" s="9"/>
      <c r="E173" s="10"/>
      <c r="F173" s="10"/>
      <c r="G173" s="10"/>
      <c r="H173" s="10"/>
      <c r="I173" s="10"/>
      <c r="J173" s="10"/>
      <c r="K173" s="53"/>
      <c r="L173" s="11"/>
      <c r="M173" s="11"/>
      <c r="N173" s="54" t="s">
        <v>107</v>
      </c>
      <c r="O173" s="34" t="n">
        <v>6.51</v>
      </c>
      <c r="P173" s="34" t="n">
        <v>8</v>
      </c>
    </row>
    <row r="174" customFormat="false" ht="114.75" hidden="true" customHeight="true" outlineLevel="0" collapsed="false">
      <c r="A174" s="8"/>
      <c r="B174" s="35"/>
      <c r="C174" s="9"/>
      <c r="D174" s="9"/>
      <c r="E174" s="10"/>
      <c r="F174" s="10"/>
      <c r="G174" s="10"/>
      <c r="H174" s="10"/>
      <c r="I174" s="10"/>
      <c r="J174" s="10"/>
      <c r="K174" s="53"/>
      <c r="L174" s="11"/>
      <c r="M174" s="11"/>
      <c r="N174" s="54" t="s">
        <v>108</v>
      </c>
      <c r="O174" s="34" t="n">
        <v>8.01</v>
      </c>
      <c r="P174" s="34" t="n">
        <v>10</v>
      </c>
    </row>
    <row r="175" customFormat="false" ht="100.5" hidden="true" customHeight="true" outlineLevel="0" collapsed="false">
      <c r="A175" s="8"/>
      <c r="B175" s="35"/>
      <c r="C175" s="9"/>
      <c r="D175" s="9"/>
      <c r="E175" s="10"/>
      <c r="F175" s="10"/>
      <c r="G175" s="10"/>
      <c r="H175" s="10"/>
      <c r="I175" s="10"/>
      <c r="J175" s="10"/>
      <c r="K175" s="53"/>
      <c r="L175" s="11"/>
      <c r="M175" s="11"/>
      <c r="N175" s="54" t="s">
        <v>109</v>
      </c>
      <c r="O175" s="34" t="n">
        <v>10.01</v>
      </c>
      <c r="P175" s="34" t="n">
        <v>20</v>
      </c>
    </row>
    <row r="176" customFormat="false" ht="14.25" hidden="true" customHeight="false" outlineLevel="0" collapsed="false">
      <c r="A176" s="8"/>
      <c r="B176" s="35"/>
      <c r="C176" s="9"/>
      <c r="D176" s="9"/>
      <c r="E176" s="10"/>
      <c r="F176" s="10"/>
      <c r="G176" s="10"/>
      <c r="H176" s="10"/>
      <c r="I176" s="10"/>
      <c r="J176" s="10"/>
      <c r="L176" s="11"/>
      <c r="M176" s="11"/>
      <c r="N176" s="34" t="s">
        <v>110</v>
      </c>
    </row>
    <row r="177" customFormat="false" ht="14.25" hidden="false" customHeight="false" outlineLevel="0" collapsed="false">
      <c r="A177" s="8" t="s">
        <v>0</v>
      </c>
      <c r="B177" s="35" t="s">
        <v>0</v>
      </c>
      <c r="C177" s="9"/>
      <c r="D177" s="9"/>
      <c r="E177" s="10"/>
      <c r="F177" s="10"/>
      <c r="G177" s="10"/>
      <c r="H177" s="10"/>
      <c r="I177" s="10"/>
      <c r="J177" s="10"/>
      <c r="K177" s="10"/>
      <c r="L177" s="11"/>
      <c r="M177" s="11"/>
    </row>
    <row r="178" customFormat="false" ht="14.25" hidden="false" customHeight="false" outlineLevel="0" collapsed="false">
      <c r="A178" s="8" t="s">
        <v>0</v>
      </c>
      <c r="B178" s="35" t="s">
        <v>0</v>
      </c>
      <c r="C178" s="9"/>
      <c r="D178" s="9"/>
      <c r="E178" s="51" t="str">
        <f aca="false">IF(AND(G168&gt;=0,G168&lt;=6),N179,IF(AND(G168&gt;=6,G168&lt;=20),N180,N181))</f>
        <v>Verify Data Entry</v>
      </c>
      <c r="F178" s="10"/>
      <c r="G178" s="10"/>
      <c r="H178" s="10"/>
      <c r="I178" s="10"/>
      <c r="J178" s="10"/>
      <c r="K178" s="10"/>
      <c r="L178" s="11"/>
      <c r="M178" s="11"/>
    </row>
    <row r="179" customFormat="false" ht="16.5" hidden="false" customHeight="true" outlineLevel="0" collapsed="false">
      <c r="A179" s="8" t="s">
        <v>0</v>
      </c>
      <c r="B179" s="35" t="s">
        <v>0</v>
      </c>
      <c r="C179" s="9"/>
      <c r="D179" s="9"/>
      <c r="E179" s="55" t="n">
        <f aca="false">IF(AND(E178=N179),X184,0)</f>
        <v>0</v>
      </c>
      <c r="F179" s="10" t="s">
        <v>47</v>
      </c>
      <c r="G179" s="47" t="s">
        <v>48</v>
      </c>
      <c r="H179" s="10" t="n">
        <f aca="false">IF(AND(E178=N179),W184,0)</f>
        <v>0</v>
      </c>
      <c r="I179" s="10" t="s">
        <v>49</v>
      </c>
      <c r="J179" s="10"/>
      <c r="K179" s="10"/>
      <c r="L179" s="11"/>
      <c r="M179" s="11"/>
      <c r="N179" s="54" t="s">
        <v>111</v>
      </c>
    </row>
    <row r="180" customFormat="false" ht="14.25" hidden="true" customHeight="false" outlineLevel="0" collapsed="false">
      <c r="A180" s="8"/>
      <c r="B180" s="35"/>
      <c r="C180" s="9"/>
      <c r="D180" s="9"/>
      <c r="E180" s="10"/>
      <c r="F180" s="10"/>
      <c r="G180" s="10"/>
      <c r="H180" s="10"/>
      <c r="I180" s="10"/>
      <c r="J180" s="10"/>
      <c r="K180" s="10"/>
      <c r="L180" s="11"/>
      <c r="M180" s="11"/>
      <c r="N180" s="54" t="s">
        <v>51</v>
      </c>
    </row>
    <row r="181" customFormat="false" ht="14.25" hidden="true" customHeight="false" outlineLevel="0" collapsed="false">
      <c r="A181" s="8"/>
      <c r="B181" s="35"/>
      <c r="C181" s="9"/>
      <c r="D181" s="9"/>
      <c r="E181" s="10"/>
      <c r="F181" s="10"/>
      <c r="G181" s="10"/>
      <c r="H181" s="10"/>
      <c r="I181" s="10"/>
      <c r="J181" s="10"/>
      <c r="K181" s="10"/>
      <c r="L181" s="11"/>
      <c r="M181" s="11"/>
      <c r="N181" s="54" t="s">
        <v>27</v>
      </c>
    </row>
    <row r="182" customFormat="false" ht="14.25" hidden="true" customHeight="false" outlineLevel="0" collapsed="false">
      <c r="A182" s="8"/>
      <c r="B182" s="35"/>
      <c r="C182" s="9"/>
      <c r="D182" s="9"/>
      <c r="E182" s="10"/>
      <c r="F182" s="10"/>
      <c r="G182" s="10"/>
      <c r="H182" s="10"/>
      <c r="I182" s="10"/>
      <c r="J182" s="10"/>
      <c r="K182" s="10"/>
      <c r="L182" s="11"/>
      <c r="M182" s="11"/>
      <c r="N182" s="54"/>
    </row>
    <row r="183" customFormat="false" ht="14.25" hidden="true" customHeight="false" outlineLevel="0" collapsed="false">
      <c r="A183" s="56"/>
      <c r="B183" s="35"/>
      <c r="C183" s="9"/>
      <c r="D183" s="9"/>
      <c r="E183" s="10"/>
      <c r="F183" s="10"/>
      <c r="G183" s="10"/>
      <c r="H183" s="10"/>
      <c r="I183" s="10"/>
      <c r="J183" s="10"/>
      <c r="K183" s="10"/>
      <c r="L183" s="11"/>
      <c r="M183" s="11"/>
      <c r="O183" s="34" t="s">
        <v>53</v>
      </c>
      <c r="P183" s="34" t="s">
        <v>54</v>
      </c>
      <c r="Q183" s="34" t="s">
        <v>55</v>
      </c>
      <c r="R183" s="34" t="s">
        <v>56</v>
      </c>
      <c r="S183" s="34" t="s">
        <v>57</v>
      </c>
      <c r="U183" s="34" t="s">
        <v>58</v>
      </c>
      <c r="V183" s="34" t="s">
        <v>59</v>
      </c>
      <c r="W183" s="34" t="s">
        <v>60</v>
      </c>
      <c r="X183" s="34" t="s">
        <v>61</v>
      </c>
    </row>
    <row r="184" customFormat="false" ht="15" hidden="false" customHeight="true" outlineLevel="0" collapsed="false">
      <c r="A184" s="1" t="s">
        <v>0</v>
      </c>
      <c r="B184" s="35" t="s">
        <v>0</v>
      </c>
      <c r="C184" s="9"/>
      <c r="D184" s="30"/>
      <c r="E184" s="31"/>
      <c r="F184" s="31"/>
      <c r="G184" s="31"/>
      <c r="H184" s="31"/>
      <c r="I184" s="31"/>
      <c r="J184" s="31"/>
      <c r="K184" s="31"/>
      <c r="L184" s="32"/>
      <c r="M184" s="11"/>
      <c r="O184" s="34" t="n">
        <v>4000</v>
      </c>
      <c r="P184" s="34" t="str">
        <f aca="false">G168</f>
        <v>Enter Data</v>
      </c>
      <c r="Q184" s="34" t="n">
        <v>6</v>
      </c>
      <c r="R184" s="34" t="e">
        <f aca="false">Q184-P184</f>
        <v>#VALUE!</v>
      </c>
      <c r="S184" s="34" t="e">
        <f aca="false">R184*$G$7/O184*1000</f>
        <v>#VALUE!</v>
      </c>
      <c r="U184" s="34" t="n">
        <v>1</v>
      </c>
      <c r="V184" s="34" t="e">
        <f aca="false">R184/U184</f>
        <v>#VALUE!</v>
      </c>
      <c r="W184" s="34" t="e">
        <f aca="false">ROUNDUP(V184,0)</f>
        <v>#VALUE!</v>
      </c>
      <c r="X184" s="57" t="e">
        <f aca="false">S184/W184</f>
        <v>#VALUE!</v>
      </c>
    </row>
    <row r="185" customFormat="false" ht="15" hidden="false" customHeight="true" outlineLevel="0" collapsed="false">
      <c r="A185" s="8" t="s">
        <v>0</v>
      </c>
      <c r="B185" s="35" t="s">
        <v>0</v>
      </c>
      <c r="C185" s="9"/>
      <c r="D185" s="10"/>
      <c r="E185" s="10"/>
      <c r="F185" s="10"/>
      <c r="G185" s="10"/>
      <c r="H185" s="10"/>
      <c r="I185" s="10"/>
      <c r="J185" s="10"/>
      <c r="K185" s="10"/>
      <c r="L185" s="10"/>
      <c r="M185" s="11"/>
    </row>
    <row r="186" customFormat="false" ht="8.25" hidden="false" customHeight="true" outlineLevel="0" collapsed="false">
      <c r="A186" s="8" t="s">
        <v>0</v>
      </c>
      <c r="B186" s="35" t="s">
        <v>0</v>
      </c>
      <c r="C186" s="9"/>
      <c r="D186" s="40"/>
      <c r="E186" s="41"/>
      <c r="F186" s="41"/>
      <c r="G186" s="41"/>
      <c r="H186" s="41"/>
      <c r="I186" s="41"/>
      <c r="J186" s="41"/>
      <c r="K186" s="41"/>
      <c r="L186" s="43"/>
      <c r="M186" s="11"/>
    </row>
    <row r="187" customFormat="false" ht="18" hidden="false" customHeight="true" outlineLevel="0" collapsed="false">
      <c r="A187" s="8" t="s">
        <v>0</v>
      </c>
      <c r="B187" s="35" t="s">
        <v>0</v>
      </c>
      <c r="C187" s="9"/>
      <c r="D187" s="9"/>
      <c r="E187" s="49" t="s">
        <v>112</v>
      </c>
      <c r="F187" s="10"/>
      <c r="G187" s="50" t="s">
        <v>13</v>
      </c>
      <c r="H187" s="10" t="s">
        <v>40</v>
      </c>
      <c r="I187" s="10"/>
      <c r="J187" s="10"/>
      <c r="K187" s="51" t="s">
        <v>18</v>
      </c>
      <c r="L187" s="11"/>
      <c r="M187" s="11"/>
    </row>
    <row r="188" customFormat="false" ht="129.75" hidden="false" customHeight="true" outlineLevel="0" collapsed="false">
      <c r="A188" s="8" t="s">
        <v>0</v>
      </c>
      <c r="B188" s="35" t="s">
        <v>0</v>
      </c>
      <c r="C188" s="9"/>
      <c r="D188" s="9"/>
      <c r="E188" s="10"/>
      <c r="F188" s="10"/>
      <c r="G188" s="10"/>
      <c r="H188" s="10"/>
      <c r="I188" s="10"/>
      <c r="J188" s="10"/>
      <c r="K188" s="52" t="str">
        <f aca="false">IF(AND(G187&gt;=O189,G187&lt;=P189),N189,IF(AND(G187&gt;=O190,G187&lt;=P190),N190,IF(AND(G187&gt;=O191,G187&lt;=P191),N191,IF(AND(G187&gt;=O192,G187&lt;=P192),N192,IF(AND(G187&gt;=O193,G187&lt;=P193),N193,IF(AND(G187&gt;=O194,G187&lt;=P194),N194,IF(AND(G187&gt;=O195,G187&lt;=P195),N195,N196)))))))</f>
        <v>Verify Data Entry</v>
      </c>
      <c r="L188" s="11"/>
      <c r="M188" s="11"/>
      <c r="O188" s="34" t="s">
        <v>19</v>
      </c>
      <c r="P188" s="34" t="s">
        <v>20</v>
      </c>
    </row>
    <row r="189" customFormat="false" ht="86.25" hidden="true" customHeight="true" outlineLevel="0" collapsed="false">
      <c r="A189" s="8"/>
      <c r="B189" s="35"/>
      <c r="C189" s="9"/>
      <c r="D189" s="9"/>
      <c r="E189" s="10"/>
      <c r="F189" s="10"/>
      <c r="G189" s="10"/>
      <c r="H189" s="10"/>
      <c r="I189" s="10"/>
      <c r="J189" s="10"/>
      <c r="K189" s="53"/>
      <c r="L189" s="11"/>
      <c r="M189" s="11"/>
      <c r="N189" s="54" t="s">
        <v>113</v>
      </c>
      <c r="O189" s="34" t="n">
        <v>0</v>
      </c>
      <c r="P189" s="34" t="n">
        <v>0</v>
      </c>
    </row>
    <row r="190" customFormat="false" ht="57" hidden="true" customHeight="true" outlineLevel="0" collapsed="false">
      <c r="A190" s="8"/>
      <c r="B190" s="35"/>
      <c r="C190" s="9"/>
      <c r="D190" s="9"/>
      <c r="E190" s="10"/>
      <c r="F190" s="10"/>
      <c r="G190" s="10"/>
      <c r="H190" s="10"/>
      <c r="I190" s="10"/>
      <c r="J190" s="10"/>
      <c r="K190" s="53"/>
      <c r="L190" s="11"/>
      <c r="M190" s="11"/>
      <c r="N190" s="54" t="s">
        <v>114</v>
      </c>
      <c r="O190" s="34" t="n">
        <v>0.01</v>
      </c>
      <c r="P190" s="34" t="n">
        <v>0.49</v>
      </c>
    </row>
    <row r="191" customFormat="false" ht="57" hidden="true" customHeight="true" outlineLevel="0" collapsed="false">
      <c r="A191" s="8"/>
      <c r="B191" s="35"/>
      <c r="C191" s="9"/>
      <c r="D191" s="9"/>
      <c r="E191" s="10"/>
      <c r="F191" s="10"/>
      <c r="G191" s="10"/>
      <c r="H191" s="10"/>
      <c r="I191" s="10"/>
      <c r="J191" s="10"/>
      <c r="K191" s="53"/>
      <c r="L191" s="11"/>
      <c r="M191" s="11"/>
      <c r="N191" s="54" t="s">
        <v>115</v>
      </c>
      <c r="O191" s="34" t="n">
        <v>0.5</v>
      </c>
      <c r="P191" s="34" t="n">
        <v>1.39</v>
      </c>
    </row>
    <row r="192" customFormat="false" ht="72" hidden="true" customHeight="true" outlineLevel="0" collapsed="false">
      <c r="A192" s="8"/>
      <c r="B192" s="35"/>
      <c r="C192" s="9"/>
      <c r="D192" s="9"/>
      <c r="E192" s="10"/>
      <c r="F192" s="10"/>
      <c r="G192" s="10"/>
      <c r="H192" s="10"/>
      <c r="I192" s="10"/>
      <c r="J192" s="10"/>
      <c r="K192" s="53"/>
      <c r="L192" s="11"/>
      <c r="M192" s="11"/>
      <c r="N192" s="54" t="s">
        <v>116</v>
      </c>
      <c r="O192" s="34" t="n">
        <v>1.4</v>
      </c>
      <c r="P192" s="34" t="n">
        <v>1.5</v>
      </c>
    </row>
    <row r="193" customFormat="false" ht="86.25" hidden="true" customHeight="true" outlineLevel="0" collapsed="false">
      <c r="A193" s="8"/>
      <c r="B193" s="35"/>
      <c r="C193" s="9"/>
      <c r="D193" s="9"/>
      <c r="E193" s="10"/>
      <c r="F193" s="10"/>
      <c r="G193" s="10"/>
      <c r="H193" s="10"/>
      <c r="I193" s="10"/>
      <c r="J193" s="10"/>
      <c r="K193" s="53"/>
      <c r="L193" s="11"/>
      <c r="M193" s="11"/>
      <c r="N193" s="54" t="s">
        <v>117</v>
      </c>
      <c r="O193" s="34" t="n">
        <v>1.51</v>
      </c>
      <c r="P193" s="34" t="n">
        <v>1.8</v>
      </c>
    </row>
    <row r="194" customFormat="false" ht="100.5" hidden="true" customHeight="true" outlineLevel="0" collapsed="false">
      <c r="A194" s="8"/>
      <c r="B194" s="35"/>
      <c r="C194" s="9"/>
      <c r="D194" s="9"/>
      <c r="E194" s="10"/>
      <c r="F194" s="10"/>
      <c r="G194" s="10"/>
      <c r="H194" s="10"/>
      <c r="I194" s="10"/>
      <c r="J194" s="10"/>
      <c r="K194" s="53"/>
      <c r="L194" s="11"/>
      <c r="M194" s="11"/>
      <c r="N194" s="54" t="s">
        <v>118</v>
      </c>
      <c r="O194" s="34" t="n">
        <v>1.81</v>
      </c>
      <c r="P194" s="34" t="n">
        <v>2</v>
      </c>
    </row>
    <row r="195" customFormat="false" ht="72" hidden="true" customHeight="true" outlineLevel="0" collapsed="false">
      <c r="A195" s="8"/>
      <c r="B195" s="35"/>
      <c r="C195" s="9"/>
      <c r="D195" s="9"/>
      <c r="E195" s="10"/>
      <c r="F195" s="10"/>
      <c r="G195" s="10"/>
      <c r="H195" s="10"/>
      <c r="I195" s="10"/>
      <c r="J195" s="10"/>
      <c r="K195" s="53"/>
      <c r="L195" s="11"/>
      <c r="M195" s="11"/>
      <c r="N195" s="54" t="s">
        <v>119</v>
      </c>
      <c r="O195" s="34" t="n">
        <v>2.01</v>
      </c>
      <c r="P195" s="34" t="n">
        <v>3</v>
      </c>
    </row>
    <row r="196" customFormat="false" ht="14.25" hidden="true" customHeight="false" outlineLevel="0" collapsed="false">
      <c r="A196" s="8"/>
      <c r="B196" s="35"/>
      <c r="C196" s="9"/>
      <c r="D196" s="9"/>
      <c r="E196" s="10"/>
      <c r="F196" s="10"/>
      <c r="G196" s="10"/>
      <c r="H196" s="10"/>
      <c r="I196" s="10"/>
      <c r="J196" s="10"/>
      <c r="L196" s="11"/>
      <c r="M196" s="11"/>
      <c r="N196" s="34" t="s">
        <v>27</v>
      </c>
    </row>
    <row r="197" customFormat="false" ht="14.25" hidden="false" customHeight="false" outlineLevel="0" collapsed="false">
      <c r="A197" s="8" t="s">
        <v>0</v>
      </c>
      <c r="B197" s="35" t="s">
        <v>0</v>
      </c>
      <c r="C197" s="9"/>
      <c r="D197" s="9"/>
      <c r="E197" s="10"/>
      <c r="F197" s="10"/>
      <c r="G197" s="10"/>
      <c r="H197" s="10"/>
      <c r="I197" s="10"/>
      <c r="J197" s="10"/>
      <c r="K197" s="10"/>
      <c r="L197" s="11"/>
      <c r="M197" s="11"/>
    </row>
    <row r="198" customFormat="false" ht="14.25" hidden="false" customHeight="false" outlineLevel="0" collapsed="false">
      <c r="A198" s="8" t="s">
        <v>0</v>
      </c>
      <c r="B198" s="35" t="s">
        <v>0</v>
      </c>
      <c r="C198" s="9"/>
      <c r="D198" s="9"/>
      <c r="E198" s="51" t="str">
        <f aca="false">IF(AND(G187&gt;=0,G187&lt;=1.5),N199,IF(AND(G187&gt;=1.5,G187&lt;=3),N200,N201))</f>
        <v>Verify Data Entry</v>
      </c>
      <c r="F198" s="10"/>
      <c r="G198" s="10"/>
      <c r="H198" s="10"/>
      <c r="I198" s="10"/>
      <c r="J198" s="10"/>
      <c r="K198" s="10"/>
      <c r="L198" s="11"/>
      <c r="M198" s="11"/>
    </row>
    <row r="199" customFormat="false" ht="18" hidden="false" customHeight="true" outlineLevel="0" collapsed="false">
      <c r="A199" s="8" t="s">
        <v>0</v>
      </c>
      <c r="B199" s="35" t="s">
        <v>0</v>
      </c>
      <c r="C199" s="9"/>
      <c r="D199" s="9"/>
      <c r="E199" s="55" t="n">
        <f aca="false">IF(AND(E198=N199),X204,0)</f>
        <v>0</v>
      </c>
      <c r="F199" s="10" t="s">
        <v>47</v>
      </c>
      <c r="G199" s="47" t="s">
        <v>48</v>
      </c>
      <c r="H199" s="10" t="n">
        <f aca="false">IF(AND(E198=N199),W204,0)</f>
        <v>0</v>
      </c>
      <c r="I199" s="10" t="s">
        <v>49</v>
      </c>
      <c r="J199" s="10"/>
      <c r="K199" s="10"/>
      <c r="L199" s="11"/>
      <c r="M199" s="11"/>
      <c r="N199" s="54" t="s">
        <v>120</v>
      </c>
    </row>
    <row r="200" customFormat="false" ht="14.25" hidden="true" customHeight="false" outlineLevel="0" collapsed="false">
      <c r="A200" s="8"/>
      <c r="B200" s="35"/>
      <c r="C200" s="9"/>
      <c r="D200" s="9"/>
      <c r="E200" s="10"/>
      <c r="F200" s="10"/>
      <c r="G200" s="10"/>
      <c r="H200" s="10"/>
      <c r="I200" s="10"/>
      <c r="J200" s="10"/>
      <c r="K200" s="10"/>
      <c r="L200" s="11"/>
      <c r="M200" s="11"/>
      <c r="N200" s="54" t="s">
        <v>51</v>
      </c>
    </row>
    <row r="201" customFormat="false" ht="14.25" hidden="true" customHeight="false" outlineLevel="0" collapsed="false">
      <c r="A201" s="8"/>
      <c r="B201" s="35"/>
      <c r="C201" s="9"/>
      <c r="D201" s="9"/>
      <c r="E201" s="10"/>
      <c r="F201" s="10"/>
      <c r="G201" s="10"/>
      <c r="H201" s="10"/>
      <c r="I201" s="10"/>
      <c r="J201" s="10"/>
      <c r="K201" s="10"/>
      <c r="L201" s="11"/>
      <c r="M201" s="11"/>
      <c r="N201" s="54" t="s">
        <v>27</v>
      </c>
    </row>
    <row r="202" customFormat="false" ht="14.25" hidden="true" customHeight="false" outlineLevel="0" collapsed="false">
      <c r="A202" s="8"/>
      <c r="B202" s="35"/>
      <c r="C202" s="9"/>
      <c r="D202" s="9"/>
      <c r="E202" s="10"/>
      <c r="F202" s="10"/>
      <c r="G202" s="10"/>
      <c r="H202" s="10"/>
      <c r="I202" s="10"/>
      <c r="J202" s="10"/>
      <c r="K202" s="10"/>
      <c r="L202" s="11"/>
      <c r="M202" s="11"/>
      <c r="N202" s="54"/>
    </row>
    <row r="203" customFormat="false" ht="14.25" hidden="true" customHeight="false" outlineLevel="0" collapsed="false">
      <c r="A203" s="56"/>
      <c r="B203" s="35"/>
      <c r="C203" s="9"/>
      <c r="D203" s="9"/>
      <c r="E203" s="10"/>
      <c r="F203" s="10"/>
      <c r="G203" s="10"/>
      <c r="H203" s="10"/>
      <c r="I203" s="10"/>
      <c r="J203" s="10"/>
      <c r="K203" s="10"/>
      <c r="L203" s="11"/>
      <c r="M203" s="11"/>
      <c r="O203" s="34" t="s">
        <v>53</v>
      </c>
      <c r="P203" s="34" t="s">
        <v>54</v>
      </c>
      <c r="Q203" s="34" t="s">
        <v>55</v>
      </c>
      <c r="R203" s="34" t="s">
        <v>56</v>
      </c>
      <c r="S203" s="34" t="s">
        <v>57</v>
      </c>
      <c r="U203" s="34" t="s">
        <v>58</v>
      </c>
      <c r="V203" s="34" t="s">
        <v>59</v>
      </c>
      <c r="W203" s="34" t="s">
        <v>60</v>
      </c>
      <c r="X203" s="34" t="s">
        <v>61</v>
      </c>
    </row>
    <row r="204" customFormat="false" ht="15" hidden="false" customHeight="true" outlineLevel="0" collapsed="false">
      <c r="A204" s="1" t="s">
        <v>0</v>
      </c>
      <c r="B204" s="35" t="s">
        <v>0</v>
      </c>
      <c r="C204" s="9"/>
      <c r="D204" s="30"/>
      <c r="E204" s="31"/>
      <c r="F204" s="31"/>
      <c r="G204" s="31"/>
      <c r="H204" s="31"/>
      <c r="I204" s="31"/>
      <c r="J204" s="31"/>
      <c r="K204" s="31"/>
      <c r="L204" s="32"/>
      <c r="M204" s="11"/>
      <c r="O204" s="34" t="n">
        <v>1000</v>
      </c>
      <c r="P204" s="34" t="str">
        <f aca="false">G187</f>
        <v>Enter Data</v>
      </c>
      <c r="Q204" s="34" t="n">
        <v>1.5</v>
      </c>
      <c r="R204" s="34" t="e">
        <f aca="false">Q204-P204</f>
        <v>#VALUE!</v>
      </c>
      <c r="S204" s="34" t="e">
        <f aca="false">R204*$G$7/O204*1000</f>
        <v>#VALUE!</v>
      </c>
      <c r="U204" s="34" t="n">
        <v>0.1</v>
      </c>
      <c r="V204" s="34" t="e">
        <f aca="false">R204/U204</f>
        <v>#VALUE!</v>
      </c>
      <c r="W204" s="34" t="e">
        <f aca="false">ROUNDUP(V204,0)</f>
        <v>#VALUE!</v>
      </c>
      <c r="X204" s="57" t="e">
        <f aca="false">S204/W204</f>
        <v>#VALUE!</v>
      </c>
    </row>
    <row r="205" customFormat="false" ht="14.25" hidden="true" customHeight="false" outlineLevel="0" collapsed="false">
      <c r="B205" s="35"/>
      <c r="C205" s="9"/>
      <c r="D205" s="10"/>
      <c r="E205" s="10"/>
      <c r="F205" s="10"/>
      <c r="G205" s="10"/>
      <c r="H205" s="10"/>
      <c r="I205" s="10"/>
      <c r="J205" s="10"/>
      <c r="K205" s="10"/>
      <c r="L205" s="10"/>
      <c r="M205" s="11"/>
    </row>
    <row r="206" customFormat="false" ht="15" hidden="false" customHeight="true" outlineLevel="0" collapsed="false">
      <c r="A206" s="8" t="s">
        <v>0</v>
      </c>
      <c r="B206" s="35" t="s">
        <v>0</v>
      </c>
      <c r="C206" s="9"/>
      <c r="D206" s="10"/>
      <c r="E206" s="10"/>
      <c r="F206" s="10"/>
      <c r="G206" s="10"/>
      <c r="H206" s="10"/>
      <c r="I206" s="10"/>
      <c r="J206" s="10"/>
      <c r="K206" s="10"/>
      <c r="L206" s="10"/>
      <c r="M206" s="11"/>
    </row>
    <row r="207" customFormat="false" ht="8.25" hidden="false" customHeight="true" outlineLevel="0" collapsed="false">
      <c r="A207" s="8" t="s">
        <v>0</v>
      </c>
      <c r="B207" s="35" t="s">
        <v>0</v>
      </c>
      <c r="C207" s="9"/>
      <c r="D207" s="40"/>
      <c r="E207" s="41"/>
      <c r="F207" s="41"/>
      <c r="G207" s="41"/>
      <c r="H207" s="41"/>
      <c r="I207" s="41"/>
      <c r="J207" s="41"/>
      <c r="K207" s="41"/>
      <c r="L207" s="43"/>
      <c r="M207" s="11"/>
    </row>
    <row r="208" customFormat="false" ht="18" hidden="false" customHeight="true" outlineLevel="0" collapsed="false">
      <c r="A208" s="8" t="s">
        <v>0</v>
      </c>
      <c r="B208" s="35" t="s">
        <v>0</v>
      </c>
      <c r="C208" s="9"/>
      <c r="D208" s="9"/>
      <c r="E208" s="49" t="s">
        <v>121</v>
      </c>
      <c r="F208" s="10"/>
      <c r="G208" s="10"/>
      <c r="H208" s="60"/>
      <c r="I208" s="10"/>
      <c r="J208" s="10"/>
      <c r="K208" s="51" t="s">
        <v>122</v>
      </c>
      <c r="L208" s="11"/>
      <c r="M208" s="11"/>
    </row>
    <row r="209" customFormat="false" ht="364.5" hidden="false" customHeight="true" outlineLevel="0" collapsed="false">
      <c r="A209" s="8" t="s">
        <v>0</v>
      </c>
      <c r="B209" s="35" t="s">
        <v>0</v>
      </c>
      <c r="C209" s="9"/>
      <c r="D209" s="9"/>
      <c r="E209" s="10"/>
      <c r="F209" s="10"/>
      <c r="G209" s="10"/>
      <c r="H209" s="10"/>
      <c r="I209" s="10"/>
      <c r="J209" s="10"/>
      <c r="K209" s="52" t="str">
        <f aca="false">N209</f>
        <v>Unfortunately this ICP test does not measure Rubidium as the Reef Moonshiners ICP-OES and ICP-MS do. A Reef Moonshiner's ICP test is recommend as part of a future purchase, to be included as a box filler. 
Rubidium is strongly recommended to be dosed as part of the Reef Moonshiner program!
Rubidium is a very influencing element with very positive effects to Shrooms, Zoa, Torches, all Soft corals as well to SPS. Many Moonshiner user repeatedly see significant effects and improvements when this element is supplemented.
Since Rubidium is a very expensive metal it is barely included in salt mixes and supplements. The ICP testing has shown that most tanks are lacking therefore on Rubidium, not even reaching the natural level of 200µg/L.
Rubidium is done in 2 steps.
1.) Initial correction dosage of 200µg/L (equal to 0.2mg/L / equal 0.2ppm)
2.) Subsequent refreshments of either monthly or daily, your choice.
By using a Reef Moonshiner's ICP Test, Rubidium will be treated as a corrective Element.
See dosing instructions below, and more information can be found in the Reef Moonshiner Handbook on Rubidium.</v>
      </c>
      <c r="L209" s="11"/>
      <c r="M209" s="11"/>
      <c r="N209" s="61" t="s">
        <v>123</v>
      </c>
      <c r="O209" s="34" t="s">
        <v>19</v>
      </c>
      <c r="P209" s="34" t="s">
        <v>20</v>
      </c>
    </row>
    <row r="210" customFormat="false" ht="14.25" hidden="false" customHeight="false" outlineLevel="0" collapsed="false">
      <c r="A210" s="8" t="s">
        <v>0</v>
      </c>
      <c r="B210" s="35" t="s">
        <v>0</v>
      </c>
      <c r="C210" s="9"/>
      <c r="D210" s="9"/>
      <c r="E210" s="10"/>
      <c r="F210" s="10"/>
      <c r="G210" s="10"/>
      <c r="H210" s="10"/>
      <c r="I210" s="10"/>
      <c r="J210" s="10"/>
      <c r="K210" s="10"/>
      <c r="L210" s="11"/>
      <c r="M210" s="11"/>
    </row>
    <row r="211" customFormat="false" ht="14.25" hidden="false" customHeight="false" outlineLevel="0" collapsed="false">
      <c r="A211" s="8" t="s">
        <v>0</v>
      </c>
      <c r="B211" s="35" t="s">
        <v>0</v>
      </c>
      <c r="C211" s="9"/>
      <c r="D211" s="9"/>
      <c r="E211" s="51" t="s">
        <v>124</v>
      </c>
      <c r="F211" s="10"/>
      <c r="G211" s="10"/>
      <c r="H211" s="10"/>
      <c r="I211" s="10"/>
      <c r="J211" s="10"/>
      <c r="K211" s="10"/>
      <c r="L211" s="11"/>
      <c r="M211" s="11"/>
    </row>
    <row r="212" customFormat="false" ht="14.25" hidden="false" customHeight="false" outlineLevel="0" collapsed="false">
      <c r="A212" s="8" t="s">
        <v>0</v>
      </c>
      <c r="B212" s="35" t="s">
        <v>0</v>
      </c>
      <c r="C212" s="9"/>
      <c r="D212" s="9"/>
      <c r="E212" s="55" t="e">
        <f aca="false">X214</f>
        <v>#VALUE!</v>
      </c>
      <c r="F212" s="10" t="s">
        <v>47</v>
      </c>
      <c r="G212" s="47" t="s">
        <v>48</v>
      </c>
      <c r="H212" s="10" t="n">
        <f aca="false">W214</f>
        <v>2</v>
      </c>
      <c r="I212" s="10" t="s">
        <v>49</v>
      </c>
      <c r="J212" s="10"/>
      <c r="K212" s="10"/>
      <c r="L212" s="11"/>
      <c r="M212" s="11"/>
      <c r="N212" s="54"/>
    </row>
    <row r="213" customFormat="false" ht="14.25" hidden="true" customHeight="false" outlineLevel="0" collapsed="false">
      <c r="A213" s="56"/>
      <c r="B213" s="35"/>
      <c r="C213" s="9"/>
      <c r="D213" s="9"/>
      <c r="E213" s="10"/>
      <c r="F213" s="10"/>
      <c r="G213" s="10"/>
      <c r="H213" s="10"/>
      <c r="I213" s="10"/>
      <c r="J213" s="10"/>
      <c r="K213" s="10"/>
      <c r="L213" s="11"/>
      <c r="M213" s="11"/>
      <c r="O213" s="34" t="s">
        <v>53</v>
      </c>
      <c r="P213" s="34" t="s">
        <v>54</v>
      </c>
      <c r="Q213" s="34" t="s">
        <v>55</v>
      </c>
      <c r="R213" s="34" t="s">
        <v>56</v>
      </c>
      <c r="S213" s="34" t="s">
        <v>57</v>
      </c>
      <c r="U213" s="34" t="s">
        <v>58</v>
      </c>
      <c r="V213" s="34" t="s">
        <v>59</v>
      </c>
      <c r="W213" s="34" t="s">
        <v>60</v>
      </c>
      <c r="X213" s="34" t="s">
        <v>61</v>
      </c>
    </row>
    <row r="214" customFormat="false" ht="14.25" hidden="false" customHeight="false" outlineLevel="0" collapsed="false">
      <c r="A214" s="1" t="s">
        <v>0</v>
      </c>
      <c r="B214" s="35" t="s">
        <v>0</v>
      </c>
      <c r="C214" s="9"/>
      <c r="D214" s="9"/>
      <c r="E214" s="10"/>
      <c r="F214" s="10"/>
      <c r="G214" s="10"/>
      <c r="H214" s="10"/>
      <c r="I214" s="10"/>
      <c r="J214" s="10"/>
      <c r="K214" s="10"/>
      <c r="L214" s="11"/>
      <c r="M214" s="11"/>
      <c r="O214" s="34" t="n">
        <v>1000</v>
      </c>
      <c r="P214" s="34" t="n">
        <v>0</v>
      </c>
      <c r="Q214" s="34" t="n">
        <v>0.2</v>
      </c>
      <c r="R214" s="34" t="n">
        <f aca="false">Q214-P214</f>
        <v>0.2</v>
      </c>
      <c r="S214" s="34" t="e">
        <f aca="false">R214*$G$7/O214*1000</f>
        <v>#VALUE!</v>
      </c>
      <c r="U214" s="34" t="n">
        <v>0.1</v>
      </c>
      <c r="V214" s="34" t="n">
        <f aca="false">R214/U214</f>
        <v>2</v>
      </c>
      <c r="W214" s="34" t="n">
        <f aca="false">ROUNDUP(V214,0)</f>
        <v>2</v>
      </c>
      <c r="X214" s="57" t="e">
        <f aca="false">S214/W214</f>
        <v>#VALUE!</v>
      </c>
    </row>
    <row r="215" customFormat="false" ht="14.25" hidden="false" customHeight="false" outlineLevel="0" collapsed="false">
      <c r="A215" s="8" t="s">
        <v>0</v>
      </c>
      <c r="B215" s="35" t="s">
        <v>0</v>
      </c>
      <c r="C215" s="9"/>
      <c r="D215" s="9"/>
      <c r="E215" s="51" t="s">
        <v>125</v>
      </c>
      <c r="F215" s="10"/>
      <c r="G215" s="10"/>
      <c r="H215" s="10"/>
      <c r="I215" s="10"/>
      <c r="J215" s="10"/>
      <c r="K215" s="10"/>
      <c r="L215" s="11"/>
      <c r="M215" s="11"/>
    </row>
    <row r="216" customFormat="false" ht="14.25" hidden="false" customHeight="false" outlineLevel="0" collapsed="false">
      <c r="A216" s="8" t="s">
        <v>0</v>
      </c>
      <c r="B216" s="35" t="s">
        <v>0</v>
      </c>
      <c r="C216" s="9"/>
      <c r="D216" s="9"/>
      <c r="E216" s="55" t="e">
        <f aca="false">X218</f>
        <v>#VALUE!</v>
      </c>
      <c r="F216" s="10" t="s">
        <v>47</v>
      </c>
      <c r="G216" s="47" t="s">
        <v>48</v>
      </c>
      <c r="H216" s="10" t="n">
        <f aca="false">W218</f>
        <v>1</v>
      </c>
      <c r="I216" s="10" t="s">
        <v>49</v>
      </c>
      <c r="J216" s="10"/>
      <c r="K216" s="10"/>
      <c r="L216" s="11"/>
      <c r="M216" s="11"/>
      <c r="N216" s="54"/>
    </row>
    <row r="217" customFormat="false" ht="14.25" hidden="false" customHeight="false" outlineLevel="0" collapsed="false">
      <c r="A217" s="56" t="s">
        <v>0</v>
      </c>
      <c r="B217" s="35" t="s">
        <v>0</v>
      </c>
      <c r="C217" s="9"/>
      <c r="D217" s="9"/>
      <c r="E217" s="10" t="s">
        <v>126</v>
      </c>
      <c r="F217" s="10"/>
      <c r="G217" s="10"/>
      <c r="H217" s="10"/>
      <c r="I217" s="10"/>
      <c r="J217" s="10"/>
      <c r="K217" s="10"/>
      <c r="L217" s="11"/>
      <c r="M217" s="11"/>
      <c r="O217" s="34" t="s">
        <v>53</v>
      </c>
      <c r="P217" s="34" t="s">
        <v>54</v>
      </c>
      <c r="Q217" s="34" t="s">
        <v>55</v>
      </c>
      <c r="R217" s="34" t="s">
        <v>56</v>
      </c>
      <c r="S217" s="34" t="s">
        <v>57</v>
      </c>
      <c r="U217" s="34" t="s">
        <v>58</v>
      </c>
      <c r="V217" s="34" t="s">
        <v>59</v>
      </c>
      <c r="W217" s="34" t="s">
        <v>60</v>
      </c>
      <c r="X217" s="34" t="s">
        <v>61</v>
      </c>
    </row>
    <row r="218" customFormat="false" ht="14.25" hidden="false" customHeight="false" outlineLevel="0" collapsed="false">
      <c r="A218" s="1" t="s">
        <v>0</v>
      </c>
      <c r="B218" s="35" t="s">
        <v>0</v>
      </c>
      <c r="C218" s="9"/>
      <c r="D218" s="9"/>
      <c r="E218" s="10"/>
      <c r="F218" s="10"/>
      <c r="G218" s="10"/>
      <c r="H218" s="10"/>
      <c r="I218" s="10"/>
      <c r="J218" s="10"/>
      <c r="K218" s="10"/>
      <c r="L218" s="11"/>
      <c r="M218" s="11"/>
      <c r="O218" s="34" t="n">
        <v>1000</v>
      </c>
      <c r="P218" s="34" t="n">
        <v>0</v>
      </c>
      <c r="Q218" s="34" t="n">
        <v>0.033</v>
      </c>
      <c r="R218" s="34" t="n">
        <f aca="false">Q218-P218</f>
        <v>0.033</v>
      </c>
      <c r="S218" s="34" t="e">
        <f aca="false">R218*$G$7/O218*1000</f>
        <v>#VALUE!</v>
      </c>
      <c r="U218" s="34" t="n">
        <v>0.1</v>
      </c>
      <c r="V218" s="34" t="n">
        <f aca="false">R218/U218</f>
        <v>0.33</v>
      </c>
      <c r="W218" s="34" t="n">
        <f aca="false">ROUNDUP(V218,0)</f>
        <v>1</v>
      </c>
      <c r="X218" s="57" t="e">
        <f aca="false">S218/W218</f>
        <v>#VALUE!</v>
      </c>
    </row>
    <row r="219" customFormat="false" ht="14.25" hidden="false" customHeight="false" outlineLevel="0" collapsed="false">
      <c r="A219" s="8" t="s">
        <v>0</v>
      </c>
      <c r="B219" s="35" t="s">
        <v>0</v>
      </c>
      <c r="C219" s="9"/>
      <c r="D219" s="9"/>
      <c r="E219" s="51" t="s">
        <v>127</v>
      </c>
      <c r="F219" s="10"/>
      <c r="G219" s="10"/>
      <c r="H219" s="10"/>
      <c r="I219" s="10"/>
      <c r="J219" s="10"/>
      <c r="K219" s="10"/>
      <c r="L219" s="11"/>
      <c r="M219" s="11"/>
    </row>
    <row r="220" customFormat="false" ht="14.25" hidden="false" customHeight="false" outlineLevel="0" collapsed="false">
      <c r="A220" s="8" t="s">
        <v>0</v>
      </c>
      <c r="B220" s="35" t="s">
        <v>0</v>
      </c>
      <c r="C220" s="9"/>
      <c r="D220" s="9"/>
      <c r="E220" s="55" t="e">
        <f aca="false">X222</f>
        <v>#VALUE!</v>
      </c>
      <c r="F220" s="10" t="s">
        <v>128</v>
      </c>
      <c r="G220" s="47"/>
      <c r="H220" s="10"/>
      <c r="I220" s="10"/>
      <c r="J220" s="10"/>
      <c r="K220" s="10"/>
      <c r="L220" s="11"/>
      <c r="M220" s="11"/>
      <c r="N220" s="54"/>
    </row>
    <row r="221" customFormat="false" ht="14.25" hidden="true" customHeight="false" outlineLevel="0" collapsed="false">
      <c r="A221" s="56"/>
      <c r="B221" s="35"/>
      <c r="C221" s="9"/>
      <c r="D221" s="9"/>
      <c r="E221" s="10"/>
      <c r="F221" s="10"/>
      <c r="G221" s="10"/>
      <c r="H221" s="10"/>
      <c r="I221" s="10"/>
      <c r="J221" s="10"/>
      <c r="K221" s="10"/>
      <c r="L221" s="11"/>
      <c r="M221" s="11"/>
      <c r="O221" s="34" t="s">
        <v>53</v>
      </c>
      <c r="P221" s="34" t="s">
        <v>54</v>
      </c>
      <c r="Q221" s="34" t="s">
        <v>55</v>
      </c>
      <c r="R221" s="34" t="s">
        <v>56</v>
      </c>
      <c r="S221" s="34" t="s">
        <v>57</v>
      </c>
      <c r="U221" s="34" t="s">
        <v>58</v>
      </c>
      <c r="V221" s="34" t="s">
        <v>59</v>
      </c>
      <c r="W221" s="34" t="s">
        <v>60</v>
      </c>
      <c r="X221" s="34" t="s">
        <v>61</v>
      </c>
    </row>
    <row r="222" customFormat="false" ht="14.25" hidden="true" customHeight="false" outlineLevel="0" collapsed="false">
      <c r="B222" s="35"/>
      <c r="C222" s="9"/>
      <c r="D222" s="9"/>
      <c r="E222" s="10"/>
      <c r="F222" s="10"/>
      <c r="G222" s="10"/>
      <c r="H222" s="10"/>
      <c r="I222" s="10"/>
      <c r="J222" s="10"/>
      <c r="K222" s="10"/>
      <c r="L222" s="11"/>
      <c r="M222" s="11"/>
      <c r="O222" s="34" t="n">
        <v>1000</v>
      </c>
      <c r="P222" s="34" t="n">
        <v>0</v>
      </c>
      <c r="Q222" s="34" t="n">
        <v>0.0011</v>
      </c>
      <c r="R222" s="34" t="n">
        <f aca="false">Q222-P222</f>
        <v>0.0011</v>
      </c>
      <c r="S222" s="34" t="e">
        <f aca="false">R222*$G$7/O222*1000</f>
        <v>#VALUE!</v>
      </c>
      <c r="U222" s="34" t="n">
        <v>0.1</v>
      </c>
      <c r="V222" s="34" t="n">
        <f aca="false">R222/U222</f>
        <v>0.011</v>
      </c>
      <c r="W222" s="34" t="n">
        <f aca="false">ROUNDUP(V222,0)</f>
        <v>1</v>
      </c>
      <c r="X222" s="57" t="e">
        <f aca="false">S222/W222</f>
        <v>#VALUE!</v>
      </c>
    </row>
    <row r="223" customFormat="false" ht="14.25" hidden="true" customHeight="false" outlineLevel="0" collapsed="false">
      <c r="A223" s="8"/>
      <c r="B223" s="35"/>
      <c r="C223" s="9"/>
      <c r="D223" s="9"/>
      <c r="E223" s="51"/>
      <c r="F223" s="10"/>
      <c r="G223" s="10"/>
      <c r="H223" s="10"/>
      <c r="I223" s="10"/>
      <c r="J223" s="10"/>
      <c r="K223" s="10"/>
      <c r="L223" s="11"/>
      <c r="M223" s="11"/>
    </row>
    <row r="224" customFormat="false" ht="14.25" hidden="true" customHeight="false" outlineLevel="0" collapsed="false">
      <c r="A224" s="8"/>
      <c r="B224" s="35"/>
      <c r="C224" s="9"/>
      <c r="D224" s="9"/>
      <c r="E224" s="55"/>
      <c r="F224" s="10"/>
      <c r="G224" s="47"/>
      <c r="H224" s="10"/>
      <c r="I224" s="10"/>
      <c r="J224" s="10"/>
      <c r="K224" s="10"/>
      <c r="L224" s="11"/>
      <c r="M224" s="11"/>
      <c r="N224" s="54"/>
    </row>
    <row r="225" customFormat="false" ht="14.25" hidden="true" customHeight="false" outlineLevel="0" collapsed="false">
      <c r="A225" s="8"/>
      <c r="B225" s="35"/>
      <c r="C225" s="9"/>
      <c r="D225" s="9"/>
      <c r="E225" s="10"/>
      <c r="F225" s="10"/>
      <c r="G225" s="10"/>
      <c r="H225" s="10"/>
      <c r="I225" s="10"/>
      <c r="J225" s="10"/>
      <c r="K225" s="10"/>
      <c r="L225" s="11"/>
      <c r="M225" s="11"/>
      <c r="N225" s="54"/>
    </row>
    <row r="226" customFormat="false" ht="14.25" hidden="true" customHeight="false" outlineLevel="0" collapsed="false">
      <c r="A226" s="8"/>
      <c r="B226" s="35"/>
      <c r="C226" s="9"/>
      <c r="D226" s="9"/>
      <c r="E226" s="51"/>
      <c r="F226" s="10"/>
      <c r="G226" s="10"/>
      <c r="H226" s="10"/>
      <c r="I226" s="10"/>
      <c r="J226" s="10"/>
      <c r="K226" s="10"/>
      <c r="L226" s="11"/>
      <c r="M226" s="11"/>
      <c r="N226" s="54"/>
    </row>
    <row r="227" customFormat="false" ht="14.25" hidden="true" customHeight="false" outlineLevel="0" collapsed="false">
      <c r="A227" s="8"/>
      <c r="B227" s="35"/>
      <c r="C227" s="9"/>
      <c r="D227" s="9"/>
      <c r="E227" s="10"/>
      <c r="F227" s="10"/>
      <c r="G227" s="10"/>
      <c r="H227" s="10"/>
      <c r="I227" s="10"/>
      <c r="J227" s="10"/>
      <c r="K227" s="10"/>
      <c r="L227" s="11"/>
      <c r="M227" s="11"/>
      <c r="N227" s="54"/>
    </row>
    <row r="228" customFormat="false" ht="14.25" hidden="true" customHeight="false" outlineLevel="0" collapsed="false">
      <c r="A228" s="56"/>
      <c r="B228" s="35"/>
      <c r="C228" s="9"/>
      <c r="D228" s="9"/>
      <c r="E228" s="10"/>
      <c r="F228" s="10"/>
      <c r="G228" s="10"/>
      <c r="H228" s="10"/>
      <c r="I228" s="10"/>
      <c r="J228" s="10"/>
      <c r="K228" s="10"/>
      <c r="L228" s="11"/>
      <c r="M228" s="11"/>
    </row>
    <row r="229" customFormat="false" ht="14.25" hidden="true" customHeight="false" outlineLevel="0" collapsed="false">
      <c r="B229" s="35"/>
      <c r="C229" s="9"/>
      <c r="D229" s="9"/>
      <c r="E229" s="10"/>
      <c r="F229" s="10"/>
      <c r="G229" s="10"/>
      <c r="H229" s="10"/>
      <c r="I229" s="10"/>
      <c r="J229" s="10"/>
      <c r="K229" s="10"/>
      <c r="L229" s="11"/>
      <c r="M229" s="11"/>
      <c r="X229" s="57"/>
    </row>
    <row r="230" customFormat="false" ht="14.25" hidden="true" customHeight="false" outlineLevel="0" collapsed="false">
      <c r="A230" s="8"/>
      <c r="B230" s="35"/>
      <c r="C230" s="9"/>
      <c r="D230" s="9"/>
      <c r="E230" s="10"/>
      <c r="F230" s="10"/>
      <c r="G230" s="10"/>
      <c r="H230" s="10"/>
      <c r="I230" s="10"/>
      <c r="J230" s="10"/>
      <c r="K230" s="10"/>
      <c r="L230" s="11"/>
      <c r="M230" s="11"/>
    </row>
    <row r="231" customFormat="false" ht="14.25" hidden="true" customHeight="false" outlineLevel="0" collapsed="false">
      <c r="B231" s="35"/>
      <c r="C231" s="9"/>
      <c r="D231" s="9"/>
      <c r="E231" s="10"/>
      <c r="F231" s="10"/>
      <c r="G231" s="10"/>
      <c r="H231" s="10"/>
      <c r="I231" s="10"/>
      <c r="J231" s="10"/>
      <c r="K231" s="10"/>
      <c r="L231" s="11"/>
      <c r="M231" s="11"/>
    </row>
    <row r="232" customFormat="false" ht="14.25" hidden="true" customHeight="false" outlineLevel="0" collapsed="false">
      <c r="B232" s="35"/>
      <c r="C232" s="9"/>
      <c r="D232" s="9"/>
      <c r="E232" s="10"/>
      <c r="F232" s="10"/>
      <c r="G232" s="10"/>
      <c r="H232" s="10"/>
      <c r="I232" s="10"/>
      <c r="J232" s="10"/>
      <c r="K232" s="10"/>
      <c r="L232" s="11"/>
      <c r="M232" s="11"/>
    </row>
    <row r="233" customFormat="false" ht="14.25" hidden="true" customHeight="false" outlineLevel="0" collapsed="false">
      <c r="B233" s="35"/>
      <c r="C233" s="9"/>
      <c r="D233" s="9"/>
      <c r="E233" s="10"/>
      <c r="F233" s="10"/>
      <c r="G233" s="10"/>
      <c r="H233" s="10"/>
      <c r="I233" s="10"/>
      <c r="J233" s="10"/>
      <c r="K233" s="10"/>
      <c r="L233" s="11"/>
      <c r="M233" s="11"/>
    </row>
    <row r="234" customFormat="false" ht="15" hidden="false" customHeight="true" outlineLevel="0" collapsed="false">
      <c r="A234" s="1" t="s">
        <v>0</v>
      </c>
      <c r="B234" s="35" t="s">
        <v>0</v>
      </c>
      <c r="C234" s="9"/>
      <c r="D234" s="30"/>
      <c r="E234" s="31"/>
      <c r="F234" s="31"/>
      <c r="G234" s="31"/>
      <c r="H234" s="31"/>
      <c r="I234" s="31"/>
      <c r="J234" s="31"/>
      <c r="K234" s="31"/>
      <c r="L234" s="32"/>
      <c r="M234" s="11"/>
    </row>
    <row r="235" customFormat="false" ht="15" hidden="false" customHeight="true" outlineLevel="0" collapsed="false">
      <c r="A235" s="1" t="s">
        <v>0</v>
      </c>
      <c r="B235" s="35" t="s">
        <v>0</v>
      </c>
      <c r="C235" s="30"/>
      <c r="D235" s="31"/>
      <c r="E235" s="31"/>
      <c r="F235" s="31"/>
      <c r="G235" s="31"/>
      <c r="H235" s="31"/>
      <c r="I235" s="31"/>
      <c r="J235" s="31"/>
      <c r="K235" s="31"/>
      <c r="L235" s="31"/>
      <c r="M235" s="32"/>
    </row>
    <row r="236" s="33" customFormat="true" ht="6.75" hidden="false" customHeight="true" outlineLevel="0" collapsed="false">
      <c r="A236" s="1" t="s">
        <v>0</v>
      </c>
      <c r="B236" s="35" t="s">
        <v>0</v>
      </c>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row>
    <row r="237" customFormat="false" ht="15" hidden="false" customHeight="true" outlineLevel="0" collapsed="false">
      <c r="A237" s="8" t="s">
        <v>0</v>
      </c>
      <c r="B237" s="35" t="s">
        <v>0</v>
      </c>
      <c r="C237" s="40"/>
      <c r="D237" s="41"/>
      <c r="E237" s="41"/>
      <c r="F237" s="41"/>
      <c r="G237" s="41"/>
      <c r="H237" s="41"/>
      <c r="I237" s="41"/>
      <c r="J237" s="41"/>
      <c r="K237" s="41"/>
      <c r="L237" s="41"/>
      <c r="M237" s="43"/>
    </row>
    <row r="238" customFormat="false" ht="27.75" hidden="false" customHeight="true" outlineLevel="0" collapsed="false">
      <c r="A238" s="8" t="s">
        <v>0</v>
      </c>
      <c r="B238" s="35" t="s">
        <v>0</v>
      </c>
      <c r="C238" s="9"/>
      <c r="D238" s="12" t="s">
        <v>129</v>
      </c>
      <c r="E238" s="13"/>
      <c r="F238" s="13"/>
      <c r="G238" s="13"/>
      <c r="H238" s="13"/>
      <c r="I238" s="13"/>
      <c r="J238" s="14"/>
      <c r="K238" s="15"/>
      <c r="L238" s="15"/>
      <c r="M238" s="16"/>
      <c r="N238" s="48"/>
    </row>
    <row r="239" customFormat="false" ht="15" hidden="false" customHeight="true" outlineLevel="0" collapsed="false">
      <c r="A239" s="8" t="s">
        <v>0</v>
      </c>
      <c r="B239" s="35" t="s">
        <v>0</v>
      </c>
      <c r="C239" s="9"/>
      <c r="D239" s="10"/>
      <c r="E239" s="10"/>
      <c r="F239" s="10"/>
      <c r="G239" s="10"/>
      <c r="H239" s="10"/>
      <c r="I239" s="10"/>
      <c r="J239" s="10"/>
      <c r="K239" s="10"/>
      <c r="L239" s="10"/>
      <c r="M239" s="11"/>
    </row>
    <row r="240" customFormat="false" ht="8.25" hidden="false" customHeight="true" outlineLevel="0" collapsed="false">
      <c r="A240" s="8" t="s">
        <v>0</v>
      </c>
      <c r="B240" s="35" t="s">
        <v>0</v>
      </c>
      <c r="C240" s="9"/>
      <c r="D240" s="40"/>
      <c r="E240" s="41"/>
      <c r="F240" s="41"/>
      <c r="G240" s="41"/>
      <c r="H240" s="41"/>
      <c r="I240" s="41"/>
      <c r="J240" s="41"/>
      <c r="K240" s="41"/>
      <c r="L240" s="43"/>
      <c r="M240" s="11"/>
    </row>
    <row r="241" customFormat="false" ht="18" hidden="false" customHeight="true" outlineLevel="0" collapsed="false">
      <c r="A241" s="8" t="s">
        <v>0</v>
      </c>
      <c r="B241" s="35" t="s">
        <v>0</v>
      </c>
      <c r="C241" s="9"/>
      <c r="D241" s="9"/>
      <c r="E241" s="49" t="s">
        <v>130</v>
      </c>
      <c r="F241" s="10"/>
      <c r="G241" s="50" t="s">
        <v>13</v>
      </c>
      <c r="H241" s="60" t="s">
        <v>131</v>
      </c>
      <c r="I241" s="10"/>
      <c r="J241" s="10"/>
      <c r="K241" s="51" t="s">
        <v>18</v>
      </c>
      <c r="L241" s="11"/>
      <c r="M241" s="11"/>
    </row>
    <row r="242" customFormat="false" ht="210" hidden="false" customHeight="true" outlineLevel="0" collapsed="false">
      <c r="A242" s="8" t="s">
        <v>0</v>
      </c>
      <c r="B242" s="35" t="s">
        <v>0</v>
      </c>
      <c r="C242" s="9"/>
      <c r="D242" s="9"/>
      <c r="E242" s="10"/>
      <c r="F242" s="10"/>
      <c r="G242" s="10"/>
      <c r="H242" s="10"/>
      <c r="I242" s="10"/>
      <c r="J242" s="10"/>
      <c r="K242" s="52" t="str">
        <f aca="false">IF(AND(G241&gt;=O243,G241&lt;=P243),N243,IF(AND(G241&gt;=O244,G241&lt;=P244),N244,IF(AND(G241&gt;=O245,G241&lt;=P245),N245,IF(AND(G241&gt;=O246,G241&lt;=P246),N246,IF(AND(G241&gt;=O247,G241&lt;=P247),N247,IF(AND(G241&gt;=O248,G241&lt;=P248),N248,IF(AND(G241&gt;=O249,G241&lt;=P249),N249,N250)))))))</f>
        <v>Verify Data Entry</v>
      </c>
      <c r="L242" s="11"/>
      <c r="M242" s="11"/>
      <c r="O242" s="34" t="s">
        <v>19</v>
      </c>
      <c r="P242" s="34" t="s">
        <v>20</v>
      </c>
    </row>
    <row r="243" customFormat="false" ht="100.5" hidden="true" customHeight="true" outlineLevel="0" collapsed="false">
      <c r="A243" s="8"/>
      <c r="B243" s="35"/>
      <c r="C243" s="9"/>
      <c r="D243" s="9"/>
      <c r="E243" s="10"/>
      <c r="F243" s="10"/>
      <c r="G243" s="10"/>
      <c r="H243" s="10"/>
      <c r="I243" s="10"/>
      <c r="J243" s="10"/>
      <c r="K243" s="53"/>
      <c r="L243" s="11"/>
      <c r="M243" s="11"/>
      <c r="N243" s="54" t="s">
        <v>132</v>
      </c>
      <c r="O243" s="34" t="n">
        <v>0</v>
      </c>
      <c r="P243" s="34" t="n">
        <v>50</v>
      </c>
    </row>
    <row r="244" customFormat="false" ht="86.25" hidden="true" customHeight="true" outlineLevel="0" collapsed="false">
      <c r="A244" s="8"/>
      <c r="B244" s="35"/>
      <c r="C244" s="9"/>
      <c r="D244" s="9"/>
      <c r="E244" s="10"/>
      <c r="F244" s="10"/>
      <c r="G244" s="10"/>
      <c r="H244" s="10"/>
      <c r="I244" s="10"/>
      <c r="J244" s="10"/>
      <c r="K244" s="53"/>
      <c r="L244" s="11"/>
      <c r="M244" s="11"/>
      <c r="N244" s="54" t="s">
        <v>133</v>
      </c>
      <c r="O244" s="34" t="n">
        <v>50.01</v>
      </c>
      <c r="P244" s="34" t="n">
        <v>80</v>
      </c>
    </row>
    <row r="245" customFormat="false" ht="72" hidden="true" customHeight="true" outlineLevel="0" collapsed="false">
      <c r="A245" s="8"/>
      <c r="B245" s="35"/>
      <c r="C245" s="9"/>
      <c r="D245" s="9"/>
      <c r="E245" s="10"/>
      <c r="F245" s="10"/>
      <c r="G245" s="10"/>
      <c r="H245" s="10"/>
      <c r="I245" s="10"/>
      <c r="J245" s="10"/>
      <c r="K245" s="53"/>
      <c r="L245" s="11"/>
      <c r="M245" s="11"/>
      <c r="N245" s="54" t="s">
        <v>134</v>
      </c>
      <c r="O245" s="34" t="n">
        <v>80.01</v>
      </c>
      <c r="P245" s="34" t="n">
        <v>100</v>
      </c>
    </row>
    <row r="246" customFormat="false" ht="14.25" hidden="true" customHeight="false" outlineLevel="0" collapsed="false">
      <c r="A246" s="8"/>
      <c r="B246" s="35"/>
      <c r="C246" s="9"/>
      <c r="D246" s="9"/>
      <c r="E246" s="10"/>
      <c r="F246" s="10"/>
      <c r="G246" s="10"/>
      <c r="H246" s="10"/>
      <c r="I246" s="10"/>
      <c r="J246" s="10"/>
      <c r="K246" s="53"/>
      <c r="L246" s="11"/>
      <c r="M246" s="11"/>
      <c r="N246" s="54" t="s">
        <v>135</v>
      </c>
      <c r="O246" s="34" t="n">
        <v>100.01</v>
      </c>
      <c r="P246" s="34" t="n">
        <v>280</v>
      </c>
    </row>
    <row r="247" customFormat="false" ht="201" hidden="true" customHeight="true" outlineLevel="0" collapsed="false">
      <c r="A247" s="8"/>
      <c r="B247" s="35"/>
      <c r="C247" s="9"/>
      <c r="D247" s="9"/>
      <c r="E247" s="10"/>
      <c r="F247" s="10"/>
      <c r="G247" s="10"/>
      <c r="H247" s="10"/>
      <c r="I247" s="10"/>
      <c r="J247" s="10"/>
      <c r="K247" s="53"/>
      <c r="L247" s="11"/>
      <c r="M247" s="11"/>
      <c r="N247" s="54" t="s">
        <v>136</v>
      </c>
      <c r="O247" s="34" t="n">
        <v>280.01</v>
      </c>
      <c r="P247" s="34" t="n">
        <v>800</v>
      </c>
    </row>
    <row r="248" customFormat="false" ht="201" hidden="true" customHeight="true" outlineLevel="0" collapsed="false">
      <c r="A248" s="8"/>
      <c r="B248" s="35"/>
      <c r="C248" s="9"/>
      <c r="D248" s="9"/>
      <c r="E248" s="10"/>
      <c r="F248" s="10"/>
      <c r="G248" s="10"/>
      <c r="H248" s="10"/>
      <c r="I248" s="10"/>
      <c r="J248" s="10"/>
      <c r="K248" s="53"/>
      <c r="L248" s="11"/>
      <c r="M248" s="11"/>
      <c r="N248" s="54" t="s">
        <v>137</v>
      </c>
      <c r="O248" s="34" t="n">
        <v>800.01</v>
      </c>
      <c r="P248" s="34" t="n">
        <v>1200</v>
      </c>
    </row>
    <row r="249" customFormat="false" ht="201" hidden="true" customHeight="true" outlineLevel="0" collapsed="false">
      <c r="A249" s="8"/>
      <c r="B249" s="35"/>
      <c r="C249" s="9"/>
      <c r="D249" s="9"/>
      <c r="E249" s="10"/>
      <c r="F249" s="10"/>
      <c r="G249" s="10"/>
      <c r="H249" s="10"/>
      <c r="I249" s="10"/>
      <c r="J249" s="10"/>
      <c r="K249" s="53"/>
      <c r="L249" s="11"/>
      <c r="M249" s="11"/>
      <c r="N249" s="54" t="s">
        <v>138</v>
      </c>
      <c r="O249" s="34" t="n">
        <v>1200.01</v>
      </c>
      <c r="P249" s="34" t="n">
        <v>3500</v>
      </c>
    </row>
    <row r="250" customFormat="false" ht="14.25" hidden="true" customHeight="false" outlineLevel="0" collapsed="false">
      <c r="A250" s="8"/>
      <c r="B250" s="35"/>
      <c r="C250" s="9"/>
      <c r="D250" s="9"/>
      <c r="E250" s="10"/>
      <c r="F250" s="10"/>
      <c r="G250" s="10"/>
      <c r="H250" s="10"/>
      <c r="I250" s="10"/>
      <c r="J250" s="10"/>
      <c r="L250" s="11"/>
      <c r="M250" s="11"/>
      <c r="N250" s="34" t="s">
        <v>27</v>
      </c>
    </row>
    <row r="251" customFormat="false" ht="14.25" hidden="true" customHeight="false" outlineLevel="0" collapsed="false">
      <c r="A251" s="8"/>
      <c r="B251" s="35"/>
      <c r="C251" s="9"/>
      <c r="D251" s="9"/>
      <c r="E251" s="10"/>
      <c r="F251" s="10"/>
      <c r="G251" s="10"/>
      <c r="H251" s="10"/>
      <c r="I251" s="10"/>
      <c r="J251" s="10"/>
      <c r="K251" s="10"/>
      <c r="L251" s="11"/>
      <c r="M251" s="11"/>
    </row>
    <row r="252" customFormat="false" ht="15" hidden="false" customHeight="true" outlineLevel="0" collapsed="false">
      <c r="A252" s="1" t="s">
        <v>0</v>
      </c>
      <c r="B252" s="35" t="s">
        <v>0</v>
      </c>
      <c r="C252" s="9"/>
      <c r="D252" s="30"/>
      <c r="E252" s="31"/>
      <c r="F252" s="31"/>
      <c r="G252" s="31"/>
      <c r="H252" s="31"/>
      <c r="I252" s="31"/>
      <c r="J252" s="31"/>
      <c r="K252" s="31"/>
      <c r="L252" s="32"/>
      <c r="M252" s="11"/>
      <c r="X252" s="57"/>
    </row>
    <row r="253" customFormat="false" ht="15" hidden="false" customHeight="true" outlineLevel="0" collapsed="false">
      <c r="A253" s="8" t="s">
        <v>0</v>
      </c>
      <c r="B253" s="35" t="s">
        <v>0</v>
      </c>
      <c r="C253" s="9"/>
      <c r="D253" s="10"/>
      <c r="E253" s="10"/>
      <c r="F253" s="10"/>
      <c r="G253" s="10"/>
      <c r="H253" s="10"/>
      <c r="I253" s="10"/>
      <c r="J253" s="10"/>
      <c r="K253" s="10"/>
      <c r="L253" s="10"/>
      <c r="M253" s="11"/>
    </row>
    <row r="254" customFormat="false" ht="8.25" hidden="false" customHeight="true" outlineLevel="0" collapsed="false">
      <c r="A254" s="8" t="s">
        <v>0</v>
      </c>
      <c r="B254" s="35" t="s">
        <v>0</v>
      </c>
      <c r="C254" s="9"/>
      <c r="D254" s="40"/>
      <c r="E254" s="41"/>
      <c r="F254" s="41"/>
      <c r="G254" s="41"/>
      <c r="H254" s="41"/>
      <c r="I254" s="41"/>
      <c r="J254" s="41"/>
      <c r="K254" s="41"/>
      <c r="L254" s="43"/>
      <c r="M254" s="11"/>
    </row>
    <row r="255" customFormat="false" ht="18" hidden="false" customHeight="true" outlineLevel="0" collapsed="false">
      <c r="A255" s="8" t="s">
        <v>0</v>
      </c>
      <c r="B255" s="35" t="s">
        <v>0</v>
      </c>
      <c r="C255" s="9"/>
      <c r="D255" s="9"/>
      <c r="E255" s="49" t="s">
        <v>139</v>
      </c>
      <c r="F255" s="10"/>
      <c r="G255" s="50" t="s">
        <v>13</v>
      </c>
      <c r="H255" s="60" t="s">
        <v>131</v>
      </c>
      <c r="I255" s="10"/>
      <c r="J255" s="10"/>
      <c r="K255" s="51" t="s">
        <v>18</v>
      </c>
      <c r="L255" s="11"/>
      <c r="M255" s="11"/>
    </row>
    <row r="256" customFormat="false" ht="151.5" hidden="false" customHeight="true" outlineLevel="0" collapsed="false">
      <c r="A256" s="8" t="s">
        <v>0</v>
      </c>
      <c r="B256" s="35" t="s">
        <v>0</v>
      </c>
      <c r="C256" s="9"/>
      <c r="D256" s="9"/>
      <c r="E256" s="10"/>
      <c r="F256" s="10"/>
      <c r="G256" s="10"/>
      <c r="H256" s="10"/>
      <c r="I256" s="10"/>
      <c r="J256" s="10"/>
      <c r="K256" s="52" t="str">
        <f aca="false">IF(AND(G255&gt;=O257,G255&lt;=P257),N257,IF(AND(G255&gt;=O258,G255&lt;=P258),N258,IF(AND(G255&gt;=O259,G255&lt;=P259),N259,IF(AND(G255&gt;=O260,G255&lt;=P260),N260,IF(AND(G255&gt;=O261,G255&lt;=P261),N261,IF(AND(G255&gt;=O262,G255&lt;=P262),N262,IF(AND(G255&gt;=O263,G255&lt;=P263),N263,N264)))))))</f>
        <v>Verify Data Entry</v>
      </c>
      <c r="L256" s="11"/>
      <c r="M256" s="11"/>
      <c r="O256" s="34" t="s">
        <v>19</v>
      </c>
      <c r="P256" s="34" t="s">
        <v>20</v>
      </c>
    </row>
    <row r="257" customFormat="false" ht="144" hidden="true" customHeight="true" outlineLevel="0" collapsed="false">
      <c r="A257" s="8"/>
      <c r="B257" s="35"/>
      <c r="C257" s="9"/>
      <c r="D257" s="9"/>
      <c r="E257" s="10"/>
      <c r="F257" s="10"/>
      <c r="G257" s="10"/>
      <c r="H257" s="10"/>
      <c r="I257" s="10"/>
      <c r="J257" s="10"/>
      <c r="K257" s="53"/>
      <c r="L257" s="11"/>
      <c r="M257" s="11"/>
      <c r="N257" s="54" t="s">
        <v>140</v>
      </c>
      <c r="O257" s="34" t="n">
        <v>0</v>
      </c>
      <c r="P257" s="34" t="n">
        <v>40</v>
      </c>
    </row>
    <row r="258" customFormat="false" ht="86.25" hidden="true" customHeight="true" outlineLevel="0" collapsed="false">
      <c r="A258" s="8"/>
      <c r="B258" s="35"/>
      <c r="C258" s="9"/>
      <c r="D258" s="9"/>
      <c r="E258" s="10"/>
      <c r="F258" s="10"/>
      <c r="G258" s="10"/>
      <c r="H258" s="10"/>
      <c r="I258" s="10"/>
      <c r="J258" s="10"/>
      <c r="K258" s="53"/>
      <c r="L258" s="11"/>
      <c r="M258" s="11"/>
      <c r="N258" s="54" t="s">
        <v>141</v>
      </c>
      <c r="O258" s="34" t="n">
        <v>40.01</v>
      </c>
      <c r="P258" s="34" t="n">
        <v>80</v>
      </c>
    </row>
    <row r="259" customFormat="false" ht="42.75" hidden="true" customHeight="true" outlineLevel="0" collapsed="false">
      <c r="A259" s="8"/>
      <c r="B259" s="35"/>
      <c r="C259" s="9"/>
      <c r="D259" s="9"/>
      <c r="E259" s="10"/>
      <c r="F259" s="10"/>
      <c r="G259" s="10"/>
      <c r="H259" s="10"/>
      <c r="I259" s="10"/>
      <c r="J259" s="10"/>
      <c r="K259" s="53"/>
      <c r="L259" s="11"/>
      <c r="M259" s="11"/>
      <c r="N259" s="54" t="s">
        <v>142</v>
      </c>
      <c r="O259" s="34" t="n">
        <v>80.01</v>
      </c>
      <c r="P259" s="34" t="n">
        <v>100</v>
      </c>
    </row>
    <row r="260" customFormat="false" ht="14.25" hidden="true" customHeight="false" outlineLevel="0" collapsed="false">
      <c r="A260" s="8"/>
      <c r="B260" s="35"/>
      <c r="C260" s="9"/>
      <c r="D260" s="9"/>
      <c r="E260" s="10"/>
      <c r="F260" s="10"/>
      <c r="G260" s="10"/>
      <c r="H260" s="10"/>
      <c r="I260" s="10"/>
      <c r="J260" s="10"/>
      <c r="K260" s="53"/>
      <c r="L260" s="11"/>
      <c r="M260" s="11"/>
      <c r="N260" s="54" t="s">
        <v>135</v>
      </c>
      <c r="O260" s="34" t="n">
        <v>100.01</v>
      </c>
      <c r="P260" s="34" t="n">
        <v>250</v>
      </c>
    </row>
    <row r="261" customFormat="false" ht="144" hidden="true" customHeight="true" outlineLevel="0" collapsed="false">
      <c r="A261" s="8"/>
      <c r="B261" s="35"/>
      <c r="C261" s="9"/>
      <c r="D261" s="9"/>
      <c r="E261" s="10"/>
      <c r="F261" s="10"/>
      <c r="G261" s="10"/>
      <c r="H261" s="10"/>
      <c r="I261" s="10"/>
      <c r="J261" s="10"/>
      <c r="K261" s="53"/>
      <c r="L261" s="11"/>
      <c r="M261" s="11"/>
      <c r="N261" s="54" t="s">
        <v>143</v>
      </c>
      <c r="O261" s="34" t="n">
        <v>250.01</v>
      </c>
      <c r="P261" s="34" t="n">
        <v>400</v>
      </c>
    </row>
    <row r="262" customFormat="false" ht="114.75" hidden="true" customHeight="true" outlineLevel="0" collapsed="false">
      <c r="A262" s="8"/>
      <c r="B262" s="35"/>
      <c r="C262" s="9"/>
      <c r="D262" s="9"/>
      <c r="E262" s="10"/>
      <c r="F262" s="10"/>
      <c r="G262" s="10"/>
      <c r="H262" s="10"/>
      <c r="I262" s="10"/>
      <c r="J262" s="10"/>
      <c r="K262" s="53"/>
      <c r="L262" s="11"/>
      <c r="M262" s="11"/>
      <c r="N262" s="54" t="s">
        <v>144</v>
      </c>
      <c r="O262" s="34" t="n">
        <v>400.01</v>
      </c>
      <c r="P262" s="34" t="n">
        <v>2000</v>
      </c>
    </row>
    <row r="263" customFormat="false" ht="126.75" hidden="true" customHeight="true" outlineLevel="0" collapsed="false">
      <c r="A263" s="8"/>
      <c r="B263" s="35"/>
      <c r="C263" s="9"/>
      <c r="D263" s="9"/>
      <c r="E263" s="10"/>
      <c r="F263" s="10"/>
      <c r="G263" s="10"/>
      <c r="H263" s="10"/>
      <c r="I263" s="10"/>
      <c r="J263" s="10"/>
      <c r="K263" s="53"/>
      <c r="L263" s="11"/>
      <c r="M263" s="11"/>
      <c r="N263" s="54" t="s">
        <v>145</v>
      </c>
      <c r="O263" s="34" t="n">
        <v>2000.01</v>
      </c>
      <c r="P263" s="34" t="n">
        <v>50000</v>
      </c>
    </row>
    <row r="264" customFormat="false" ht="14.25" hidden="true" customHeight="false" outlineLevel="0" collapsed="false">
      <c r="A264" s="8"/>
      <c r="B264" s="35"/>
      <c r="C264" s="9"/>
      <c r="D264" s="9"/>
      <c r="E264" s="10"/>
      <c r="F264" s="10"/>
      <c r="G264" s="10"/>
      <c r="H264" s="10"/>
      <c r="I264" s="10"/>
      <c r="J264" s="10"/>
      <c r="L264" s="11"/>
      <c r="M264" s="11"/>
      <c r="N264" s="34" t="s">
        <v>27</v>
      </c>
    </row>
    <row r="265" customFormat="false" ht="14.25" hidden="true" customHeight="false" outlineLevel="0" collapsed="false">
      <c r="A265" s="8"/>
      <c r="B265" s="35"/>
      <c r="C265" s="9"/>
      <c r="D265" s="9"/>
      <c r="E265" s="10"/>
      <c r="F265" s="10"/>
      <c r="G265" s="10"/>
      <c r="H265" s="10"/>
      <c r="I265" s="10"/>
      <c r="J265" s="10"/>
      <c r="K265" s="10"/>
      <c r="L265" s="11"/>
      <c r="M265" s="11"/>
    </row>
    <row r="266" customFormat="false" ht="15" hidden="false" customHeight="true" outlineLevel="0" collapsed="false">
      <c r="A266" s="1" t="s">
        <v>0</v>
      </c>
      <c r="B266" s="35" t="s">
        <v>0</v>
      </c>
      <c r="C266" s="9"/>
      <c r="D266" s="30"/>
      <c r="E266" s="31"/>
      <c r="F266" s="31"/>
      <c r="G266" s="31"/>
      <c r="H266" s="31"/>
      <c r="I266" s="31"/>
      <c r="J266" s="31"/>
      <c r="K266" s="31"/>
      <c r="L266" s="32"/>
      <c r="M266" s="11"/>
      <c r="X266" s="57"/>
    </row>
    <row r="267" customFormat="false" ht="15" hidden="false" customHeight="true" outlineLevel="0" collapsed="false">
      <c r="A267" s="8" t="s">
        <v>0</v>
      </c>
      <c r="B267" s="35" t="s">
        <v>0</v>
      </c>
      <c r="C267" s="9"/>
      <c r="D267" s="10"/>
      <c r="E267" s="10"/>
      <c r="F267" s="10"/>
      <c r="G267" s="10"/>
      <c r="H267" s="10"/>
      <c r="I267" s="10"/>
      <c r="J267" s="10"/>
      <c r="K267" s="10"/>
      <c r="L267" s="10"/>
      <c r="M267" s="11"/>
    </row>
    <row r="268" customFormat="false" ht="8.25" hidden="false" customHeight="true" outlineLevel="0" collapsed="false">
      <c r="A268" s="8" t="s">
        <v>0</v>
      </c>
      <c r="B268" s="35" t="s">
        <v>0</v>
      </c>
      <c r="C268" s="9"/>
      <c r="D268" s="40"/>
      <c r="E268" s="41"/>
      <c r="F268" s="41"/>
      <c r="G268" s="41"/>
      <c r="H268" s="41"/>
      <c r="I268" s="41"/>
      <c r="J268" s="41"/>
      <c r="K268" s="41"/>
      <c r="L268" s="43"/>
      <c r="M268" s="11"/>
    </row>
    <row r="269" customFormat="false" ht="18" hidden="false" customHeight="true" outlineLevel="0" collapsed="false">
      <c r="A269" s="8" t="s">
        <v>0</v>
      </c>
      <c r="B269" s="35" t="s">
        <v>0</v>
      </c>
      <c r="C269" s="9"/>
      <c r="D269" s="9"/>
      <c r="E269" s="49" t="s">
        <v>146</v>
      </c>
      <c r="F269" s="10"/>
      <c r="G269" s="50" t="s">
        <v>13</v>
      </c>
      <c r="H269" s="60" t="s">
        <v>131</v>
      </c>
      <c r="I269" s="10"/>
      <c r="J269" s="10"/>
      <c r="K269" s="51" t="s">
        <v>18</v>
      </c>
      <c r="L269" s="11"/>
      <c r="M269" s="11"/>
    </row>
    <row r="270" customFormat="false" ht="243.75" hidden="false" customHeight="true" outlineLevel="0" collapsed="false">
      <c r="A270" s="8" t="s">
        <v>0</v>
      </c>
      <c r="B270" s="35" t="s">
        <v>0</v>
      </c>
      <c r="C270" s="9"/>
      <c r="D270" s="9"/>
      <c r="E270" s="10"/>
      <c r="F270" s="10"/>
      <c r="G270" s="10"/>
      <c r="H270" s="10"/>
      <c r="I270" s="10"/>
      <c r="J270" s="10"/>
      <c r="K270" s="52" t="str">
        <f aca="false">IF(AND(G269&gt;=O271,G269&lt;=P271),N271,IF(AND(G269&gt;=O272,G269&lt;=P272),N272,IF(AND(G269&gt;=O273,G269&lt;=P273),N273,IF(AND(G269&gt;=O274,G269&lt;=P274),N274,IF(AND(G269&gt;=O275,G269&lt;=P275),N275,IF(AND(G269&gt;=O276,G269&lt;=P276),N276,N277))))))</f>
        <v>Verify Data Entry</v>
      </c>
      <c r="L270" s="11"/>
      <c r="M270" s="11"/>
      <c r="O270" s="34" t="s">
        <v>19</v>
      </c>
      <c r="P270" s="34" t="s">
        <v>20</v>
      </c>
    </row>
    <row r="271" customFormat="false" ht="201" hidden="true" customHeight="true" outlineLevel="0" collapsed="false">
      <c r="A271" s="8"/>
      <c r="B271" s="35"/>
      <c r="C271" s="9"/>
      <c r="D271" s="9"/>
      <c r="E271" s="10"/>
      <c r="F271" s="10"/>
      <c r="G271" s="10"/>
      <c r="H271" s="10"/>
      <c r="I271" s="10"/>
      <c r="J271" s="10"/>
      <c r="K271" s="53"/>
      <c r="L271" s="11"/>
      <c r="M271" s="11"/>
      <c r="N271" s="54" t="s">
        <v>147</v>
      </c>
      <c r="O271" s="34" t="n">
        <v>0</v>
      </c>
      <c r="P271" s="34" t="n">
        <v>25</v>
      </c>
    </row>
    <row r="272" customFormat="false" ht="172.5" hidden="true" customHeight="true" outlineLevel="0" collapsed="false">
      <c r="A272" s="8"/>
      <c r="B272" s="35"/>
      <c r="C272" s="9"/>
      <c r="D272" s="9"/>
      <c r="E272" s="10"/>
      <c r="F272" s="10"/>
      <c r="G272" s="10"/>
      <c r="H272" s="10"/>
      <c r="I272" s="10"/>
      <c r="J272" s="10"/>
      <c r="K272" s="53"/>
      <c r="L272" s="11"/>
      <c r="M272" s="11"/>
      <c r="N272" s="54" t="s">
        <v>148</v>
      </c>
      <c r="O272" s="34" t="n">
        <v>25.01</v>
      </c>
      <c r="P272" s="34" t="n">
        <v>75</v>
      </c>
    </row>
    <row r="273" customFormat="false" ht="86.25" hidden="true" customHeight="true" outlineLevel="0" collapsed="false">
      <c r="A273" s="8"/>
      <c r="B273" s="35"/>
      <c r="C273" s="9"/>
      <c r="D273" s="9"/>
      <c r="E273" s="10"/>
      <c r="F273" s="10"/>
      <c r="G273" s="10"/>
      <c r="H273" s="10"/>
      <c r="I273" s="10"/>
      <c r="J273" s="10"/>
      <c r="K273" s="53"/>
      <c r="L273" s="11"/>
      <c r="M273" s="11"/>
      <c r="N273" s="54" t="s">
        <v>149</v>
      </c>
      <c r="O273" s="34" t="n">
        <v>75.01</v>
      </c>
      <c r="P273" s="34" t="n">
        <v>95</v>
      </c>
    </row>
    <row r="274" customFormat="false" ht="86.25" hidden="true" customHeight="true" outlineLevel="0" collapsed="false">
      <c r="A274" s="8"/>
      <c r="B274" s="35"/>
      <c r="C274" s="9"/>
      <c r="D274" s="9"/>
      <c r="E274" s="10"/>
      <c r="F274" s="10"/>
      <c r="G274" s="10"/>
      <c r="H274" s="10"/>
      <c r="I274" s="10"/>
      <c r="J274" s="10"/>
      <c r="K274" s="53"/>
      <c r="L274" s="11"/>
      <c r="M274" s="11"/>
      <c r="N274" s="54" t="s">
        <v>150</v>
      </c>
      <c r="O274" s="34" t="n">
        <v>95.01</v>
      </c>
      <c r="P274" s="34" t="n">
        <v>150</v>
      </c>
    </row>
    <row r="275" customFormat="false" ht="172.5" hidden="true" customHeight="true" outlineLevel="0" collapsed="false">
      <c r="A275" s="8"/>
      <c r="B275" s="35"/>
      <c r="C275" s="9"/>
      <c r="D275" s="9"/>
      <c r="E275" s="10"/>
      <c r="F275" s="10"/>
      <c r="G275" s="10"/>
      <c r="H275" s="10"/>
      <c r="I275" s="10"/>
      <c r="J275" s="10"/>
      <c r="K275" s="53"/>
      <c r="L275" s="11"/>
      <c r="M275" s="11"/>
      <c r="N275" s="54" t="s">
        <v>151</v>
      </c>
      <c r="O275" s="34" t="n">
        <v>150.01</v>
      </c>
      <c r="P275" s="34" t="n">
        <v>500</v>
      </c>
    </row>
    <row r="276" customFormat="false" ht="172.5" hidden="true" customHeight="true" outlineLevel="0" collapsed="false">
      <c r="A276" s="8"/>
      <c r="B276" s="35"/>
      <c r="C276" s="9"/>
      <c r="D276" s="9"/>
      <c r="E276" s="10"/>
      <c r="F276" s="10"/>
      <c r="G276" s="10"/>
      <c r="H276" s="10"/>
      <c r="I276" s="10"/>
      <c r="J276" s="10"/>
      <c r="K276" s="53"/>
      <c r="L276" s="11"/>
      <c r="M276" s="11"/>
      <c r="N276" s="54" t="s">
        <v>152</v>
      </c>
      <c r="O276" s="34" t="n">
        <v>500.01</v>
      </c>
      <c r="P276" s="34" t="n">
        <v>1500</v>
      </c>
    </row>
    <row r="277" customFormat="false" ht="14.25" hidden="true" customHeight="false" outlineLevel="0" collapsed="false">
      <c r="A277" s="8"/>
      <c r="B277" s="35"/>
      <c r="C277" s="9"/>
      <c r="D277" s="9"/>
      <c r="E277" s="10"/>
      <c r="F277" s="10"/>
      <c r="G277" s="10"/>
      <c r="H277" s="10"/>
      <c r="I277" s="10"/>
      <c r="J277" s="10"/>
      <c r="L277" s="11"/>
      <c r="M277" s="11"/>
      <c r="N277" s="34" t="s">
        <v>27</v>
      </c>
    </row>
    <row r="278" customFormat="false" ht="14.25" hidden="false" customHeight="false" outlineLevel="0" collapsed="false">
      <c r="A278" s="8" t="s">
        <v>0</v>
      </c>
      <c r="B278" s="35" t="s">
        <v>0</v>
      </c>
      <c r="C278" s="9"/>
      <c r="D278" s="9"/>
      <c r="E278" s="10"/>
      <c r="F278" s="10"/>
      <c r="G278" s="10"/>
      <c r="H278" s="10"/>
      <c r="I278" s="10"/>
      <c r="J278" s="10"/>
      <c r="K278" s="10"/>
      <c r="L278" s="11"/>
      <c r="M278" s="11"/>
    </row>
    <row r="279" customFormat="false" ht="99" hidden="false" customHeight="true" outlineLevel="0" collapsed="false">
      <c r="A279" s="8" t="s">
        <v>0</v>
      </c>
      <c r="B279" s="35" t="s">
        <v>0</v>
      </c>
      <c r="C279" s="9"/>
      <c r="D279" s="9"/>
      <c r="E279" s="62" t="str">
        <f aca="false">IF(AND(G269&gt;=0,G269&lt;=95),N280,IF(AND(G269&gt;=95,G269&lt;=1800),N281,N282))</f>
        <v>Verify Data Entry</v>
      </c>
      <c r="F279" s="62"/>
      <c r="G279" s="62"/>
      <c r="H279" s="62"/>
      <c r="I279" s="62"/>
      <c r="J279" s="62"/>
      <c r="K279" s="62"/>
      <c r="L279" s="11"/>
      <c r="M279" s="11"/>
    </row>
    <row r="280" customFormat="false" ht="129" hidden="true" customHeight="true" outlineLevel="0" collapsed="false">
      <c r="A280" s="8"/>
      <c r="B280" s="35"/>
      <c r="C280" s="9"/>
      <c r="D280" s="9"/>
      <c r="E280" s="55"/>
      <c r="F280" s="10"/>
      <c r="G280" s="47"/>
      <c r="H280" s="10"/>
      <c r="I280" s="10"/>
      <c r="J280" s="10"/>
      <c r="K280" s="10"/>
      <c r="L280" s="11"/>
      <c r="M280" s="11"/>
      <c r="N280" s="54" t="s">
        <v>153</v>
      </c>
    </row>
    <row r="281" customFormat="false" ht="14.25" hidden="true" customHeight="false" outlineLevel="0" collapsed="false">
      <c r="A281" s="8"/>
      <c r="B281" s="35"/>
      <c r="C281" s="9"/>
      <c r="D281" s="9"/>
      <c r="E281" s="10"/>
      <c r="F281" s="10"/>
      <c r="G281" s="10"/>
      <c r="H281" s="10"/>
      <c r="I281" s="10"/>
      <c r="J281" s="10"/>
      <c r="K281" s="10"/>
      <c r="L281" s="11"/>
      <c r="M281" s="11"/>
      <c r="N281" s="54" t="s">
        <v>154</v>
      </c>
    </row>
    <row r="282" customFormat="false" ht="14.25" hidden="true" customHeight="false" outlineLevel="0" collapsed="false">
      <c r="A282" s="8"/>
      <c r="B282" s="35"/>
      <c r="C282" s="9"/>
      <c r="D282" s="9"/>
      <c r="E282" s="10"/>
      <c r="F282" s="10"/>
      <c r="G282" s="10"/>
      <c r="H282" s="10"/>
      <c r="I282" s="10"/>
      <c r="J282" s="10"/>
      <c r="K282" s="10"/>
      <c r="L282" s="11"/>
      <c r="M282" s="11"/>
      <c r="N282" s="54" t="s">
        <v>27</v>
      </c>
    </row>
    <row r="283" customFormat="false" ht="14.25" hidden="true" customHeight="false" outlineLevel="0" collapsed="false">
      <c r="A283" s="8"/>
      <c r="B283" s="35"/>
      <c r="C283" s="9"/>
      <c r="D283" s="9"/>
      <c r="E283" s="10"/>
      <c r="F283" s="10"/>
      <c r="G283" s="10"/>
      <c r="H283" s="10"/>
      <c r="I283" s="10"/>
      <c r="J283" s="10"/>
      <c r="K283" s="10"/>
      <c r="L283" s="11"/>
      <c r="M283" s="11"/>
      <c r="N283" s="54"/>
    </row>
    <row r="284" customFormat="false" ht="15" hidden="false" customHeight="true" outlineLevel="0" collapsed="false">
      <c r="A284" s="1" t="s">
        <v>0</v>
      </c>
      <c r="B284" s="35" t="s">
        <v>0</v>
      </c>
      <c r="C284" s="9"/>
      <c r="D284" s="30"/>
      <c r="E284" s="31"/>
      <c r="F284" s="31"/>
      <c r="G284" s="31"/>
      <c r="H284" s="31"/>
      <c r="I284" s="31"/>
      <c r="J284" s="31"/>
      <c r="K284" s="31"/>
      <c r="L284" s="32"/>
      <c r="M284" s="11"/>
      <c r="X284" s="57"/>
    </row>
    <row r="285" customFormat="false" ht="15" hidden="false" customHeight="true" outlineLevel="0" collapsed="false">
      <c r="A285" s="8" t="s">
        <v>0</v>
      </c>
      <c r="B285" s="35" t="s">
        <v>0</v>
      </c>
      <c r="C285" s="9"/>
      <c r="D285" s="10"/>
      <c r="E285" s="10"/>
      <c r="F285" s="10"/>
      <c r="G285" s="10"/>
      <c r="H285" s="10"/>
      <c r="I285" s="10"/>
      <c r="J285" s="10"/>
      <c r="K285" s="10"/>
      <c r="L285" s="10"/>
      <c r="M285" s="11"/>
    </row>
    <row r="286" customFormat="false" ht="8.25" hidden="false" customHeight="true" outlineLevel="0" collapsed="false">
      <c r="A286" s="8" t="s">
        <v>0</v>
      </c>
      <c r="B286" s="35" t="s">
        <v>0</v>
      </c>
      <c r="C286" s="9"/>
      <c r="D286" s="40"/>
      <c r="E286" s="41"/>
      <c r="F286" s="41"/>
      <c r="G286" s="41"/>
      <c r="H286" s="41"/>
      <c r="I286" s="41"/>
      <c r="J286" s="41"/>
      <c r="K286" s="41"/>
      <c r="L286" s="43"/>
      <c r="M286" s="11"/>
    </row>
    <row r="287" customFormat="false" ht="18" hidden="false" customHeight="true" outlineLevel="0" collapsed="false">
      <c r="A287" s="8" t="s">
        <v>0</v>
      </c>
      <c r="B287" s="35" t="s">
        <v>0</v>
      </c>
      <c r="C287" s="9"/>
      <c r="D287" s="9"/>
      <c r="E287" s="49" t="s">
        <v>155</v>
      </c>
      <c r="F287" s="10"/>
      <c r="G287" s="50" t="s">
        <v>13</v>
      </c>
      <c r="H287" s="60" t="s">
        <v>131</v>
      </c>
      <c r="I287" s="10"/>
      <c r="J287" s="10"/>
      <c r="K287" s="51" t="s">
        <v>18</v>
      </c>
      <c r="L287" s="11"/>
      <c r="M287" s="11"/>
    </row>
    <row r="288" customFormat="false" ht="215.25" hidden="false" customHeight="true" outlineLevel="0" collapsed="false">
      <c r="A288" s="8" t="s">
        <v>0</v>
      </c>
      <c r="B288" s="35" t="s">
        <v>0</v>
      </c>
      <c r="C288" s="9"/>
      <c r="D288" s="9"/>
      <c r="E288" s="10"/>
      <c r="F288" s="10"/>
      <c r="G288" s="10"/>
      <c r="H288" s="10"/>
      <c r="I288" s="10"/>
      <c r="J288" s="10"/>
      <c r="K288" s="52" t="str">
        <f aca="false">IF(AND(G287&gt;=O289,G287&lt;=P289),N289,IF(AND(G287&gt;=O290,G287&lt;=P290),N290,IF(AND(G287&gt;=O291,G287&lt;=P291),N291,IF(AND(G287&gt;=O292,G287&lt;=P292),N292,IF(AND(G287&gt;=O293,G287&lt;=P293),N293,IF(AND(G287&gt;=O294,G287&lt;=P294),N294,IF(AND(G287&gt;=O295,G287&lt;=P295),N295,N296)))))))</f>
        <v>Verify Data Entry</v>
      </c>
      <c r="L288" s="11"/>
      <c r="M288" s="11"/>
      <c r="O288" s="34" t="s">
        <v>19</v>
      </c>
      <c r="P288" s="34" t="s">
        <v>20</v>
      </c>
    </row>
    <row r="289" customFormat="false" ht="172.5" hidden="true" customHeight="true" outlineLevel="0" collapsed="false">
      <c r="A289" s="8"/>
      <c r="B289" s="35"/>
      <c r="C289" s="9"/>
      <c r="D289" s="9"/>
      <c r="E289" s="10"/>
      <c r="F289" s="10"/>
      <c r="G289" s="10"/>
      <c r="H289" s="10"/>
      <c r="I289" s="10"/>
      <c r="J289" s="10"/>
      <c r="K289" s="53"/>
      <c r="L289" s="11"/>
      <c r="M289" s="11"/>
      <c r="N289" s="54" t="s">
        <v>156</v>
      </c>
      <c r="O289" s="34" t="n">
        <v>0</v>
      </c>
      <c r="P289" s="34" t="n">
        <v>4</v>
      </c>
    </row>
    <row r="290" customFormat="false" ht="72" hidden="true" customHeight="true" outlineLevel="0" collapsed="false">
      <c r="A290" s="8"/>
      <c r="B290" s="35"/>
      <c r="C290" s="9"/>
      <c r="D290" s="9"/>
      <c r="E290" s="10"/>
      <c r="F290" s="10"/>
      <c r="G290" s="10"/>
      <c r="H290" s="10"/>
      <c r="I290" s="10"/>
      <c r="J290" s="10"/>
      <c r="K290" s="53"/>
      <c r="L290" s="11"/>
      <c r="M290" s="11"/>
      <c r="N290" s="54" t="s">
        <v>157</v>
      </c>
      <c r="O290" s="34" t="n">
        <v>4.01</v>
      </c>
      <c r="P290" s="34" t="n">
        <v>8</v>
      </c>
    </row>
    <row r="291" customFormat="false" ht="28.5" hidden="true" customHeight="true" outlineLevel="0" collapsed="false">
      <c r="A291" s="8"/>
      <c r="B291" s="35"/>
      <c r="C291" s="9"/>
      <c r="D291" s="9"/>
      <c r="E291" s="10"/>
      <c r="F291" s="10"/>
      <c r="G291" s="10"/>
      <c r="H291" s="10"/>
      <c r="I291" s="10"/>
      <c r="J291" s="10"/>
      <c r="K291" s="53"/>
      <c r="L291" s="11"/>
      <c r="M291" s="11"/>
      <c r="N291" s="54" t="s">
        <v>158</v>
      </c>
      <c r="O291" s="34" t="n">
        <v>8.01</v>
      </c>
      <c r="P291" s="34" t="n">
        <v>13</v>
      </c>
    </row>
    <row r="292" customFormat="false" ht="57" hidden="true" customHeight="true" outlineLevel="0" collapsed="false">
      <c r="A292" s="8"/>
      <c r="B292" s="35"/>
      <c r="C292" s="9"/>
      <c r="D292" s="9"/>
      <c r="E292" s="10"/>
      <c r="F292" s="10"/>
      <c r="G292" s="10"/>
      <c r="H292" s="10"/>
      <c r="I292" s="10"/>
      <c r="J292" s="10"/>
      <c r="K292" s="53"/>
      <c r="L292" s="11"/>
      <c r="M292" s="11"/>
      <c r="N292" s="54" t="s">
        <v>159</v>
      </c>
      <c r="O292" s="34" t="n">
        <v>13.01</v>
      </c>
      <c r="P292" s="34" t="n">
        <v>15</v>
      </c>
    </row>
    <row r="293" customFormat="false" ht="100.5" hidden="true" customHeight="true" outlineLevel="0" collapsed="false">
      <c r="A293" s="8"/>
      <c r="B293" s="35"/>
      <c r="C293" s="9"/>
      <c r="D293" s="9"/>
      <c r="E293" s="10"/>
      <c r="F293" s="10"/>
      <c r="G293" s="10"/>
      <c r="H293" s="10"/>
      <c r="I293" s="10"/>
      <c r="J293" s="10"/>
      <c r="K293" s="53"/>
      <c r="L293" s="11"/>
      <c r="M293" s="11"/>
      <c r="N293" s="54" t="s">
        <v>160</v>
      </c>
      <c r="O293" s="34" t="n">
        <v>15.01</v>
      </c>
      <c r="P293" s="34" t="n">
        <v>30</v>
      </c>
    </row>
    <row r="294" customFormat="false" ht="158.25" hidden="true" customHeight="true" outlineLevel="0" collapsed="false">
      <c r="A294" s="8"/>
      <c r="B294" s="35"/>
      <c r="C294" s="9"/>
      <c r="D294" s="9"/>
      <c r="E294" s="10"/>
      <c r="F294" s="10"/>
      <c r="G294" s="10"/>
      <c r="H294" s="10"/>
      <c r="I294" s="10"/>
      <c r="J294" s="10"/>
      <c r="K294" s="53"/>
      <c r="L294" s="11"/>
      <c r="M294" s="11"/>
      <c r="N294" s="54" t="s">
        <v>161</v>
      </c>
      <c r="O294" s="34" t="n">
        <v>30.01</v>
      </c>
      <c r="P294" s="34" t="n">
        <v>100</v>
      </c>
    </row>
    <row r="295" customFormat="false" ht="144" hidden="true" customHeight="true" outlineLevel="0" collapsed="false">
      <c r="A295" s="8"/>
      <c r="B295" s="35"/>
      <c r="C295" s="9"/>
      <c r="D295" s="9"/>
      <c r="E295" s="10"/>
      <c r="F295" s="10"/>
      <c r="G295" s="10"/>
      <c r="H295" s="10"/>
      <c r="I295" s="10"/>
      <c r="J295" s="10"/>
      <c r="K295" s="53"/>
      <c r="L295" s="11"/>
      <c r="M295" s="11"/>
      <c r="N295" s="54" t="s">
        <v>162</v>
      </c>
      <c r="O295" s="34" t="n">
        <v>100.01</v>
      </c>
      <c r="P295" s="34" t="n">
        <v>160</v>
      </c>
    </row>
    <row r="296" customFormat="false" ht="14.25" hidden="true" customHeight="false" outlineLevel="0" collapsed="false">
      <c r="A296" s="8"/>
      <c r="B296" s="35"/>
      <c r="C296" s="9"/>
      <c r="D296" s="9"/>
      <c r="E296" s="10"/>
      <c r="F296" s="10"/>
      <c r="G296" s="10"/>
      <c r="H296" s="10"/>
      <c r="I296" s="10"/>
      <c r="J296" s="10"/>
      <c r="L296" s="11"/>
      <c r="M296" s="11"/>
      <c r="N296" s="34" t="s">
        <v>27</v>
      </c>
    </row>
    <row r="297" customFormat="false" ht="14.25" hidden="false" customHeight="false" outlineLevel="0" collapsed="false">
      <c r="A297" s="8" t="s">
        <v>0</v>
      </c>
      <c r="B297" s="35" t="s">
        <v>0</v>
      </c>
      <c r="C297" s="9"/>
      <c r="D297" s="9"/>
      <c r="E297" s="10"/>
      <c r="F297" s="10"/>
      <c r="G297" s="10"/>
      <c r="H297" s="10"/>
      <c r="I297" s="10"/>
      <c r="J297" s="10"/>
      <c r="K297" s="10"/>
      <c r="L297" s="11"/>
      <c r="M297" s="11"/>
    </row>
    <row r="298" customFormat="false" ht="17.25" hidden="false" customHeight="true" outlineLevel="0" collapsed="false">
      <c r="A298" s="8" t="s">
        <v>0</v>
      </c>
      <c r="B298" s="35" t="s">
        <v>0</v>
      </c>
      <c r="C298" s="9"/>
      <c r="D298" s="9"/>
      <c r="E298" s="51" t="str">
        <f aca="false">IF(AND(G287&gt;=0,G287&lt;=8),N299,IF(AND(G287&gt;=8,G287&lt;=15),N298,IF(AND(G287&gt;=15,G287&lt;=160),N300,N301)))</f>
        <v>Verify Data Entry</v>
      </c>
      <c r="F298" s="10"/>
      <c r="G298" s="10"/>
      <c r="H298" s="10"/>
      <c r="I298" s="10"/>
      <c r="J298" s="10"/>
      <c r="K298" s="10"/>
      <c r="L298" s="11"/>
      <c r="M298" s="11"/>
      <c r="N298" s="54" t="s">
        <v>163</v>
      </c>
    </row>
    <row r="299" customFormat="false" ht="15.75" hidden="false" customHeight="true" outlineLevel="0" collapsed="false">
      <c r="A299" s="8" t="s">
        <v>0</v>
      </c>
      <c r="B299" s="35" t="s">
        <v>0</v>
      </c>
      <c r="C299" s="9"/>
      <c r="D299" s="9"/>
      <c r="E299" s="55" t="n">
        <f aca="false">IF(AND(G287&gt;=0,G287&lt;=15),X304,IF(AND(G287&gt;=15),0))</f>
        <v>0</v>
      </c>
      <c r="F299" s="10" t="s">
        <v>47</v>
      </c>
      <c r="G299" s="47" t="s">
        <v>48</v>
      </c>
      <c r="H299" s="10" t="n">
        <f aca="false">IF(AND(G287&gt;=0,G287&lt;=15),W304,IF(AND(G287&gt;=15),0))</f>
        <v>0</v>
      </c>
      <c r="I299" s="10" t="s">
        <v>49</v>
      </c>
      <c r="J299" s="10"/>
      <c r="K299" s="10"/>
      <c r="L299" s="11"/>
      <c r="M299" s="11"/>
      <c r="N299" s="54" t="s">
        <v>164</v>
      </c>
    </row>
    <row r="300" customFormat="false" ht="14.25" hidden="true" customHeight="false" outlineLevel="0" collapsed="false">
      <c r="A300" s="8"/>
      <c r="B300" s="35"/>
      <c r="C300" s="9"/>
      <c r="D300" s="9"/>
      <c r="E300" s="10"/>
      <c r="F300" s="10"/>
      <c r="G300" s="10"/>
      <c r="H300" s="10"/>
      <c r="I300" s="10"/>
      <c r="J300" s="10"/>
      <c r="K300" s="10"/>
      <c r="L300" s="11"/>
      <c r="M300" s="11"/>
      <c r="N300" s="54" t="s">
        <v>51</v>
      </c>
    </row>
    <row r="301" customFormat="false" ht="14.25" hidden="true" customHeight="false" outlineLevel="0" collapsed="false">
      <c r="A301" s="8"/>
      <c r="B301" s="35"/>
      <c r="C301" s="9"/>
      <c r="D301" s="9"/>
      <c r="E301" s="10"/>
      <c r="F301" s="10"/>
      <c r="G301" s="10"/>
      <c r="H301" s="10"/>
      <c r="I301" s="10"/>
      <c r="J301" s="10"/>
      <c r="K301" s="10"/>
      <c r="L301" s="11"/>
      <c r="M301" s="11"/>
      <c r="N301" s="54" t="s">
        <v>27</v>
      </c>
    </row>
    <row r="302" customFormat="false" ht="14.25" hidden="true" customHeight="false" outlineLevel="0" collapsed="false">
      <c r="A302" s="8"/>
      <c r="B302" s="35"/>
      <c r="C302" s="9"/>
      <c r="D302" s="9"/>
      <c r="E302" s="10"/>
      <c r="F302" s="10"/>
      <c r="G302" s="10"/>
      <c r="H302" s="10"/>
      <c r="I302" s="10"/>
      <c r="J302" s="10"/>
      <c r="K302" s="10"/>
      <c r="L302" s="11"/>
      <c r="M302" s="11"/>
      <c r="N302" s="54"/>
    </row>
    <row r="303" customFormat="false" ht="14.25" hidden="true" customHeight="false" outlineLevel="0" collapsed="false">
      <c r="A303" s="56"/>
      <c r="B303" s="35"/>
      <c r="C303" s="9"/>
      <c r="D303" s="9"/>
      <c r="E303" s="10"/>
      <c r="F303" s="10"/>
      <c r="G303" s="10"/>
      <c r="H303" s="10"/>
      <c r="I303" s="10"/>
      <c r="J303" s="10"/>
      <c r="K303" s="10"/>
      <c r="L303" s="11"/>
      <c r="M303" s="11"/>
      <c r="O303" s="34" t="s">
        <v>53</v>
      </c>
      <c r="P303" s="34" t="s">
        <v>54</v>
      </c>
      <c r="Q303" s="34" t="s">
        <v>55</v>
      </c>
      <c r="R303" s="34" t="s">
        <v>56</v>
      </c>
      <c r="S303" s="34" t="s">
        <v>57</v>
      </c>
      <c r="U303" s="34" t="s">
        <v>58</v>
      </c>
      <c r="V303" s="34" t="s">
        <v>59</v>
      </c>
      <c r="W303" s="34" t="s">
        <v>60</v>
      </c>
      <c r="X303" s="34" t="s">
        <v>61</v>
      </c>
    </row>
    <row r="304" customFormat="false" ht="15" hidden="false" customHeight="true" outlineLevel="0" collapsed="false">
      <c r="A304" s="1" t="s">
        <v>0</v>
      </c>
      <c r="B304" s="35" t="s">
        <v>0</v>
      </c>
      <c r="C304" s="9"/>
      <c r="D304" s="30"/>
      <c r="E304" s="31"/>
      <c r="F304" s="31"/>
      <c r="G304" s="31"/>
      <c r="H304" s="31"/>
      <c r="I304" s="31"/>
      <c r="J304" s="31"/>
      <c r="K304" s="31"/>
      <c r="L304" s="32"/>
      <c r="M304" s="11"/>
      <c r="O304" s="34" t="n">
        <v>100</v>
      </c>
      <c r="P304" s="34" t="str">
        <f aca="false">G287</f>
        <v>Enter Data</v>
      </c>
      <c r="Q304" s="34" t="n">
        <f aca="false">IF(AND(G287&gt;=0,G287&lt;=8),30,IF(AND(G287&gt;=8),15))</f>
        <v>15</v>
      </c>
      <c r="R304" s="34" t="e">
        <f aca="false">Q304-P304</f>
        <v>#VALUE!</v>
      </c>
      <c r="S304" s="34" t="e">
        <f aca="false">R304*$G$7/O304*1</f>
        <v>#VALUE!</v>
      </c>
      <c r="U304" s="34" t="n">
        <v>8</v>
      </c>
      <c r="V304" s="34" t="e">
        <f aca="false">R304/U304</f>
        <v>#VALUE!</v>
      </c>
      <c r="W304" s="34" t="e">
        <f aca="false">ROUNDUP(V304,0)</f>
        <v>#VALUE!</v>
      </c>
      <c r="X304" s="57" t="e">
        <f aca="false">S304/W304</f>
        <v>#VALUE!</v>
      </c>
    </row>
    <row r="305" customFormat="false" ht="15" hidden="false" customHeight="true" outlineLevel="0" collapsed="false">
      <c r="A305" s="8" t="s">
        <v>0</v>
      </c>
      <c r="B305" s="35" t="s">
        <v>0</v>
      </c>
      <c r="C305" s="9"/>
      <c r="D305" s="10"/>
      <c r="E305" s="10"/>
      <c r="F305" s="10"/>
      <c r="G305" s="10"/>
      <c r="H305" s="10"/>
      <c r="I305" s="10"/>
      <c r="J305" s="10"/>
      <c r="K305" s="10"/>
      <c r="L305" s="10"/>
      <c r="M305" s="11"/>
    </row>
    <row r="306" customFormat="false" ht="8.25" hidden="false" customHeight="true" outlineLevel="0" collapsed="false">
      <c r="A306" s="8" t="s">
        <v>0</v>
      </c>
      <c r="B306" s="35" t="s">
        <v>0</v>
      </c>
      <c r="C306" s="9"/>
      <c r="D306" s="40"/>
      <c r="E306" s="41"/>
      <c r="F306" s="41"/>
      <c r="G306" s="41"/>
      <c r="H306" s="41"/>
      <c r="I306" s="41"/>
      <c r="J306" s="41"/>
      <c r="K306" s="41"/>
      <c r="L306" s="43"/>
      <c r="M306" s="11"/>
    </row>
    <row r="307" customFormat="false" ht="18" hidden="false" customHeight="true" outlineLevel="0" collapsed="false">
      <c r="A307" s="8" t="s">
        <v>0</v>
      </c>
      <c r="B307" s="35" t="s">
        <v>0</v>
      </c>
      <c r="C307" s="9"/>
      <c r="D307" s="9"/>
      <c r="E307" s="49" t="s">
        <v>165</v>
      </c>
      <c r="F307" s="10"/>
      <c r="G307" s="50" t="s">
        <v>13</v>
      </c>
      <c r="H307" s="60" t="s">
        <v>131</v>
      </c>
      <c r="I307" s="10"/>
      <c r="J307" s="10"/>
      <c r="K307" s="51" t="s">
        <v>18</v>
      </c>
      <c r="L307" s="11"/>
      <c r="M307" s="11"/>
    </row>
    <row r="308" customFormat="false" ht="135" hidden="false" customHeight="true" outlineLevel="0" collapsed="false">
      <c r="A308" s="8" t="s">
        <v>0</v>
      </c>
      <c r="B308" s="35" t="s">
        <v>0</v>
      </c>
      <c r="C308" s="9"/>
      <c r="D308" s="9"/>
      <c r="E308" s="10"/>
      <c r="F308" s="10"/>
      <c r="G308" s="10"/>
      <c r="H308" s="10"/>
      <c r="I308" s="10"/>
      <c r="J308" s="10"/>
      <c r="K308" s="52" t="str">
        <f aca="false">IF(AND(G307&gt;=O309,G307&lt;=P309),N309,IF(AND(G307&gt;=O310,G307&lt;=P310),N310,IF(AND(G307&gt;=O311,G307&lt;=P311),N311,IF(AND(G307&gt;=O312,G307&lt;=P312),N312,IF(AND(G307&gt;=O313,G307&lt;=P313),N313,IF(AND(G307&gt;=O314,G307&lt;=P314),N314,N315))))))</f>
        <v>Verify Data Entry</v>
      </c>
      <c r="L308" s="11"/>
      <c r="M308" s="11"/>
      <c r="O308" s="34" t="s">
        <v>19</v>
      </c>
      <c r="P308" s="34" t="s">
        <v>20</v>
      </c>
    </row>
    <row r="309" customFormat="false" ht="72" hidden="true" customHeight="true" outlineLevel="0" collapsed="false">
      <c r="A309" s="8"/>
      <c r="B309" s="35"/>
      <c r="C309" s="9"/>
      <c r="D309" s="9"/>
      <c r="E309" s="10"/>
      <c r="F309" s="10"/>
      <c r="G309" s="10"/>
      <c r="H309" s="10"/>
      <c r="I309" s="10"/>
      <c r="J309" s="10"/>
      <c r="K309" s="53"/>
      <c r="L309" s="11"/>
      <c r="M309" s="11"/>
      <c r="N309" s="54" t="s">
        <v>166</v>
      </c>
      <c r="O309" s="34" t="n">
        <v>0</v>
      </c>
      <c r="P309" s="34" t="n">
        <v>8</v>
      </c>
    </row>
    <row r="310" customFormat="false" ht="57" hidden="true" customHeight="true" outlineLevel="0" collapsed="false">
      <c r="A310" s="8"/>
      <c r="B310" s="35"/>
      <c r="C310" s="9"/>
      <c r="D310" s="9"/>
      <c r="E310" s="10"/>
      <c r="F310" s="10"/>
      <c r="G310" s="10"/>
      <c r="H310" s="10"/>
      <c r="I310" s="10"/>
      <c r="J310" s="10"/>
      <c r="K310" s="53"/>
      <c r="L310" s="11"/>
      <c r="M310" s="11"/>
      <c r="N310" s="54" t="s">
        <v>167</v>
      </c>
      <c r="O310" s="34" t="n">
        <v>8.01</v>
      </c>
      <c r="P310" s="34" t="n">
        <v>13</v>
      </c>
    </row>
    <row r="311" customFormat="false" ht="72" hidden="true" customHeight="true" outlineLevel="0" collapsed="false">
      <c r="A311" s="8"/>
      <c r="B311" s="35"/>
      <c r="C311" s="9"/>
      <c r="D311" s="9"/>
      <c r="E311" s="10"/>
      <c r="F311" s="10"/>
      <c r="G311" s="10"/>
      <c r="H311" s="10"/>
      <c r="I311" s="10"/>
      <c r="J311" s="10"/>
      <c r="K311" s="53"/>
      <c r="L311" s="11"/>
      <c r="M311" s="11"/>
      <c r="N311" s="54" t="s">
        <v>168</v>
      </c>
      <c r="O311" s="34" t="n">
        <v>13.01</v>
      </c>
      <c r="P311" s="34" t="n">
        <v>15</v>
      </c>
    </row>
    <row r="312" customFormat="false" ht="100.5" hidden="true" customHeight="true" outlineLevel="0" collapsed="false">
      <c r="A312" s="8"/>
      <c r="B312" s="35"/>
      <c r="C312" s="9"/>
      <c r="D312" s="9"/>
      <c r="E312" s="10"/>
      <c r="F312" s="10"/>
      <c r="G312" s="10"/>
      <c r="H312" s="10"/>
      <c r="I312" s="10"/>
      <c r="J312" s="10"/>
      <c r="K312" s="53"/>
      <c r="L312" s="11"/>
      <c r="M312" s="11"/>
      <c r="N312" s="54" t="s">
        <v>169</v>
      </c>
      <c r="O312" s="34" t="n">
        <v>15.01</v>
      </c>
      <c r="P312" s="34" t="n">
        <v>30</v>
      </c>
    </row>
    <row r="313" customFormat="false" ht="114.75" hidden="true" customHeight="true" outlineLevel="0" collapsed="false">
      <c r="A313" s="8"/>
      <c r="B313" s="35"/>
      <c r="C313" s="9"/>
      <c r="D313" s="9"/>
      <c r="E313" s="10"/>
      <c r="F313" s="10"/>
      <c r="G313" s="10"/>
      <c r="H313" s="10"/>
      <c r="I313" s="10"/>
      <c r="J313" s="10"/>
      <c r="K313" s="53"/>
      <c r="L313" s="11"/>
      <c r="M313" s="11"/>
      <c r="N313" s="54" t="s">
        <v>170</v>
      </c>
      <c r="O313" s="34" t="n">
        <v>30.01</v>
      </c>
      <c r="P313" s="34" t="n">
        <v>90</v>
      </c>
    </row>
    <row r="314" customFormat="false" ht="129" hidden="true" customHeight="true" outlineLevel="0" collapsed="false">
      <c r="A314" s="8"/>
      <c r="B314" s="35"/>
      <c r="C314" s="9"/>
      <c r="D314" s="9"/>
      <c r="E314" s="10"/>
      <c r="F314" s="10"/>
      <c r="G314" s="10"/>
      <c r="H314" s="10"/>
      <c r="I314" s="10"/>
      <c r="J314" s="10"/>
      <c r="K314" s="53"/>
      <c r="L314" s="11"/>
      <c r="M314" s="11"/>
      <c r="N314" s="54" t="s">
        <v>171</v>
      </c>
      <c r="O314" s="34" t="n">
        <v>90.01</v>
      </c>
      <c r="P314" s="34" t="n">
        <v>160</v>
      </c>
    </row>
    <row r="315" customFormat="false" ht="14.25" hidden="true" customHeight="false" outlineLevel="0" collapsed="false">
      <c r="A315" s="8"/>
      <c r="B315" s="35"/>
      <c r="C315" s="9"/>
      <c r="D315" s="9"/>
      <c r="E315" s="10"/>
      <c r="F315" s="10"/>
      <c r="G315" s="10"/>
      <c r="H315" s="10"/>
      <c r="I315" s="10"/>
      <c r="J315" s="10"/>
      <c r="L315" s="11"/>
      <c r="M315" s="11"/>
      <c r="N315" s="34" t="s">
        <v>27</v>
      </c>
    </row>
    <row r="316" customFormat="false" ht="14.25" hidden="false" customHeight="false" outlineLevel="0" collapsed="false">
      <c r="A316" s="8" t="s">
        <v>0</v>
      </c>
      <c r="B316" s="35" t="s">
        <v>0</v>
      </c>
      <c r="C316" s="9"/>
      <c r="D316" s="9"/>
      <c r="E316" s="10"/>
      <c r="F316" s="10"/>
      <c r="G316" s="10"/>
      <c r="H316" s="10"/>
      <c r="I316" s="10"/>
      <c r="J316" s="10"/>
      <c r="K316" s="10"/>
      <c r="L316" s="11"/>
      <c r="M316" s="11"/>
    </row>
    <row r="317" customFormat="false" ht="14.25" hidden="false" customHeight="false" outlineLevel="0" collapsed="false">
      <c r="A317" s="8" t="s">
        <v>0</v>
      </c>
      <c r="B317" s="35" t="s">
        <v>0</v>
      </c>
      <c r="C317" s="9"/>
      <c r="D317" s="9"/>
      <c r="E317" s="51" t="str">
        <f aca="false">IF(AND(G307&gt;=0,G307&lt;=15),N318,IF(AND(G307&gt;=15,G307&lt;=150),N319,N320))</f>
        <v>Verify Data Entry</v>
      </c>
      <c r="F317" s="10"/>
      <c r="G317" s="10"/>
      <c r="H317" s="10"/>
      <c r="I317" s="10"/>
      <c r="J317" s="10"/>
      <c r="K317" s="10"/>
      <c r="L317" s="11"/>
      <c r="M317" s="11"/>
    </row>
    <row r="318" customFormat="false" ht="15" hidden="false" customHeight="true" outlineLevel="0" collapsed="false">
      <c r="A318" s="8" t="s">
        <v>0</v>
      </c>
      <c r="B318" s="35" t="s">
        <v>0</v>
      </c>
      <c r="C318" s="9"/>
      <c r="D318" s="9"/>
      <c r="E318" s="55" t="n">
        <f aca="false">IF(AND(E317=N318),X323,0)</f>
        <v>0</v>
      </c>
      <c r="F318" s="10" t="s">
        <v>47</v>
      </c>
      <c r="G318" s="47" t="s">
        <v>48</v>
      </c>
      <c r="H318" s="10" t="n">
        <f aca="false">IF(AND(E317=N318),W323,0)</f>
        <v>0</v>
      </c>
      <c r="I318" s="10" t="s">
        <v>49</v>
      </c>
      <c r="J318" s="10"/>
      <c r="K318" s="10"/>
      <c r="L318" s="11"/>
      <c r="M318" s="11"/>
      <c r="N318" s="54" t="s">
        <v>172</v>
      </c>
    </row>
    <row r="319" customFormat="false" ht="14.25" hidden="true" customHeight="false" outlineLevel="0" collapsed="false">
      <c r="A319" s="8"/>
      <c r="B319" s="35"/>
      <c r="C319" s="9"/>
      <c r="D319" s="9"/>
      <c r="E319" s="10"/>
      <c r="F319" s="10"/>
      <c r="G319" s="10"/>
      <c r="H319" s="10"/>
      <c r="I319" s="10"/>
      <c r="J319" s="10"/>
      <c r="K319" s="10"/>
      <c r="L319" s="11"/>
      <c r="M319" s="11"/>
      <c r="N319" s="54" t="s">
        <v>51</v>
      </c>
    </row>
    <row r="320" customFormat="false" ht="14.25" hidden="true" customHeight="false" outlineLevel="0" collapsed="false">
      <c r="A320" s="8"/>
      <c r="B320" s="35"/>
      <c r="C320" s="9"/>
      <c r="D320" s="9"/>
      <c r="E320" s="10"/>
      <c r="F320" s="10"/>
      <c r="G320" s="10"/>
      <c r="H320" s="10"/>
      <c r="I320" s="10"/>
      <c r="J320" s="10"/>
      <c r="K320" s="10"/>
      <c r="L320" s="11"/>
      <c r="M320" s="11"/>
      <c r="N320" s="54" t="s">
        <v>27</v>
      </c>
    </row>
    <row r="321" customFormat="false" ht="14.25" hidden="true" customHeight="false" outlineLevel="0" collapsed="false">
      <c r="A321" s="8"/>
      <c r="B321" s="35"/>
      <c r="C321" s="9"/>
      <c r="D321" s="9"/>
      <c r="E321" s="10"/>
      <c r="F321" s="10"/>
      <c r="G321" s="10"/>
      <c r="H321" s="10"/>
      <c r="I321" s="10"/>
      <c r="J321" s="10"/>
      <c r="K321" s="10"/>
      <c r="L321" s="11"/>
      <c r="M321" s="11"/>
      <c r="N321" s="54"/>
    </row>
    <row r="322" customFormat="false" ht="14.25" hidden="true" customHeight="false" outlineLevel="0" collapsed="false">
      <c r="A322" s="56"/>
      <c r="B322" s="35"/>
      <c r="C322" s="9"/>
      <c r="D322" s="9"/>
      <c r="E322" s="10"/>
      <c r="F322" s="10"/>
      <c r="G322" s="10"/>
      <c r="H322" s="10"/>
      <c r="I322" s="10"/>
      <c r="J322" s="10"/>
      <c r="K322" s="10"/>
      <c r="L322" s="11"/>
      <c r="M322" s="11"/>
      <c r="O322" s="34" t="s">
        <v>53</v>
      </c>
      <c r="P322" s="34" t="s">
        <v>54</v>
      </c>
      <c r="Q322" s="34" t="s">
        <v>55</v>
      </c>
      <c r="R322" s="34" t="s">
        <v>56</v>
      </c>
      <c r="S322" s="34" t="s">
        <v>57</v>
      </c>
      <c r="U322" s="34" t="s">
        <v>58</v>
      </c>
      <c r="V322" s="34" t="s">
        <v>59</v>
      </c>
      <c r="W322" s="34" t="s">
        <v>60</v>
      </c>
      <c r="X322" s="34" t="s">
        <v>61</v>
      </c>
    </row>
    <row r="323" customFormat="false" ht="15" hidden="false" customHeight="true" outlineLevel="0" collapsed="false">
      <c r="A323" s="1" t="s">
        <v>0</v>
      </c>
      <c r="B323" s="35" t="s">
        <v>0</v>
      </c>
      <c r="C323" s="9"/>
      <c r="D323" s="30"/>
      <c r="E323" s="31"/>
      <c r="F323" s="31"/>
      <c r="G323" s="31"/>
      <c r="H323" s="31"/>
      <c r="I323" s="31"/>
      <c r="J323" s="31"/>
      <c r="K323" s="31"/>
      <c r="L323" s="32"/>
      <c r="M323" s="11"/>
      <c r="O323" s="34" t="n">
        <v>100</v>
      </c>
      <c r="P323" s="34" t="str">
        <f aca="false">G307</f>
        <v>Enter Data</v>
      </c>
      <c r="Q323" s="34" t="n">
        <v>15</v>
      </c>
      <c r="R323" s="34" t="e">
        <f aca="false">Q323-P323</f>
        <v>#VALUE!</v>
      </c>
      <c r="S323" s="34" t="e">
        <f aca="false">R323*$G$7/O323*1</f>
        <v>#VALUE!</v>
      </c>
      <c r="U323" s="34" t="n">
        <v>3</v>
      </c>
      <c r="V323" s="34" t="e">
        <f aca="false">R323/U323</f>
        <v>#VALUE!</v>
      </c>
      <c r="W323" s="34" t="e">
        <f aca="false">ROUNDUP(V323,0)</f>
        <v>#VALUE!</v>
      </c>
      <c r="X323" s="57" t="e">
        <f aca="false">S323/W323</f>
        <v>#VALUE!</v>
      </c>
    </row>
    <row r="324" customFormat="false" ht="15" hidden="false" customHeight="true" outlineLevel="0" collapsed="false">
      <c r="A324" s="8" t="s">
        <v>0</v>
      </c>
      <c r="B324" s="35" t="s">
        <v>0</v>
      </c>
      <c r="C324" s="9"/>
      <c r="D324" s="10"/>
      <c r="E324" s="10"/>
      <c r="F324" s="10"/>
      <c r="G324" s="10"/>
      <c r="H324" s="10"/>
      <c r="I324" s="10"/>
      <c r="J324" s="10"/>
      <c r="K324" s="10"/>
      <c r="L324" s="10"/>
      <c r="M324" s="11"/>
    </row>
    <row r="325" customFormat="false" ht="8.25" hidden="false" customHeight="true" outlineLevel="0" collapsed="false">
      <c r="A325" s="8" t="s">
        <v>0</v>
      </c>
      <c r="B325" s="35" t="s">
        <v>0</v>
      </c>
      <c r="C325" s="9"/>
      <c r="D325" s="40"/>
      <c r="E325" s="41"/>
      <c r="F325" s="41"/>
      <c r="G325" s="41"/>
      <c r="H325" s="41"/>
      <c r="I325" s="41"/>
      <c r="J325" s="41"/>
      <c r="K325" s="41"/>
      <c r="L325" s="43"/>
      <c r="M325" s="11"/>
    </row>
    <row r="326" customFormat="false" ht="18" hidden="false" customHeight="true" outlineLevel="0" collapsed="false">
      <c r="A326" s="8" t="s">
        <v>0</v>
      </c>
      <c r="B326" s="35" t="s">
        <v>0</v>
      </c>
      <c r="C326" s="9"/>
      <c r="D326" s="9"/>
      <c r="E326" s="49" t="s">
        <v>173</v>
      </c>
      <c r="F326" s="10"/>
      <c r="G326" s="50" t="s">
        <v>13</v>
      </c>
      <c r="H326" s="60" t="s">
        <v>131</v>
      </c>
      <c r="I326" s="10"/>
      <c r="J326" s="10"/>
      <c r="K326" s="51" t="s">
        <v>18</v>
      </c>
      <c r="L326" s="11"/>
      <c r="M326" s="11"/>
    </row>
    <row r="327" customFormat="false" ht="171.75" hidden="false" customHeight="true" outlineLevel="0" collapsed="false">
      <c r="A327" s="8" t="s">
        <v>0</v>
      </c>
      <c r="B327" s="35" t="s">
        <v>0</v>
      </c>
      <c r="C327" s="9"/>
      <c r="D327" s="9"/>
      <c r="E327" s="10"/>
      <c r="F327" s="10"/>
      <c r="G327" s="10"/>
      <c r="H327" s="10"/>
      <c r="I327" s="10"/>
      <c r="J327" s="10"/>
      <c r="K327" s="52" t="str">
        <f aca="false">IF(AND(G326&gt;=O328,G326&lt;=P328),N328,IF(AND(G326&gt;=O329,G326&lt;=P329),N329,IF(AND(G326&gt;=O330,G326&lt;=P330),N330,IF(AND(G326&gt;=O331,G326&lt;=P331),N331,IF(AND(G326&gt;=O332,G326&lt;=P332),N332,IF(AND(G326&gt;=O333,G326&lt;=P333),N333,IF(AND(G326&gt;=O334,G326&lt;=P334),N334,N335)))))))</f>
        <v>Verify Data Entry</v>
      </c>
      <c r="L327" s="11"/>
      <c r="M327" s="11"/>
      <c r="O327" s="34" t="s">
        <v>19</v>
      </c>
      <c r="P327" s="34" t="s">
        <v>20</v>
      </c>
    </row>
    <row r="328" customFormat="false" ht="158.25" hidden="true" customHeight="true" outlineLevel="0" collapsed="false">
      <c r="A328" s="8"/>
      <c r="B328" s="35"/>
      <c r="C328" s="9"/>
      <c r="D328" s="9"/>
      <c r="E328" s="10"/>
      <c r="F328" s="10"/>
      <c r="G328" s="10"/>
      <c r="H328" s="10"/>
      <c r="I328" s="10"/>
      <c r="J328" s="10"/>
      <c r="K328" s="53"/>
      <c r="L328" s="11"/>
      <c r="M328" s="11"/>
      <c r="N328" s="54" t="s">
        <v>174</v>
      </c>
      <c r="O328" s="34" t="n">
        <v>0</v>
      </c>
      <c r="P328" s="34" t="n">
        <v>0.01</v>
      </c>
    </row>
    <row r="329" customFormat="false" ht="158.25" hidden="true" customHeight="true" outlineLevel="0" collapsed="false">
      <c r="A329" s="8"/>
      <c r="B329" s="35"/>
      <c r="C329" s="9"/>
      <c r="D329" s="9"/>
      <c r="E329" s="10"/>
      <c r="F329" s="10"/>
      <c r="G329" s="10"/>
      <c r="H329" s="10"/>
      <c r="I329" s="10"/>
      <c r="J329" s="10"/>
      <c r="K329" s="53"/>
      <c r="L329" s="11"/>
      <c r="M329" s="11"/>
      <c r="N329" s="54" t="s">
        <v>175</v>
      </c>
      <c r="O329" s="34" t="n">
        <v>0.01</v>
      </c>
      <c r="P329" s="34" t="n">
        <v>0.5</v>
      </c>
    </row>
    <row r="330" customFormat="false" ht="72" hidden="true" customHeight="true" outlineLevel="0" collapsed="false">
      <c r="A330" s="8"/>
      <c r="B330" s="35"/>
      <c r="C330" s="9"/>
      <c r="D330" s="9"/>
      <c r="E330" s="10"/>
      <c r="F330" s="10"/>
      <c r="G330" s="10"/>
      <c r="H330" s="10"/>
      <c r="I330" s="10"/>
      <c r="J330" s="10"/>
      <c r="K330" s="53"/>
      <c r="L330" s="11"/>
      <c r="M330" s="11"/>
      <c r="N330" s="54" t="s">
        <v>176</v>
      </c>
      <c r="O330" s="34" t="n">
        <v>0.51</v>
      </c>
      <c r="P330" s="34" t="n">
        <v>2.4</v>
      </c>
    </row>
    <row r="331" customFormat="false" ht="114.75" hidden="true" customHeight="true" outlineLevel="0" collapsed="false">
      <c r="A331" s="8"/>
      <c r="B331" s="35"/>
      <c r="C331" s="9"/>
      <c r="D331" s="9"/>
      <c r="E331" s="10"/>
      <c r="F331" s="10"/>
      <c r="G331" s="10"/>
      <c r="H331" s="10"/>
      <c r="I331" s="10"/>
      <c r="J331" s="10"/>
      <c r="K331" s="53"/>
      <c r="L331" s="11"/>
      <c r="M331" s="11"/>
      <c r="N331" s="54" t="s">
        <v>177</v>
      </c>
      <c r="O331" s="34" t="n">
        <v>2.41</v>
      </c>
      <c r="P331" s="34" t="n">
        <v>3</v>
      </c>
    </row>
    <row r="332" customFormat="false" ht="100.5" hidden="true" customHeight="true" outlineLevel="0" collapsed="false">
      <c r="A332" s="8"/>
      <c r="B332" s="35"/>
      <c r="C332" s="9"/>
      <c r="D332" s="9"/>
      <c r="E332" s="10"/>
      <c r="F332" s="10"/>
      <c r="G332" s="10"/>
      <c r="H332" s="10"/>
      <c r="I332" s="10"/>
      <c r="J332" s="10"/>
      <c r="K332" s="53"/>
      <c r="L332" s="11"/>
      <c r="M332" s="11"/>
      <c r="N332" s="54" t="s">
        <v>178</v>
      </c>
      <c r="O332" s="34" t="n">
        <v>3.01</v>
      </c>
      <c r="P332" s="34" t="n">
        <v>5</v>
      </c>
    </row>
    <row r="333" customFormat="false" ht="114.75" hidden="true" customHeight="true" outlineLevel="0" collapsed="false">
      <c r="A333" s="8"/>
      <c r="B333" s="35"/>
      <c r="C333" s="9"/>
      <c r="D333" s="9"/>
      <c r="E333" s="10"/>
      <c r="F333" s="10"/>
      <c r="G333" s="10"/>
      <c r="H333" s="10"/>
      <c r="I333" s="10"/>
      <c r="J333" s="10"/>
      <c r="K333" s="53"/>
      <c r="L333" s="11"/>
      <c r="M333" s="11"/>
      <c r="N333" s="54" t="s">
        <v>179</v>
      </c>
      <c r="O333" s="34" t="n">
        <v>5.01</v>
      </c>
      <c r="P333" s="34" t="n">
        <v>10</v>
      </c>
    </row>
    <row r="334" customFormat="false" ht="144" hidden="true" customHeight="true" outlineLevel="0" collapsed="false">
      <c r="A334" s="8"/>
      <c r="B334" s="35"/>
      <c r="C334" s="9"/>
      <c r="D334" s="9"/>
      <c r="E334" s="10"/>
      <c r="F334" s="10"/>
      <c r="G334" s="10"/>
      <c r="H334" s="10"/>
      <c r="I334" s="10"/>
      <c r="J334" s="10"/>
      <c r="K334" s="53"/>
      <c r="L334" s="11"/>
      <c r="M334" s="11"/>
      <c r="N334" s="54" t="s">
        <v>180</v>
      </c>
      <c r="O334" s="34" t="n">
        <v>10.01</v>
      </c>
      <c r="P334" s="34" t="n">
        <v>50</v>
      </c>
    </row>
    <row r="335" customFormat="false" ht="14.25" hidden="true" customHeight="false" outlineLevel="0" collapsed="false">
      <c r="A335" s="8"/>
      <c r="B335" s="35"/>
      <c r="C335" s="9"/>
      <c r="D335" s="9"/>
      <c r="E335" s="10"/>
      <c r="F335" s="10"/>
      <c r="G335" s="10"/>
      <c r="H335" s="10"/>
      <c r="I335" s="10"/>
      <c r="J335" s="10"/>
      <c r="L335" s="11"/>
      <c r="M335" s="11"/>
      <c r="N335" s="34" t="s">
        <v>27</v>
      </c>
    </row>
    <row r="336" customFormat="false" ht="14.25" hidden="false" customHeight="false" outlineLevel="0" collapsed="false">
      <c r="A336" s="8" t="s">
        <v>0</v>
      </c>
      <c r="B336" s="35" t="s">
        <v>0</v>
      </c>
      <c r="C336" s="9"/>
      <c r="D336" s="9"/>
      <c r="E336" s="10"/>
      <c r="F336" s="10"/>
      <c r="G336" s="10"/>
      <c r="H336" s="10"/>
      <c r="I336" s="10"/>
      <c r="J336" s="10"/>
      <c r="K336" s="10"/>
      <c r="L336" s="11"/>
      <c r="M336" s="11"/>
    </row>
    <row r="337" customFormat="false" ht="14.25" hidden="false" customHeight="false" outlineLevel="0" collapsed="false">
      <c r="A337" s="8" t="s">
        <v>0</v>
      </c>
      <c r="B337" s="35" t="s">
        <v>0</v>
      </c>
      <c r="C337" s="9"/>
      <c r="D337" s="9"/>
      <c r="E337" s="51" t="str">
        <f aca="false">IF(AND(G326&gt;=0,G326&lt;=2.5),N338,IF(AND(G326&gt;=2.5,G326&lt;=50),N339,N340))</f>
        <v>Verify Data Entry</v>
      </c>
      <c r="F337" s="10"/>
      <c r="G337" s="10"/>
      <c r="H337" s="10"/>
      <c r="I337" s="10"/>
      <c r="J337" s="10"/>
      <c r="K337" s="10"/>
      <c r="L337" s="11"/>
      <c r="M337" s="11"/>
    </row>
    <row r="338" customFormat="false" ht="16.5" hidden="false" customHeight="true" outlineLevel="0" collapsed="false">
      <c r="A338" s="8" t="s">
        <v>0</v>
      </c>
      <c r="B338" s="35" t="s">
        <v>0</v>
      </c>
      <c r="C338" s="9"/>
      <c r="D338" s="9"/>
      <c r="E338" s="55" t="n">
        <f aca="false">IF(AND(E337=N338),X343,0)</f>
        <v>0</v>
      </c>
      <c r="F338" s="10" t="s">
        <v>47</v>
      </c>
      <c r="G338" s="47" t="s">
        <v>48</v>
      </c>
      <c r="H338" s="10" t="n">
        <f aca="false">IF(AND(E337=N338),W343,0)</f>
        <v>0</v>
      </c>
      <c r="I338" s="10" t="s">
        <v>49</v>
      </c>
      <c r="J338" s="10"/>
      <c r="K338" s="10"/>
      <c r="L338" s="11"/>
      <c r="M338" s="11"/>
      <c r="N338" s="54" t="s">
        <v>181</v>
      </c>
    </row>
    <row r="339" customFormat="false" ht="14.25" hidden="true" customHeight="false" outlineLevel="0" collapsed="false">
      <c r="A339" s="8"/>
      <c r="B339" s="35"/>
      <c r="C339" s="9"/>
      <c r="D339" s="9"/>
      <c r="E339" s="10"/>
      <c r="F339" s="10"/>
      <c r="G339" s="10"/>
      <c r="H339" s="10"/>
      <c r="I339" s="10"/>
      <c r="J339" s="10"/>
      <c r="K339" s="10"/>
      <c r="L339" s="11"/>
      <c r="M339" s="11"/>
      <c r="N339" s="54" t="s">
        <v>51</v>
      </c>
    </row>
    <row r="340" customFormat="false" ht="14.25" hidden="true" customHeight="false" outlineLevel="0" collapsed="false">
      <c r="A340" s="8"/>
      <c r="B340" s="35"/>
      <c r="C340" s="9"/>
      <c r="D340" s="9"/>
      <c r="E340" s="10"/>
      <c r="F340" s="10"/>
      <c r="G340" s="10"/>
      <c r="H340" s="10"/>
      <c r="I340" s="10"/>
      <c r="J340" s="10"/>
      <c r="K340" s="10"/>
      <c r="L340" s="11"/>
      <c r="M340" s="11"/>
      <c r="N340" s="54" t="s">
        <v>27</v>
      </c>
    </row>
    <row r="341" customFormat="false" ht="14.25" hidden="true" customHeight="false" outlineLevel="0" collapsed="false">
      <c r="A341" s="8"/>
      <c r="B341" s="35"/>
      <c r="C341" s="9"/>
      <c r="D341" s="9"/>
      <c r="E341" s="10"/>
      <c r="F341" s="10"/>
      <c r="G341" s="10"/>
      <c r="H341" s="10"/>
      <c r="I341" s="10"/>
      <c r="J341" s="10"/>
      <c r="K341" s="10"/>
      <c r="L341" s="11"/>
      <c r="M341" s="11"/>
      <c r="N341" s="54"/>
    </row>
    <row r="342" customFormat="false" ht="14.25" hidden="true" customHeight="false" outlineLevel="0" collapsed="false">
      <c r="A342" s="56"/>
      <c r="B342" s="35"/>
      <c r="C342" s="9"/>
      <c r="D342" s="9"/>
      <c r="E342" s="10"/>
      <c r="F342" s="10"/>
      <c r="G342" s="10"/>
      <c r="H342" s="10"/>
      <c r="I342" s="10"/>
      <c r="J342" s="10"/>
      <c r="K342" s="10"/>
      <c r="L342" s="11"/>
      <c r="M342" s="11"/>
      <c r="O342" s="34" t="s">
        <v>53</v>
      </c>
      <c r="P342" s="34" t="s">
        <v>54</v>
      </c>
      <c r="Q342" s="34" t="s">
        <v>55</v>
      </c>
      <c r="R342" s="34" t="s">
        <v>56</v>
      </c>
      <c r="S342" s="34" t="s">
        <v>57</v>
      </c>
      <c r="U342" s="34" t="s">
        <v>58</v>
      </c>
      <c r="V342" s="34" t="s">
        <v>59</v>
      </c>
      <c r="W342" s="34" t="s">
        <v>60</v>
      </c>
      <c r="X342" s="34" t="s">
        <v>61</v>
      </c>
    </row>
    <row r="343" customFormat="false" ht="15" hidden="false" customHeight="true" outlineLevel="0" collapsed="false">
      <c r="A343" s="1" t="s">
        <v>0</v>
      </c>
      <c r="B343" s="35" t="s">
        <v>0</v>
      </c>
      <c r="C343" s="9"/>
      <c r="D343" s="30"/>
      <c r="E343" s="31"/>
      <c r="F343" s="31"/>
      <c r="G343" s="31"/>
      <c r="H343" s="31"/>
      <c r="I343" s="31"/>
      <c r="J343" s="31"/>
      <c r="K343" s="31"/>
      <c r="L343" s="32"/>
      <c r="M343" s="11"/>
      <c r="O343" s="34" t="n">
        <v>100</v>
      </c>
      <c r="P343" s="34" t="str">
        <f aca="false">G326</f>
        <v>Enter Data</v>
      </c>
      <c r="Q343" s="34" t="n">
        <v>2.5</v>
      </c>
      <c r="R343" s="34" t="e">
        <f aca="false">Q343-P343</f>
        <v>#VALUE!</v>
      </c>
      <c r="S343" s="34" t="e">
        <f aca="false">R343*$G$7/O343*1</f>
        <v>#VALUE!</v>
      </c>
      <c r="U343" s="34" t="n">
        <v>0.5</v>
      </c>
      <c r="V343" s="34" t="e">
        <f aca="false">R343/U343</f>
        <v>#VALUE!</v>
      </c>
      <c r="W343" s="34" t="e">
        <f aca="false">ROUNDUP(V343,0)</f>
        <v>#VALUE!</v>
      </c>
      <c r="X343" s="57" t="e">
        <f aca="false">S343/W343</f>
        <v>#VALUE!</v>
      </c>
    </row>
    <row r="344" customFormat="false" ht="15" hidden="false" customHeight="true" outlineLevel="0" collapsed="false">
      <c r="A344" s="8" t="s">
        <v>0</v>
      </c>
      <c r="B344" s="35" t="s">
        <v>0</v>
      </c>
      <c r="C344" s="9"/>
      <c r="D344" s="10"/>
      <c r="E344" s="10"/>
      <c r="F344" s="10"/>
      <c r="G344" s="10"/>
      <c r="H344" s="10"/>
      <c r="I344" s="10"/>
      <c r="J344" s="10"/>
      <c r="K344" s="10"/>
      <c r="L344" s="10"/>
      <c r="M344" s="11"/>
    </row>
    <row r="345" customFormat="false" ht="8.25" hidden="false" customHeight="true" outlineLevel="0" collapsed="false">
      <c r="A345" s="8" t="s">
        <v>0</v>
      </c>
      <c r="B345" s="35" t="s">
        <v>0</v>
      </c>
      <c r="C345" s="9"/>
      <c r="D345" s="40"/>
      <c r="E345" s="41"/>
      <c r="F345" s="41"/>
      <c r="G345" s="41"/>
      <c r="H345" s="41"/>
      <c r="I345" s="41"/>
      <c r="J345" s="41"/>
      <c r="K345" s="41"/>
      <c r="L345" s="43"/>
      <c r="M345" s="11"/>
    </row>
    <row r="346" customFormat="false" ht="18" hidden="false" customHeight="true" outlineLevel="0" collapsed="false">
      <c r="A346" s="8" t="s">
        <v>0</v>
      </c>
      <c r="B346" s="35" t="s">
        <v>0</v>
      </c>
      <c r="C346" s="9"/>
      <c r="D346" s="9"/>
      <c r="E346" s="49" t="s">
        <v>182</v>
      </c>
      <c r="F346" s="10"/>
      <c r="G346" s="50" t="s">
        <v>13</v>
      </c>
      <c r="H346" s="60" t="s">
        <v>131</v>
      </c>
      <c r="I346" s="10"/>
      <c r="J346" s="10"/>
      <c r="K346" s="51" t="s">
        <v>18</v>
      </c>
      <c r="L346" s="11"/>
      <c r="M346" s="11"/>
    </row>
    <row r="347" customFormat="false" ht="270" hidden="false" customHeight="true" outlineLevel="0" collapsed="false">
      <c r="A347" s="8" t="s">
        <v>0</v>
      </c>
      <c r="B347" s="35" t="s">
        <v>0</v>
      </c>
      <c r="C347" s="9"/>
      <c r="D347" s="9"/>
      <c r="E347" s="10"/>
      <c r="F347" s="10"/>
      <c r="G347" s="10"/>
      <c r="H347" s="10"/>
      <c r="I347" s="10"/>
      <c r="J347" s="10"/>
      <c r="K347" s="52" t="str">
        <f aca="false">IF(AND(G346&gt;=O348,G346&lt;=P348),N348,IF(AND(G346&gt;=O349,G346&lt;=P349),N349,IF(AND(G346&gt;=O350,G346&lt;=P350),N350,IF(AND(G346&gt;=O351,G346&lt;=P351),N351,IF(AND(G346&gt;=O352,G346&lt;=P352),N352,IF(AND(G346&gt;=O353,G346&lt;=P353),N353,N354))))))</f>
        <v>Verify Data Entry</v>
      </c>
      <c r="L347" s="11"/>
      <c r="M347" s="11"/>
      <c r="O347" s="34" t="s">
        <v>19</v>
      </c>
      <c r="P347" s="34" t="s">
        <v>20</v>
      </c>
    </row>
    <row r="348" customFormat="false" ht="234" hidden="true" customHeight="true" outlineLevel="0" collapsed="false">
      <c r="A348" s="8"/>
      <c r="B348" s="35"/>
      <c r="C348" s="9"/>
      <c r="D348" s="9"/>
      <c r="E348" s="10"/>
      <c r="F348" s="10"/>
      <c r="G348" s="10"/>
      <c r="H348" s="10"/>
      <c r="I348" s="10"/>
      <c r="J348" s="10"/>
      <c r="K348" s="53"/>
      <c r="L348" s="11"/>
      <c r="M348" s="11"/>
      <c r="N348" s="54" t="s">
        <v>183</v>
      </c>
      <c r="O348" s="34" t="n">
        <v>0</v>
      </c>
      <c r="P348" s="34" t="n">
        <v>0.8</v>
      </c>
    </row>
    <row r="349" customFormat="false" ht="129" hidden="true" customHeight="true" outlineLevel="0" collapsed="false">
      <c r="A349" s="8"/>
      <c r="B349" s="35"/>
      <c r="C349" s="9"/>
      <c r="D349" s="9"/>
      <c r="E349" s="10"/>
      <c r="F349" s="10"/>
      <c r="G349" s="10"/>
      <c r="H349" s="10"/>
      <c r="I349" s="10"/>
      <c r="J349" s="10"/>
      <c r="K349" s="53"/>
      <c r="L349" s="11"/>
      <c r="M349" s="11"/>
      <c r="N349" s="54" t="s">
        <v>184</v>
      </c>
      <c r="O349" s="34" t="n">
        <v>0.81</v>
      </c>
      <c r="P349" s="34" t="n">
        <v>1.5</v>
      </c>
    </row>
    <row r="350" customFormat="false" ht="241.5" hidden="true" customHeight="true" outlineLevel="0" collapsed="false">
      <c r="A350" s="8"/>
      <c r="B350" s="35"/>
      <c r="C350" s="9"/>
      <c r="D350" s="9"/>
      <c r="E350" s="10"/>
      <c r="F350" s="10"/>
      <c r="G350" s="10"/>
      <c r="H350" s="10"/>
      <c r="I350" s="10"/>
      <c r="J350" s="10"/>
      <c r="K350" s="53"/>
      <c r="L350" s="11"/>
      <c r="M350" s="11"/>
      <c r="N350" s="54" t="s">
        <v>185</v>
      </c>
      <c r="O350" s="34" t="n">
        <v>1.51</v>
      </c>
      <c r="P350" s="34" t="n">
        <v>2.5</v>
      </c>
    </row>
    <row r="351" customFormat="false" ht="213.75" hidden="true" customHeight="true" outlineLevel="0" collapsed="false">
      <c r="A351" s="8"/>
      <c r="B351" s="35"/>
      <c r="C351" s="9"/>
      <c r="D351" s="9"/>
      <c r="E351" s="10"/>
      <c r="F351" s="10"/>
      <c r="G351" s="10"/>
      <c r="H351" s="10"/>
      <c r="I351" s="10"/>
      <c r="J351" s="10"/>
      <c r="K351" s="53"/>
      <c r="L351" s="11"/>
      <c r="M351" s="11"/>
      <c r="N351" s="54" t="s">
        <v>186</v>
      </c>
      <c r="O351" s="34" t="n">
        <v>2.51</v>
      </c>
      <c r="P351" s="34" t="n">
        <v>5</v>
      </c>
    </row>
    <row r="352" customFormat="false" ht="201.75" hidden="true" customHeight="true" outlineLevel="0" collapsed="false">
      <c r="A352" s="8"/>
      <c r="B352" s="35"/>
      <c r="C352" s="9"/>
      <c r="D352" s="9"/>
      <c r="E352" s="10"/>
      <c r="F352" s="10"/>
      <c r="G352" s="10"/>
      <c r="H352" s="10"/>
      <c r="I352" s="10"/>
      <c r="J352" s="10"/>
      <c r="K352" s="53"/>
      <c r="L352" s="11"/>
      <c r="M352" s="11"/>
      <c r="N352" s="54" t="s">
        <v>186</v>
      </c>
      <c r="O352" s="34" t="n">
        <v>5.01</v>
      </c>
      <c r="P352" s="34" t="n">
        <v>10</v>
      </c>
    </row>
    <row r="353" customFormat="false" ht="243" hidden="true" customHeight="true" outlineLevel="0" collapsed="false">
      <c r="A353" s="8"/>
      <c r="B353" s="35"/>
      <c r="C353" s="9"/>
      <c r="D353" s="9"/>
      <c r="E353" s="10"/>
      <c r="F353" s="10"/>
      <c r="G353" s="10"/>
      <c r="H353" s="10"/>
      <c r="I353" s="10"/>
      <c r="J353" s="10"/>
      <c r="K353" s="53"/>
      <c r="L353" s="11"/>
      <c r="M353" s="11"/>
      <c r="N353" s="54" t="s">
        <v>187</v>
      </c>
      <c r="O353" s="34" t="n">
        <v>10.01</v>
      </c>
      <c r="P353" s="34" t="n">
        <v>50</v>
      </c>
    </row>
    <row r="354" customFormat="false" ht="14.25" hidden="true" customHeight="false" outlineLevel="0" collapsed="false">
      <c r="A354" s="8"/>
      <c r="B354" s="35"/>
      <c r="C354" s="9"/>
      <c r="D354" s="9"/>
      <c r="E354" s="10"/>
      <c r="F354" s="10"/>
      <c r="G354" s="10"/>
      <c r="H354" s="10"/>
      <c r="I354" s="10"/>
      <c r="J354" s="10"/>
      <c r="L354" s="11"/>
      <c r="M354" s="11"/>
      <c r="N354" s="34" t="s">
        <v>27</v>
      </c>
    </row>
    <row r="355" customFormat="false" ht="14.25" hidden="false" customHeight="false" outlineLevel="0" collapsed="false">
      <c r="A355" s="8" t="s">
        <v>0</v>
      </c>
      <c r="B355" s="35" t="s">
        <v>0</v>
      </c>
      <c r="C355" s="9"/>
      <c r="D355" s="9"/>
      <c r="E355" s="10"/>
      <c r="F355" s="10"/>
      <c r="G355" s="10"/>
      <c r="H355" s="10"/>
      <c r="I355" s="10"/>
      <c r="J355" s="10"/>
      <c r="K355" s="10"/>
      <c r="L355" s="11"/>
      <c r="M355" s="11"/>
    </row>
    <row r="356" customFormat="false" ht="14.25" hidden="false" customHeight="false" outlineLevel="0" collapsed="false">
      <c r="A356" s="8" t="s">
        <v>0</v>
      </c>
      <c r="B356" s="35" t="s">
        <v>0</v>
      </c>
      <c r="C356" s="9"/>
      <c r="D356" s="9"/>
      <c r="E356" s="51" t="str">
        <f aca="false">IF(AND(G346&gt;=0,G346&lt;=2.5),N357,IF(AND(G346&gt;=2.5,G346&lt;=50),N358,N359))</f>
        <v>Verify Data Entry</v>
      </c>
      <c r="F356" s="10"/>
      <c r="G356" s="10"/>
      <c r="H356" s="10"/>
      <c r="I356" s="10"/>
      <c r="J356" s="10"/>
      <c r="K356" s="10"/>
      <c r="L356" s="11"/>
      <c r="M356" s="11"/>
    </row>
    <row r="357" customFormat="false" ht="14.25" hidden="false" customHeight="false" outlineLevel="0" collapsed="false">
      <c r="A357" s="8" t="s">
        <v>0</v>
      </c>
      <c r="B357" s="35" t="s">
        <v>0</v>
      </c>
      <c r="C357" s="9"/>
      <c r="D357" s="9"/>
      <c r="E357" s="55" t="n">
        <f aca="false">IF(AND(E356=N357),X362,0)</f>
        <v>0</v>
      </c>
      <c r="F357" s="10" t="s">
        <v>47</v>
      </c>
      <c r="G357" s="47"/>
      <c r="H357" s="10"/>
      <c r="I357" s="10"/>
      <c r="J357" s="10"/>
      <c r="K357" s="10"/>
      <c r="L357" s="11"/>
      <c r="M357" s="11"/>
      <c r="N357" s="54" t="s">
        <v>188</v>
      </c>
    </row>
    <row r="358" customFormat="false" ht="14.25" hidden="true" customHeight="false" outlineLevel="0" collapsed="false">
      <c r="A358" s="8"/>
      <c r="B358" s="35"/>
      <c r="C358" s="9"/>
      <c r="D358" s="9"/>
      <c r="E358" s="10"/>
      <c r="F358" s="10"/>
      <c r="G358" s="10"/>
      <c r="H358" s="10"/>
      <c r="I358" s="10"/>
      <c r="J358" s="10"/>
      <c r="K358" s="10"/>
      <c r="L358" s="11"/>
      <c r="M358" s="11"/>
      <c r="N358" s="54" t="s">
        <v>189</v>
      </c>
    </row>
    <row r="359" customFormat="false" ht="14.25" hidden="false" customHeight="false" outlineLevel="0" collapsed="false">
      <c r="A359" s="8" t="s">
        <v>0</v>
      </c>
      <c r="B359" s="35" t="s">
        <v>0</v>
      </c>
      <c r="C359" s="9"/>
      <c r="D359" s="9"/>
      <c r="E359" s="51" t="s">
        <v>126</v>
      </c>
      <c r="F359" s="10"/>
      <c r="G359" s="10"/>
      <c r="H359" s="10"/>
      <c r="I359" s="10"/>
      <c r="J359" s="10"/>
      <c r="K359" s="10"/>
      <c r="L359" s="11"/>
      <c r="M359" s="11"/>
      <c r="N359" s="54" t="s">
        <v>27</v>
      </c>
    </row>
    <row r="360" customFormat="false" ht="14.25" hidden="true" customHeight="false" outlineLevel="0" collapsed="false">
      <c r="A360" s="8"/>
      <c r="B360" s="35"/>
      <c r="C360" s="9"/>
      <c r="D360" s="9"/>
      <c r="E360" s="10"/>
      <c r="F360" s="10"/>
      <c r="G360" s="10"/>
      <c r="H360" s="10"/>
      <c r="I360" s="10"/>
      <c r="J360" s="10"/>
      <c r="K360" s="10"/>
      <c r="L360" s="11"/>
      <c r="M360" s="11"/>
      <c r="N360" s="54"/>
    </row>
    <row r="361" customFormat="false" ht="14.25" hidden="true" customHeight="false" outlineLevel="0" collapsed="false">
      <c r="A361" s="56"/>
      <c r="B361" s="35"/>
      <c r="C361" s="9"/>
      <c r="D361" s="9"/>
      <c r="E361" s="10"/>
      <c r="F361" s="10"/>
      <c r="G361" s="10"/>
      <c r="H361" s="10"/>
      <c r="I361" s="10"/>
      <c r="J361" s="10"/>
      <c r="K361" s="10"/>
      <c r="L361" s="11"/>
      <c r="M361" s="11"/>
      <c r="O361" s="34" t="s">
        <v>53</v>
      </c>
      <c r="P361" s="34" t="s">
        <v>54</v>
      </c>
      <c r="Q361" s="34" t="s">
        <v>55</v>
      </c>
      <c r="R361" s="34" t="s">
        <v>56</v>
      </c>
      <c r="S361" s="34" t="s">
        <v>57</v>
      </c>
      <c r="U361" s="34" t="s">
        <v>58</v>
      </c>
      <c r="V361" s="34" t="s">
        <v>59</v>
      </c>
      <c r="W361" s="34" t="s">
        <v>60</v>
      </c>
      <c r="X361" s="34" t="s">
        <v>61</v>
      </c>
    </row>
    <row r="362" customFormat="false" ht="14.25" hidden="false" customHeight="false" outlineLevel="0" collapsed="false">
      <c r="A362" s="1" t="s">
        <v>0</v>
      </c>
      <c r="B362" s="35" t="s">
        <v>0</v>
      </c>
      <c r="C362" s="9"/>
      <c r="D362" s="9"/>
      <c r="E362" s="10"/>
      <c r="F362" s="10"/>
      <c r="G362" s="10"/>
      <c r="H362" s="10"/>
      <c r="I362" s="10"/>
      <c r="J362" s="10"/>
      <c r="K362" s="10"/>
      <c r="L362" s="11"/>
      <c r="M362" s="11"/>
      <c r="O362" s="34" t="n">
        <v>100</v>
      </c>
      <c r="P362" s="34" t="n">
        <v>0</v>
      </c>
      <c r="Q362" s="34" t="n">
        <v>0.1</v>
      </c>
      <c r="R362" s="34" t="n">
        <f aca="false">Q362-P362</f>
        <v>0.1</v>
      </c>
      <c r="S362" s="34" t="e">
        <f aca="false">R362*$G$7/O362*1</f>
        <v>#VALUE!</v>
      </c>
      <c r="U362" s="34" t="n">
        <v>1</v>
      </c>
      <c r="V362" s="34" t="n">
        <f aca="false">R362/U362</f>
        <v>0.1</v>
      </c>
      <c r="W362" s="34" t="n">
        <f aca="false">ROUNDUP(V362,0)</f>
        <v>1</v>
      </c>
      <c r="X362" s="57" t="e">
        <f aca="false">S362/W362</f>
        <v>#VALUE!</v>
      </c>
    </row>
    <row r="363" customFormat="false" ht="14.25" hidden="false" customHeight="false" outlineLevel="0" collapsed="false">
      <c r="A363" s="8" t="s">
        <v>0</v>
      </c>
      <c r="B363" s="35" t="s">
        <v>0</v>
      </c>
      <c r="C363" s="9"/>
      <c r="D363" s="9"/>
      <c r="E363" s="51" t="str">
        <f aca="false">IF(AND(G346&gt;=0,G346&lt;=2.5),N364,IF(AND(G346&gt;=2.5,G346&lt;=50),N365,N366))</f>
        <v>Verify Data Entry</v>
      </c>
      <c r="F363" s="10"/>
      <c r="G363" s="10"/>
      <c r="H363" s="10"/>
      <c r="I363" s="10"/>
      <c r="J363" s="10"/>
      <c r="K363" s="10"/>
      <c r="L363" s="11"/>
      <c r="M363" s="11"/>
    </row>
    <row r="364" customFormat="false" ht="14.25" hidden="false" customHeight="false" outlineLevel="0" collapsed="false">
      <c r="A364" s="8" t="s">
        <v>0</v>
      </c>
      <c r="B364" s="35" t="s">
        <v>0</v>
      </c>
      <c r="C364" s="9"/>
      <c r="D364" s="9"/>
      <c r="E364" s="55" t="n">
        <f aca="false">IF(AND(E363=N364),X369,0)</f>
        <v>0</v>
      </c>
      <c r="F364" s="10" t="s">
        <v>47</v>
      </c>
      <c r="G364" s="47"/>
      <c r="H364" s="10"/>
      <c r="I364" s="10"/>
      <c r="J364" s="10"/>
      <c r="K364" s="10"/>
      <c r="L364" s="11"/>
      <c r="M364" s="11"/>
      <c r="N364" s="54" t="s">
        <v>190</v>
      </c>
    </row>
    <row r="365" customFormat="false" ht="14.25" hidden="true" customHeight="false" outlineLevel="0" collapsed="false">
      <c r="A365" s="8"/>
      <c r="B365" s="35"/>
      <c r="C365" s="9"/>
      <c r="D365" s="9"/>
      <c r="E365" s="10"/>
      <c r="F365" s="10"/>
      <c r="G365" s="10"/>
      <c r="H365" s="10"/>
      <c r="I365" s="10"/>
      <c r="J365" s="10"/>
      <c r="K365" s="10"/>
      <c r="L365" s="11"/>
      <c r="M365" s="11"/>
      <c r="N365" s="54" t="s">
        <v>189</v>
      </c>
    </row>
    <row r="366" customFormat="false" ht="14.25" hidden="true" customHeight="false" outlineLevel="0" collapsed="false">
      <c r="A366" s="8"/>
      <c r="B366" s="35"/>
      <c r="C366" s="9"/>
      <c r="D366" s="9"/>
      <c r="E366" s="51"/>
      <c r="F366" s="10"/>
      <c r="G366" s="10"/>
      <c r="H366" s="10"/>
      <c r="I366" s="10"/>
      <c r="J366" s="10"/>
      <c r="K366" s="10"/>
      <c r="L366" s="11"/>
      <c r="M366" s="11"/>
      <c r="N366" s="54" t="s">
        <v>27</v>
      </c>
    </row>
    <row r="367" customFormat="false" ht="14.25" hidden="true" customHeight="false" outlineLevel="0" collapsed="false">
      <c r="A367" s="8"/>
      <c r="B367" s="35"/>
      <c r="C367" s="9"/>
      <c r="D367" s="9"/>
      <c r="E367" s="10"/>
      <c r="F367" s="10"/>
      <c r="G367" s="10"/>
      <c r="H367" s="10"/>
      <c r="I367" s="10"/>
      <c r="J367" s="10"/>
      <c r="K367" s="10"/>
      <c r="L367" s="11"/>
      <c r="M367" s="11"/>
      <c r="N367" s="54"/>
    </row>
    <row r="368" customFormat="false" ht="14.25" hidden="true" customHeight="false" outlineLevel="0" collapsed="false">
      <c r="A368" s="56"/>
      <c r="B368" s="35"/>
      <c r="C368" s="9"/>
      <c r="D368" s="9"/>
      <c r="E368" s="10"/>
      <c r="F368" s="10"/>
      <c r="G368" s="10"/>
      <c r="H368" s="10"/>
      <c r="I368" s="10"/>
      <c r="J368" s="10"/>
      <c r="K368" s="10"/>
      <c r="L368" s="11"/>
      <c r="M368" s="11"/>
      <c r="O368" s="34" t="s">
        <v>53</v>
      </c>
      <c r="P368" s="34" t="s">
        <v>54</v>
      </c>
      <c r="Q368" s="34" t="s">
        <v>55</v>
      </c>
      <c r="R368" s="34" t="s">
        <v>56</v>
      </c>
      <c r="S368" s="34" t="s">
        <v>57</v>
      </c>
      <c r="U368" s="34" t="s">
        <v>58</v>
      </c>
      <c r="V368" s="34" t="s">
        <v>59</v>
      </c>
      <c r="W368" s="34" t="s">
        <v>60</v>
      </c>
      <c r="X368" s="34" t="s">
        <v>61</v>
      </c>
    </row>
    <row r="369" customFormat="false" ht="14.25" hidden="true" customHeight="false" outlineLevel="0" collapsed="false">
      <c r="B369" s="35"/>
      <c r="C369" s="9"/>
      <c r="D369" s="9"/>
      <c r="E369" s="10"/>
      <c r="F369" s="10"/>
      <c r="G369" s="10"/>
      <c r="H369" s="10"/>
      <c r="I369" s="10"/>
      <c r="J369" s="10"/>
      <c r="K369" s="10"/>
      <c r="L369" s="11"/>
      <c r="M369" s="11"/>
      <c r="O369" s="34" t="n">
        <v>37.85</v>
      </c>
      <c r="P369" s="34" t="n">
        <v>0</v>
      </c>
      <c r="Q369" s="34" t="n">
        <v>0.1</v>
      </c>
      <c r="R369" s="34" t="n">
        <f aca="false">Q369-P369</f>
        <v>0.1</v>
      </c>
      <c r="S369" s="34" t="e">
        <f aca="false">R369*$G$7/O369*1</f>
        <v>#VALUE!</v>
      </c>
      <c r="U369" s="34" t="n">
        <v>1</v>
      </c>
      <c r="V369" s="34" t="n">
        <f aca="false">R369/U369</f>
        <v>0.1</v>
      </c>
      <c r="W369" s="34" t="n">
        <f aca="false">ROUNDUP(V369,0)</f>
        <v>1</v>
      </c>
      <c r="X369" s="57" t="e">
        <f aca="false">S369/W369</f>
        <v>#VALUE!</v>
      </c>
    </row>
    <row r="370" customFormat="false" ht="14.25" hidden="true" customHeight="false" outlineLevel="0" collapsed="false">
      <c r="A370" s="8"/>
      <c r="B370" s="35"/>
      <c r="C370" s="9"/>
      <c r="D370" s="9"/>
      <c r="E370" s="10"/>
      <c r="F370" s="10"/>
      <c r="G370" s="10"/>
      <c r="H370" s="10"/>
      <c r="I370" s="10"/>
      <c r="J370" s="10"/>
      <c r="K370" s="10"/>
      <c r="L370" s="11"/>
      <c r="M370" s="11"/>
    </row>
    <row r="371" customFormat="false" ht="14.25" hidden="true" customHeight="false" outlineLevel="0" collapsed="false">
      <c r="B371" s="35"/>
      <c r="C371" s="9"/>
      <c r="D371" s="9"/>
      <c r="E371" s="10"/>
      <c r="F371" s="10"/>
      <c r="G371" s="10"/>
      <c r="H371" s="10"/>
      <c r="I371" s="10"/>
      <c r="J371" s="10"/>
      <c r="K371" s="10"/>
      <c r="L371" s="11"/>
      <c r="M371" s="11"/>
    </row>
    <row r="372" customFormat="false" ht="14.25" hidden="true" customHeight="false" outlineLevel="0" collapsed="false">
      <c r="B372" s="35"/>
      <c r="C372" s="9"/>
      <c r="D372" s="9"/>
      <c r="E372" s="10"/>
      <c r="F372" s="10"/>
      <c r="G372" s="10"/>
      <c r="H372" s="10"/>
      <c r="I372" s="10"/>
      <c r="J372" s="10"/>
      <c r="K372" s="10"/>
      <c r="L372" s="11"/>
      <c r="M372" s="11"/>
    </row>
    <row r="373" customFormat="false" ht="14.25" hidden="true" customHeight="false" outlineLevel="0" collapsed="false">
      <c r="B373" s="35"/>
      <c r="C373" s="9"/>
      <c r="D373" s="9"/>
      <c r="E373" s="10"/>
      <c r="F373" s="10"/>
      <c r="G373" s="10"/>
      <c r="H373" s="10"/>
      <c r="I373" s="10"/>
      <c r="J373" s="10"/>
      <c r="K373" s="10"/>
      <c r="L373" s="11"/>
      <c r="M373" s="11"/>
    </row>
    <row r="374" customFormat="false" ht="15" hidden="false" customHeight="true" outlineLevel="0" collapsed="false">
      <c r="A374" s="1" t="s">
        <v>0</v>
      </c>
      <c r="B374" s="35" t="s">
        <v>0</v>
      </c>
      <c r="C374" s="9"/>
      <c r="D374" s="30"/>
      <c r="E374" s="31"/>
      <c r="F374" s="31"/>
      <c r="G374" s="31"/>
      <c r="H374" s="31"/>
      <c r="I374" s="31"/>
      <c r="J374" s="31"/>
      <c r="K374" s="31"/>
      <c r="L374" s="32"/>
      <c r="M374" s="11"/>
    </row>
    <row r="375" customFormat="false" ht="15" hidden="false" customHeight="true" outlineLevel="0" collapsed="false">
      <c r="A375" s="8" t="s">
        <v>0</v>
      </c>
      <c r="B375" s="35" t="s">
        <v>0</v>
      </c>
      <c r="C375" s="9"/>
      <c r="D375" s="10"/>
      <c r="E375" s="10"/>
      <c r="F375" s="10"/>
      <c r="G375" s="10"/>
      <c r="H375" s="10"/>
      <c r="I375" s="10"/>
      <c r="J375" s="10"/>
      <c r="K375" s="10"/>
      <c r="L375" s="10"/>
      <c r="M375" s="11"/>
    </row>
    <row r="376" customFormat="false" ht="8.25" hidden="false" customHeight="true" outlineLevel="0" collapsed="false">
      <c r="A376" s="8" t="s">
        <v>0</v>
      </c>
      <c r="B376" s="35" t="s">
        <v>0</v>
      </c>
      <c r="C376" s="9"/>
      <c r="D376" s="40"/>
      <c r="E376" s="41"/>
      <c r="F376" s="41"/>
      <c r="G376" s="41"/>
      <c r="H376" s="41"/>
      <c r="I376" s="41"/>
      <c r="J376" s="41"/>
      <c r="K376" s="41"/>
      <c r="L376" s="43"/>
      <c r="M376" s="11"/>
    </row>
    <row r="377" customFormat="false" ht="18" hidden="false" customHeight="true" outlineLevel="0" collapsed="false">
      <c r="A377" s="8" t="s">
        <v>0</v>
      </c>
      <c r="B377" s="35" t="s">
        <v>0</v>
      </c>
      <c r="C377" s="9"/>
      <c r="D377" s="9"/>
      <c r="E377" s="49" t="s">
        <v>191</v>
      </c>
      <c r="F377" s="10"/>
      <c r="G377" s="50" t="s">
        <v>13</v>
      </c>
      <c r="H377" s="60" t="s">
        <v>131</v>
      </c>
      <c r="I377" s="10"/>
      <c r="J377" s="10"/>
      <c r="K377" s="51" t="s">
        <v>18</v>
      </c>
      <c r="L377" s="11"/>
      <c r="M377" s="11"/>
    </row>
    <row r="378" customFormat="false" ht="39.75" hidden="false" customHeight="true" outlineLevel="0" collapsed="false">
      <c r="A378" s="8" t="s">
        <v>0</v>
      </c>
      <c r="B378" s="35" t="s">
        <v>0</v>
      </c>
      <c r="C378" s="9"/>
      <c r="D378" s="9"/>
      <c r="E378" s="10"/>
      <c r="F378" s="10"/>
      <c r="G378" s="10"/>
      <c r="H378" s="10"/>
      <c r="I378" s="10"/>
      <c r="J378" s="10"/>
      <c r="K378" s="52" t="str">
        <f aca="false">IF(AND(G377&gt;=O379,G377&lt;=P379),N379,IF(AND(G377&gt;=O380,G377&lt;=P380),N380,IF(AND(G377&gt;=O381,G377&lt;=P381),N381,IF(AND(G377&gt;=O382,G377&lt;=P382),N382,IF(AND(G377&gt;=O383,G377&lt;=P383),N383,IF(AND(G377&gt;=O384,G377&lt;=P384),N384,N385))))))</f>
        <v>Verify Data Entry</v>
      </c>
      <c r="L378" s="11"/>
      <c r="M378" s="11"/>
      <c r="O378" s="34" t="s">
        <v>19</v>
      </c>
      <c r="P378" s="34" t="s">
        <v>20</v>
      </c>
    </row>
    <row r="379" customFormat="false" ht="28.5" hidden="true" customHeight="true" outlineLevel="0" collapsed="false">
      <c r="A379" s="8"/>
      <c r="B379" s="35"/>
      <c r="C379" s="9"/>
      <c r="D379" s="9"/>
      <c r="E379" s="10"/>
      <c r="F379" s="10"/>
      <c r="G379" s="10"/>
      <c r="H379" s="10"/>
      <c r="I379" s="10"/>
      <c r="J379" s="10"/>
      <c r="K379" s="53"/>
      <c r="L379" s="11"/>
      <c r="M379" s="11"/>
      <c r="N379" s="54" t="s">
        <v>192</v>
      </c>
      <c r="O379" s="34" t="n">
        <v>0</v>
      </c>
      <c r="P379" s="34" t="n">
        <v>0</v>
      </c>
    </row>
    <row r="380" customFormat="false" ht="28.5" hidden="true" customHeight="true" outlineLevel="0" collapsed="false">
      <c r="A380" s="8"/>
      <c r="B380" s="35"/>
      <c r="C380" s="9"/>
      <c r="D380" s="9"/>
      <c r="E380" s="10"/>
      <c r="F380" s="10"/>
      <c r="G380" s="10"/>
      <c r="H380" s="10"/>
      <c r="I380" s="10"/>
      <c r="J380" s="10"/>
      <c r="K380" s="53"/>
      <c r="L380" s="11"/>
      <c r="M380" s="11"/>
      <c r="N380" s="54" t="s">
        <v>192</v>
      </c>
      <c r="O380" s="34" t="n">
        <v>0</v>
      </c>
      <c r="P380" s="34" t="n">
        <v>0</v>
      </c>
    </row>
    <row r="381" customFormat="false" ht="140.25" hidden="true" customHeight="true" outlineLevel="0" collapsed="false">
      <c r="A381" s="8"/>
      <c r="B381" s="35"/>
      <c r="C381" s="9"/>
      <c r="D381" s="9"/>
      <c r="E381" s="10"/>
      <c r="F381" s="10"/>
      <c r="G381" s="10"/>
      <c r="H381" s="10"/>
      <c r="I381" s="10"/>
      <c r="J381" s="10"/>
      <c r="K381" s="53"/>
      <c r="L381" s="11"/>
      <c r="M381" s="11"/>
      <c r="N381" s="54" t="s">
        <v>192</v>
      </c>
      <c r="O381" s="34" t="n">
        <v>0</v>
      </c>
      <c r="P381" s="34" t="n">
        <v>0</v>
      </c>
    </row>
    <row r="382" customFormat="false" ht="28.5" hidden="true" customHeight="true" outlineLevel="0" collapsed="false">
      <c r="A382" s="8"/>
      <c r="B382" s="35"/>
      <c r="C382" s="9"/>
      <c r="D382" s="9"/>
      <c r="E382" s="10"/>
      <c r="F382" s="10"/>
      <c r="G382" s="10"/>
      <c r="H382" s="10"/>
      <c r="I382" s="10"/>
      <c r="J382" s="10"/>
      <c r="K382" s="53"/>
      <c r="L382" s="11"/>
      <c r="M382" s="11"/>
      <c r="N382" s="54" t="s">
        <v>192</v>
      </c>
      <c r="O382" s="34" t="n">
        <v>0</v>
      </c>
      <c r="P382" s="34" t="n">
        <v>0</v>
      </c>
    </row>
    <row r="383" customFormat="false" ht="28.5" hidden="true" customHeight="true" outlineLevel="0" collapsed="false">
      <c r="A383" s="8"/>
      <c r="B383" s="35"/>
      <c r="C383" s="9"/>
      <c r="D383" s="9"/>
      <c r="E383" s="10"/>
      <c r="F383" s="10"/>
      <c r="G383" s="10"/>
      <c r="H383" s="10"/>
      <c r="I383" s="10"/>
      <c r="J383" s="10"/>
      <c r="K383" s="53"/>
      <c r="L383" s="11"/>
      <c r="M383" s="11"/>
      <c r="N383" s="54" t="s">
        <v>192</v>
      </c>
      <c r="O383" s="34" t="n">
        <v>0</v>
      </c>
      <c r="P383" s="34" t="n">
        <v>0</v>
      </c>
    </row>
    <row r="384" customFormat="false" ht="28.5" hidden="true" customHeight="true" outlineLevel="0" collapsed="false">
      <c r="A384" s="8"/>
      <c r="B384" s="35"/>
      <c r="C384" s="9"/>
      <c r="D384" s="9"/>
      <c r="E384" s="10"/>
      <c r="F384" s="10"/>
      <c r="G384" s="10"/>
      <c r="H384" s="10"/>
      <c r="I384" s="10"/>
      <c r="J384" s="10"/>
      <c r="K384" s="53"/>
      <c r="L384" s="11"/>
      <c r="M384" s="11"/>
      <c r="N384" s="54" t="s">
        <v>193</v>
      </c>
      <c r="O384" s="34" t="n">
        <v>0</v>
      </c>
      <c r="P384" s="34" t="n">
        <v>9999</v>
      </c>
    </row>
    <row r="385" customFormat="false" ht="14.25" hidden="true" customHeight="false" outlineLevel="0" collapsed="false">
      <c r="A385" s="8"/>
      <c r="B385" s="35"/>
      <c r="C385" s="9"/>
      <c r="D385" s="9"/>
      <c r="E385" s="10"/>
      <c r="F385" s="10"/>
      <c r="G385" s="10"/>
      <c r="H385" s="10"/>
      <c r="I385" s="10"/>
      <c r="J385" s="10"/>
      <c r="L385" s="11"/>
      <c r="M385" s="11"/>
      <c r="N385" s="34" t="s">
        <v>27</v>
      </c>
    </row>
    <row r="386" customFormat="false" ht="14.25" hidden="true" customHeight="false" outlineLevel="0" collapsed="false">
      <c r="A386" s="8"/>
      <c r="B386" s="35"/>
      <c r="C386" s="9"/>
      <c r="D386" s="9"/>
      <c r="E386" s="10"/>
      <c r="F386" s="10"/>
      <c r="G386" s="10"/>
      <c r="H386" s="10"/>
      <c r="I386" s="10"/>
      <c r="J386" s="10"/>
      <c r="K386" s="10"/>
      <c r="L386" s="11"/>
      <c r="M386" s="11"/>
    </row>
    <row r="387" customFormat="false" ht="15" hidden="false" customHeight="true" outlineLevel="0" collapsed="false">
      <c r="A387" s="1" t="s">
        <v>0</v>
      </c>
      <c r="B387" s="35" t="s">
        <v>0</v>
      </c>
      <c r="C387" s="9"/>
      <c r="D387" s="30"/>
      <c r="E387" s="31"/>
      <c r="F387" s="31"/>
      <c r="G387" s="31"/>
      <c r="H387" s="31"/>
      <c r="I387" s="31"/>
      <c r="J387" s="31"/>
      <c r="K387" s="31"/>
      <c r="L387" s="32"/>
      <c r="M387" s="11"/>
    </row>
    <row r="388" customFormat="false" ht="15" hidden="false" customHeight="true" outlineLevel="0" collapsed="false">
      <c r="A388" s="8" t="s">
        <v>0</v>
      </c>
      <c r="B388" s="35" t="s">
        <v>0</v>
      </c>
      <c r="C388" s="9"/>
      <c r="D388" s="10"/>
      <c r="E388" s="10"/>
      <c r="F388" s="10"/>
      <c r="G388" s="10"/>
      <c r="H388" s="10"/>
      <c r="I388" s="10"/>
      <c r="J388" s="10"/>
      <c r="K388" s="10"/>
      <c r="L388" s="10"/>
      <c r="M388" s="11"/>
    </row>
    <row r="389" customFormat="false" ht="8.25" hidden="false" customHeight="true" outlineLevel="0" collapsed="false">
      <c r="A389" s="8" t="s">
        <v>0</v>
      </c>
      <c r="B389" s="35" t="s">
        <v>0</v>
      </c>
      <c r="C389" s="9"/>
      <c r="D389" s="40"/>
      <c r="E389" s="41"/>
      <c r="F389" s="41"/>
      <c r="G389" s="41"/>
      <c r="H389" s="41"/>
      <c r="I389" s="41"/>
      <c r="J389" s="41"/>
      <c r="K389" s="41"/>
      <c r="L389" s="43"/>
      <c r="M389" s="11"/>
    </row>
    <row r="390" customFormat="false" ht="18" hidden="false" customHeight="true" outlineLevel="0" collapsed="false">
      <c r="A390" s="8" t="s">
        <v>0</v>
      </c>
      <c r="B390" s="35" t="s">
        <v>0</v>
      </c>
      <c r="C390" s="9"/>
      <c r="D390" s="9"/>
      <c r="E390" s="49" t="s">
        <v>194</v>
      </c>
      <c r="F390" s="10"/>
      <c r="G390" s="50" t="s">
        <v>13</v>
      </c>
      <c r="H390" s="60" t="s">
        <v>131</v>
      </c>
      <c r="I390" s="10"/>
      <c r="J390" s="10"/>
      <c r="K390" s="51" t="s">
        <v>18</v>
      </c>
      <c r="L390" s="11"/>
      <c r="M390" s="11"/>
    </row>
    <row r="391" customFormat="false" ht="136.5" hidden="false" customHeight="true" outlineLevel="0" collapsed="false">
      <c r="A391" s="8" t="s">
        <v>0</v>
      </c>
      <c r="B391" s="35" t="s">
        <v>0</v>
      </c>
      <c r="C391" s="9"/>
      <c r="D391" s="9"/>
      <c r="E391" s="10"/>
      <c r="F391" s="10"/>
      <c r="G391" s="10"/>
      <c r="H391" s="10"/>
      <c r="I391" s="10"/>
      <c r="J391" s="10"/>
      <c r="K391" s="52" t="str">
        <f aca="false">IF(AND(G390&gt;=O392,G390&lt;=P392),N392,IF(AND(G390&gt;=O393,G390&lt;=P393),N393,IF(AND(G390&gt;=O394,G390&lt;=P394),N394,IF(AND(G390&gt;=O395,G390&lt;=P395),N395,IF(AND(G390&gt;=O396,G390&lt;=P396),N396,IF(AND(G390&gt;=O397,G390&lt;=P397),N397,N398))))))</f>
        <v>Verify Data Entry</v>
      </c>
      <c r="L391" s="11"/>
      <c r="M391" s="11"/>
      <c r="O391" s="34" t="s">
        <v>19</v>
      </c>
      <c r="P391" s="34" t="s">
        <v>20</v>
      </c>
    </row>
    <row r="392" customFormat="false" ht="114.75" hidden="true" customHeight="true" outlineLevel="0" collapsed="false">
      <c r="A392" s="8"/>
      <c r="B392" s="35"/>
      <c r="C392" s="9"/>
      <c r="D392" s="9"/>
      <c r="E392" s="10"/>
      <c r="F392" s="10"/>
      <c r="G392" s="10"/>
      <c r="H392" s="10"/>
      <c r="I392" s="10"/>
      <c r="J392" s="10"/>
      <c r="K392" s="53"/>
      <c r="L392" s="11"/>
      <c r="M392" s="11"/>
      <c r="N392" s="54" t="s">
        <v>195</v>
      </c>
      <c r="O392" s="34" t="n">
        <v>0</v>
      </c>
      <c r="P392" s="34" t="n">
        <v>0</v>
      </c>
    </row>
    <row r="393" customFormat="false" ht="114.75" hidden="true" customHeight="true" outlineLevel="0" collapsed="false">
      <c r="A393" s="8"/>
      <c r="B393" s="35"/>
      <c r="C393" s="9"/>
      <c r="D393" s="9"/>
      <c r="E393" s="10"/>
      <c r="F393" s="10"/>
      <c r="G393" s="10"/>
      <c r="H393" s="10"/>
      <c r="I393" s="10"/>
      <c r="J393" s="10"/>
      <c r="K393" s="53"/>
      <c r="L393" s="11"/>
      <c r="M393" s="11"/>
      <c r="N393" s="54" t="s">
        <v>195</v>
      </c>
      <c r="O393" s="34" t="n">
        <v>0</v>
      </c>
      <c r="P393" s="34" t="n">
        <v>0</v>
      </c>
    </row>
    <row r="394" customFormat="false" ht="140.25" hidden="true" customHeight="true" outlineLevel="0" collapsed="false">
      <c r="A394" s="8"/>
      <c r="B394" s="35"/>
      <c r="C394" s="9"/>
      <c r="D394" s="9"/>
      <c r="E394" s="10"/>
      <c r="F394" s="10"/>
      <c r="G394" s="10"/>
      <c r="H394" s="10"/>
      <c r="I394" s="10"/>
      <c r="J394" s="10"/>
      <c r="K394" s="53"/>
      <c r="L394" s="11"/>
      <c r="M394" s="11"/>
      <c r="N394" s="54" t="s">
        <v>195</v>
      </c>
      <c r="O394" s="34" t="n">
        <v>0</v>
      </c>
      <c r="P394" s="34" t="n">
        <v>0</v>
      </c>
    </row>
    <row r="395" customFormat="false" ht="114.75" hidden="true" customHeight="true" outlineLevel="0" collapsed="false">
      <c r="A395" s="8"/>
      <c r="B395" s="35"/>
      <c r="C395" s="9"/>
      <c r="D395" s="9"/>
      <c r="E395" s="10"/>
      <c r="F395" s="10"/>
      <c r="G395" s="10"/>
      <c r="H395" s="10"/>
      <c r="I395" s="10"/>
      <c r="J395" s="10"/>
      <c r="K395" s="53"/>
      <c r="L395" s="11"/>
      <c r="M395" s="11"/>
      <c r="N395" s="54" t="s">
        <v>195</v>
      </c>
      <c r="O395" s="34" t="n">
        <v>0</v>
      </c>
      <c r="P395" s="34" t="n">
        <v>0</v>
      </c>
    </row>
    <row r="396" customFormat="false" ht="114.75" hidden="true" customHeight="true" outlineLevel="0" collapsed="false">
      <c r="A396" s="8"/>
      <c r="B396" s="35"/>
      <c r="C396" s="9"/>
      <c r="D396" s="9"/>
      <c r="E396" s="10"/>
      <c r="F396" s="10"/>
      <c r="G396" s="10"/>
      <c r="H396" s="10"/>
      <c r="I396" s="10"/>
      <c r="J396" s="10"/>
      <c r="K396" s="53"/>
      <c r="L396" s="11"/>
      <c r="M396" s="11"/>
      <c r="N396" s="54" t="s">
        <v>195</v>
      </c>
      <c r="O396" s="34" t="n">
        <v>0</v>
      </c>
      <c r="P396" s="34" t="n">
        <v>0</v>
      </c>
    </row>
    <row r="397" customFormat="false" ht="42.75" hidden="true" customHeight="true" outlineLevel="0" collapsed="false">
      <c r="A397" s="8"/>
      <c r="B397" s="35"/>
      <c r="C397" s="9"/>
      <c r="D397" s="9"/>
      <c r="E397" s="10"/>
      <c r="F397" s="10"/>
      <c r="G397" s="10"/>
      <c r="H397" s="10"/>
      <c r="I397" s="10"/>
      <c r="J397" s="10"/>
      <c r="K397" s="53"/>
      <c r="L397" s="11"/>
      <c r="M397" s="11"/>
      <c r="N397" s="54" t="s">
        <v>196</v>
      </c>
      <c r="O397" s="34" t="n">
        <v>0</v>
      </c>
      <c r="P397" s="34" t="n">
        <v>10</v>
      </c>
    </row>
    <row r="398" customFormat="false" ht="14.25" hidden="true" customHeight="false" outlineLevel="0" collapsed="false">
      <c r="A398" s="8"/>
      <c r="B398" s="35"/>
      <c r="C398" s="9"/>
      <c r="D398" s="9"/>
      <c r="E398" s="10"/>
      <c r="F398" s="10"/>
      <c r="G398" s="10"/>
      <c r="H398" s="10"/>
      <c r="I398" s="10"/>
      <c r="J398" s="10"/>
      <c r="L398" s="11"/>
      <c r="M398" s="11"/>
      <c r="N398" s="34" t="s">
        <v>27</v>
      </c>
    </row>
    <row r="399" customFormat="false" ht="14.25" hidden="true" customHeight="false" outlineLevel="0" collapsed="false">
      <c r="A399" s="8"/>
      <c r="B399" s="35"/>
      <c r="C399" s="9"/>
      <c r="D399" s="9"/>
      <c r="E399" s="10"/>
      <c r="F399" s="10"/>
      <c r="G399" s="10"/>
      <c r="H399" s="10"/>
      <c r="I399" s="10"/>
      <c r="J399" s="10"/>
      <c r="K399" s="10"/>
      <c r="L399" s="11"/>
      <c r="M399" s="11"/>
    </row>
    <row r="400" customFormat="false" ht="15" hidden="false" customHeight="true" outlineLevel="0" collapsed="false">
      <c r="A400" s="1" t="s">
        <v>0</v>
      </c>
      <c r="B400" s="35" t="s">
        <v>0</v>
      </c>
      <c r="C400" s="9"/>
      <c r="D400" s="30"/>
      <c r="E400" s="31"/>
      <c r="F400" s="31"/>
      <c r="G400" s="31"/>
      <c r="H400" s="31"/>
      <c r="I400" s="31"/>
      <c r="J400" s="31"/>
      <c r="K400" s="31"/>
      <c r="L400" s="32"/>
      <c r="M400" s="11"/>
    </row>
    <row r="401" customFormat="false" ht="15" hidden="false" customHeight="true" outlineLevel="0" collapsed="false">
      <c r="A401" s="8" t="s">
        <v>0</v>
      </c>
      <c r="B401" s="35" t="s">
        <v>0</v>
      </c>
      <c r="C401" s="9"/>
      <c r="D401" s="10"/>
      <c r="E401" s="10"/>
      <c r="F401" s="10"/>
      <c r="G401" s="10"/>
      <c r="H401" s="10"/>
      <c r="I401" s="10"/>
      <c r="J401" s="10"/>
      <c r="K401" s="10"/>
      <c r="L401" s="10"/>
      <c r="M401" s="11"/>
    </row>
    <row r="402" customFormat="false" ht="8.25" hidden="false" customHeight="true" outlineLevel="0" collapsed="false">
      <c r="A402" s="8" t="s">
        <v>0</v>
      </c>
      <c r="B402" s="35" t="s">
        <v>0</v>
      </c>
      <c r="C402" s="9"/>
      <c r="D402" s="40"/>
      <c r="E402" s="41"/>
      <c r="F402" s="41"/>
      <c r="G402" s="41"/>
      <c r="H402" s="41"/>
      <c r="I402" s="41"/>
      <c r="J402" s="41"/>
      <c r="K402" s="41"/>
      <c r="L402" s="43"/>
      <c r="M402" s="11"/>
    </row>
    <row r="403" customFormat="false" ht="18" hidden="false" customHeight="true" outlineLevel="0" collapsed="false">
      <c r="A403" s="8" t="s">
        <v>0</v>
      </c>
      <c r="B403" s="35" t="s">
        <v>0</v>
      </c>
      <c r="C403" s="9"/>
      <c r="D403" s="9"/>
      <c r="E403" s="49" t="s">
        <v>197</v>
      </c>
      <c r="F403" s="10"/>
      <c r="G403" s="50" t="s">
        <v>13</v>
      </c>
      <c r="H403" s="60" t="s">
        <v>131</v>
      </c>
      <c r="I403" s="10"/>
      <c r="J403" s="10"/>
      <c r="K403" s="51" t="s">
        <v>18</v>
      </c>
      <c r="L403" s="11"/>
      <c r="M403" s="11"/>
    </row>
    <row r="404" customFormat="false" ht="270" hidden="false" customHeight="true" outlineLevel="0" collapsed="false">
      <c r="A404" s="8" t="s">
        <v>0</v>
      </c>
      <c r="B404" s="35" t="s">
        <v>0</v>
      </c>
      <c r="C404" s="9"/>
      <c r="D404" s="9"/>
      <c r="E404" s="10"/>
      <c r="F404" s="10"/>
      <c r="G404" s="10"/>
      <c r="H404" s="10"/>
      <c r="I404" s="10"/>
      <c r="J404" s="10"/>
      <c r="K404" s="52" t="str">
        <f aca="false">IF(AND(G403&gt;=O405,G403&lt;=P405),N405,IF(AND(G403&gt;=O406,G403&lt;=P406),N406,IF(AND(G403&gt;=O407,G403&lt;=P407),N407,IF(AND(G403&gt;=O408,G403&lt;=P408),N408,IF(AND(G403&gt;=O409,G403&lt;=P409),N409,IF(AND(G403&gt;=O410,G403&lt;=P410),N410,N411))))))</f>
        <v>Verify Data Entry</v>
      </c>
      <c r="L404" s="11"/>
      <c r="M404" s="11"/>
      <c r="O404" s="34" t="s">
        <v>19</v>
      </c>
      <c r="P404" s="34" t="s">
        <v>20</v>
      </c>
    </row>
    <row r="405" customFormat="false" ht="234" hidden="true" customHeight="true" outlineLevel="0" collapsed="false">
      <c r="A405" s="8"/>
      <c r="B405" s="35"/>
      <c r="C405" s="9"/>
      <c r="D405" s="9"/>
      <c r="E405" s="10"/>
      <c r="F405" s="10"/>
      <c r="G405" s="10"/>
      <c r="H405" s="10"/>
      <c r="I405" s="10"/>
      <c r="J405" s="10"/>
      <c r="K405" s="53"/>
      <c r="L405" s="11"/>
      <c r="M405" s="11"/>
      <c r="N405" s="54" t="s">
        <v>198</v>
      </c>
      <c r="O405" s="34" t="n">
        <v>0</v>
      </c>
      <c r="P405" s="34" t="n">
        <v>0.1</v>
      </c>
    </row>
    <row r="406" customFormat="false" ht="244.5" hidden="true" customHeight="true" outlineLevel="0" collapsed="false">
      <c r="A406" s="8"/>
      <c r="B406" s="35"/>
      <c r="C406" s="9"/>
      <c r="D406" s="9"/>
      <c r="E406" s="10"/>
      <c r="F406" s="10"/>
      <c r="G406" s="10"/>
      <c r="H406" s="10"/>
      <c r="I406" s="10"/>
      <c r="J406" s="10"/>
      <c r="K406" s="53"/>
      <c r="L406" s="11"/>
      <c r="M406" s="11"/>
      <c r="N406" s="54" t="s">
        <v>199</v>
      </c>
      <c r="O406" s="34" t="n">
        <v>0.11</v>
      </c>
      <c r="P406" s="34" t="n">
        <v>0.5</v>
      </c>
    </row>
    <row r="407" customFormat="false" ht="158.25" hidden="true" customHeight="true" outlineLevel="0" collapsed="false">
      <c r="A407" s="8"/>
      <c r="B407" s="35"/>
      <c r="C407" s="9"/>
      <c r="D407" s="9"/>
      <c r="E407" s="10"/>
      <c r="F407" s="10"/>
      <c r="G407" s="10"/>
      <c r="H407" s="10"/>
      <c r="I407" s="10"/>
      <c r="J407" s="10"/>
      <c r="K407" s="53"/>
      <c r="L407" s="11"/>
      <c r="M407" s="11"/>
      <c r="N407" s="54" t="s">
        <v>200</v>
      </c>
      <c r="O407" s="34" t="n">
        <v>0.51</v>
      </c>
      <c r="P407" s="34" t="n">
        <v>2.5</v>
      </c>
    </row>
    <row r="408" customFormat="false" ht="117" hidden="true" customHeight="true" outlineLevel="0" collapsed="false">
      <c r="A408" s="8"/>
      <c r="B408" s="35"/>
      <c r="C408" s="9"/>
      <c r="D408" s="9"/>
      <c r="E408" s="10"/>
      <c r="F408" s="10"/>
      <c r="G408" s="10"/>
      <c r="H408" s="10"/>
      <c r="I408" s="10"/>
      <c r="J408" s="10"/>
      <c r="K408" s="53"/>
      <c r="L408" s="11"/>
      <c r="M408" s="11"/>
      <c r="N408" s="54" t="s">
        <v>201</v>
      </c>
      <c r="O408" s="34" t="n">
        <v>2.51</v>
      </c>
      <c r="P408" s="34" t="n">
        <v>5</v>
      </c>
    </row>
    <row r="409" customFormat="false" ht="144" hidden="true" customHeight="true" outlineLevel="0" collapsed="false">
      <c r="A409" s="8"/>
      <c r="B409" s="35"/>
      <c r="C409" s="9"/>
      <c r="D409" s="9"/>
      <c r="E409" s="10"/>
      <c r="F409" s="10"/>
      <c r="G409" s="10"/>
      <c r="H409" s="10"/>
      <c r="I409" s="10"/>
      <c r="J409" s="10"/>
      <c r="K409" s="53"/>
      <c r="L409" s="11"/>
      <c r="M409" s="11"/>
      <c r="N409" s="54" t="s">
        <v>202</v>
      </c>
      <c r="O409" s="34" t="n">
        <v>5.01</v>
      </c>
      <c r="P409" s="34" t="n">
        <v>10</v>
      </c>
    </row>
    <row r="410" customFormat="false" ht="114.75" hidden="true" customHeight="true" outlineLevel="0" collapsed="false">
      <c r="A410" s="8"/>
      <c r="B410" s="35"/>
      <c r="C410" s="9"/>
      <c r="D410" s="9"/>
      <c r="E410" s="10"/>
      <c r="F410" s="10"/>
      <c r="G410" s="10"/>
      <c r="H410" s="10"/>
      <c r="I410" s="10"/>
      <c r="J410" s="10"/>
      <c r="K410" s="53"/>
      <c r="L410" s="11"/>
      <c r="M410" s="11"/>
      <c r="N410" s="54" t="s">
        <v>203</v>
      </c>
      <c r="O410" s="34" t="n">
        <v>10.01</v>
      </c>
      <c r="P410" s="34" t="n">
        <v>50</v>
      </c>
    </row>
    <row r="411" customFormat="false" ht="14.25" hidden="true" customHeight="false" outlineLevel="0" collapsed="false">
      <c r="A411" s="8"/>
      <c r="B411" s="35"/>
      <c r="C411" s="9"/>
      <c r="D411" s="9"/>
      <c r="E411" s="10"/>
      <c r="F411" s="10"/>
      <c r="G411" s="10"/>
      <c r="H411" s="10"/>
      <c r="I411" s="10"/>
      <c r="J411" s="10"/>
      <c r="L411" s="11"/>
      <c r="M411" s="11"/>
      <c r="N411" s="34" t="s">
        <v>27</v>
      </c>
    </row>
    <row r="412" customFormat="false" ht="14.25" hidden="false" customHeight="false" outlineLevel="0" collapsed="false">
      <c r="A412" s="8" t="s">
        <v>0</v>
      </c>
      <c r="B412" s="35" t="s">
        <v>0</v>
      </c>
      <c r="C412" s="9"/>
      <c r="D412" s="9"/>
      <c r="E412" s="10"/>
      <c r="F412" s="10"/>
      <c r="G412" s="10"/>
      <c r="H412" s="10"/>
      <c r="I412" s="10"/>
      <c r="J412" s="10"/>
      <c r="K412" s="10"/>
      <c r="L412" s="11"/>
      <c r="M412" s="11"/>
    </row>
    <row r="413" customFormat="false" ht="14.25" hidden="false" customHeight="false" outlineLevel="0" collapsed="false">
      <c r="A413" s="8" t="s">
        <v>0</v>
      </c>
      <c r="B413" s="35" t="s">
        <v>0</v>
      </c>
      <c r="C413" s="9"/>
      <c r="D413" s="9"/>
      <c r="E413" s="51" t="str">
        <f aca="false">IF(AND(G403&gt;=0,G403&lt;=1.2),N414,IF(AND(G403&gt;=1.2,G403&lt;=50),N415,N416))</f>
        <v>Verify Data Entry</v>
      </c>
      <c r="F413" s="10"/>
      <c r="G413" s="10"/>
      <c r="H413" s="10"/>
      <c r="I413" s="10"/>
      <c r="J413" s="10"/>
      <c r="K413" s="10"/>
      <c r="L413" s="11"/>
      <c r="M413" s="11"/>
    </row>
    <row r="414" customFormat="false" ht="14.25" hidden="false" customHeight="false" outlineLevel="0" collapsed="false">
      <c r="A414" s="8" t="s">
        <v>0</v>
      </c>
      <c r="B414" s="35" t="s">
        <v>0</v>
      </c>
      <c r="C414" s="9"/>
      <c r="D414" s="9"/>
      <c r="E414" s="55" t="n">
        <f aca="false">IF(AND(E413=N414),X419,0)</f>
        <v>0</v>
      </c>
      <c r="F414" s="10" t="s">
        <v>47</v>
      </c>
      <c r="G414" s="47"/>
      <c r="H414" s="10"/>
      <c r="I414" s="10"/>
      <c r="J414" s="10"/>
      <c r="K414" s="10"/>
      <c r="L414" s="11"/>
      <c r="M414" s="11"/>
      <c r="N414" s="54" t="s">
        <v>204</v>
      </c>
    </row>
    <row r="415" customFormat="false" ht="14.25" hidden="true" customHeight="false" outlineLevel="0" collapsed="false">
      <c r="A415" s="8"/>
      <c r="B415" s="35"/>
      <c r="C415" s="9"/>
      <c r="D415" s="9"/>
      <c r="E415" s="10"/>
      <c r="F415" s="10"/>
      <c r="G415" s="10"/>
      <c r="H415" s="10"/>
      <c r="I415" s="10"/>
      <c r="J415" s="10"/>
      <c r="K415" s="10"/>
      <c r="L415" s="11"/>
      <c r="M415" s="11"/>
      <c r="N415" s="54" t="s">
        <v>189</v>
      </c>
    </row>
    <row r="416" customFormat="false" ht="14.25" hidden="false" customHeight="false" outlineLevel="0" collapsed="false">
      <c r="A416" s="8" t="s">
        <v>0</v>
      </c>
      <c r="B416" s="35" t="s">
        <v>0</v>
      </c>
      <c r="C416" s="9"/>
      <c r="D416" s="9"/>
      <c r="E416" s="51" t="s">
        <v>126</v>
      </c>
      <c r="F416" s="10"/>
      <c r="G416" s="10"/>
      <c r="H416" s="10"/>
      <c r="I416" s="10"/>
      <c r="J416" s="10"/>
      <c r="K416" s="10"/>
      <c r="L416" s="11"/>
      <c r="M416" s="11"/>
      <c r="N416" s="54" t="s">
        <v>27</v>
      </c>
    </row>
    <row r="417" customFormat="false" ht="14.25" hidden="true" customHeight="false" outlineLevel="0" collapsed="false">
      <c r="A417" s="8"/>
      <c r="B417" s="35"/>
      <c r="C417" s="9"/>
      <c r="D417" s="9"/>
      <c r="E417" s="10"/>
      <c r="F417" s="10"/>
      <c r="G417" s="10"/>
      <c r="H417" s="10"/>
      <c r="I417" s="10"/>
      <c r="J417" s="10"/>
      <c r="K417" s="10"/>
      <c r="L417" s="11"/>
      <c r="M417" s="11"/>
      <c r="N417" s="54"/>
    </row>
    <row r="418" customFormat="false" ht="14.25" hidden="true" customHeight="false" outlineLevel="0" collapsed="false">
      <c r="A418" s="56"/>
      <c r="B418" s="35"/>
      <c r="C418" s="9"/>
      <c r="D418" s="9"/>
      <c r="E418" s="10"/>
      <c r="F418" s="10"/>
      <c r="G418" s="10"/>
      <c r="H418" s="10"/>
      <c r="I418" s="10"/>
      <c r="J418" s="10"/>
      <c r="K418" s="10"/>
      <c r="L418" s="11"/>
      <c r="M418" s="11"/>
      <c r="O418" s="34" t="s">
        <v>53</v>
      </c>
      <c r="P418" s="34" t="s">
        <v>54</v>
      </c>
      <c r="Q418" s="34" t="s">
        <v>55</v>
      </c>
      <c r="R418" s="34" t="s">
        <v>56</v>
      </c>
      <c r="S418" s="34" t="s">
        <v>57</v>
      </c>
      <c r="U418" s="34" t="s">
        <v>58</v>
      </c>
      <c r="V418" s="34" t="s">
        <v>59</v>
      </c>
      <c r="W418" s="34" t="s">
        <v>60</v>
      </c>
      <c r="X418" s="34" t="s">
        <v>61</v>
      </c>
    </row>
    <row r="419" customFormat="false" ht="14.25" hidden="false" customHeight="false" outlineLevel="0" collapsed="false">
      <c r="A419" s="1" t="s">
        <v>0</v>
      </c>
      <c r="B419" s="35" t="s">
        <v>0</v>
      </c>
      <c r="C419" s="9"/>
      <c r="D419" s="9"/>
      <c r="E419" s="10"/>
      <c r="F419" s="10"/>
      <c r="G419" s="10"/>
      <c r="H419" s="10"/>
      <c r="I419" s="10"/>
      <c r="J419" s="10"/>
      <c r="K419" s="10"/>
      <c r="L419" s="11"/>
      <c r="M419" s="11"/>
      <c r="O419" s="34" t="n">
        <v>100</v>
      </c>
      <c r="P419" s="34" t="n">
        <v>0</v>
      </c>
      <c r="Q419" s="34" t="n">
        <v>0.02</v>
      </c>
      <c r="R419" s="34" t="n">
        <f aca="false">Q419-P419</f>
        <v>0.02</v>
      </c>
      <c r="S419" s="34" t="e">
        <f aca="false">R419*$G$7/O419*1</f>
        <v>#VALUE!</v>
      </c>
      <c r="U419" s="34" t="n">
        <v>0.02</v>
      </c>
      <c r="V419" s="34" t="n">
        <f aca="false">R419/U419</f>
        <v>1</v>
      </c>
      <c r="W419" s="34" t="n">
        <f aca="false">ROUNDUP(V419,0)</f>
        <v>1</v>
      </c>
      <c r="X419" s="57" t="e">
        <f aca="false">S419/W419</f>
        <v>#VALUE!</v>
      </c>
    </row>
    <row r="420" customFormat="false" ht="14.25" hidden="false" customHeight="false" outlineLevel="0" collapsed="false">
      <c r="A420" s="8" t="s">
        <v>0</v>
      </c>
      <c r="B420" s="35" t="s">
        <v>0</v>
      </c>
      <c r="C420" s="9"/>
      <c r="D420" s="9"/>
      <c r="E420" s="51" t="str">
        <f aca="false">IF(AND(G403&gt;=0,G403&lt;=1.2),N421,IF(AND(G403&gt;=1.2,G403&lt;=50),N422,N423))</f>
        <v>Verify Data Entry</v>
      </c>
      <c r="F420" s="10"/>
      <c r="G420" s="10"/>
      <c r="H420" s="10"/>
      <c r="I420" s="10"/>
      <c r="J420" s="10"/>
      <c r="K420" s="10"/>
      <c r="L420" s="11"/>
      <c r="M420" s="11"/>
    </row>
    <row r="421" customFormat="false" ht="28.35" hidden="false" customHeight="false" outlineLevel="0" collapsed="false">
      <c r="A421" s="8" t="s">
        <v>0</v>
      </c>
      <c r="B421" s="35" t="s">
        <v>0</v>
      </c>
      <c r="C421" s="9"/>
      <c r="D421" s="9"/>
      <c r="E421" s="55" t="n">
        <f aca="false">IF(AND(E420=N421),X426,0)</f>
        <v>0</v>
      </c>
      <c r="F421" s="10" t="s">
        <v>47</v>
      </c>
      <c r="G421" s="47"/>
      <c r="H421" s="10"/>
      <c r="I421" s="10"/>
      <c r="J421" s="10"/>
      <c r="K421" s="10"/>
      <c r="L421" s="11"/>
      <c r="M421" s="11"/>
      <c r="N421" s="54" t="s">
        <v>205</v>
      </c>
    </row>
    <row r="422" customFormat="false" ht="14.25" hidden="true" customHeight="false" outlineLevel="0" collapsed="false">
      <c r="A422" s="8"/>
      <c r="B422" s="35"/>
      <c r="C422" s="9"/>
      <c r="D422" s="9"/>
      <c r="E422" s="10"/>
      <c r="F422" s="10"/>
      <c r="G422" s="10"/>
      <c r="H422" s="10"/>
      <c r="I422" s="10"/>
      <c r="J422" s="10"/>
      <c r="K422" s="10"/>
      <c r="L422" s="11"/>
      <c r="M422" s="11"/>
      <c r="N422" s="54" t="s">
        <v>189</v>
      </c>
    </row>
    <row r="423" customFormat="false" ht="14.25" hidden="true" customHeight="false" outlineLevel="0" collapsed="false">
      <c r="A423" s="8"/>
      <c r="B423" s="35"/>
      <c r="C423" s="9"/>
      <c r="D423" s="9"/>
      <c r="E423" s="51"/>
      <c r="F423" s="10"/>
      <c r="G423" s="10"/>
      <c r="H423" s="10"/>
      <c r="I423" s="10"/>
      <c r="J423" s="10"/>
      <c r="K423" s="10"/>
      <c r="L423" s="11"/>
      <c r="M423" s="11"/>
      <c r="N423" s="54" t="s">
        <v>27</v>
      </c>
    </row>
    <row r="424" customFormat="false" ht="14.25" hidden="true" customHeight="false" outlineLevel="0" collapsed="false">
      <c r="A424" s="8"/>
      <c r="B424" s="35"/>
      <c r="C424" s="9"/>
      <c r="D424" s="9"/>
      <c r="E424" s="10"/>
      <c r="F424" s="10"/>
      <c r="G424" s="10"/>
      <c r="H424" s="10"/>
      <c r="I424" s="10"/>
      <c r="J424" s="10"/>
      <c r="K424" s="10"/>
      <c r="L424" s="11"/>
      <c r="M424" s="11"/>
      <c r="N424" s="54"/>
    </row>
    <row r="425" customFormat="false" ht="14.25" hidden="true" customHeight="false" outlineLevel="0" collapsed="false">
      <c r="A425" s="56"/>
      <c r="B425" s="35"/>
      <c r="C425" s="9"/>
      <c r="D425" s="9"/>
      <c r="E425" s="10"/>
      <c r="F425" s="10"/>
      <c r="G425" s="10"/>
      <c r="H425" s="10"/>
      <c r="I425" s="10"/>
      <c r="J425" s="10"/>
      <c r="K425" s="10"/>
      <c r="L425" s="11"/>
      <c r="M425" s="11"/>
      <c r="O425" s="34" t="s">
        <v>53</v>
      </c>
      <c r="P425" s="34" t="s">
        <v>54</v>
      </c>
      <c r="Q425" s="34" t="s">
        <v>55</v>
      </c>
      <c r="R425" s="34" t="s">
        <v>56</v>
      </c>
      <c r="S425" s="34" t="s">
        <v>57</v>
      </c>
      <c r="U425" s="34" t="s">
        <v>58</v>
      </c>
      <c r="V425" s="34" t="s">
        <v>59</v>
      </c>
      <c r="W425" s="34" t="s">
        <v>60</v>
      </c>
      <c r="X425" s="34" t="s">
        <v>61</v>
      </c>
    </row>
    <row r="426" customFormat="false" ht="14.25" hidden="true" customHeight="false" outlineLevel="0" collapsed="false">
      <c r="B426" s="35"/>
      <c r="C426" s="9"/>
      <c r="D426" s="9"/>
      <c r="E426" s="10"/>
      <c r="F426" s="10"/>
      <c r="G426" s="10"/>
      <c r="H426" s="10"/>
      <c r="I426" s="10"/>
      <c r="J426" s="10"/>
      <c r="K426" s="10"/>
      <c r="L426" s="11"/>
      <c r="M426" s="11"/>
      <c r="O426" s="34" t="n">
        <v>7.57</v>
      </c>
      <c r="P426" s="34" t="n">
        <v>0</v>
      </c>
      <c r="Q426" s="34" t="n">
        <v>0.02</v>
      </c>
      <c r="R426" s="34" t="n">
        <f aca="false">Q426-P426</f>
        <v>0.02</v>
      </c>
      <c r="S426" s="34" t="e">
        <f aca="false">R426*$G$7/O426*1</f>
        <v>#VALUE!</v>
      </c>
      <c r="U426" s="34" t="n">
        <v>0.02</v>
      </c>
      <c r="V426" s="34" t="n">
        <f aca="false">R426/U426</f>
        <v>1</v>
      </c>
      <c r="W426" s="34" t="n">
        <f aca="false">ROUNDUP(V426,0)</f>
        <v>1</v>
      </c>
      <c r="X426" s="57" t="e">
        <f aca="false">S426/W426</f>
        <v>#VALUE!</v>
      </c>
    </row>
    <row r="427" customFormat="false" ht="14.25" hidden="true" customHeight="false" outlineLevel="0" collapsed="false">
      <c r="A427" s="8"/>
      <c r="B427" s="35"/>
      <c r="C427" s="9"/>
      <c r="D427" s="9"/>
      <c r="E427" s="10"/>
      <c r="F427" s="10"/>
      <c r="G427" s="10"/>
      <c r="H427" s="10"/>
      <c r="I427" s="10"/>
      <c r="J427" s="10"/>
      <c r="K427" s="10"/>
      <c r="L427" s="11"/>
      <c r="M427" s="11"/>
    </row>
    <row r="428" customFormat="false" ht="14.25" hidden="true" customHeight="false" outlineLevel="0" collapsed="false">
      <c r="B428" s="35"/>
      <c r="C428" s="9"/>
      <c r="D428" s="9"/>
      <c r="E428" s="10"/>
      <c r="F428" s="10"/>
      <c r="G428" s="10"/>
      <c r="H428" s="10"/>
      <c r="I428" s="10"/>
      <c r="J428" s="10"/>
      <c r="K428" s="10"/>
      <c r="L428" s="11"/>
      <c r="M428" s="11"/>
    </row>
    <row r="429" customFormat="false" ht="14.25" hidden="true" customHeight="false" outlineLevel="0" collapsed="false">
      <c r="B429" s="35"/>
      <c r="C429" s="9"/>
      <c r="D429" s="9"/>
      <c r="E429" s="10"/>
      <c r="F429" s="10"/>
      <c r="G429" s="10"/>
      <c r="H429" s="10"/>
      <c r="I429" s="10"/>
      <c r="J429" s="10"/>
      <c r="K429" s="10"/>
      <c r="L429" s="11"/>
      <c r="M429" s="11"/>
    </row>
    <row r="430" customFormat="false" ht="14.25" hidden="true" customHeight="false" outlineLevel="0" collapsed="false">
      <c r="B430" s="35"/>
      <c r="C430" s="9"/>
      <c r="D430" s="9"/>
      <c r="E430" s="10"/>
      <c r="F430" s="10"/>
      <c r="G430" s="10"/>
      <c r="H430" s="10"/>
      <c r="I430" s="10"/>
      <c r="J430" s="10"/>
      <c r="K430" s="10"/>
      <c r="L430" s="11"/>
      <c r="M430" s="11"/>
    </row>
    <row r="431" customFormat="false" ht="15" hidden="false" customHeight="true" outlineLevel="0" collapsed="false">
      <c r="A431" s="1" t="s">
        <v>0</v>
      </c>
      <c r="B431" s="35" t="s">
        <v>0</v>
      </c>
      <c r="C431" s="9"/>
      <c r="D431" s="30"/>
      <c r="E431" s="31"/>
      <c r="F431" s="31"/>
      <c r="G431" s="31"/>
      <c r="H431" s="31"/>
      <c r="I431" s="31"/>
      <c r="J431" s="31"/>
      <c r="K431" s="31"/>
      <c r="L431" s="32"/>
      <c r="M431" s="11"/>
    </row>
    <row r="432" customFormat="false" ht="15" hidden="false" customHeight="true" outlineLevel="0" collapsed="false">
      <c r="A432" s="8" t="s">
        <v>0</v>
      </c>
      <c r="B432" s="35" t="s">
        <v>0</v>
      </c>
      <c r="C432" s="9"/>
      <c r="D432" s="10"/>
      <c r="E432" s="10"/>
      <c r="F432" s="10"/>
      <c r="G432" s="10"/>
      <c r="H432" s="10"/>
      <c r="I432" s="10"/>
      <c r="J432" s="10"/>
      <c r="K432" s="10"/>
      <c r="L432" s="10"/>
      <c r="M432" s="11"/>
    </row>
    <row r="433" customFormat="false" ht="8.25" hidden="false" customHeight="true" outlineLevel="0" collapsed="false">
      <c r="A433" s="8" t="s">
        <v>0</v>
      </c>
      <c r="B433" s="35" t="s">
        <v>0</v>
      </c>
      <c r="C433" s="9"/>
      <c r="D433" s="40"/>
      <c r="E433" s="41"/>
      <c r="F433" s="41"/>
      <c r="G433" s="41"/>
      <c r="H433" s="41"/>
      <c r="I433" s="41"/>
      <c r="J433" s="41"/>
      <c r="K433" s="41"/>
      <c r="L433" s="43"/>
      <c r="M433" s="11"/>
    </row>
    <row r="434" customFormat="false" ht="18" hidden="false" customHeight="true" outlineLevel="0" collapsed="false">
      <c r="A434" s="8" t="s">
        <v>0</v>
      </c>
      <c r="B434" s="35" t="s">
        <v>0</v>
      </c>
      <c r="C434" s="9"/>
      <c r="D434" s="9"/>
      <c r="E434" s="49" t="s">
        <v>206</v>
      </c>
      <c r="F434" s="10"/>
      <c r="G434" s="50" t="s">
        <v>13</v>
      </c>
      <c r="H434" s="60" t="s">
        <v>131</v>
      </c>
      <c r="I434" s="10"/>
      <c r="J434" s="10"/>
      <c r="K434" s="51" t="s">
        <v>18</v>
      </c>
      <c r="L434" s="11"/>
      <c r="M434" s="11"/>
    </row>
    <row r="435" customFormat="false" ht="255.75" hidden="false" customHeight="true" outlineLevel="0" collapsed="false">
      <c r="A435" s="8" t="s">
        <v>0</v>
      </c>
      <c r="B435" s="35" t="s">
        <v>0</v>
      </c>
      <c r="C435" s="9"/>
      <c r="D435" s="9"/>
      <c r="E435" s="10"/>
      <c r="F435" s="10"/>
      <c r="G435" s="10"/>
      <c r="H435" s="10"/>
      <c r="I435" s="10"/>
      <c r="J435" s="10"/>
      <c r="K435" s="52" t="str">
        <f aca="false">IF(AND(G434&gt;=O436,G434&lt;=P436),N436,IF(AND(G434&gt;=O437,G434&lt;=P437),N437,IF(AND(G434&gt;=O438,G434&lt;=P438),N438,IF(AND(G434&gt;=O439,G434&lt;=P439),N439,IF(AND(G434&gt;=O440,G434&lt;=P440),N440,IF(AND(G434&gt;=O441,G434&lt;=P441),N441,N442))))))</f>
        <v>Verify Data Entry</v>
      </c>
      <c r="L435" s="11"/>
      <c r="M435" s="11"/>
      <c r="O435" s="34" t="s">
        <v>19</v>
      </c>
      <c r="P435" s="34" t="s">
        <v>20</v>
      </c>
    </row>
    <row r="436" customFormat="false" ht="244.5" hidden="true" customHeight="true" outlineLevel="0" collapsed="false">
      <c r="A436" s="8"/>
      <c r="B436" s="35"/>
      <c r="C436" s="9"/>
      <c r="D436" s="9"/>
      <c r="E436" s="10"/>
      <c r="F436" s="10"/>
      <c r="G436" s="10"/>
      <c r="H436" s="10"/>
      <c r="I436" s="10"/>
      <c r="J436" s="10"/>
      <c r="K436" s="53"/>
      <c r="L436" s="11"/>
      <c r="M436" s="11"/>
      <c r="N436" s="54" t="s">
        <v>207</v>
      </c>
      <c r="O436" s="34" t="n">
        <v>0</v>
      </c>
      <c r="P436" s="34" t="n">
        <v>0.1</v>
      </c>
    </row>
    <row r="437" customFormat="false" ht="244.5" hidden="true" customHeight="true" outlineLevel="0" collapsed="false">
      <c r="A437" s="8"/>
      <c r="B437" s="35"/>
      <c r="C437" s="9"/>
      <c r="D437" s="9"/>
      <c r="E437" s="10"/>
      <c r="F437" s="10"/>
      <c r="G437" s="10"/>
      <c r="H437" s="10"/>
      <c r="I437" s="10"/>
      <c r="J437" s="10"/>
      <c r="K437" s="53"/>
      <c r="L437" s="11"/>
      <c r="M437" s="11"/>
      <c r="N437" s="54" t="s">
        <v>208</v>
      </c>
      <c r="O437" s="34" t="n">
        <v>0.11</v>
      </c>
      <c r="P437" s="34" t="n">
        <v>0.5</v>
      </c>
    </row>
    <row r="438" customFormat="false" ht="172.5" hidden="true" customHeight="true" outlineLevel="0" collapsed="false">
      <c r="A438" s="8"/>
      <c r="B438" s="35"/>
      <c r="C438" s="9"/>
      <c r="D438" s="9"/>
      <c r="E438" s="10"/>
      <c r="F438" s="10"/>
      <c r="G438" s="10"/>
      <c r="H438" s="10"/>
      <c r="I438" s="10"/>
      <c r="J438" s="10"/>
      <c r="K438" s="53"/>
      <c r="L438" s="11"/>
      <c r="M438" s="11"/>
      <c r="N438" s="54" t="s">
        <v>209</v>
      </c>
      <c r="O438" s="34" t="n">
        <v>0.51</v>
      </c>
      <c r="P438" s="34" t="n">
        <v>2.5</v>
      </c>
    </row>
    <row r="439" customFormat="false" ht="172.5" hidden="true" customHeight="true" outlineLevel="0" collapsed="false">
      <c r="A439" s="8"/>
      <c r="B439" s="35"/>
      <c r="C439" s="9"/>
      <c r="D439" s="9"/>
      <c r="E439" s="10"/>
      <c r="F439" s="10"/>
      <c r="G439" s="10"/>
      <c r="H439" s="10"/>
      <c r="I439" s="10"/>
      <c r="J439" s="10"/>
      <c r="K439" s="53"/>
      <c r="L439" s="11"/>
      <c r="M439" s="11"/>
      <c r="N439" s="54" t="s">
        <v>210</v>
      </c>
      <c r="O439" s="34" t="n">
        <v>2.51</v>
      </c>
      <c r="P439" s="34" t="n">
        <v>5</v>
      </c>
    </row>
    <row r="440" customFormat="false" ht="172.5" hidden="true" customHeight="true" outlineLevel="0" collapsed="false">
      <c r="A440" s="8"/>
      <c r="B440" s="35"/>
      <c r="C440" s="9"/>
      <c r="D440" s="9"/>
      <c r="E440" s="10"/>
      <c r="F440" s="10"/>
      <c r="G440" s="10"/>
      <c r="H440" s="10"/>
      <c r="I440" s="10"/>
      <c r="J440" s="10"/>
      <c r="K440" s="53"/>
      <c r="L440" s="11"/>
      <c r="M440" s="11"/>
      <c r="N440" s="54" t="s">
        <v>211</v>
      </c>
      <c r="O440" s="34" t="n">
        <v>5.01</v>
      </c>
      <c r="P440" s="34" t="n">
        <v>10</v>
      </c>
    </row>
    <row r="441" customFormat="false" ht="194.25" hidden="true" customHeight="true" outlineLevel="0" collapsed="false">
      <c r="A441" s="8"/>
      <c r="B441" s="35"/>
      <c r="C441" s="9"/>
      <c r="D441" s="9"/>
      <c r="E441" s="10"/>
      <c r="F441" s="10"/>
      <c r="G441" s="10"/>
      <c r="H441" s="10"/>
      <c r="I441" s="10"/>
      <c r="J441" s="10"/>
      <c r="K441" s="53"/>
      <c r="L441" s="11"/>
      <c r="M441" s="11"/>
      <c r="N441" s="54" t="s">
        <v>212</v>
      </c>
      <c r="O441" s="34" t="n">
        <v>10.01</v>
      </c>
      <c r="P441" s="34" t="n">
        <v>50</v>
      </c>
    </row>
    <row r="442" customFormat="false" ht="14.25" hidden="true" customHeight="false" outlineLevel="0" collapsed="false">
      <c r="A442" s="8"/>
      <c r="B442" s="35"/>
      <c r="C442" s="9"/>
      <c r="D442" s="9"/>
      <c r="E442" s="10"/>
      <c r="F442" s="10"/>
      <c r="G442" s="10"/>
      <c r="H442" s="10"/>
      <c r="I442" s="10"/>
      <c r="J442" s="10"/>
      <c r="L442" s="11"/>
      <c r="M442" s="11"/>
      <c r="N442" s="34" t="s">
        <v>27</v>
      </c>
    </row>
    <row r="443" customFormat="false" ht="14.25" hidden="false" customHeight="false" outlineLevel="0" collapsed="false">
      <c r="A443" s="8" t="s">
        <v>0</v>
      </c>
      <c r="B443" s="35" t="s">
        <v>0</v>
      </c>
      <c r="C443" s="9"/>
      <c r="D443" s="9"/>
      <c r="E443" s="10"/>
      <c r="F443" s="10"/>
      <c r="G443" s="10"/>
      <c r="H443" s="10"/>
      <c r="I443" s="10"/>
      <c r="J443" s="10"/>
      <c r="K443" s="10"/>
      <c r="L443" s="11"/>
      <c r="M443" s="11"/>
    </row>
    <row r="444" customFormat="false" ht="14.25" hidden="false" customHeight="false" outlineLevel="0" collapsed="false">
      <c r="A444" s="8" t="s">
        <v>0</v>
      </c>
      <c r="B444" s="35" t="s">
        <v>0</v>
      </c>
      <c r="C444" s="9"/>
      <c r="D444" s="9"/>
      <c r="E444" s="51" t="str">
        <f aca="false">IF(AND(G434&gt;=0,G434&lt;=0.8),N445,IF(AND(G434&gt;=0.8,G434&lt;=50),N446,N447))</f>
        <v>Verify Data Entry</v>
      </c>
      <c r="F444" s="10"/>
      <c r="G444" s="10"/>
      <c r="H444" s="10"/>
      <c r="I444" s="10"/>
      <c r="J444" s="10"/>
      <c r="K444" s="10"/>
      <c r="L444" s="11"/>
      <c r="M444" s="11"/>
    </row>
    <row r="445" customFormat="false" ht="14.25" hidden="false" customHeight="false" outlineLevel="0" collapsed="false">
      <c r="A445" s="8" t="s">
        <v>0</v>
      </c>
      <c r="B445" s="35" t="s">
        <v>0</v>
      </c>
      <c r="C445" s="9"/>
      <c r="D445" s="9"/>
      <c r="E445" s="55" t="n">
        <f aca="false">IF(AND(E444=N445),X450,0)</f>
        <v>0</v>
      </c>
      <c r="F445" s="10" t="s">
        <v>47</v>
      </c>
      <c r="G445" s="47"/>
      <c r="H445" s="10"/>
      <c r="I445" s="10"/>
      <c r="J445" s="10"/>
      <c r="K445" s="10"/>
      <c r="L445" s="11"/>
      <c r="M445" s="11"/>
      <c r="N445" s="54" t="s">
        <v>213</v>
      </c>
    </row>
    <row r="446" customFormat="false" ht="14.25" hidden="true" customHeight="false" outlineLevel="0" collapsed="false">
      <c r="A446" s="8"/>
      <c r="B446" s="35"/>
      <c r="C446" s="9"/>
      <c r="D446" s="9"/>
      <c r="E446" s="10"/>
      <c r="F446" s="10"/>
      <c r="G446" s="10"/>
      <c r="H446" s="10"/>
      <c r="I446" s="10"/>
      <c r="J446" s="10"/>
      <c r="K446" s="10"/>
      <c r="L446" s="11"/>
      <c r="M446" s="11"/>
      <c r="N446" s="54" t="s">
        <v>189</v>
      </c>
    </row>
    <row r="447" customFormat="false" ht="14.25" hidden="false" customHeight="false" outlineLevel="0" collapsed="false">
      <c r="A447" s="8" t="s">
        <v>0</v>
      </c>
      <c r="B447" s="35" t="s">
        <v>0</v>
      </c>
      <c r="C447" s="9"/>
      <c r="D447" s="9"/>
      <c r="E447" s="51" t="s">
        <v>126</v>
      </c>
      <c r="F447" s="10"/>
      <c r="G447" s="10"/>
      <c r="H447" s="10"/>
      <c r="I447" s="10"/>
      <c r="J447" s="10"/>
      <c r="K447" s="10"/>
      <c r="L447" s="11"/>
      <c r="M447" s="11"/>
      <c r="N447" s="54" t="s">
        <v>27</v>
      </c>
    </row>
    <row r="448" customFormat="false" ht="14.25" hidden="true" customHeight="false" outlineLevel="0" collapsed="false">
      <c r="A448" s="8"/>
      <c r="B448" s="35"/>
      <c r="C448" s="9"/>
      <c r="D448" s="9"/>
      <c r="E448" s="10"/>
      <c r="F448" s="10"/>
      <c r="G448" s="10"/>
      <c r="H448" s="10"/>
      <c r="I448" s="10"/>
      <c r="J448" s="10"/>
      <c r="K448" s="10"/>
      <c r="L448" s="11"/>
      <c r="M448" s="11"/>
      <c r="N448" s="54"/>
    </row>
    <row r="449" customFormat="false" ht="14.25" hidden="true" customHeight="false" outlineLevel="0" collapsed="false">
      <c r="A449" s="56"/>
      <c r="B449" s="35"/>
      <c r="C449" s="9"/>
      <c r="D449" s="9"/>
      <c r="E449" s="10"/>
      <c r="F449" s="10"/>
      <c r="G449" s="10"/>
      <c r="H449" s="10"/>
      <c r="I449" s="10"/>
      <c r="J449" s="10"/>
      <c r="K449" s="10"/>
      <c r="L449" s="11"/>
      <c r="M449" s="11"/>
      <c r="O449" s="34" t="s">
        <v>53</v>
      </c>
      <c r="P449" s="34" t="s">
        <v>54</v>
      </c>
      <c r="Q449" s="34" t="s">
        <v>55</v>
      </c>
      <c r="R449" s="34" t="s">
        <v>56</v>
      </c>
      <c r="S449" s="34" t="s">
        <v>57</v>
      </c>
      <c r="U449" s="34" t="s">
        <v>58</v>
      </c>
      <c r="V449" s="34" t="s">
        <v>59</v>
      </c>
      <c r="W449" s="34" t="s">
        <v>60</v>
      </c>
      <c r="X449" s="34" t="s">
        <v>61</v>
      </c>
    </row>
    <row r="450" customFormat="false" ht="14.25" hidden="false" customHeight="false" outlineLevel="0" collapsed="false">
      <c r="A450" s="1" t="s">
        <v>0</v>
      </c>
      <c r="B450" s="35" t="s">
        <v>0</v>
      </c>
      <c r="C450" s="9"/>
      <c r="D450" s="9"/>
      <c r="E450" s="10"/>
      <c r="F450" s="10"/>
      <c r="G450" s="10"/>
      <c r="H450" s="10"/>
      <c r="I450" s="10"/>
      <c r="J450" s="10"/>
      <c r="K450" s="10"/>
      <c r="L450" s="11"/>
      <c r="M450" s="11"/>
      <c r="O450" s="34" t="n">
        <v>101</v>
      </c>
      <c r="P450" s="34" t="n">
        <v>0</v>
      </c>
      <c r="Q450" s="34" t="n">
        <v>0.02</v>
      </c>
      <c r="R450" s="34" t="n">
        <f aca="false">Q450-P450</f>
        <v>0.02</v>
      </c>
      <c r="S450" s="34" t="e">
        <f aca="false">R450*$G$7/O450*1</f>
        <v>#VALUE!</v>
      </c>
      <c r="U450" s="34" t="n">
        <v>0.02</v>
      </c>
      <c r="V450" s="34" t="n">
        <f aca="false">R450/U450</f>
        <v>1</v>
      </c>
      <c r="W450" s="34" t="n">
        <f aca="false">ROUNDUP(V450,0)</f>
        <v>1</v>
      </c>
      <c r="X450" s="57" t="e">
        <f aca="false">S450/W450</f>
        <v>#VALUE!</v>
      </c>
    </row>
    <row r="451" customFormat="false" ht="14.25" hidden="false" customHeight="false" outlineLevel="0" collapsed="false">
      <c r="A451" s="8" t="s">
        <v>0</v>
      </c>
      <c r="B451" s="35" t="s">
        <v>0</v>
      </c>
      <c r="C451" s="9"/>
      <c r="D451" s="9"/>
      <c r="E451" s="51" t="str">
        <f aca="false">IF(AND(G434&gt;=0,G434&lt;=0.8),N452,IF(AND(G434&gt;=0.8,G434&lt;=50),N453,N454))</f>
        <v>Verify Data Entry</v>
      </c>
      <c r="F451" s="10"/>
      <c r="G451" s="10"/>
      <c r="H451" s="10"/>
      <c r="I451" s="10"/>
      <c r="J451" s="10"/>
      <c r="K451" s="10"/>
      <c r="L451" s="11"/>
      <c r="M451" s="11"/>
    </row>
    <row r="452" customFormat="false" ht="14.25" hidden="false" customHeight="false" outlineLevel="0" collapsed="false">
      <c r="A452" s="8" t="s">
        <v>0</v>
      </c>
      <c r="B452" s="35" t="s">
        <v>0</v>
      </c>
      <c r="C452" s="9"/>
      <c r="D452" s="9"/>
      <c r="E452" s="55" t="n">
        <f aca="false">IF(AND(E451=N452),X457,0)</f>
        <v>0</v>
      </c>
      <c r="F452" s="10" t="s">
        <v>47</v>
      </c>
      <c r="G452" s="47"/>
      <c r="H452" s="10"/>
      <c r="I452" s="10"/>
      <c r="J452" s="10"/>
      <c r="K452" s="10"/>
      <c r="L452" s="11"/>
      <c r="M452" s="11"/>
      <c r="N452" s="54" t="s">
        <v>214</v>
      </c>
    </row>
    <row r="453" customFormat="false" ht="14.25" hidden="true" customHeight="false" outlineLevel="0" collapsed="false">
      <c r="A453" s="8"/>
      <c r="B453" s="35"/>
      <c r="C453" s="9"/>
      <c r="D453" s="9"/>
      <c r="E453" s="10"/>
      <c r="F453" s="10"/>
      <c r="G453" s="10"/>
      <c r="H453" s="10"/>
      <c r="I453" s="10"/>
      <c r="J453" s="10"/>
      <c r="K453" s="10"/>
      <c r="L453" s="11"/>
      <c r="M453" s="11"/>
      <c r="N453" s="54" t="s">
        <v>189</v>
      </c>
    </row>
    <row r="454" customFormat="false" ht="14.25" hidden="true" customHeight="false" outlineLevel="0" collapsed="false">
      <c r="A454" s="8"/>
      <c r="B454" s="35"/>
      <c r="C454" s="9"/>
      <c r="D454" s="9"/>
      <c r="E454" s="51"/>
      <c r="F454" s="10"/>
      <c r="G454" s="10"/>
      <c r="H454" s="10"/>
      <c r="I454" s="10"/>
      <c r="J454" s="10"/>
      <c r="K454" s="10"/>
      <c r="L454" s="11"/>
      <c r="M454" s="11"/>
      <c r="N454" s="54" t="s">
        <v>27</v>
      </c>
    </row>
    <row r="455" customFormat="false" ht="14.25" hidden="true" customHeight="false" outlineLevel="0" collapsed="false">
      <c r="A455" s="8"/>
      <c r="B455" s="35"/>
      <c r="C455" s="9"/>
      <c r="D455" s="9"/>
      <c r="E455" s="10"/>
      <c r="F455" s="10"/>
      <c r="G455" s="10"/>
      <c r="H455" s="10"/>
      <c r="I455" s="10"/>
      <c r="J455" s="10"/>
      <c r="K455" s="10"/>
      <c r="L455" s="11"/>
      <c r="M455" s="11"/>
      <c r="N455" s="54"/>
    </row>
    <row r="456" customFormat="false" ht="14.25" hidden="true" customHeight="false" outlineLevel="0" collapsed="false">
      <c r="A456" s="56"/>
      <c r="B456" s="35"/>
      <c r="C456" s="9"/>
      <c r="D456" s="9"/>
      <c r="E456" s="10"/>
      <c r="F456" s="10"/>
      <c r="G456" s="10"/>
      <c r="H456" s="10"/>
      <c r="I456" s="10"/>
      <c r="J456" s="10"/>
      <c r="K456" s="10"/>
      <c r="L456" s="11"/>
      <c r="M456" s="11"/>
      <c r="O456" s="34" t="s">
        <v>53</v>
      </c>
      <c r="P456" s="34" t="s">
        <v>54</v>
      </c>
      <c r="Q456" s="34" t="s">
        <v>55</v>
      </c>
      <c r="R456" s="34" t="s">
        <v>56</v>
      </c>
      <c r="S456" s="34" t="s">
        <v>57</v>
      </c>
      <c r="U456" s="34" t="s">
        <v>58</v>
      </c>
      <c r="V456" s="34" t="s">
        <v>59</v>
      </c>
      <c r="W456" s="34" t="s">
        <v>60</v>
      </c>
      <c r="X456" s="34" t="s">
        <v>61</v>
      </c>
    </row>
    <row r="457" customFormat="false" ht="14.25" hidden="true" customHeight="false" outlineLevel="0" collapsed="false">
      <c r="B457" s="35"/>
      <c r="C457" s="9"/>
      <c r="D457" s="9"/>
      <c r="E457" s="10"/>
      <c r="F457" s="10"/>
      <c r="G457" s="10"/>
      <c r="H457" s="10"/>
      <c r="I457" s="10"/>
      <c r="J457" s="10"/>
      <c r="K457" s="10"/>
      <c r="L457" s="11"/>
      <c r="M457" s="11"/>
      <c r="O457" s="34" t="n">
        <v>7.57</v>
      </c>
      <c r="P457" s="34" t="n">
        <v>0</v>
      </c>
      <c r="Q457" s="34" t="n">
        <v>0.02</v>
      </c>
      <c r="R457" s="34" t="n">
        <f aca="false">Q457-P457</f>
        <v>0.02</v>
      </c>
      <c r="S457" s="34" t="e">
        <f aca="false">R457*$G$7/O457*1</f>
        <v>#VALUE!</v>
      </c>
      <c r="U457" s="34" t="n">
        <v>0.02</v>
      </c>
      <c r="V457" s="34" t="n">
        <f aca="false">R457/U457</f>
        <v>1</v>
      </c>
      <c r="W457" s="34" t="n">
        <f aca="false">ROUNDUP(V457,0)</f>
        <v>1</v>
      </c>
      <c r="X457" s="57" t="e">
        <f aca="false">S457/W457</f>
        <v>#VALUE!</v>
      </c>
    </row>
    <row r="458" customFormat="false" ht="14.25" hidden="true" customHeight="false" outlineLevel="0" collapsed="false">
      <c r="A458" s="8"/>
      <c r="B458" s="35"/>
      <c r="C458" s="9"/>
      <c r="D458" s="9"/>
      <c r="E458" s="10"/>
      <c r="F458" s="10"/>
      <c r="G458" s="10"/>
      <c r="H458" s="10"/>
      <c r="I458" s="10"/>
      <c r="J458" s="10"/>
      <c r="K458" s="10"/>
      <c r="L458" s="11"/>
      <c r="M458" s="11"/>
    </row>
    <row r="459" customFormat="false" ht="14.25" hidden="true" customHeight="false" outlineLevel="0" collapsed="false">
      <c r="B459" s="35"/>
      <c r="C459" s="9"/>
      <c r="D459" s="9"/>
      <c r="E459" s="10"/>
      <c r="F459" s="10"/>
      <c r="G459" s="10"/>
      <c r="H459" s="10"/>
      <c r="I459" s="10"/>
      <c r="J459" s="10"/>
      <c r="K459" s="10"/>
      <c r="L459" s="11"/>
      <c r="M459" s="11"/>
    </row>
    <row r="460" customFormat="false" ht="14.25" hidden="true" customHeight="false" outlineLevel="0" collapsed="false">
      <c r="B460" s="35"/>
      <c r="C460" s="9"/>
      <c r="D460" s="9"/>
      <c r="E460" s="10"/>
      <c r="F460" s="10"/>
      <c r="G460" s="10"/>
      <c r="H460" s="10"/>
      <c r="I460" s="10"/>
      <c r="J460" s="10"/>
      <c r="K460" s="10"/>
      <c r="L460" s="11"/>
      <c r="M460" s="11"/>
    </row>
    <row r="461" customFormat="false" ht="14.25" hidden="true" customHeight="false" outlineLevel="0" collapsed="false">
      <c r="B461" s="35"/>
      <c r="C461" s="9"/>
      <c r="D461" s="9"/>
      <c r="E461" s="10"/>
      <c r="F461" s="10"/>
      <c r="G461" s="10"/>
      <c r="H461" s="10"/>
      <c r="I461" s="10"/>
      <c r="J461" s="10"/>
      <c r="K461" s="10"/>
      <c r="L461" s="11"/>
      <c r="M461" s="11"/>
    </row>
    <row r="462" customFormat="false" ht="15" hidden="false" customHeight="true" outlineLevel="0" collapsed="false">
      <c r="A462" s="1" t="s">
        <v>0</v>
      </c>
      <c r="B462" s="35" t="s">
        <v>0</v>
      </c>
      <c r="C462" s="9"/>
      <c r="D462" s="30"/>
      <c r="E462" s="31"/>
      <c r="F462" s="31"/>
      <c r="G462" s="31"/>
      <c r="H462" s="31"/>
      <c r="I462" s="31"/>
      <c r="J462" s="31"/>
      <c r="K462" s="31"/>
      <c r="L462" s="32"/>
      <c r="M462" s="11"/>
    </row>
    <row r="463" customFormat="false" ht="15" hidden="false" customHeight="true" outlineLevel="0" collapsed="false">
      <c r="A463" s="8" t="s">
        <v>0</v>
      </c>
      <c r="B463" s="35" t="s">
        <v>0</v>
      </c>
      <c r="C463" s="9"/>
      <c r="D463" s="10"/>
      <c r="E463" s="10"/>
      <c r="F463" s="10"/>
      <c r="G463" s="10"/>
      <c r="H463" s="10"/>
      <c r="I463" s="10"/>
      <c r="J463" s="10"/>
      <c r="K463" s="10"/>
      <c r="L463" s="10"/>
      <c r="M463" s="11"/>
    </row>
    <row r="464" customFormat="false" ht="8.25" hidden="false" customHeight="true" outlineLevel="0" collapsed="false">
      <c r="A464" s="8" t="s">
        <v>0</v>
      </c>
      <c r="B464" s="35" t="s">
        <v>0</v>
      </c>
      <c r="C464" s="9"/>
      <c r="D464" s="40"/>
      <c r="E464" s="41"/>
      <c r="F464" s="41"/>
      <c r="G464" s="41"/>
      <c r="H464" s="41"/>
      <c r="I464" s="41"/>
      <c r="J464" s="41"/>
      <c r="K464" s="41"/>
      <c r="L464" s="43"/>
      <c r="M464" s="11"/>
    </row>
    <row r="465" customFormat="false" ht="18" hidden="false" customHeight="true" outlineLevel="0" collapsed="false">
      <c r="A465" s="8" t="s">
        <v>0</v>
      </c>
      <c r="B465" s="35" t="s">
        <v>0</v>
      </c>
      <c r="C465" s="9"/>
      <c r="D465" s="9"/>
      <c r="E465" s="49" t="s">
        <v>215</v>
      </c>
      <c r="F465" s="10"/>
      <c r="G465" s="50" t="s">
        <v>13</v>
      </c>
      <c r="H465" s="60" t="s">
        <v>131</v>
      </c>
      <c r="I465" s="10"/>
      <c r="J465" s="10"/>
      <c r="K465" s="51" t="s">
        <v>18</v>
      </c>
      <c r="L465" s="11"/>
      <c r="M465" s="11"/>
    </row>
    <row r="466" customFormat="false" ht="255" hidden="false" customHeight="true" outlineLevel="0" collapsed="false">
      <c r="A466" s="8" t="s">
        <v>0</v>
      </c>
      <c r="B466" s="35" t="s">
        <v>0</v>
      </c>
      <c r="C466" s="9"/>
      <c r="D466" s="9"/>
      <c r="E466" s="10"/>
      <c r="F466" s="10"/>
      <c r="G466" s="10"/>
      <c r="H466" s="10"/>
      <c r="I466" s="10"/>
      <c r="J466" s="10"/>
      <c r="K466" s="52" t="str">
        <f aca="false">IF(AND(G465&gt;=O467,G465&lt;=P467),N467,IF(AND(G465&gt;=O468,G465&lt;=P468),N468,IF(AND(G465&gt;=O469,G465&lt;=P469),N469,IF(AND(G465&gt;=O470,G465&lt;=P470),N470,IF(AND(G465&gt;=O471,G465&lt;=P471),N471,IF(AND(G465&gt;=O472,G465&lt;=P472),N472,N473))))))</f>
        <v>Verify Data Entry</v>
      </c>
      <c r="L466" s="11"/>
      <c r="M466" s="11"/>
      <c r="O466" s="34" t="s">
        <v>19</v>
      </c>
      <c r="P466" s="34" t="s">
        <v>20</v>
      </c>
    </row>
    <row r="467" customFormat="false" ht="247.5" hidden="true" customHeight="true" outlineLevel="0" collapsed="false">
      <c r="A467" s="8"/>
      <c r="B467" s="35"/>
      <c r="C467" s="9"/>
      <c r="D467" s="9"/>
      <c r="E467" s="10"/>
      <c r="F467" s="10"/>
      <c r="G467" s="10"/>
      <c r="H467" s="10"/>
      <c r="I467" s="10"/>
      <c r="J467" s="10"/>
      <c r="K467" s="53"/>
      <c r="L467" s="11"/>
      <c r="M467" s="11"/>
      <c r="N467" s="54" t="s">
        <v>216</v>
      </c>
      <c r="O467" s="34" t="n">
        <v>0</v>
      </c>
      <c r="P467" s="34" t="n">
        <v>0.9</v>
      </c>
    </row>
    <row r="468" customFormat="false" ht="181.5" hidden="true" customHeight="true" outlineLevel="0" collapsed="false">
      <c r="A468" s="8"/>
      <c r="B468" s="35"/>
      <c r="C468" s="9"/>
      <c r="D468" s="9"/>
      <c r="E468" s="10"/>
      <c r="F468" s="10"/>
      <c r="G468" s="10"/>
      <c r="H468" s="10"/>
      <c r="I468" s="10"/>
      <c r="J468" s="10"/>
      <c r="K468" s="53"/>
      <c r="L468" s="11"/>
      <c r="M468" s="11"/>
      <c r="N468" s="54" t="s">
        <v>217</v>
      </c>
      <c r="O468" s="34" t="n">
        <v>0.91</v>
      </c>
      <c r="P468" s="34" t="n">
        <v>1.5</v>
      </c>
    </row>
    <row r="469" customFormat="false" ht="168" hidden="true" customHeight="true" outlineLevel="0" collapsed="false">
      <c r="A469" s="8"/>
      <c r="B469" s="35"/>
      <c r="C469" s="9"/>
      <c r="D469" s="9"/>
      <c r="E469" s="10"/>
      <c r="F469" s="10"/>
      <c r="G469" s="10"/>
      <c r="H469" s="10"/>
      <c r="I469" s="10"/>
      <c r="J469" s="10"/>
      <c r="K469" s="53"/>
      <c r="L469" s="11"/>
      <c r="M469" s="11"/>
      <c r="N469" s="54" t="s">
        <v>218</v>
      </c>
      <c r="O469" s="34" t="n">
        <v>1.51</v>
      </c>
      <c r="P469" s="34" t="n">
        <v>2.5</v>
      </c>
    </row>
    <row r="470" customFormat="false" ht="181.5" hidden="true" customHeight="true" outlineLevel="0" collapsed="false">
      <c r="A470" s="8"/>
      <c r="B470" s="35"/>
      <c r="C470" s="9"/>
      <c r="D470" s="9"/>
      <c r="E470" s="10"/>
      <c r="F470" s="10"/>
      <c r="G470" s="10"/>
      <c r="H470" s="10"/>
      <c r="I470" s="10"/>
      <c r="J470" s="10"/>
      <c r="K470" s="53"/>
      <c r="L470" s="11"/>
      <c r="M470" s="11"/>
      <c r="N470" s="54" t="s">
        <v>219</v>
      </c>
      <c r="O470" s="34" t="n">
        <v>2.51</v>
      </c>
      <c r="P470" s="34" t="n">
        <v>5</v>
      </c>
    </row>
    <row r="471" customFormat="false" ht="196.5" hidden="true" customHeight="true" outlineLevel="0" collapsed="false">
      <c r="A471" s="8"/>
      <c r="B471" s="35"/>
      <c r="C471" s="9"/>
      <c r="D471" s="9"/>
      <c r="E471" s="10"/>
      <c r="F471" s="10"/>
      <c r="G471" s="10"/>
      <c r="H471" s="10"/>
      <c r="I471" s="10"/>
      <c r="J471" s="10"/>
      <c r="K471" s="53"/>
      <c r="L471" s="11"/>
      <c r="M471" s="11"/>
      <c r="N471" s="54" t="s">
        <v>220</v>
      </c>
      <c r="O471" s="34" t="n">
        <v>5.01</v>
      </c>
      <c r="P471" s="34" t="n">
        <v>10</v>
      </c>
    </row>
    <row r="472" customFormat="false" ht="210.75" hidden="true" customHeight="true" outlineLevel="0" collapsed="false">
      <c r="A472" s="8"/>
      <c r="B472" s="35"/>
      <c r="C472" s="9"/>
      <c r="D472" s="9"/>
      <c r="E472" s="10"/>
      <c r="F472" s="10"/>
      <c r="G472" s="10"/>
      <c r="H472" s="10"/>
      <c r="I472" s="10"/>
      <c r="J472" s="10"/>
      <c r="K472" s="53"/>
      <c r="L472" s="11"/>
      <c r="M472" s="11"/>
      <c r="N472" s="54" t="s">
        <v>221</v>
      </c>
      <c r="O472" s="34" t="n">
        <v>10.01</v>
      </c>
      <c r="P472" s="34" t="n">
        <v>50</v>
      </c>
    </row>
    <row r="473" customFormat="false" ht="14.25" hidden="true" customHeight="false" outlineLevel="0" collapsed="false">
      <c r="A473" s="8"/>
      <c r="B473" s="35"/>
      <c r="C473" s="9"/>
      <c r="D473" s="9"/>
      <c r="E473" s="10"/>
      <c r="F473" s="10"/>
      <c r="G473" s="10"/>
      <c r="H473" s="10"/>
      <c r="I473" s="10"/>
      <c r="J473" s="10"/>
      <c r="L473" s="11"/>
      <c r="M473" s="11"/>
      <c r="N473" s="34" t="s">
        <v>27</v>
      </c>
    </row>
    <row r="474" customFormat="false" ht="14.25" hidden="false" customHeight="false" outlineLevel="0" collapsed="false">
      <c r="A474" s="8" t="s">
        <v>0</v>
      </c>
      <c r="B474" s="35" t="s">
        <v>0</v>
      </c>
      <c r="C474" s="9"/>
      <c r="D474" s="9"/>
      <c r="E474" s="10"/>
      <c r="F474" s="10"/>
      <c r="G474" s="10"/>
      <c r="H474" s="10"/>
      <c r="I474" s="10"/>
      <c r="J474" s="10"/>
      <c r="K474" s="10"/>
      <c r="L474" s="11"/>
      <c r="M474" s="11"/>
    </row>
    <row r="475" customFormat="false" ht="14.25" hidden="false" customHeight="false" outlineLevel="0" collapsed="false">
      <c r="A475" s="8" t="s">
        <v>0</v>
      </c>
      <c r="B475" s="35" t="s">
        <v>0</v>
      </c>
      <c r="C475" s="9"/>
      <c r="D475" s="9"/>
      <c r="E475" s="51" t="str">
        <f aca="false">IF(AND(G465&gt;=0,G465&lt;=1.5),N476,IF(AND(G465&gt;=1.5,G465&lt;=50),N477,N478))</f>
        <v>Verify Data Entry</v>
      </c>
      <c r="F475" s="10"/>
      <c r="G475" s="10"/>
      <c r="H475" s="10"/>
      <c r="I475" s="10"/>
      <c r="J475" s="10"/>
      <c r="K475" s="10"/>
      <c r="L475" s="11"/>
      <c r="M475" s="11"/>
    </row>
    <row r="476" customFormat="false" ht="14.25" hidden="false" customHeight="false" outlineLevel="0" collapsed="false">
      <c r="A476" s="8" t="s">
        <v>0</v>
      </c>
      <c r="B476" s="35" t="s">
        <v>0</v>
      </c>
      <c r="C476" s="9"/>
      <c r="D476" s="9"/>
      <c r="E476" s="55" t="n">
        <f aca="false">IF(AND(E475=N476),X481,0)</f>
        <v>0</v>
      </c>
      <c r="F476" s="10" t="s">
        <v>47</v>
      </c>
      <c r="G476" s="47"/>
      <c r="H476" s="10"/>
      <c r="I476" s="10"/>
      <c r="J476" s="10"/>
      <c r="K476" s="10"/>
      <c r="L476" s="11"/>
      <c r="M476" s="11"/>
      <c r="N476" s="54" t="s">
        <v>222</v>
      </c>
    </row>
    <row r="477" customFormat="false" ht="14.25" hidden="true" customHeight="false" outlineLevel="0" collapsed="false">
      <c r="A477" s="8"/>
      <c r="B477" s="35"/>
      <c r="C477" s="9"/>
      <c r="D477" s="9"/>
      <c r="E477" s="10"/>
      <c r="F477" s="10"/>
      <c r="G477" s="10"/>
      <c r="H477" s="10"/>
      <c r="I477" s="10"/>
      <c r="J477" s="10"/>
      <c r="K477" s="10"/>
      <c r="L477" s="11"/>
      <c r="M477" s="11"/>
      <c r="N477" s="54" t="s">
        <v>189</v>
      </c>
    </row>
    <row r="478" customFormat="false" ht="14.25" hidden="false" customHeight="false" outlineLevel="0" collapsed="false">
      <c r="A478" s="8" t="s">
        <v>0</v>
      </c>
      <c r="B478" s="35" t="s">
        <v>0</v>
      </c>
      <c r="C478" s="9"/>
      <c r="D478" s="9"/>
      <c r="E478" s="51" t="s">
        <v>126</v>
      </c>
      <c r="F478" s="10"/>
      <c r="G478" s="10"/>
      <c r="H478" s="10"/>
      <c r="I478" s="10"/>
      <c r="J478" s="10"/>
      <c r="K478" s="10"/>
      <c r="L478" s="11"/>
      <c r="M478" s="11"/>
      <c r="N478" s="54" t="s">
        <v>27</v>
      </c>
    </row>
    <row r="479" customFormat="false" ht="14.25" hidden="true" customHeight="false" outlineLevel="0" collapsed="false">
      <c r="A479" s="8"/>
      <c r="B479" s="35"/>
      <c r="C479" s="9"/>
      <c r="D479" s="9"/>
      <c r="E479" s="10"/>
      <c r="F479" s="10"/>
      <c r="G479" s="10"/>
      <c r="H479" s="10"/>
      <c r="I479" s="10"/>
      <c r="J479" s="10"/>
      <c r="K479" s="10"/>
      <c r="L479" s="11"/>
      <c r="M479" s="11"/>
      <c r="N479" s="54"/>
    </row>
    <row r="480" customFormat="false" ht="14.25" hidden="true" customHeight="false" outlineLevel="0" collapsed="false">
      <c r="A480" s="56"/>
      <c r="B480" s="35"/>
      <c r="C480" s="9"/>
      <c r="D480" s="9"/>
      <c r="E480" s="10"/>
      <c r="F480" s="10"/>
      <c r="G480" s="10"/>
      <c r="H480" s="10"/>
      <c r="I480" s="10"/>
      <c r="J480" s="10"/>
      <c r="K480" s="10"/>
      <c r="L480" s="11"/>
      <c r="M480" s="11"/>
      <c r="O480" s="34" t="s">
        <v>53</v>
      </c>
      <c r="P480" s="34" t="s">
        <v>54</v>
      </c>
      <c r="Q480" s="34" t="s">
        <v>55</v>
      </c>
      <c r="R480" s="34" t="s">
        <v>56</v>
      </c>
      <c r="S480" s="34" t="s">
        <v>57</v>
      </c>
      <c r="U480" s="34" t="s">
        <v>58</v>
      </c>
      <c r="V480" s="34" t="s">
        <v>59</v>
      </c>
      <c r="W480" s="34" t="s">
        <v>60</v>
      </c>
      <c r="X480" s="34" t="s">
        <v>61</v>
      </c>
    </row>
    <row r="481" customFormat="false" ht="14.25" hidden="false" customHeight="false" outlineLevel="0" collapsed="false">
      <c r="A481" s="1" t="s">
        <v>0</v>
      </c>
      <c r="B481" s="35" t="s">
        <v>0</v>
      </c>
      <c r="C481" s="9"/>
      <c r="D481" s="9"/>
      <c r="E481" s="10"/>
      <c r="F481" s="10"/>
      <c r="G481" s="10"/>
      <c r="H481" s="10"/>
      <c r="I481" s="10"/>
      <c r="J481" s="10"/>
      <c r="K481" s="10"/>
      <c r="L481" s="11"/>
      <c r="M481" s="11"/>
      <c r="O481" s="34" t="n">
        <v>108</v>
      </c>
      <c r="P481" s="34" t="n">
        <v>0</v>
      </c>
      <c r="Q481" s="34" t="n">
        <v>0.01</v>
      </c>
      <c r="R481" s="34" t="n">
        <f aca="false">Q481-P481</f>
        <v>0.01</v>
      </c>
      <c r="S481" s="34" t="e">
        <f aca="false">R481*$G$7/O481*1</f>
        <v>#VALUE!</v>
      </c>
      <c r="U481" s="34" t="n">
        <v>0.01</v>
      </c>
      <c r="V481" s="34" t="n">
        <f aca="false">R481/U481</f>
        <v>1</v>
      </c>
      <c r="W481" s="34" t="n">
        <f aca="false">ROUNDUP(V481,0)</f>
        <v>1</v>
      </c>
      <c r="X481" s="57" t="e">
        <f aca="false">S481/W481</f>
        <v>#VALUE!</v>
      </c>
    </row>
    <row r="482" customFormat="false" ht="14.25" hidden="false" customHeight="false" outlineLevel="0" collapsed="false">
      <c r="A482" s="8" t="s">
        <v>0</v>
      </c>
      <c r="B482" s="35" t="s">
        <v>0</v>
      </c>
      <c r="C482" s="9"/>
      <c r="D482" s="9"/>
      <c r="E482" s="51" t="str">
        <f aca="false">IF(AND(G465&gt;=0,G465&lt;=1.5),N483,IF(AND(G465&gt;=1.5,G465&lt;=50),N484,N485))</f>
        <v>Verify Data Entry</v>
      </c>
      <c r="F482" s="10"/>
      <c r="G482" s="10"/>
      <c r="H482" s="10"/>
      <c r="I482" s="10"/>
      <c r="J482" s="10"/>
      <c r="K482" s="10"/>
      <c r="L482" s="11"/>
      <c r="M482" s="11"/>
    </row>
    <row r="483" customFormat="false" ht="14.25" hidden="false" customHeight="false" outlineLevel="0" collapsed="false">
      <c r="A483" s="8" t="s">
        <v>0</v>
      </c>
      <c r="B483" s="35" t="s">
        <v>0</v>
      </c>
      <c r="C483" s="9"/>
      <c r="D483" s="9"/>
      <c r="E483" s="55" t="n">
        <f aca="false">IF(AND(E482=N483),X488,0)</f>
        <v>0</v>
      </c>
      <c r="F483" s="10" t="s">
        <v>47</v>
      </c>
      <c r="G483" s="47"/>
      <c r="H483" s="10"/>
      <c r="I483" s="10"/>
      <c r="J483" s="10"/>
      <c r="K483" s="10"/>
      <c r="L483" s="11"/>
      <c r="M483" s="11"/>
      <c r="N483" s="54" t="s">
        <v>223</v>
      </c>
    </row>
    <row r="484" customFormat="false" ht="14.25" hidden="true" customHeight="false" outlineLevel="0" collapsed="false">
      <c r="A484" s="8"/>
      <c r="B484" s="35"/>
      <c r="C484" s="9"/>
      <c r="D484" s="9"/>
      <c r="E484" s="10"/>
      <c r="F484" s="10"/>
      <c r="G484" s="10"/>
      <c r="H484" s="10"/>
      <c r="I484" s="10"/>
      <c r="J484" s="10"/>
      <c r="K484" s="10"/>
      <c r="L484" s="11"/>
      <c r="M484" s="11"/>
      <c r="N484" s="54" t="s">
        <v>189</v>
      </c>
    </row>
    <row r="485" customFormat="false" ht="14.25" hidden="true" customHeight="false" outlineLevel="0" collapsed="false">
      <c r="A485" s="8"/>
      <c r="B485" s="35"/>
      <c r="C485" s="9"/>
      <c r="D485" s="9"/>
      <c r="E485" s="51"/>
      <c r="F485" s="10"/>
      <c r="G485" s="10"/>
      <c r="H485" s="10"/>
      <c r="I485" s="10"/>
      <c r="J485" s="10"/>
      <c r="K485" s="10"/>
      <c r="L485" s="11"/>
      <c r="M485" s="11"/>
      <c r="N485" s="54" t="s">
        <v>27</v>
      </c>
    </row>
    <row r="486" customFormat="false" ht="14.25" hidden="true" customHeight="false" outlineLevel="0" collapsed="false">
      <c r="A486" s="8"/>
      <c r="B486" s="35"/>
      <c r="C486" s="9"/>
      <c r="D486" s="9"/>
      <c r="E486" s="10"/>
      <c r="F486" s="10"/>
      <c r="G486" s="10"/>
      <c r="H486" s="10"/>
      <c r="I486" s="10"/>
      <c r="J486" s="10"/>
      <c r="K486" s="10"/>
      <c r="L486" s="11"/>
      <c r="M486" s="11"/>
      <c r="N486" s="54"/>
    </row>
    <row r="487" customFormat="false" ht="14.25" hidden="true" customHeight="false" outlineLevel="0" collapsed="false">
      <c r="A487" s="56"/>
      <c r="B487" s="35"/>
      <c r="C487" s="9"/>
      <c r="D487" s="9"/>
      <c r="E487" s="10"/>
      <c r="F487" s="10"/>
      <c r="G487" s="10"/>
      <c r="H487" s="10"/>
      <c r="I487" s="10"/>
      <c r="J487" s="10"/>
      <c r="K487" s="10"/>
      <c r="L487" s="11"/>
      <c r="M487" s="11"/>
      <c r="O487" s="34" t="s">
        <v>53</v>
      </c>
      <c r="P487" s="34" t="s">
        <v>54</v>
      </c>
      <c r="Q487" s="34" t="s">
        <v>55</v>
      </c>
      <c r="R487" s="34" t="s">
        <v>56</v>
      </c>
      <c r="S487" s="34" t="s">
        <v>57</v>
      </c>
      <c r="U487" s="34" t="s">
        <v>58</v>
      </c>
      <c r="V487" s="34" t="s">
        <v>59</v>
      </c>
      <c r="W487" s="34" t="s">
        <v>60</v>
      </c>
      <c r="X487" s="34" t="s">
        <v>61</v>
      </c>
    </row>
    <row r="488" customFormat="false" ht="14.25" hidden="true" customHeight="false" outlineLevel="0" collapsed="false">
      <c r="B488" s="35"/>
      <c r="C488" s="9"/>
      <c r="D488" s="9"/>
      <c r="E488" s="10"/>
      <c r="F488" s="10"/>
      <c r="G488" s="10"/>
      <c r="H488" s="10"/>
      <c r="I488" s="10"/>
      <c r="J488" s="10"/>
      <c r="K488" s="10"/>
      <c r="L488" s="11"/>
      <c r="M488" s="11"/>
      <c r="O488" s="34" t="n">
        <v>3.788</v>
      </c>
      <c r="P488" s="34" t="n">
        <v>0</v>
      </c>
      <c r="Q488" s="34" t="n">
        <v>0.01</v>
      </c>
      <c r="R488" s="34" t="n">
        <f aca="false">Q488-P488</f>
        <v>0.01</v>
      </c>
      <c r="S488" s="34" t="e">
        <f aca="false">R488*$G$7/O488*1</f>
        <v>#VALUE!</v>
      </c>
      <c r="U488" s="34" t="n">
        <v>0.01</v>
      </c>
      <c r="V488" s="34" t="n">
        <f aca="false">R488/U488</f>
        <v>1</v>
      </c>
      <c r="W488" s="34" t="n">
        <f aca="false">ROUNDUP(V488,0)</f>
        <v>1</v>
      </c>
      <c r="X488" s="57" t="e">
        <f aca="false">S488/W488</f>
        <v>#VALUE!</v>
      </c>
    </row>
    <row r="489" customFormat="false" ht="14.25" hidden="true" customHeight="false" outlineLevel="0" collapsed="false">
      <c r="A489" s="8"/>
      <c r="B489" s="35"/>
      <c r="C489" s="9"/>
      <c r="D489" s="9"/>
      <c r="E489" s="10"/>
      <c r="F489" s="10"/>
      <c r="G489" s="10"/>
      <c r="H489" s="10"/>
      <c r="I489" s="10"/>
      <c r="J489" s="10"/>
      <c r="K489" s="10"/>
      <c r="L489" s="11"/>
      <c r="M489" s="11"/>
    </row>
    <row r="490" customFormat="false" ht="14.25" hidden="true" customHeight="false" outlineLevel="0" collapsed="false">
      <c r="B490" s="35"/>
      <c r="C490" s="9"/>
      <c r="D490" s="9"/>
      <c r="E490" s="10"/>
      <c r="F490" s="10"/>
      <c r="G490" s="10"/>
      <c r="H490" s="10"/>
      <c r="I490" s="10"/>
      <c r="J490" s="10"/>
      <c r="K490" s="10"/>
      <c r="L490" s="11"/>
      <c r="M490" s="11"/>
    </row>
    <row r="491" customFormat="false" ht="14.25" hidden="true" customHeight="false" outlineLevel="0" collapsed="false">
      <c r="B491" s="35"/>
      <c r="C491" s="9"/>
      <c r="D491" s="9"/>
      <c r="E491" s="10"/>
      <c r="F491" s="10"/>
      <c r="G491" s="10"/>
      <c r="H491" s="10"/>
      <c r="I491" s="10"/>
      <c r="J491" s="10"/>
      <c r="K491" s="10"/>
      <c r="L491" s="11"/>
      <c r="M491" s="11"/>
    </row>
    <row r="492" customFormat="false" ht="14.25" hidden="true" customHeight="false" outlineLevel="0" collapsed="false">
      <c r="B492" s="35"/>
      <c r="C492" s="9"/>
      <c r="D492" s="9"/>
      <c r="E492" s="10"/>
      <c r="F492" s="10"/>
      <c r="G492" s="10"/>
      <c r="H492" s="10"/>
      <c r="I492" s="10"/>
      <c r="J492" s="10"/>
      <c r="K492" s="10"/>
      <c r="L492" s="11"/>
      <c r="M492" s="11"/>
    </row>
    <row r="493" customFormat="false" ht="15" hidden="false" customHeight="true" outlineLevel="0" collapsed="false">
      <c r="A493" s="1" t="s">
        <v>0</v>
      </c>
      <c r="B493" s="35" t="s">
        <v>0</v>
      </c>
      <c r="C493" s="9"/>
      <c r="D493" s="30"/>
      <c r="E493" s="31"/>
      <c r="F493" s="31"/>
      <c r="G493" s="31"/>
      <c r="H493" s="31"/>
      <c r="I493" s="31"/>
      <c r="J493" s="31"/>
      <c r="K493" s="31"/>
      <c r="L493" s="32"/>
      <c r="M493" s="11"/>
    </row>
    <row r="494" customFormat="false" ht="15" hidden="false" customHeight="true" outlineLevel="0" collapsed="false">
      <c r="A494" s="8" t="s">
        <v>0</v>
      </c>
      <c r="B494" s="35" t="s">
        <v>0</v>
      </c>
      <c r="C494" s="9"/>
      <c r="D494" s="10"/>
      <c r="E494" s="10"/>
      <c r="F494" s="10"/>
      <c r="G494" s="10"/>
      <c r="H494" s="10"/>
      <c r="I494" s="10"/>
      <c r="J494" s="10"/>
      <c r="K494" s="10"/>
      <c r="L494" s="10"/>
      <c r="M494" s="11"/>
    </row>
    <row r="495" customFormat="false" ht="8.25" hidden="false" customHeight="true" outlineLevel="0" collapsed="false">
      <c r="A495" s="8" t="s">
        <v>0</v>
      </c>
      <c r="B495" s="35" t="s">
        <v>0</v>
      </c>
      <c r="C495" s="9"/>
      <c r="D495" s="40"/>
      <c r="E495" s="41"/>
      <c r="F495" s="41"/>
      <c r="G495" s="41"/>
      <c r="H495" s="41"/>
      <c r="I495" s="41"/>
      <c r="J495" s="41"/>
      <c r="K495" s="41"/>
      <c r="L495" s="43"/>
      <c r="M495" s="11"/>
    </row>
    <row r="496" customFormat="false" ht="18" hidden="false" customHeight="true" outlineLevel="0" collapsed="false">
      <c r="A496" s="8" t="s">
        <v>0</v>
      </c>
      <c r="B496" s="35" t="s">
        <v>0</v>
      </c>
      <c r="C496" s="9"/>
      <c r="D496" s="9"/>
      <c r="E496" s="49" t="s">
        <v>224</v>
      </c>
      <c r="F496" s="10"/>
      <c r="G496" s="50" t="s">
        <v>13</v>
      </c>
      <c r="H496" s="60" t="s">
        <v>131</v>
      </c>
      <c r="I496" s="10"/>
      <c r="J496" s="10"/>
      <c r="K496" s="51" t="s">
        <v>18</v>
      </c>
      <c r="L496" s="11"/>
      <c r="M496" s="11"/>
    </row>
    <row r="497" customFormat="false" ht="201" hidden="false" customHeight="true" outlineLevel="0" collapsed="false">
      <c r="A497" s="8" t="s">
        <v>0</v>
      </c>
      <c r="B497" s="35" t="s">
        <v>0</v>
      </c>
      <c r="C497" s="9"/>
      <c r="D497" s="9"/>
      <c r="E497" s="10"/>
      <c r="F497" s="10"/>
      <c r="G497" s="10"/>
      <c r="H497" s="10"/>
      <c r="I497" s="10"/>
      <c r="J497" s="10"/>
      <c r="K497" s="52" t="str">
        <f aca="false">IF(AND(G496&gt;=O498,G496&lt;=P498),N498,IF(AND(G496&gt;=O499,G496&lt;=P499),N499,IF(AND(G496&gt;=O500,G496&lt;=P500),N500,IF(AND(G496&gt;=O501,G496&lt;=P501),N501,IF(AND(G496&gt;=O502,G496&lt;=P502),N502,IF(AND(G496&gt;=O503,G496&lt;=P503),N503,N504))))))</f>
        <v>Verify Data Entry</v>
      </c>
      <c r="L497" s="11"/>
      <c r="M497" s="11"/>
      <c r="O497" s="34" t="s">
        <v>19</v>
      </c>
      <c r="P497" s="34" t="s">
        <v>20</v>
      </c>
    </row>
    <row r="498" customFormat="false" ht="158.25" hidden="true" customHeight="true" outlineLevel="0" collapsed="false">
      <c r="A498" s="8"/>
      <c r="B498" s="35"/>
      <c r="C498" s="9"/>
      <c r="D498" s="9"/>
      <c r="E498" s="10"/>
      <c r="F498" s="10"/>
      <c r="G498" s="10"/>
      <c r="H498" s="10"/>
      <c r="I498" s="10"/>
      <c r="J498" s="10"/>
      <c r="K498" s="53"/>
      <c r="L498" s="11"/>
      <c r="M498" s="11"/>
      <c r="N498" s="54" t="s">
        <v>225</v>
      </c>
      <c r="O498" s="34" t="n">
        <v>0</v>
      </c>
      <c r="P498" s="34" t="n">
        <v>0.7</v>
      </c>
    </row>
    <row r="499" customFormat="false" ht="186.75" hidden="true" customHeight="true" outlineLevel="0" collapsed="false">
      <c r="A499" s="8"/>
      <c r="B499" s="35"/>
      <c r="C499" s="9"/>
      <c r="D499" s="9"/>
      <c r="E499" s="10"/>
      <c r="F499" s="10"/>
      <c r="G499" s="10"/>
      <c r="H499" s="10"/>
      <c r="I499" s="10"/>
      <c r="J499" s="10"/>
      <c r="K499" s="53"/>
      <c r="L499" s="11"/>
      <c r="M499" s="11"/>
      <c r="N499" s="54" t="s">
        <v>226</v>
      </c>
      <c r="O499" s="34" t="n">
        <v>0.71</v>
      </c>
      <c r="P499" s="34" t="n">
        <v>5</v>
      </c>
    </row>
    <row r="500" customFormat="false" ht="140.25" hidden="true" customHeight="true" outlineLevel="0" collapsed="false">
      <c r="A500" s="8"/>
      <c r="B500" s="35"/>
      <c r="C500" s="9"/>
      <c r="D500" s="9"/>
      <c r="E500" s="10"/>
      <c r="F500" s="10"/>
      <c r="G500" s="10"/>
      <c r="H500" s="10"/>
      <c r="I500" s="10"/>
      <c r="J500" s="10"/>
      <c r="K500" s="53"/>
      <c r="L500" s="11"/>
      <c r="M500" s="11"/>
      <c r="N500" s="54" t="s">
        <v>227</v>
      </c>
      <c r="O500" s="34" t="n">
        <v>5.01</v>
      </c>
      <c r="P500" s="34" t="n">
        <v>10</v>
      </c>
    </row>
    <row r="501" customFormat="false" ht="144" hidden="true" customHeight="true" outlineLevel="0" collapsed="false">
      <c r="A501" s="8"/>
      <c r="B501" s="35"/>
      <c r="C501" s="9"/>
      <c r="D501" s="9"/>
      <c r="E501" s="10"/>
      <c r="F501" s="10"/>
      <c r="G501" s="10"/>
      <c r="H501" s="10"/>
      <c r="I501" s="10"/>
      <c r="J501" s="10"/>
      <c r="K501" s="53"/>
      <c r="L501" s="11"/>
      <c r="M501" s="11"/>
      <c r="N501" s="54" t="s">
        <v>228</v>
      </c>
      <c r="O501" s="34" t="n">
        <v>10.01</v>
      </c>
      <c r="P501" s="34" t="n">
        <v>30</v>
      </c>
    </row>
    <row r="502" customFormat="false" ht="144" hidden="true" customHeight="true" outlineLevel="0" collapsed="false">
      <c r="A502" s="8"/>
      <c r="B502" s="35"/>
      <c r="C502" s="9"/>
      <c r="D502" s="9"/>
      <c r="E502" s="10"/>
      <c r="F502" s="10"/>
      <c r="G502" s="10"/>
      <c r="H502" s="10"/>
      <c r="I502" s="10"/>
      <c r="J502" s="10"/>
      <c r="K502" s="53"/>
      <c r="L502" s="11"/>
      <c r="M502" s="11"/>
      <c r="N502" s="54" t="s">
        <v>228</v>
      </c>
      <c r="O502" s="34" t="n">
        <v>30.01</v>
      </c>
      <c r="P502" s="34" t="n">
        <v>40</v>
      </c>
    </row>
    <row r="503" customFormat="false" ht="144" hidden="true" customHeight="true" outlineLevel="0" collapsed="false">
      <c r="A503" s="8"/>
      <c r="B503" s="35"/>
      <c r="C503" s="9"/>
      <c r="D503" s="9"/>
      <c r="E503" s="10"/>
      <c r="F503" s="10"/>
      <c r="G503" s="10"/>
      <c r="H503" s="10"/>
      <c r="I503" s="10"/>
      <c r="J503" s="10"/>
      <c r="K503" s="53"/>
      <c r="L503" s="11"/>
      <c r="M503" s="11"/>
      <c r="N503" s="54" t="s">
        <v>228</v>
      </c>
      <c r="O503" s="34" t="n">
        <v>40.01</v>
      </c>
      <c r="P503" s="34" t="n">
        <v>50</v>
      </c>
    </row>
    <row r="504" customFormat="false" ht="14.25" hidden="true" customHeight="false" outlineLevel="0" collapsed="false">
      <c r="A504" s="8"/>
      <c r="B504" s="35"/>
      <c r="C504" s="9"/>
      <c r="D504" s="9"/>
      <c r="E504" s="10"/>
      <c r="F504" s="10"/>
      <c r="G504" s="10"/>
      <c r="H504" s="10"/>
      <c r="I504" s="10"/>
      <c r="J504" s="10"/>
      <c r="L504" s="11"/>
      <c r="M504" s="11"/>
      <c r="N504" s="34" t="s">
        <v>27</v>
      </c>
    </row>
    <row r="505" customFormat="false" ht="14.25" hidden="true" customHeight="false" outlineLevel="0" collapsed="false">
      <c r="A505" s="8"/>
      <c r="B505" s="35"/>
      <c r="C505" s="9"/>
      <c r="D505" s="9"/>
      <c r="E505" s="10"/>
      <c r="F505" s="10"/>
      <c r="G505" s="10"/>
      <c r="H505" s="10"/>
      <c r="I505" s="10"/>
      <c r="J505" s="10"/>
      <c r="K505" s="10"/>
      <c r="L505" s="11"/>
      <c r="M505" s="11"/>
    </row>
    <row r="506" customFormat="false" ht="15" hidden="false" customHeight="true" outlineLevel="0" collapsed="false">
      <c r="A506" s="1" t="s">
        <v>0</v>
      </c>
      <c r="B506" s="35" t="s">
        <v>0</v>
      </c>
      <c r="C506" s="9"/>
      <c r="D506" s="30"/>
      <c r="E506" s="31"/>
      <c r="F506" s="31"/>
      <c r="G506" s="31"/>
      <c r="H506" s="31"/>
      <c r="I506" s="31"/>
      <c r="J506" s="31"/>
      <c r="K506" s="31"/>
      <c r="L506" s="32"/>
      <c r="M506" s="11"/>
    </row>
    <row r="507" customFormat="false" ht="15" hidden="false" customHeight="true" outlineLevel="0" collapsed="false">
      <c r="A507" s="8" t="s">
        <v>0</v>
      </c>
      <c r="B507" s="35" t="s">
        <v>0</v>
      </c>
      <c r="C507" s="9"/>
      <c r="D507" s="10"/>
      <c r="E507" s="10"/>
      <c r="F507" s="10"/>
      <c r="G507" s="10"/>
      <c r="H507" s="10"/>
      <c r="I507" s="10"/>
      <c r="J507" s="10"/>
      <c r="K507" s="10"/>
      <c r="L507" s="10"/>
      <c r="M507" s="11"/>
    </row>
    <row r="508" customFormat="false" ht="8.25" hidden="false" customHeight="true" outlineLevel="0" collapsed="false">
      <c r="A508" s="8" t="s">
        <v>0</v>
      </c>
      <c r="B508" s="35" t="s">
        <v>0</v>
      </c>
      <c r="C508" s="9"/>
      <c r="D508" s="40"/>
      <c r="E508" s="41"/>
      <c r="F508" s="41"/>
      <c r="G508" s="41"/>
      <c r="H508" s="41"/>
      <c r="I508" s="41"/>
      <c r="J508" s="41"/>
      <c r="K508" s="41"/>
      <c r="L508" s="43"/>
      <c r="M508" s="11"/>
    </row>
    <row r="509" customFormat="false" ht="18" hidden="false" customHeight="true" outlineLevel="0" collapsed="false">
      <c r="A509" s="8" t="s">
        <v>0</v>
      </c>
      <c r="B509" s="35" t="s">
        <v>0</v>
      </c>
      <c r="C509" s="9"/>
      <c r="D509" s="9"/>
      <c r="E509" s="49" t="s">
        <v>229</v>
      </c>
      <c r="F509" s="10"/>
      <c r="G509" s="50" t="s">
        <v>13</v>
      </c>
      <c r="H509" s="60" t="s">
        <v>131</v>
      </c>
      <c r="I509" s="10"/>
      <c r="J509" s="10"/>
      <c r="K509" s="51" t="s">
        <v>18</v>
      </c>
      <c r="L509" s="11"/>
      <c r="M509" s="11"/>
    </row>
    <row r="510" customFormat="false" ht="243" hidden="false" customHeight="true" outlineLevel="0" collapsed="false">
      <c r="A510" s="8" t="s">
        <v>0</v>
      </c>
      <c r="B510" s="35" t="s">
        <v>0</v>
      </c>
      <c r="C510" s="9"/>
      <c r="D510" s="9"/>
      <c r="E510" s="10"/>
      <c r="F510" s="10"/>
      <c r="G510" s="10"/>
      <c r="H510" s="10"/>
      <c r="I510" s="10"/>
      <c r="J510" s="10"/>
      <c r="K510" s="52" t="str">
        <f aca="false">IF(AND(G509&gt;=O511,G509&lt;=P511),N511,IF(AND(G509&gt;=O512,G509&lt;=P512),N512,IF(AND(G509&gt;=O513,G509&lt;=P513),N513,IF(AND(G509&gt;=O514,G509&lt;=P514),N514,IF(AND(G509&gt;=O515,G509&lt;=P515),N515,IF(AND(G509&gt;=O516,G509&lt;=P516),N516,N517))))))</f>
        <v>Verify Data Entry</v>
      </c>
      <c r="L510" s="11"/>
      <c r="M510" s="11"/>
      <c r="O510" s="34" t="s">
        <v>19</v>
      </c>
      <c r="P510" s="34" t="s">
        <v>20</v>
      </c>
    </row>
    <row r="511" customFormat="false" ht="209.25" hidden="true" customHeight="true" outlineLevel="0" collapsed="false">
      <c r="A511" s="8"/>
      <c r="B511" s="35"/>
      <c r="C511" s="9"/>
      <c r="D511" s="9"/>
      <c r="E511" s="10"/>
      <c r="F511" s="10"/>
      <c r="G511" s="10"/>
      <c r="H511" s="10"/>
      <c r="I511" s="10"/>
      <c r="J511" s="10"/>
      <c r="K511" s="53"/>
      <c r="L511" s="11"/>
      <c r="M511" s="11"/>
      <c r="N511" s="54" t="s">
        <v>230</v>
      </c>
      <c r="O511" s="34" t="n">
        <v>0</v>
      </c>
      <c r="P511" s="34" t="n">
        <v>0.01</v>
      </c>
    </row>
    <row r="512" customFormat="false" ht="172.5" hidden="true" customHeight="true" outlineLevel="0" collapsed="false">
      <c r="A512" s="8"/>
      <c r="B512" s="35"/>
      <c r="C512" s="9"/>
      <c r="D512" s="9"/>
      <c r="E512" s="10"/>
      <c r="F512" s="10"/>
      <c r="G512" s="10"/>
      <c r="H512" s="10"/>
      <c r="I512" s="10"/>
      <c r="J512" s="10"/>
      <c r="K512" s="53"/>
      <c r="L512" s="11"/>
      <c r="M512" s="11"/>
      <c r="N512" s="54" t="s">
        <v>230</v>
      </c>
      <c r="O512" s="34" t="n">
        <v>0</v>
      </c>
      <c r="P512" s="34" t="n">
        <v>0.01</v>
      </c>
    </row>
    <row r="513" customFormat="false" ht="140.25" hidden="true" customHeight="true" outlineLevel="0" collapsed="false">
      <c r="A513" s="8"/>
      <c r="B513" s="35"/>
      <c r="C513" s="9"/>
      <c r="D513" s="9"/>
      <c r="E513" s="10"/>
      <c r="F513" s="10"/>
      <c r="G513" s="10"/>
      <c r="H513" s="10"/>
      <c r="I513" s="10"/>
      <c r="J513" s="10"/>
      <c r="K513" s="53"/>
      <c r="L513" s="11"/>
      <c r="M513" s="11"/>
      <c r="N513" s="54" t="s">
        <v>230</v>
      </c>
      <c r="O513" s="34" t="n">
        <v>0</v>
      </c>
      <c r="P513" s="34" t="n">
        <v>0.01</v>
      </c>
    </row>
    <row r="514" customFormat="false" ht="172.5" hidden="true" customHeight="true" outlineLevel="0" collapsed="false">
      <c r="A514" s="8"/>
      <c r="B514" s="35"/>
      <c r="C514" s="9"/>
      <c r="D514" s="9"/>
      <c r="E514" s="10"/>
      <c r="F514" s="10"/>
      <c r="G514" s="10"/>
      <c r="H514" s="10"/>
      <c r="I514" s="10"/>
      <c r="J514" s="10"/>
      <c r="K514" s="53"/>
      <c r="L514" s="11"/>
      <c r="M514" s="11"/>
      <c r="N514" s="54" t="s">
        <v>230</v>
      </c>
      <c r="O514" s="34" t="n">
        <v>0</v>
      </c>
      <c r="P514" s="34" t="n">
        <v>0.01</v>
      </c>
    </row>
    <row r="515" customFormat="false" ht="172.5" hidden="true" customHeight="true" outlineLevel="0" collapsed="false">
      <c r="A515" s="8"/>
      <c r="B515" s="35"/>
      <c r="C515" s="9"/>
      <c r="D515" s="9"/>
      <c r="E515" s="10"/>
      <c r="F515" s="10"/>
      <c r="G515" s="10"/>
      <c r="H515" s="10"/>
      <c r="I515" s="10"/>
      <c r="J515" s="10"/>
      <c r="K515" s="53"/>
      <c r="L515" s="11"/>
      <c r="M515" s="11"/>
      <c r="N515" s="54" t="s">
        <v>230</v>
      </c>
      <c r="O515" s="34" t="n">
        <v>0.02</v>
      </c>
      <c r="P515" s="34" t="n">
        <v>0.1</v>
      </c>
    </row>
    <row r="516" customFormat="false" ht="72" hidden="true" customHeight="true" outlineLevel="0" collapsed="false">
      <c r="A516" s="8"/>
      <c r="B516" s="35"/>
      <c r="C516" s="9"/>
      <c r="D516" s="9"/>
      <c r="E516" s="10"/>
      <c r="F516" s="10"/>
      <c r="G516" s="10"/>
      <c r="H516" s="10"/>
      <c r="I516" s="10"/>
      <c r="J516" s="10"/>
      <c r="K516" s="53"/>
      <c r="L516" s="11"/>
      <c r="M516" s="11"/>
      <c r="N516" s="54" t="s">
        <v>231</v>
      </c>
      <c r="O516" s="34" t="n">
        <v>0.11</v>
      </c>
      <c r="P516" s="34" t="n">
        <v>50</v>
      </c>
    </row>
    <row r="517" customFormat="false" ht="14.25" hidden="true" customHeight="false" outlineLevel="0" collapsed="false">
      <c r="A517" s="8"/>
      <c r="B517" s="35"/>
      <c r="C517" s="9"/>
      <c r="D517" s="9"/>
      <c r="E517" s="10"/>
      <c r="F517" s="10"/>
      <c r="G517" s="10"/>
      <c r="H517" s="10"/>
      <c r="I517" s="10"/>
      <c r="J517" s="10"/>
      <c r="L517" s="11"/>
      <c r="M517" s="11"/>
      <c r="N517" s="34" t="s">
        <v>27</v>
      </c>
    </row>
    <row r="518" customFormat="false" ht="14.25" hidden="false" customHeight="false" outlineLevel="0" collapsed="false">
      <c r="A518" s="8" t="s">
        <v>0</v>
      </c>
      <c r="B518" s="35" t="s">
        <v>0</v>
      </c>
      <c r="C518" s="9"/>
      <c r="D518" s="9"/>
      <c r="E518" s="10"/>
      <c r="F518" s="10"/>
      <c r="G518" s="10"/>
      <c r="H518" s="10"/>
      <c r="I518" s="10"/>
      <c r="J518" s="10"/>
      <c r="K518" s="10"/>
      <c r="L518" s="11"/>
      <c r="M518" s="11"/>
    </row>
    <row r="519" customFormat="false" ht="14.25" hidden="false" customHeight="false" outlineLevel="0" collapsed="false">
      <c r="A519" s="8" t="s">
        <v>0</v>
      </c>
      <c r="B519" s="35" t="s">
        <v>0</v>
      </c>
      <c r="C519" s="9"/>
      <c r="D519" s="9"/>
      <c r="E519" s="51" t="str">
        <f aca="false">IF(AND(G509&gt;=0,G509&lt;=0.01),N520,IF(AND(G509&gt;=0.01,G509&lt;=50),N521,N522))</f>
        <v>Verify Data Entry</v>
      </c>
      <c r="F519" s="10"/>
      <c r="G519" s="10"/>
      <c r="H519" s="10"/>
      <c r="I519" s="10"/>
      <c r="J519" s="10"/>
      <c r="K519" s="10"/>
      <c r="L519" s="11"/>
      <c r="M519" s="11"/>
    </row>
    <row r="520" customFormat="false" ht="14.25" hidden="false" customHeight="false" outlineLevel="0" collapsed="false">
      <c r="A520" s="8" t="s">
        <v>0</v>
      </c>
      <c r="B520" s="35" t="s">
        <v>0</v>
      </c>
      <c r="C520" s="9"/>
      <c r="D520" s="9"/>
      <c r="E520" s="55" t="n">
        <f aca="false">IF(AND(E519=N520),X525,0)</f>
        <v>0</v>
      </c>
      <c r="F520" s="10" t="s">
        <v>47</v>
      </c>
      <c r="G520" s="47"/>
      <c r="H520" s="10"/>
      <c r="I520" s="10"/>
      <c r="J520" s="10"/>
      <c r="K520" s="10"/>
      <c r="L520" s="11"/>
      <c r="M520" s="11"/>
      <c r="N520" s="54" t="s">
        <v>232</v>
      </c>
    </row>
    <row r="521" customFormat="false" ht="14.25" hidden="true" customHeight="false" outlineLevel="0" collapsed="false">
      <c r="A521" s="8"/>
      <c r="B521" s="35"/>
      <c r="C521" s="9"/>
      <c r="D521" s="9"/>
      <c r="E521" s="10"/>
      <c r="F521" s="10"/>
      <c r="G521" s="10"/>
      <c r="H521" s="10"/>
      <c r="I521" s="10"/>
      <c r="J521" s="10"/>
      <c r="K521" s="10"/>
      <c r="L521" s="11"/>
      <c r="M521" s="11"/>
      <c r="N521" s="54" t="s">
        <v>189</v>
      </c>
    </row>
    <row r="522" customFormat="false" ht="14.25" hidden="false" customHeight="false" outlineLevel="0" collapsed="false">
      <c r="A522" s="8" t="s">
        <v>0</v>
      </c>
      <c r="B522" s="35" t="s">
        <v>0</v>
      </c>
      <c r="C522" s="9"/>
      <c r="D522" s="9"/>
      <c r="E522" s="51" t="s">
        <v>126</v>
      </c>
      <c r="F522" s="10"/>
      <c r="G522" s="10"/>
      <c r="H522" s="10"/>
      <c r="I522" s="10"/>
      <c r="J522" s="10"/>
      <c r="K522" s="10"/>
      <c r="L522" s="11"/>
      <c r="M522" s="11"/>
      <c r="N522" s="54" t="s">
        <v>27</v>
      </c>
    </row>
    <row r="523" customFormat="false" ht="14.25" hidden="true" customHeight="false" outlineLevel="0" collapsed="false">
      <c r="A523" s="8"/>
      <c r="B523" s="35"/>
      <c r="C523" s="9"/>
      <c r="D523" s="9"/>
      <c r="E523" s="10"/>
      <c r="F523" s="10"/>
      <c r="G523" s="10"/>
      <c r="H523" s="10"/>
      <c r="I523" s="10"/>
      <c r="J523" s="10"/>
      <c r="K523" s="10"/>
      <c r="L523" s="11"/>
      <c r="M523" s="11"/>
      <c r="N523" s="54"/>
    </row>
    <row r="524" customFormat="false" ht="14.25" hidden="true" customHeight="false" outlineLevel="0" collapsed="false">
      <c r="A524" s="56"/>
      <c r="B524" s="35"/>
      <c r="C524" s="9"/>
      <c r="D524" s="9"/>
      <c r="E524" s="10"/>
      <c r="F524" s="10"/>
      <c r="G524" s="10"/>
      <c r="H524" s="10"/>
      <c r="I524" s="10"/>
      <c r="J524" s="10"/>
      <c r="K524" s="10"/>
      <c r="L524" s="11"/>
      <c r="M524" s="11"/>
      <c r="O524" s="34" t="s">
        <v>53</v>
      </c>
      <c r="P524" s="34" t="s">
        <v>54</v>
      </c>
      <c r="Q524" s="34" t="s">
        <v>55</v>
      </c>
      <c r="R524" s="34" t="s">
        <v>56</v>
      </c>
      <c r="S524" s="34" t="s">
        <v>57</v>
      </c>
      <c r="U524" s="34" t="s">
        <v>58</v>
      </c>
      <c r="V524" s="34" t="s">
        <v>59</v>
      </c>
      <c r="W524" s="34" t="s">
        <v>60</v>
      </c>
      <c r="X524" s="34" t="s">
        <v>61</v>
      </c>
    </row>
    <row r="525" customFormat="false" ht="14.25" hidden="false" customHeight="false" outlineLevel="0" collapsed="false">
      <c r="A525" s="1" t="s">
        <v>0</v>
      </c>
      <c r="B525" s="35" t="s">
        <v>0</v>
      </c>
      <c r="C525" s="9"/>
      <c r="D525" s="9"/>
      <c r="E525" s="10"/>
      <c r="F525" s="10"/>
      <c r="G525" s="10"/>
      <c r="H525" s="10"/>
      <c r="I525" s="10"/>
      <c r="J525" s="10"/>
      <c r="K525" s="10"/>
      <c r="L525" s="11"/>
      <c r="M525" s="11"/>
      <c r="O525" s="34" t="n">
        <v>100</v>
      </c>
      <c r="P525" s="34" t="n">
        <v>0</v>
      </c>
      <c r="Q525" s="34" t="n">
        <v>0.02</v>
      </c>
      <c r="R525" s="34" t="n">
        <f aca="false">Q525-P525</f>
        <v>0.02</v>
      </c>
      <c r="S525" s="34" t="e">
        <f aca="false">R525*$G$7/O525*1</f>
        <v>#VALUE!</v>
      </c>
      <c r="U525" s="34" t="n">
        <v>0.02</v>
      </c>
      <c r="V525" s="34" t="n">
        <f aca="false">R525/U525</f>
        <v>1</v>
      </c>
      <c r="W525" s="34" t="n">
        <f aca="false">ROUNDUP(V525,0)</f>
        <v>1</v>
      </c>
      <c r="X525" s="57" t="e">
        <f aca="false">S525/W525</f>
        <v>#VALUE!</v>
      </c>
    </row>
    <row r="526" customFormat="false" ht="14.25" hidden="false" customHeight="false" outlineLevel="0" collapsed="false">
      <c r="A526" s="8" t="s">
        <v>0</v>
      </c>
      <c r="B526" s="35" t="s">
        <v>0</v>
      </c>
      <c r="C526" s="9"/>
      <c r="D526" s="9"/>
      <c r="E526" s="51" t="str">
        <f aca="false">IF(AND(G509&gt;=0,G509&lt;=0.01),N527,IF(AND(G509&gt;=0.01,G509&lt;=50),N528,N529))</f>
        <v>Verify Data Entry</v>
      </c>
      <c r="F526" s="10"/>
      <c r="G526" s="10"/>
      <c r="H526" s="10"/>
      <c r="I526" s="10"/>
      <c r="J526" s="10"/>
      <c r="K526" s="10"/>
      <c r="L526" s="11"/>
      <c r="M526" s="11"/>
    </row>
    <row r="527" customFormat="false" ht="14.25" hidden="false" customHeight="false" outlineLevel="0" collapsed="false">
      <c r="A527" s="8" t="s">
        <v>0</v>
      </c>
      <c r="B527" s="35" t="s">
        <v>0</v>
      </c>
      <c r="C527" s="9"/>
      <c r="D527" s="9"/>
      <c r="E527" s="55" t="n">
        <f aca="false">IF(AND(E526=N527),X532,0)</f>
        <v>0</v>
      </c>
      <c r="F527" s="10" t="s">
        <v>47</v>
      </c>
      <c r="G527" s="47"/>
      <c r="H527" s="10"/>
      <c r="I527" s="10"/>
      <c r="J527" s="10"/>
      <c r="K527" s="10"/>
      <c r="L527" s="11"/>
      <c r="M527" s="11"/>
      <c r="N527" s="54" t="s">
        <v>233</v>
      </c>
    </row>
    <row r="528" customFormat="false" ht="14.25" hidden="true" customHeight="false" outlineLevel="0" collapsed="false">
      <c r="A528" s="8"/>
      <c r="B528" s="35"/>
      <c r="C528" s="9"/>
      <c r="D528" s="9"/>
      <c r="E528" s="10"/>
      <c r="F528" s="10"/>
      <c r="G528" s="10"/>
      <c r="H528" s="10"/>
      <c r="I528" s="10"/>
      <c r="J528" s="10"/>
      <c r="K528" s="10"/>
      <c r="L528" s="11"/>
      <c r="M528" s="11"/>
      <c r="N528" s="54" t="s">
        <v>189</v>
      </c>
    </row>
    <row r="529" customFormat="false" ht="14.25" hidden="true" customHeight="false" outlineLevel="0" collapsed="false">
      <c r="A529" s="8"/>
      <c r="B529" s="35"/>
      <c r="C529" s="9"/>
      <c r="D529" s="9"/>
      <c r="E529" s="51"/>
      <c r="F529" s="10"/>
      <c r="G529" s="10"/>
      <c r="H529" s="10"/>
      <c r="I529" s="10"/>
      <c r="J529" s="10"/>
      <c r="K529" s="10"/>
      <c r="L529" s="11"/>
      <c r="M529" s="11"/>
      <c r="N529" s="54" t="s">
        <v>27</v>
      </c>
    </row>
    <row r="530" customFormat="false" ht="14.25" hidden="true" customHeight="false" outlineLevel="0" collapsed="false">
      <c r="A530" s="8"/>
      <c r="B530" s="35"/>
      <c r="C530" s="9"/>
      <c r="D530" s="9"/>
      <c r="E530" s="10"/>
      <c r="F530" s="10"/>
      <c r="G530" s="10"/>
      <c r="H530" s="10"/>
      <c r="I530" s="10"/>
      <c r="J530" s="10"/>
      <c r="K530" s="10"/>
      <c r="L530" s="11"/>
      <c r="M530" s="11"/>
      <c r="N530" s="54"/>
    </row>
    <row r="531" customFormat="false" ht="14.25" hidden="true" customHeight="false" outlineLevel="0" collapsed="false">
      <c r="A531" s="56"/>
      <c r="B531" s="35"/>
      <c r="C531" s="9"/>
      <c r="D531" s="9"/>
      <c r="E531" s="10"/>
      <c r="F531" s="10"/>
      <c r="G531" s="10"/>
      <c r="H531" s="10"/>
      <c r="I531" s="10"/>
      <c r="J531" s="10"/>
      <c r="K531" s="10"/>
      <c r="L531" s="11"/>
      <c r="M531" s="11"/>
      <c r="O531" s="34" t="s">
        <v>53</v>
      </c>
      <c r="P531" s="34" t="s">
        <v>54</v>
      </c>
      <c r="Q531" s="34" t="s">
        <v>55</v>
      </c>
      <c r="R531" s="34" t="s">
        <v>56</v>
      </c>
      <c r="S531" s="34" t="s">
        <v>57</v>
      </c>
      <c r="U531" s="34" t="s">
        <v>58</v>
      </c>
      <c r="V531" s="34" t="s">
        <v>59</v>
      </c>
      <c r="W531" s="34" t="s">
        <v>60</v>
      </c>
      <c r="X531" s="34" t="s">
        <v>61</v>
      </c>
    </row>
    <row r="532" customFormat="false" ht="14.25" hidden="true" customHeight="false" outlineLevel="0" collapsed="false">
      <c r="B532" s="35"/>
      <c r="C532" s="9"/>
      <c r="D532" s="9"/>
      <c r="E532" s="10"/>
      <c r="F532" s="10"/>
      <c r="G532" s="10"/>
      <c r="H532" s="10"/>
      <c r="I532" s="10"/>
      <c r="J532" s="10"/>
      <c r="K532" s="10"/>
      <c r="L532" s="11"/>
      <c r="M532" s="11"/>
      <c r="O532" s="34" t="n">
        <v>7.57</v>
      </c>
      <c r="P532" s="34" t="n">
        <v>0</v>
      </c>
      <c r="Q532" s="34" t="n">
        <v>0.02</v>
      </c>
      <c r="R532" s="34" t="n">
        <f aca="false">Q532-P532</f>
        <v>0.02</v>
      </c>
      <c r="S532" s="34" t="e">
        <f aca="false">R532*$G$7/O532*1</f>
        <v>#VALUE!</v>
      </c>
      <c r="U532" s="34" t="n">
        <v>0.02</v>
      </c>
      <c r="V532" s="34" t="n">
        <f aca="false">R532/U532</f>
        <v>1</v>
      </c>
      <c r="W532" s="34" t="n">
        <f aca="false">ROUNDUP(V532,0)</f>
        <v>1</v>
      </c>
      <c r="X532" s="57" t="e">
        <f aca="false">S532/W532</f>
        <v>#VALUE!</v>
      </c>
    </row>
    <row r="533" customFormat="false" ht="14.25" hidden="true" customHeight="false" outlineLevel="0" collapsed="false">
      <c r="A533" s="8"/>
      <c r="B533" s="35"/>
      <c r="C533" s="9"/>
      <c r="D533" s="9"/>
      <c r="E533" s="10"/>
      <c r="F533" s="10"/>
      <c r="G533" s="10"/>
      <c r="H533" s="10"/>
      <c r="I533" s="10"/>
      <c r="J533" s="10"/>
      <c r="K533" s="10"/>
      <c r="L533" s="11"/>
      <c r="M533" s="11"/>
    </row>
    <row r="534" customFormat="false" ht="14.25" hidden="true" customHeight="false" outlineLevel="0" collapsed="false">
      <c r="B534" s="35"/>
      <c r="C534" s="9"/>
      <c r="D534" s="9"/>
      <c r="E534" s="10"/>
      <c r="F534" s="10"/>
      <c r="G534" s="10"/>
      <c r="H534" s="10"/>
      <c r="I534" s="10"/>
      <c r="J534" s="10"/>
      <c r="K534" s="10"/>
      <c r="L534" s="11"/>
      <c r="M534" s="11"/>
    </row>
    <row r="535" customFormat="false" ht="14.25" hidden="true" customHeight="false" outlineLevel="0" collapsed="false">
      <c r="B535" s="35"/>
      <c r="C535" s="9"/>
      <c r="D535" s="9"/>
      <c r="E535" s="10"/>
      <c r="F535" s="10"/>
      <c r="G535" s="10"/>
      <c r="H535" s="10"/>
      <c r="I535" s="10"/>
      <c r="J535" s="10"/>
      <c r="K535" s="10"/>
      <c r="L535" s="11"/>
      <c r="M535" s="11"/>
    </row>
    <row r="536" customFormat="false" ht="14.25" hidden="true" customHeight="false" outlineLevel="0" collapsed="false">
      <c r="B536" s="35"/>
      <c r="C536" s="9"/>
      <c r="D536" s="9"/>
      <c r="E536" s="10"/>
      <c r="F536" s="10"/>
      <c r="G536" s="10"/>
      <c r="H536" s="10"/>
      <c r="I536" s="10"/>
      <c r="J536" s="10"/>
      <c r="K536" s="10"/>
      <c r="L536" s="11"/>
      <c r="M536" s="11"/>
    </row>
    <row r="537" customFormat="false" ht="15" hidden="false" customHeight="true" outlineLevel="0" collapsed="false">
      <c r="A537" s="1" t="s">
        <v>0</v>
      </c>
      <c r="B537" s="35" t="s">
        <v>0</v>
      </c>
      <c r="C537" s="9"/>
      <c r="D537" s="30"/>
      <c r="E537" s="31"/>
      <c r="F537" s="31"/>
      <c r="G537" s="31"/>
      <c r="H537" s="31"/>
      <c r="I537" s="31"/>
      <c r="J537" s="31"/>
      <c r="K537" s="31"/>
      <c r="L537" s="32"/>
      <c r="M537" s="11"/>
    </row>
    <row r="538" customFormat="false" ht="15" hidden="false" customHeight="true" outlineLevel="0" collapsed="false">
      <c r="A538" s="8" t="s">
        <v>0</v>
      </c>
      <c r="B538" s="35" t="s">
        <v>0</v>
      </c>
      <c r="C538" s="9"/>
      <c r="D538" s="10"/>
      <c r="E538" s="10"/>
      <c r="F538" s="10"/>
      <c r="G538" s="10"/>
      <c r="H538" s="10"/>
      <c r="I538" s="10"/>
      <c r="J538" s="10"/>
      <c r="K538" s="10"/>
      <c r="L538" s="10"/>
      <c r="M538" s="11"/>
    </row>
    <row r="539" customFormat="false" ht="8.25" hidden="false" customHeight="true" outlineLevel="0" collapsed="false">
      <c r="A539" s="8" t="s">
        <v>0</v>
      </c>
      <c r="B539" s="35" t="s">
        <v>0</v>
      </c>
      <c r="C539" s="9"/>
      <c r="D539" s="40"/>
      <c r="E539" s="41"/>
      <c r="F539" s="41"/>
      <c r="G539" s="41"/>
      <c r="H539" s="41"/>
      <c r="I539" s="41"/>
      <c r="J539" s="41"/>
      <c r="K539" s="41"/>
      <c r="L539" s="43"/>
      <c r="M539" s="11"/>
    </row>
    <row r="540" customFormat="false" ht="18" hidden="false" customHeight="true" outlineLevel="0" collapsed="false">
      <c r="A540" s="8" t="s">
        <v>0</v>
      </c>
      <c r="B540" s="35" t="s">
        <v>0</v>
      </c>
      <c r="C540" s="9"/>
      <c r="D540" s="9"/>
      <c r="E540" s="49" t="s">
        <v>234</v>
      </c>
      <c r="F540" s="10"/>
      <c r="G540" s="50" t="s">
        <v>13</v>
      </c>
      <c r="H540" s="60" t="s">
        <v>131</v>
      </c>
      <c r="I540" s="10"/>
      <c r="J540" s="10"/>
      <c r="K540" s="51" t="s">
        <v>18</v>
      </c>
      <c r="L540" s="11"/>
      <c r="M540" s="11"/>
    </row>
    <row r="541" customFormat="false" ht="132" hidden="false" customHeight="true" outlineLevel="0" collapsed="false">
      <c r="A541" s="8" t="s">
        <v>0</v>
      </c>
      <c r="B541" s="35" t="s">
        <v>0</v>
      </c>
      <c r="C541" s="9"/>
      <c r="D541" s="9"/>
      <c r="E541" s="10"/>
      <c r="F541" s="10"/>
      <c r="G541" s="10"/>
      <c r="H541" s="10"/>
      <c r="I541" s="10"/>
      <c r="J541" s="10"/>
      <c r="K541" s="52" t="str">
        <f aca="false">IF(AND(G540&gt;=O542,G540&lt;=P542),N542,IF(AND(G540&gt;=O543,G540&lt;=P543),N543,IF(AND(G540&gt;=O544,G540&lt;=P544),N544,IF(AND(G540&gt;=O545,G540&lt;=P545),N545,IF(AND(G540&gt;=O546,G540&lt;=P546),N546,IF(AND(G540&gt;=O547,G540&lt;=P547),N547,N548))))))</f>
        <v>Verify Data Entry</v>
      </c>
      <c r="L541" s="11"/>
      <c r="M541" s="11"/>
      <c r="O541" s="34" t="s">
        <v>19</v>
      </c>
      <c r="P541" s="34" t="s">
        <v>20</v>
      </c>
    </row>
    <row r="542" customFormat="false" ht="86.25" hidden="true" customHeight="true" outlineLevel="0" collapsed="false">
      <c r="A542" s="8"/>
      <c r="B542" s="35"/>
      <c r="C542" s="9"/>
      <c r="D542" s="9"/>
      <c r="E542" s="10"/>
      <c r="F542" s="10"/>
      <c r="G542" s="10"/>
      <c r="H542" s="10"/>
      <c r="I542" s="10"/>
      <c r="J542" s="10"/>
      <c r="K542" s="53"/>
      <c r="L542" s="11"/>
      <c r="M542" s="11"/>
      <c r="N542" s="54" t="s">
        <v>235</v>
      </c>
      <c r="O542" s="34" t="n">
        <v>0</v>
      </c>
      <c r="P542" s="34" t="n">
        <v>0</v>
      </c>
    </row>
    <row r="543" customFormat="false" ht="86.25" hidden="true" customHeight="true" outlineLevel="0" collapsed="false">
      <c r="A543" s="8"/>
      <c r="B543" s="35"/>
      <c r="C543" s="9"/>
      <c r="D543" s="9"/>
      <c r="E543" s="10"/>
      <c r="F543" s="10"/>
      <c r="G543" s="10"/>
      <c r="H543" s="10"/>
      <c r="I543" s="10"/>
      <c r="J543" s="10"/>
      <c r="K543" s="53"/>
      <c r="L543" s="11"/>
      <c r="M543" s="11"/>
      <c r="N543" s="54" t="s">
        <v>235</v>
      </c>
      <c r="O543" s="34" t="n">
        <v>0</v>
      </c>
      <c r="P543" s="34" t="n">
        <v>0</v>
      </c>
    </row>
    <row r="544" customFormat="false" ht="140.25" hidden="true" customHeight="true" outlineLevel="0" collapsed="false">
      <c r="A544" s="8"/>
      <c r="B544" s="35"/>
      <c r="C544" s="9"/>
      <c r="D544" s="9"/>
      <c r="E544" s="10"/>
      <c r="F544" s="10"/>
      <c r="G544" s="10"/>
      <c r="H544" s="10"/>
      <c r="I544" s="10"/>
      <c r="J544" s="10"/>
      <c r="K544" s="53"/>
      <c r="L544" s="11"/>
      <c r="M544" s="11"/>
      <c r="N544" s="54" t="s">
        <v>235</v>
      </c>
      <c r="O544" s="34" t="n">
        <v>0</v>
      </c>
      <c r="P544" s="34" t="n">
        <v>0</v>
      </c>
    </row>
    <row r="545" customFormat="false" ht="86.25" hidden="true" customHeight="true" outlineLevel="0" collapsed="false">
      <c r="A545" s="8"/>
      <c r="B545" s="35"/>
      <c r="C545" s="9"/>
      <c r="D545" s="9"/>
      <c r="E545" s="10"/>
      <c r="F545" s="10"/>
      <c r="G545" s="10"/>
      <c r="H545" s="10"/>
      <c r="I545" s="10"/>
      <c r="J545" s="10"/>
      <c r="K545" s="53"/>
      <c r="L545" s="11"/>
      <c r="M545" s="11"/>
      <c r="N545" s="54" t="s">
        <v>235</v>
      </c>
      <c r="O545" s="34" t="n">
        <v>0</v>
      </c>
      <c r="P545" s="34" t="n">
        <v>0</v>
      </c>
    </row>
    <row r="546" customFormat="false" ht="86.25" hidden="true" customHeight="true" outlineLevel="0" collapsed="false">
      <c r="A546" s="8"/>
      <c r="B546" s="35"/>
      <c r="C546" s="9"/>
      <c r="D546" s="9"/>
      <c r="E546" s="10"/>
      <c r="F546" s="10"/>
      <c r="G546" s="10"/>
      <c r="H546" s="10"/>
      <c r="I546" s="10"/>
      <c r="J546" s="10"/>
      <c r="K546" s="53"/>
      <c r="L546" s="11"/>
      <c r="M546" s="11"/>
      <c r="N546" s="54" t="s">
        <v>235</v>
      </c>
      <c r="O546" s="34" t="n">
        <v>0</v>
      </c>
      <c r="P546" s="34" t="n">
        <v>0</v>
      </c>
    </row>
    <row r="547" customFormat="false" ht="86.25" hidden="true" customHeight="true" outlineLevel="0" collapsed="false">
      <c r="A547" s="8"/>
      <c r="B547" s="35"/>
      <c r="C547" s="9"/>
      <c r="D547" s="9"/>
      <c r="E547" s="10"/>
      <c r="F547" s="10"/>
      <c r="G547" s="10"/>
      <c r="H547" s="10"/>
      <c r="I547" s="10"/>
      <c r="J547" s="10"/>
      <c r="K547" s="53"/>
      <c r="L547" s="11"/>
      <c r="M547" s="11"/>
      <c r="N547" s="54" t="s">
        <v>236</v>
      </c>
      <c r="O547" s="34" t="n">
        <v>0</v>
      </c>
      <c r="P547" s="34" t="n">
        <v>5</v>
      </c>
    </row>
    <row r="548" customFormat="false" ht="14.25" hidden="true" customHeight="false" outlineLevel="0" collapsed="false">
      <c r="A548" s="8"/>
      <c r="B548" s="35"/>
      <c r="C548" s="9"/>
      <c r="D548" s="9"/>
      <c r="E548" s="10"/>
      <c r="F548" s="10"/>
      <c r="G548" s="10"/>
      <c r="H548" s="10"/>
      <c r="I548" s="10"/>
      <c r="J548" s="10"/>
      <c r="L548" s="11"/>
      <c r="M548" s="11"/>
      <c r="N548" s="34" t="s">
        <v>27</v>
      </c>
    </row>
    <row r="549" customFormat="false" ht="14.25" hidden="true" customHeight="false" outlineLevel="0" collapsed="false">
      <c r="A549" s="8"/>
      <c r="B549" s="35"/>
      <c r="C549" s="9"/>
      <c r="D549" s="9"/>
      <c r="E549" s="10"/>
      <c r="F549" s="10"/>
      <c r="G549" s="10"/>
      <c r="H549" s="10"/>
      <c r="I549" s="10"/>
      <c r="J549" s="10"/>
      <c r="K549" s="10"/>
      <c r="L549" s="11"/>
      <c r="M549" s="11"/>
    </row>
    <row r="550" customFormat="false" ht="15" hidden="false" customHeight="true" outlineLevel="0" collapsed="false">
      <c r="A550" s="1" t="s">
        <v>0</v>
      </c>
      <c r="B550" s="35" t="s">
        <v>0</v>
      </c>
      <c r="C550" s="9"/>
      <c r="D550" s="30"/>
      <c r="E550" s="31"/>
      <c r="F550" s="31"/>
      <c r="G550" s="31"/>
      <c r="H550" s="31"/>
      <c r="I550" s="31"/>
      <c r="J550" s="31"/>
      <c r="K550" s="31"/>
      <c r="L550" s="32"/>
      <c r="M550" s="11"/>
    </row>
    <row r="551" customFormat="false" ht="15" hidden="false" customHeight="true" outlineLevel="0" collapsed="false">
      <c r="A551" s="8" t="s">
        <v>0</v>
      </c>
      <c r="B551" s="35" t="s">
        <v>0</v>
      </c>
      <c r="C551" s="9"/>
      <c r="D551" s="10"/>
      <c r="E551" s="10"/>
      <c r="F551" s="10"/>
      <c r="G551" s="10"/>
      <c r="H551" s="10"/>
      <c r="I551" s="10"/>
      <c r="J551" s="10"/>
      <c r="K551" s="10"/>
      <c r="L551" s="10"/>
      <c r="M551" s="11"/>
    </row>
    <row r="552" customFormat="false" ht="8.25" hidden="false" customHeight="true" outlineLevel="0" collapsed="false">
      <c r="A552" s="8" t="s">
        <v>0</v>
      </c>
      <c r="B552" s="35" t="s">
        <v>0</v>
      </c>
      <c r="C552" s="9"/>
      <c r="D552" s="40"/>
      <c r="E552" s="41"/>
      <c r="F552" s="41"/>
      <c r="G552" s="41"/>
      <c r="H552" s="41"/>
      <c r="I552" s="41"/>
      <c r="J552" s="41"/>
      <c r="K552" s="41"/>
      <c r="L552" s="43"/>
      <c r="M552" s="11"/>
    </row>
    <row r="553" customFormat="false" ht="18" hidden="false" customHeight="true" outlineLevel="0" collapsed="false">
      <c r="A553" s="8" t="s">
        <v>0</v>
      </c>
      <c r="B553" s="35" t="s">
        <v>0</v>
      </c>
      <c r="C553" s="9"/>
      <c r="D553" s="9"/>
      <c r="E553" s="49" t="s">
        <v>237</v>
      </c>
      <c r="F553" s="10"/>
      <c r="G553" s="50" t="s">
        <v>13</v>
      </c>
      <c r="H553" s="60" t="s">
        <v>131</v>
      </c>
      <c r="I553" s="10"/>
      <c r="J553" s="10"/>
      <c r="K553" s="51" t="s">
        <v>18</v>
      </c>
      <c r="L553" s="11"/>
      <c r="M553" s="11"/>
    </row>
    <row r="554" customFormat="false" ht="169.5" hidden="false" customHeight="true" outlineLevel="0" collapsed="false">
      <c r="A554" s="8" t="s">
        <v>0</v>
      </c>
      <c r="B554" s="35" t="s">
        <v>0</v>
      </c>
      <c r="C554" s="9"/>
      <c r="D554" s="9"/>
      <c r="E554" s="10"/>
      <c r="F554" s="10"/>
      <c r="G554" s="10"/>
      <c r="H554" s="10"/>
      <c r="I554" s="10"/>
      <c r="J554" s="10"/>
      <c r="K554" s="52" t="str">
        <f aca="false">IF(AND(G553&gt;=O555,G553&lt;=P555),N555,IF(AND(G553&gt;=O556,G553&lt;=P556),N556,IF(AND(G553&gt;=O557,G553&lt;=P557),N557,IF(AND(G553&gt;=O558,G553&lt;=P558),N558,IF(AND(G553&gt;=O559,G553&lt;=P559),N559,IF(AND(G553&gt;=O560,G553&lt;=P560),N560,N561))))))</f>
        <v>Verify Data Entry</v>
      </c>
      <c r="L554" s="11"/>
      <c r="M554" s="11"/>
      <c r="O554" s="34" t="s">
        <v>19</v>
      </c>
      <c r="P554" s="34" t="s">
        <v>20</v>
      </c>
    </row>
    <row r="555" customFormat="false" ht="129" hidden="true" customHeight="true" outlineLevel="0" collapsed="false">
      <c r="A555" s="8"/>
      <c r="B555" s="35"/>
      <c r="C555" s="9"/>
      <c r="D555" s="9"/>
      <c r="E555" s="10"/>
      <c r="F555" s="10"/>
      <c r="G555" s="10"/>
      <c r="H555" s="10"/>
      <c r="I555" s="10"/>
      <c r="J555" s="10"/>
      <c r="K555" s="53"/>
      <c r="L555" s="11"/>
      <c r="M555" s="11"/>
      <c r="N555" s="54" t="s">
        <v>238</v>
      </c>
      <c r="O555" s="34" t="n">
        <v>0</v>
      </c>
      <c r="P555" s="34" t="n">
        <v>0.1</v>
      </c>
    </row>
    <row r="556" customFormat="false" ht="129" hidden="true" customHeight="true" outlineLevel="0" collapsed="false">
      <c r="A556" s="8"/>
      <c r="B556" s="35"/>
      <c r="C556" s="9"/>
      <c r="D556" s="9"/>
      <c r="E556" s="10"/>
      <c r="F556" s="10"/>
      <c r="G556" s="10"/>
      <c r="H556" s="10"/>
      <c r="I556" s="10"/>
      <c r="J556" s="10"/>
      <c r="K556" s="53"/>
      <c r="L556" s="11"/>
      <c r="M556" s="11"/>
      <c r="N556" s="54" t="s">
        <v>239</v>
      </c>
      <c r="O556" s="34" t="n">
        <v>0.11</v>
      </c>
      <c r="P556" s="34" t="n">
        <v>3</v>
      </c>
    </row>
    <row r="557" customFormat="false" ht="129" hidden="true" customHeight="true" outlineLevel="0" collapsed="false">
      <c r="A557" s="8"/>
      <c r="B557" s="35"/>
      <c r="C557" s="9"/>
      <c r="D557" s="9"/>
      <c r="E557" s="10"/>
      <c r="F557" s="10"/>
      <c r="G557" s="10"/>
      <c r="H557" s="10"/>
      <c r="I557" s="10"/>
      <c r="J557" s="10"/>
      <c r="K557" s="53"/>
      <c r="L557" s="11"/>
      <c r="M557" s="11"/>
      <c r="N557" s="54" t="s">
        <v>240</v>
      </c>
      <c r="O557" s="34" t="n">
        <v>3.01</v>
      </c>
      <c r="P557" s="34" t="n">
        <v>10</v>
      </c>
    </row>
    <row r="558" customFormat="false" ht="129" hidden="true" customHeight="true" outlineLevel="0" collapsed="false">
      <c r="A558" s="8"/>
      <c r="B558" s="35"/>
      <c r="C558" s="9"/>
      <c r="D558" s="9"/>
      <c r="E558" s="10"/>
      <c r="F558" s="10"/>
      <c r="G558" s="10"/>
      <c r="H558" s="10"/>
      <c r="I558" s="10"/>
      <c r="J558" s="10"/>
      <c r="K558" s="53"/>
      <c r="L558" s="11"/>
      <c r="M558" s="11"/>
      <c r="N558" s="54" t="s">
        <v>241</v>
      </c>
      <c r="O558" s="34" t="n">
        <v>10.01</v>
      </c>
      <c r="P558" s="34" t="n">
        <v>30</v>
      </c>
    </row>
    <row r="559" customFormat="false" ht="129" hidden="true" customHeight="true" outlineLevel="0" collapsed="false">
      <c r="A559" s="8"/>
      <c r="B559" s="35"/>
      <c r="C559" s="9"/>
      <c r="D559" s="9"/>
      <c r="E559" s="10"/>
      <c r="F559" s="10"/>
      <c r="G559" s="10"/>
      <c r="H559" s="10"/>
      <c r="I559" s="10"/>
      <c r="J559" s="10"/>
      <c r="K559" s="53"/>
      <c r="L559" s="11"/>
      <c r="M559" s="11"/>
      <c r="N559" s="54" t="s">
        <v>242</v>
      </c>
      <c r="O559" s="34" t="n">
        <v>30.01</v>
      </c>
      <c r="P559" s="34" t="n">
        <v>100</v>
      </c>
    </row>
    <row r="560" customFormat="false" ht="144" hidden="true" customHeight="true" outlineLevel="0" collapsed="false">
      <c r="A560" s="8"/>
      <c r="B560" s="35"/>
      <c r="C560" s="9"/>
      <c r="D560" s="9"/>
      <c r="E560" s="10"/>
      <c r="F560" s="10"/>
      <c r="G560" s="10"/>
      <c r="H560" s="10"/>
      <c r="I560" s="10"/>
      <c r="J560" s="10"/>
      <c r="K560" s="53"/>
      <c r="L560" s="11"/>
      <c r="M560" s="11"/>
      <c r="N560" s="54" t="s">
        <v>243</v>
      </c>
      <c r="O560" s="34" t="n">
        <v>100.01</v>
      </c>
      <c r="P560" s="34" t="n">
        <v>200</v>
      </c>
    </row>
    <row r="561" customFormat="false" ht="14.25" hidden="true" customHeight="false" outlineLevel="0" collapsed="false">
      <c r="A561" s="8"/>
      <c r="B561" s="35"/>
      <c r="C561" s="9"/>
      <c r="D561" s="9"/>
      <c r="E561" s="10"/>
      <c r="F561" s="10"/>
      <c r="G561" s="10"/>
      <c r="H561" s="10"/>
      <c r="I561" s="10"/>
      <c r="J561" s="10"/>
      <c r="L561" s="11"/>
      <c r="M561" s="11"/>
      <c r="N561" s="34" t="s">
        <v>27</v>
      </c>
    </row>
    <row r="562" customFormat="false" ht="14.25" hidden="false" customHeight="false" outlineLevel="0" collapsed="false">
      <c r="A562" s="8" t="s">
        <v>0</v>
      </c>
      <c r="B562" s="35" t="s">
        <v>0</v>
      </c>
      <c r="C562" s="9"/>
      <c r="D562" s="9"/>
      <c r="E562" s="10"/>
      <c r="F562" s="10"/>
      <c r="G562" s="10"/>
      <c r="H562" s="10"/>
      <c r="I562" s="10"/>
      <c r="J562" s="10"/>
      <c r="K562" s="10"/>
      <c r="L562" s="11"/>
      <c r="M562" s="11"/>
    </row>
    <row r="563" customFormat="false" ht="84.75" hidden="false" customHeight="true" outlineLevel="0" collapsed="false">
      <c r="A563" s="8" t="s">
        <v>0</v>
      </c>
      <c r="B563" s="35" t="s">
        <v>0</v>
      </c>
      <c r="C563" s="9"/>
      <c r="D563" s="9"/>
      <c r="E563" s="62" t="str">
        <f aca="false">IF(AND(G553&gt;=0,G553&lt;=2),N564,IF(AND(G553&gt;=2,G553&lt;=200),N565,N566))</f>
        <v>Verify Data Entry</v>
      </c>
      <c r="F563" s="62"/>
      <c r="G563" s="62"/>
      <c r="H563" s="62"/>
      <c r="I563" s="62"/>
      <c r="J563" s="62"/>
      <c r="K563" s="62"/>
      <c r="L563" s="11"/>
      <c r="M563" s="11"/>
    </row>
    <row r="564" customFormat="false" ht="100.5" hidden="true" customHeight="true" outlineLevel="0" collapsed="false">
      <c r="A564" s="8"/>
      <c r="B564" s="35"/>
      <c r="C564" s="9"/>
      <c r="D564" s="9"/>
      <c r="E564" s="55"/>
      <c r="F564" s="10"/>
      <c r="G564" s="47"/>
      <c r="H564" s="10"/>
      <c r="I564" s="10"/>
      <c r="J564" s="10"/>
      <c r="K564" s="10"/>
      <c r="L564" s="11"/>
      <c r="M564" s="11"/>
      <c r="N564" s="54" t="s">
        <v>244</v>
      </c>
    </row>
    <row r="565" customFormat="false" ht="14.25" hidden="true" customHeight="false" outlineLevel="0" collapsed="false">
      <c r="A565" s="8"/>
      <c r="B565" s="35"/>
      <c r="C565" s="9"/>
      <c r="D565" s="9"/>
      <c r="E565" s="10"/>
      <c r="F565" s="10"/>
      <c r="G565" s="10"/>
      <c r="H565" s="10"/>
      <c r="I565" s="10"/>
      <c r="J565" s="10"/>
      <c r="K565" s="10"/>
      <c r="L565" s="11"/>
      <c r="M565" s="11"/>
      <c r="N565" s="54" t="s">
        <v>154</v>
      </c>
    </row>
    <row r="566" customFormat="false" ht="14.25" hidden="true" customHeight="false" outlineLevel="0" collapsed="false">
      <c r="A566" s="8"/>
      <c r="B566" s="35"/>
      <c r="C566" s="9"/>
      <c r="D566" s="9"/>
      <c r="E566" s="10"/>
      <c r="F566" s="10"/>
      <c r="G566" s="10"/>
      <c r="H566" s="10"/>
      <c r="I566" s="10"/>
      <c r="J566" s="10"/>
      <c r="K566" s="10"/>
      <c r="L566" s="11"/>
      <c r="M566" s="11"/>
      <c r="N566" s="54" t="s">
        <v>27</v>
      </c>
    </row>
    <row r="567" customFormat="false" ht="14.25" hidden="true" customHeight="false" outlineLevel="0" collapsed="false">
      <c r="A567" s="8"/>
      <c r="B567" s="35"/>
      <c r="C567" s="9"/>
      <c r="D567" s="9"/>
      <c r="E567" s="10"/>
      <c r="F567" s="10"/>
      <c r="G567" s="10"/>
      <c r="H567" s="10"/>
      <c r="I567" s="10"/>
      <c r="J567" s="10"/>
      <c r="K567" s="10"/>
      <c r="L567" s="11"/>
      <c r="M567" s="11"/>
      <c r="N567" s="54"/>
    </row>
    <row r="568" customFormat="false" ht="15" hidden="false" customHeight="true" outlineLevel="0" collapsed="false">
      <c r="A568" s="1" t="s">
        <v>0</v>
      </c>
      <c r="B568" s="35" t="s">
        <v>0</v>
      </c>
      <c r="C568" s="9"/>
      <c r="D568" s="30"/>
      <c r="E568" s="31"/>
      <c r="F568" s="31"/>
      <c r="G568" s="31"/>
      <c r="H568" s="31"/>
      <c r="I568" s="31"/>
      <c r="J568" s="31"/>
      <c r="K568" s="31"/>
      <c r="L568" s="32"/>
      <c r="M568" s="11"/>
      <c r="X568" s="57"/>
    </row>
    <row r="569" customFormat="false" ht="15" hidden="false" customHeight="true" outlineLevel="0" collapsed="false">
      <c r="A569" s="8" t="s">
        <v>0</v>
      </c>
      <c r="B569" s="35" t="s">
        <v>0</v>
      </c>
      <c r="C569" s="9"/>
      <c r="D569" s="10"/>
      <c r="E569" s="10"/>
      <c r="F569" s="10"/>
      <c r="G569" s="10"/>
      <c r="H569" s="10"/>
      <c r="I569" s="10"/>
      <c r="J569" s="10"/>
      <c r="K569" s="10"/>
      <c r="L569" s="10"/>
      <c r="M569" s="11"/>
    </row>
    <row r="570" customFormat="false" ht="8.25" hidden="false" customHeight="true" outlineLevel="0" collapsed="false">
      <c r="A570" s="8" t="s">
        <v>0</v>
      </c>
      <c r="B570" s="35" t="s">
        <v>0</v>
      </c>
      <c r="C570" s="9"/>
      <c r="D570" s="40"/>
      <c r="E570" s="41"/>
      <c r="F570" s="41"/>
      <c r="G570" s="41"/>
      <c r="H570" s="41"/>
      <c r="I570" s="41"/>
      <c r="J570" s="41"/>
      <c r="K570" s="41"/>
      <c r="L570" s="43"/>
      <c r="M570" s="11"/>
    </row>
    <row r="571" customFormat="false" ht="18" hidden="false" customHeight="true" outlineLevel="0" collapsed="false">
      <c r="A571" s="8" t="s">
        <v>0</v>
      </c>
      <c r="B571" s="35" t="s">
        <v>0</v>
      </c>
      <c r="C571" s="9"/>
      <c r="D571" s="9"/>
      <c r="E571" s="49" t="s">
        <v>245</v>
      </c>
      <c r="F571" s="10"/>
      <c r="G571" s="50" t="s">
        <v>13</v>
      </c>
      <c r="H571" s="60" t="s">
        <v>131</v>
      </c>
      <c r="I571" s="10"/>
      <c r="J571" s="10"/>
      <c r="K571" s="51" t="s">
        <v>18</v>
      </c>
      <c r="L571" s="11"/>
      <c r="M571" s="11"/>
    </row>
    <row r="572" customFormat="false" ht="199.5" hidden="false" customHeight="true" outlineLevel="0" collapsed="false">
      <c r="A572" s="8" t="s">
        <v>0</v>
      </c>
      <c r="B572" s="35" t="s">
        <v>0</v>
      </c>
      <c r="C572" s="9"/>
      <c r="D572" s="9"/>
      <c r="E572" s="10"/>
      <c r="F572" s="10"/>
      <c r="G572" s="10"/>
      <c r="H572" s="10"/>
      <c r="I572" s="10"/>
      <c r="J572" s="10"/>
      <c r="K572" s="52" t="str">
        <f aca="false">IF(AND(G571&gt;=O573,G571&lt;=P573),N573,IF(AND(G571&gt;=O574,G571&lt;=P574),N574,IF(AND(G571&gt;=O575,G571&lt;=P575),N575,IF(AND(G571&gt;=O576,G571&lt;=P576),N576,IF(AND(G571&gt;=O577,G571&lt;=P577),N577,IF(AND(G571&gt;=O578,G571&lt;=P578),N578,IF(AND(G571&gt;=O579,G571&lt;=P579),N579,N580)))))))</f>
        <v>Verify Data Entry</v>
      </c>
      <c r="L572" s="11"/>
      <c r="M572" s="11"/>
      <c r="O572" s="34" t="s">
        <v>19</v>
      </c>
      <c r="P572" s="34" t="s">
        <v>20</v>
      </c>
    </row>
    <row r="573" customFormat="false" ht="186.75" hidden="true" customHeight="true" outlineLevel="0" collapsed="false">
      <c r="A573" s="8"/>
      <c r="B573" s="35"/>
      <c r="C573" s="9"/>
      <c r="D573" s="9"/>
      <c r="E573" s="10"/>
      <c r="F573" s="10"/>
      <c r="G573" s="10"/>
      <c r="H573" s="10"/>
      <c r="I573" s="10"/>
      <c r="J573" s="10"/>
      <c r="K573" s="53"/>
      <c r="L573" s="11"/>
      <c r="M573" s="11"/>
      <c r="N573" s="54" t="s">
        <v>246</v>
      </c>
      <c r="O573" s="34" t="n">
        <v>0</v>
      </c>
      <c r="P573" s="34" t="n">
        <v>0.02</v>
      </c>
    </row>
    <row r="574" customFormat="false" ht="57" hidden="true" customHeight="true" outlineLevel="0" collapsed="false">
      <c r="A574" s="8"/>
      <c r="B574" s="35"/>
      <c r="C574" s="9"/>
      <c r="D574" s="9"/>
      <c r="E574" s="10"/>
      <c r="F574" s="10"/>
      <c r="G574" s="10"/>
      <c r="H574" s="10"/>
      <c r="I574" s="10"/>
      <c r="J574" s="10"/>
      <c r="K574" s="53"/>
      <c r="L574" s="11"/>
      <c r="M574" s="11"/>
      <c r="N574" s="54" t="s">
        <v>247</v>
      </c>
      <c r="O574" s="34" t="n">
        <v>0.03</v>
      </c>
      <c r="P574" s="34" t="n">
        <v>4.5</v>
      </c>
    </row>
    <row r="575" customFormat="false" ht="72" hidden="true" customHeight="true" outlineLevel="0" collapsed="false">
      <c r="A575" s="8"/>
      <c r="B575" s="35"/>
      <c r="C575" s="9"/>
      <c r="D575" s="9"/>
      <c r="E575" s="10"/>
      <c r="F575" s="10"/>
      <c r="G575" s="10"/>
      <c r="H575" s="10"/>
      <c r="I575" s="10"/>
      <c r="J575" s="10"/>
      <c r="K575" s="53"/>
      <c r="L575" s="11"/>
      <c r="M575" s="11"/>
      <c r="N575" s="54" t="s">
        <v>248</v>
      </c>
      <c r="O575" s="34" t="n">
        <v>4.51</v>
      </c>
      <c r="P575" s="34" t="n">
        <v>4.99</v>
      </c>
    </row>
    <row r="576" customFormat="false" ht="114.75" hidden="true" customHeight="true" outlineLevel="0" collapsed="false">
      <c r="A576" s="8"/>
      <c r="B576" s="35"/>
      <c r="C576" s="9"/>
      <c r="D576" s="9"/>
      <c r="E576" s="10"/>
      <c r="F576" s="10"/>
      <c r="G576" s="10"/>
      <c r="H576" s="10"/>
      <c r="I576" s="10"/>
      <c r="J576" s="10"/>
      <c r="K576" s="53"/>
      <c r="L576" s="11"/>
      <c r="M576" s="11"/>
      <c r="N576" s="54" t="s">
        <v>249</v>
      </c>
      <c r="O576" s="34" t="n">
        <v>5</v>
      </c>
      <c r="P576" s="34" t="n">
        <v>6</v>
      </c>
    </row>
    <row r="577" customFormat="false" ht="114.75" hidden="true" customHeight="true" outlineLevel="0" collapsed="false">
      <c r="A577" s="8"/>
      <c r="B577" s="35"/>
      <c r="C577" s="9"/>
      <c r="D577" s="9"/>
      <c r="E577" s="10"/>
      <c r="F577" s="10"/>
      <c r="G577" s="10"/>
      <c r="H577" s="10"/>
      <c r="I577" s="10"/>
      <c r="J577" s="10"/>
      <c r="K577" s="53"/>
      <c r="L577" s="11"/>
      <c r="M577" s="11"/>
      <c r="N577" s="54" t="s">
        <v>250</v>
      </c>
      <c r="O577" s="34" t="n">
        <v>6.01</v>
      </c>
      <c r="P577" s="34" t="n">
        <v>15</v>
      </c>
    </row>
    <row r="578" customFormat="false" ht="114.75" hidden="true" customHeight="true" outlineLevel="0" collapsed="false">
      <c r="A578" s="8"/>
      <c r="B578" s="35"/>
      <c r="C578" s="9"/>
      <c r="D578" s="9"/>
      <c r="E578" s="10"/>
      <c r="F578" s="10"/>
      <c r="G578" s="10"/>
      <c r="H578" s="10"/>
      <c r="I578" s="10"/>
      <c r="J578" s="10"/>
      <c r="K578" s="53"/>
      <c r="L578" s="11"/>
      <c r="M578" s="11"/>
      <c r="N578" s="54" t="s">
        <v>251</v>
      </c>
      <c r="O578" s="34" t="n">
        <v>15.01</v>
      </c>
      <c r="P578" s="34" t="n">
        <v>50</v>
      </c>
    </row>
    <row r="579" customFormat="false" ht="114.75" hidden="true" customHeight="true" outlineLevel="0" collapsed="false">
      <c r="A579" s="8"/>
      <c r="B579" s="35"/>
      <c r="C579" s="9"/>
      <c r="D579" s="9"/>
      <c r="E579" s="10"/>
      <c r="F579" s="10"/>
      <c r="G579" s="10"/>
      <c r="H579" s="10"/>
      <c r="I579" s="10"/>
      <c r="J579" s="10"/>
      <c r="K579" s="53"/>
      <c r="L579" s="11"/>
      <c r="M579" s="11"/>
      <c r="N579" s="54" t="s">
        <v>252</v>
      </c>
      <c r="O579" s="34" t="n">
        <v>50.01</v>
      </c>
      <c r="P579" s="34" t="n">
        <v>200</v>
      </c>
    </row>
    <row r="580" customFormat="false" ht="14.25" hidden="true" customHeight="false" outlineLevel="0" collapsed="false">
      <c r="A580" s="8"/>
      <c r="B580" s="35"/>
      <c r="C580" s="9"/>
      <c r="D580" s="9"/>
      <c r="E580" s="10"/>
      <c r="F580" s="10"/>
      <c r="G580" s="10"/>
      <c r="H580" s="10"/>
      <c r="I580" s="10"/>
      <c r="J580" s="10"/>
      <c r="L580" s="11"/>
      <c r="M580" s="11"/>
      <c r="N580" s="34" t="s">
        <v>27</v>
      </c>
    </row>
    <row r="581" customFormat="false" ht="14.25" hidden="false" customHeight="false" outlineLevel="0" collapsed="false">
      <c r="A581" s="8" t="s">
        <v>0</v>
      </c>
      <c r="B581" s="35" t="s">
        <v>0</v>
      </c>
      <c r="C581" s="9"/>
      <c r="D581" s="9"/>
      <c r="E581" s="10"/>
      <c r="F581" s="10"/>
      <c r="G581" s="10"/>
      <c r="H581" s="10"/>
      <c r="I581" s="10"/>
      <c r="J581" s="10"/>
      <c r="K581" s="10"/>
      <c r="L581" s="11"/>
      <c r="M581" s="11"/>
    </row>
    <row r="582" customFormat="false" ht="14.25" hidden="false" customHeight="false" outlineLevel="0" collapsed="false">
      <c r="A582" s="8" t="s">
        <v>0</v>
      </c>
      <c r="B582" s="35" t="s">
        <v>0</v>
      </c>
      <c r="C582" s="9"/>
      <c r="D582" s="9"/>
      <c r="E582" s="51" t="str">
        <f aca="false">IF(AND(G571&gt;=0,G571&lt;=5),N583,IF(AND(G571&gt;=5,G571&lt;=200),N584,N585))</f>
        <v>Verify Data Entry</v>
      </c>
      <c r="F582" s="10"/>
      <c r="G582" s="10"/>
      <c r="H582" s="10"/>
      <c r="I582" s="10"/>
      <c r="J582" s="10"/>
      <c r="K582" s="10"/>
      <c r="L582" s="11"/>
      <c r="M582" s="11"/>
    </row>
    <row r="583" customFormat="false" ht="14.25" hidden="false" customHeight="true" outlineLevel="0" collapsed="false">
      <c r="A583" s="8" t="s">
        <v>0</v>
      </c>
      <c r="B583" s="35" t="s">
        <v>0</v>
      </c>
      <c r="C583" s="9"/>
      <c r="D583" s="9"/>
      <c r="E583" s="55" t="n">
        <f aca="false">IF(AND(E582=N583),X588,0)</f>
        <v>0</v>
      </c>
      <c r="F583" s="10" t="s">
        <v>47</v>
      </c>
      <c r="G583" s="47" t="s">
        <v>48</v>
      </c>
      <c r="H583" s="10" t="n">
        <f aca="false">IF(AND(E582=N583),W588,0)</f>
        <v>0</v>
      </c>
      <c r="I583" s="10" t="s">
        <v>49</v>
      </c>
      <c r="J583" s="10"/>
      <c r="K583" s="10"/>
      <c r="L583" s="11"/>
      <c r="M583" s="11"/>
      <c r="N583" s="54" t="s">
        <v>253</v>
      </c>
    </row>
    <row r="584" customFormat="false" ht="14.25" hidden="true" customHeight="false" outlineLevel="0" collapsed="false">
      <c r="A584" s="8"/>
      <c r="B584" s="35"/>
      <c r="C584" s="9"/>
      <c r="D584" s="9"/>
      <c r="E584" s="10"/>
      <c r="F584" s="10"/>
      <c r="G584" s="10"/>
      <c r="H584" s="10"/>
      <c r="I584" s="10"/>
      <c r="J584" s="10"/>
      <c r="K584" s="10"/>
      <c r="L584" s="11"/>
      <c r="M584" s="11"/>
      <c r="N584" s="54" t="s">
        <v>51</v>
      </c>
    </row>
    <row r="585" customFormat="false" ht="14.25" hidden="true" customHeight="false" outlineLevel="0" collapsed="false">
      <c r="A585" s="8"/>
      <c r="B585" s="35"/>
      <c r="C585" s="9"/>
      <c r="D585" s="9"/>
      <c r="E585" s="10"/>
      <c r="F585" s="10"/>
      <c r="G585" s="10"/>
      <c r="H585" s="10"/>
      <c r="I585" s="10"/>
      <c r="J585" s="10"/>
      <c r="K585" s="10"/>
      <c r="L585" s="11"/>
      <c r="M585" s="11"/>
      <c r="N585" s="54" t="s">
        <v>27</v>
      </c>
    </row>
    <row r="586" customFormat="false" ht="14.25" hidden="true" customHeight="false" outlineLevel="0" collapsed="false">
      <c r="A586" s="8"/>
      <c r="B586" s="35"/>
      <c r="C586" s="9"/>
      <c r="D586" s="9"/>
      <c r="E586" s="10"/>
      <c r="F586" s="10"/>
      <c r="G586" s="10"/>
      <c r="H586" s="10"/>
      <c r="I586" s="10"/>
      <c r="J586" s="10"/>
      <c r="K586" s="10"/>
      <c r="L586" s="11"/>
      <c r="M586" s="11"/>
      <c r="N586" s="54"/>
    </row>
    <row r="587" customFormat="false" ht="14.25" hidden="true" customHeight="false" outlineLevel="0" collapsed="false">
      <c r="A587" s="56"/>
      <c r="B587" s="35"/>
      <c r="C587" s="9"/>
      <c r="D587" s="9"/>
      <c r="E587" s="10"/>
      <c r="F587" s="10"/>
      <c r="G587" s="10"/>
      <c r="H587" s="10"/>
      <c r="I587" s="10"/>
      <c r="J587" s="10"/>
      <c r="K587" s="10"/>
      <c r="L587" s="11"/>
      <c r="M587" s="11"/>
      <c r="O587" s="34" t="s">
        <v>53</v>
      </c>
      <c r="P587" s="34" t="s">
        <v>54</v>
      </c>
      <c r="Q587" s="34" t="s">
        <v>55</v>
      </c>
      <c r="R587" s="34" t="s">
        <v>56</v>
      </c>
      <c r="S587" s="34" t="s">
        <v>57</v>
      </c>
      <c r="U587" s="34" t="s">
        <v>58</v>
      </c>
      <c r="V587" s="34" t="s">
        <v>59</v>
      </c>
      <c r="W587" s="34" t="s">
        <v>60</v>
      </c>
      <c r="X587" s="34" t="s">
        <v>61</v>
      </c>
    </row>
    <row r="588" customFormat="false" ht="15" hidden="false" customHeight="true" outlineLevel="0" collapsed="false">
      <c r="A588" s="1" t="s">
        <v>0</v>
      </c>
      <c r="B588" s="35" t="s">
        <v>0</v>
      </c>
      <c r="C588" s="9"/>
      <c r="D588" s="30"/>
      <c r="E588" s="31"/>
      <c r="F588" s="31"/>
      <c r="G588" s="31"/>
      <c r="H588" s="31"/>
      <c r="I588" s="31"/>
      <c r="J588" s="31"/>
      <c r="K588" s="31"/>
      <c r="L588" s="32"/>
      <c r="M588" s="11"/>
      <c r="O588" s="34" t="n">
        <v>1000</v>
      </c>
      <c r="P588" s="34" t="str">
        <f aca="false">G571</f>
        <v>Enter Data</v>
      </c>
      <c r="Q588" s="34" t="n">
        <v>5</v>
      </c>
      <c r="R588" s="34" t="e">
        <f aca="false">Q588-P588</f>
        <v>#VALUE!</v>
      </c>
      <c r="S588" s="34" t="e">
        <f aca="false">R588*$G$7/O588*1</f>
        <v>#VALUE!</v>
      </c>
      <c r="U588" s="34" t="n">
        <v>2</v>
      </c>
      <c r="V588" s="34" t="e">
        <f aca="false">R588/U588</f>
        <v>#VALUE!</v>
      </c>
      <c r="W588" s="34" t="e">
        <f aca="false">ROUNDUP(V588,0)</f>
        <v>#VALUE!</v>
      </c>
      <c r="X588" s="57" t="e">
        <f aca="false">S588/W588</f>
        <v>#VALUE!</v>
      </c>
    </row>
    <row r="589" customFormat="false" ht="15" hidden="false" customHeight="true" outlineLevel="0" collapsed="false">
      <c r="A589" s="8" t="s">
        <v>0</v>
      </c>
      <c r="B589" s="35" t="s">
        <v>0</v>
      </c>
      <c r="C589" s="9"/>
      <c r="D589" s="10"/>
      <c r="E589" s="10"/>
      <c r="F589" s="10"/>
      <c r="G589" s="10"/>
      <c r="H589" s="10"/>
      <c r="I589" s="10"/>
      <c r="J589" s="10"/>
      <c r="K589" s="10"/>
      <c r="L589" s="10"/>
      <c r="M589" s="11"/>
    </row>
    <row r="590" customFormat="false" ht="8.25" hidden="false" customHeight="true" outlineLevel="0" collapsed="false">
      <c r="A590" s="8" t="s">
        <v>0</v>
      </c>
      <c r="B590" s="35" t="s">
        <v>0</v>
      </c>
      <c r="C590" s="9"/>
      <c r="D590" s="40"/>
      <c r="E590" s="41"/>
      <c r="F590" s="41"/>
      <c r="G590" s="41"/>
      <c r="H590" s="41"/>
      <c r="I590" s="41"/>
      <c r="J590" s="41"/>
      <c r="K590" s="41"/>
      <c r="L590" s="43"/>
      <c r="M590" s="11"/>
    </row>
    <row r="591" customFormat="false" ht="18" hidden="false" customHeight="true" outlineLevel="0" collapsed="false">
      <c r="A591" s="8" t="s">
        <v>0</v>
      </c>
      <c r="B591" s="35" t="s">
        <v>0</v>
      </c>
      <c r="C591" s="9"/>
      <c r="D591" s="9"/>
      <c r="E591" s="49" t="s">
        <v>254</v>
      </c>
      <c r="F591" s="10"/>
      <c r="G591" s="50" t="s">
        <v>13</v>
      </c>
      <c r="H591" s="60" t="s">
        <v>131</v>
      </c>
      <c r="I591" s="10"/>
      <c r="J591" s="10"/>
      <c r="K591" s="51" t="s">
        <v>18</v>
      </c>
      <c r="L591" s="11"/>
      <c r="M591" s="11"/>
    </row>
    <row r="592" customFormat="false" ht="213" hidden="false" customHeight="true" outlineLevel="0" collapsed="false">
      <c r="A592" s="8" t="s">
        <v>0</v>
      </c>
      <c r="B592" s="35" t="s">
        <v>0</v>
      </c>
      <c r="C592" s="9"/>
      <c r="D592" s="9"/>
      <c r="E592" s="10"/>
      <c r="F592" s="10"/>
      <c r="G592" s="10"/>
      <c r="H592" s="10"/>
      <c r="I592" s="10"/>
      <c r="J592" s="10"/>
      <c r="K592" s="52" t="str">
        <f aca="false">IF(AND(G591&gt;=O593,G591&lt;=P593),N593,IF(AND(G591&gt;=O594,G591&lt;=P594),N594,IF(AND(G591&gt;=O595,G591&lt;=P595),N595,IF(AND(G591&gt;=O596,G591&lt;=P596),N596,IF(AND(G591&gt;=O597,G591&lt;=P597),N597,IF(AND(G591&gt;=O598,G591&lt;=P598),N598,N599))))))</f>
        <v>Verify Data Entry</v>
      </c>
      <c r="L592" s="11"/>
      <c r="M592" s="11"/>
      <c r="O592" s="34" t="s">
        <v>19</v>
      </c>
      <c r="P592" s="34" t="s">
        <v>20</v>
      </c>
    </row>
    <row r="593" customFormat="false" ht="186.75" hidden="true" customHeight="true" outlineLevel="0" collapsed="false">
      <c r="A593" s="8"/>
      <c r="B593" s="35"/>
      <c r="C593" s="9"/>
      <c r="D593" s="9"/>
      <c r="E593" s="10"/>
      <c r="F593" s="10"/>
      <c r="G593" s="10"/>
      <c r="H593" s="10"/>
      <c r="I593" s="10"/>
      <c r="J593" s="10"/>
      <c r="K593" s="53"/>
      <c r="L593" s="11"/>
      <c r="M593" s="11"/>
      <c r="N593" s="54" t="s">
        <v>255</v>
      </c>
      <c r="O593" s="34" t="n">
        <v>0</v>
      </c>
      <c r="P593" s="34" t="n">
        <v>1</v>
      </c>
    </row>
    <row r="594" customFormat="false" ht="100.5" hidden="true" customHeight="true" outlineLevel="0" collapsed="false">
      <c r="A594" s="8"/>
      <c r="B594" s="35"/>
      <c r="C594" s="9"/>
      <c r="D594" s="9"/>
      <c r="E594" s="10"/>
      <c r="F594" s="10"/>
      <c r="G594" s="10"/>
      <c r="H594" s="10"/>
      <c r="I594" s="10"/>
      <c r="J594" s="10"/>
      <c r="K594" s="53"/>
      <c r="L594" s="11"/>
      <c r="M594" s="11"/>
      <c r="N594" s="54" t="s">
        <v>256</v>
      </c>
      <c r="O594" s="34" t="n">
        <v>1.01</v>
      </c>
      <c r="P594" s="34" t="n">
        <v>10</v>
      </c>
    </row>
    <row r="595" customFormat="false" ht="186.75" hidden="true" customHeight="true" outlineLevel="0" collapsed="false">
      <c r="A595" s="8"/>
      <c r="B595" s="35"/>
      <c r="C595" s="9"/>
      <c r="D595" s="9"/>
      <c r="E595" s="10"/>
      <c r="F595" s="10"/>
      <c r="G595" s="10"/>
      <c r="H595" s="10"/>
      <c r="I595" s="10"/>
      <c r="J595" s="10"/>
      <c r="K595" s="53"/>
      <c r="L595" s="11"/>
      <c r="M595" s="11"/>
      <c r="N595" s="54" t="s">
        <v>257</v>
      </c>
      <c r="O595" s="34" t="n">
        <v>10.01</v>
      </c>
      <c r="P595" s="34" t="n">
        <v>40</v>
      </c>
    </row>
    <row r="596" customFormat="false" ht="186.75" hidden="true" customHeight="true" outlineLevel="0" collapsed="false">
      <c r="A596" s="8"/>
      <c r="B596" s="35"/>
      <c r="C596" s="9"/>
      <c r="D596" s="9"/>
      <c r="E596" s="10"/>
      <c r="F596" s="10"/>
      <c r="G596" s="10"/>
      <c r="H596" s="10"/>
      <c r="I596" s="10"/>
      <c r="J596" s="10"/>
      <c r="K596" s="53"/>
      <c r="L596" s="11"/>
      <c r="M596" s="11"/>
      <c r="N596" s="54" t="s">
        <v>258</v>
      </c>
      <c r="O596" s="34" t="n">
        <v>40.01</v>
      </c>
      <c r="P596" s="34" t="n">
        <v>80</v>
      </c>
    </row>
    <row r="597" customFormat="false" ht="186.75" hidden="true" customHeight="true" outlineLevel="0" collapsed="false">
      <c r="A597" s="8"/>
      <c r="B597" s="35"/>
      <c r="C597" s="9"/>
      <c r="D597" s="9"/>
      <c r="E597" s="10"/>
      <c r="F597" s="10"/>
      <c r="G597" s="10"/>
      <c r="H597" s="10"/>
      <c r="I597" s="10"/>
      <c r="J597" s="10"/>
      <c r="K597" s="53"/>
      <c r="L597" s="11"/>
      <c r="M597" s="11"/>
      <c r="N597" s="54" t="s">
        <v>259</v>
      </c>
      <c r="O597" s="34" t="n">
        <v>80.01</v>
      </c>
      <c r="P597" s="34" t="n">
        <v>100</v>
      </c>
    </row>
    <row r="598" customFormat="false" ht="172.5" hidden="true" customHeight="true" outlineLevel="0" collapsed="false">
      <c r="A598" s="8"/>
      <c r="B598" s="35"/>
      <c r="C598" s="9"/>
      <c r="D598" s="9"/>
      <c r="E598" s="10"/>
      <c r="F598" s="10"/>
      <c r="G598" s="10"/>
      <c r="H598" s="10"/>
      <c r="I598" s="10"/>
      <c r="J598" s="10"/>
      <c r="K598" s="53"/>
      <c r="L598" s="11"/>
      <c r="M598" s="11"/>
      <c r="N598" s="54" t="s">
        <v>260</v>
      </c>
      <c r="O598" s="34" t="n">
        <v>100.01</v>
      </c>
      <c r="P598" s="34" t="n">
        <v>250</v>
      </c>
    </row>
    <row r="599" customFormat="false" ht="14.25" hidden="true" customHeight="false" outlineLevel="0" collapsed="false">
      <c r="A599" s="8"/>
      <c r="B599" s="35"/>
      <c r="C599" s="9"/>
      <c r="D599" s="9"/>
      <c r="E599" s="10"/>
      <c r="F599" s="10"/>
      <c r="G599" s="10"/>
      <c r="H599" s="10"/>
      <c r="I599" s="10"/>
      <c r="J599" s="10"/>
      <c r="L599" s="11"/>
      <c r="M599" s="11"/>
      <c r="N599" s="34" t="s">
        <v>27</v>
      </c>
    </row>
    <row r="600" customFormat="false" ht="14.25" hidden="true" customHeight="false" outlineLevel="0" collapsed="false">
      <c r="A600" s="8"/>
      <c r="B600" s="35"/>
      <c r="C600" s="9"/>
      <c r="D600" s="9"/>
      <c r="E600" s="10"/>
      <c r="F600" s="10"/>
      <c r="G600" s="10"/>
      <c r="H600" s="10"/>
      <c r="I600" s="10"/>
      <c r="J600" s="10"/>
      <c r="K600" s="10"/>
      <c r="L600" s="11"/>
      <c r="M600" s="11"/>
    </row>
    <row r="601" customFormat="false" ht="15" hidden="false" customHeight="true" outlineLevel="0" collapsed="false">
      <c r="A601" s="1" t="s">
        <v>0</v>
      </c>
      <c r="B601" s="35" t="s">
        <v>0</v>
      </c>
      <c r="C601" s="9"/>
      <c r="D601" s="30"/>
      <c r="E601" s="31"/>
      <c r="F601" s="31"/>
      <c r="G601" s="31"/>
      <c r="H601" s="31"/>
      <c r="I601" s="31"/>
      <c r="J601" s="31"/>
      <c r="K601" s="31"/>
      <c r="L601" s="32"/>
      <c r="M601" s="11"/>
      <c r="X601" s="57"/>
    </row>
    <row r="602" customFormat="false" ht="14.25" hidden="false" customHeight="false" outlineLevel="0" collapsed="false">
      <c r="A602" s="1" t="s">
        <v>0</v>
      </c>
      <c r="B602" s="35" t="s">
        <v>0</v>
      </c>
      <c r="C602" s="9"/>
      <c r="D602" s="10"/>
      <c r="E602" s="10"/>
      <c r="F602" s="10"/>
      <c r="G602" s="10"/>
      <c r="H602" s="10"/>
      <c r="I602" s="10"/>
      <c r="J602" s="10"/>
      <c r="K602" s="10"/>
      <c r="L602" s="10"/>
      <c r="M602" s="11"/>
    </row>
    <row r="603" customFormat="false" ht="15" hidden="false" customHeight="true" outlineLevel="0" collapsed="false">
      <c r="A603" s="1" t="s">
        <v>0</v>
      </c>
      <c r="B603" s="35" t="s">
        <v>0</v>
      </c>
      <c r="C603" s="30"/>
      <c r="D603" s="31"/>
      <c r="E603" s="31"/>
      <c r="F603" s="31"/>
      <c r="G603" s="31"/>
      <c r="H603" s="31"/>
      <c r="I603" s="31"/>
      <c r="J603" s="31"/>
      <c r="K603" s="31"/>
      <c r="L603" s="31"/>
      <c r="M603" s="32"/>
    </row>
    <row r="604" s="33" customFormat="true" ht="6.75" hidden="false" customHeight="true" outlineLevel="0" collapsed="false">
      <c r="A604" s="1"/>
      <c r="B604" s="35" t="s">
        <v>0</v>
      </c>
      <c r="N604" s="34"/>
      <c r="O604" s="34"/>
      <c r="P604" s="34"/>
      <c r="Q604" s="34"/>
      <c r="R604" s="34"/>
      <c r="S604" s="34"/>
      <c r="T604" s="34"/>
      <c r="U604" s="34"/>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34"/>
      <c r="AU604" s="34"/>
      <c r="AV604" s="34"/>
      <c r="AW604" s="34"/>
      <c r="AX604" s="34"/>
      <c r="AY604" s="34"/>
      <c r="AZ604" s="34"/>
    </row>
    <row r="605" customFormat="false" ht="15" hidden="false" customHeight="true" outlineLevel="0" collapsed="false">
      <c r="A605" s="8" t="s">
        <v>0</v>
      </c>
      <c r="B605" s="35" t="s">
        <v>0</v>
      </c>
      <c r="C605" s="40"/>
      <c r="D605" s="41"/>
      <c r="E605" s="41"/>
      <c r="F605" s="41"/>
      <c r="G605" s="41"/>
      <c r="H605" s="41"/>
      <c r="I605" s="41"/>
      <c r="J605" s="41"/>
      <c r="K605" s="41"/>
      <c r="L605" s="41"/>
      <c r="M605" s="43"/>
    </row>
    <row r="606" customFormat="false" ht="27.75" hidden="false" customHeight="true" outlineLevel="0" collapsed="false">
      <c r="A606" s="8" t="s">
        <v>0</v>
      </c>
      <c r="B606" s="35" t="s">
        <v>0</v>
      </c>
      <c r="C606" s="9"/>
      <c r="D606" s="12" t="s">
        <v>261</v>
      </c>
      <c r="E606" s="13"/>
      <c r="F606" s="13"/>
      <c r="G606" s="13"/>
      <c r="H606" s="13"/>
      <c r="I606" s="13"/>
      <c r="J606" s="14"/>
      <c r="K606" s="15"/>
      <c r="L606" s="15"/>
      <c r="M606" s="16"/>
      <c r="N606" s="48"/>
    </row>
    <row r="607" customFormat="false" ht="15" hidden="false" customHeight="true" outlineLevel="0" collapsed="false">
      <c r="A607" s="8" t="s">
        <v>0</v>
      </c>
      <c r="B607" s="35" t="s">
        <v>0</v>
      </c>
      <c r="C607" s="9"/>
      <c r="D607" s="10"/>
      <c r="E607" s="10"/>
      <c r="F607" s="10"/>
      <c r="G607" s="10"/>
      <c r="H607" s="10"/>
      <c r="I607" s="10"/>
      <c r="J607" s="10"/>
      <c r="K607" s="10"/>
      <c r="L607" s="10"/>
      <c r="M607" s="11"/>
    </row>
    <row r="608" customFormat="false" ht="8.25" hidden="false" customHeight="true" outlineLevel="0" collapsed="false">
      <c r="A608" s="8" t="s">
        <v>0</v>
      </c>
      <c r="B608" s="35" t="s">
        <v>0</v>
      </c>
      <c r="C608" s="9"/>
      <c r="D608" s="40"/>
      <c r="E608" s="41"/>
      <c r="F608" s="41"/>
      <c r="G608" s="41"/>
      <c r="H608" s="41"/>
      <c r="I608" s="41"/>
      <c r="J608" s="41"/>
      <c r="K608" s="41"/>
      <c r="L608" s="43"/>
      <c r="M608" s="11"/>
    </row>
    <row r="609" customFormat="false" ht="18" hidden="false" customHeight="true" outlineLevel="0" collapsed="false">
      <c r="A609" s="8" t="s">
        <v>0</v>
      </c>
      <c r="B609" s="35" t="s">
        <v>0</v>
      </c>
      <c r="C609" s="9"/>
      <c r="D609" s="9"/>
      <c r="E609" s="49" t="s">
        <v>262</v>
      </c>
      <c r="F609" s="10"/>
      <c r="G609" s="50" t="s">
        <v>13</v>
      </c>
      <c r="H609" s="60" t="s">
        <v>131</v>
      </c>
      <c r="I609" s="10"/>
      <c r="J609" s="10"/>
      <c r="K609" s="51" t="s">
        <v>18</v>
      </c>
      <c r="L609" s="11"/>
      <c r="M609" s="11"/>
    </row>
    <row r="610" customFormat="false" ht="168.75" hidden="false" customHeight="true" outlineLevel="0" collapsed="false">
      <c r="A610" s="8" t="s">
        <v>0</v>
      </c>
      <c r="B610" s="35" t="s">
        <v>0</v>
      </c>
      <c r="C610" s="9"/>
      <c r="D610" s="9"/>
      <c r="E610" s="10"/>
      <c r="F610" s="10"/>
      <c r="G610" s="10"/>
      <c r="H610" s="10"/>
      <c r="I610" s="10"/>
      <c r="J610" s="10"/>
      <c r="K610" s="52" t="str">
        <f aca="false">IF(AND(G609&gt;=O611,G609&lt;=P611),N611,IF(AND(G609&gt;=O612,G609&lt;=P612),N612,IF(AND(G609&gt;=O613,G609&lt;=P613),N613,IF(AND(G609&gt;=O614,G609&lt;=P614),N614,IF(AND(G609&gt;=O615,G609&lt;=P615),N615,IF(AND(G609&gt;=O616,G609&lt;=P616),N616,N617))))))</f>
        <v>Verify Data Entry</v>
      </c>
      <c r="L610" s="11"/>
      <c r="M610" s="11"/>
      <c r="O610" s="34" t="s">
        <v>19</v>
      </c>
      <c r="P610" s="34" t="s">
        <v>20</v>
      </c>
    </row>
    <row r="611" customFormat="false" ht="144" hidden="true" customHeight="true" outlineLevel="0" collapsed="false">
      <c r="A611" s="8"/>
      <c r="B611" s="35"/>
      <c r="C611" s="9"/>
      <c r="D611" s="9"/>
      <c r="E611" s="10"/>
      <c r="F611" s="10"/>
      <c r="G611" s="10"/>
      <c r="H611" s="10"/>
      <c r="I611" s="10"/>
      <c r="J611" s="10"/>
      <c r="K611" s="53"/>
      <c r="L611" s="11"/>
      <c r="M611" s="11"/>
      <c r="N611" s="54" t="s">
        <v>263</v>
      </c>
      <c r="O611" s="34" t="n">
        <v>0</v>
      </c>
      <c r="P611" s="34" t="n">
        <v>5</v>
      </c>
    </row>
    <row r="612" customFormat="false" ht="158.25" hidden="true" customHeight="true" outlineLevel="0" collapsed="false">
      <c r="A612" s="8"/>
      <c r="B612" s="35"/>
      <c r="C612" s="9"/>
      <c r="D612" s="9"/>
      <c r="E612" s="10"/>
      <c r="F612" s="10"/>
      <c r="G612" s="10"/>
      <c r="H612" s="10"/>
      <c r="I612" s="10"/>
      <c r="J612" s="10"/>
      <c r="K612" s="53"/>
      <c r="L612" s="11"/>
      <c r="M612" s="11"/>
      <c r="N612" s="54" t="s">
        <v>264</v>
      </c>
      <c r="O612" s="34" t="n">
        <v>5.01</v>
      </c>
      <c r="P612" s="34" t="n">
        <v>50</v>
      </c>
    </row>
    <row r="613" customFormat="false" ht="172.5" hidden="true" customHeight="true" outlineLevel="0" collapsed="false">
      <c r="A613" s="8"/>
      <c r="B613" s="35"/>
      <c r="C613" s="9"/>
      <c r="D613" s="9"/>
      <c r="E613" s="10"/>
      <c r="F613" s="10"/>
      <c r="G613" s="10"/>
      <c r="H613" s="10"/>
      <c r="I613" s="10"/>
      <c r="J613" s="10"/>
      <c r="K613" s="53"/>
      <c r="L613" s="11"/>
      <c r="M613" s="11"/>
      <c r="N613" s="54" t="s">
        <v>265</v>
      </c>
      <c r="O613" s="34" t="n">
        <v>50.01</v>
      </c>
      <c r="P613" s="34" t="n">
        <v>100</v>
      </c>
    </row>
    <row r="614" customFormat="false" ht="158.25" hidden="true" customHeight="true" outlineLevel="0" collapsed="false">
      <c r="A614" s="8"/>
      <c r="B614" s="35"/>
      <c r="C614" s="9"/>
      <c r="D614" s="9"/>
      <c r="E614" s="10"/>
      <c r="F614" s="10"/>
      <c r="G614" s="10"/>
      <c r="H614" s="10"/>
      <c r="I614" s="10"/>
      <c r="J614" s="10"/>
      <c r="K614" s="53"/>
      <c r="L614" s="11"/>
      <c r="M614" s="11"/>
      <c r="N614" s="54" t="s">
        <v>266</v>
      </c>
      <c r="O614" s="34" t="n">
        <v>100.01</v>
      </c>
      <c r="P614" s="34" t="n">
        <v>150</v>
      </c>
    </row>
    <row r="615" customFormat="false" ht="172.5" hidden="true" customHeight="true" outlineLevel="0" collapsed="false">
      <c r="A615" s="8"/>
      <c r="B615" s="35"/>
      <c r="C615" s="9"/>
      <c r="D615" s="9"/>
      <c r="E615" s="10"/>
      <c r="F615" s="10"/>
      <c r="G615" s="10"/>
      <c r="H615" s="10"/>
      <c r="I615" s="10"/>
      <c r="J615" s="10"/>
      <c r="K615" s="53"/>
      <c r="L615" s="11"/>
      <c r="M615" s="11"/>
      <c r="N615" s="54" t="s">
        <v>267</v>
      </c>
      <c r="O615" s="34" t="n">
        <v>150.01</v>
      </c>
      <c r="P615" s="34" t="n">
        <v>200</v>
      </c>
    </row>
    <row r="616" customFormat="false" ht="172.5" hidden="true" customHeight="true" outlineLevel="0" collapsed="false">
      <c r="A616" s="8"/>
      <c r="B616" s="35"/>
      <c r="C616" s="9"/>
      <c r="D616" s="9"/>
      <c r="E616" s="10"/>
      <c r="F616" s="10"/>
      <c r="G616" s="10"/>
      <c r="H616" s="10"/>
      <c r="I616" s="10"/>
      <c r="J616" s="10"/>
      <c r="K616" s="53"/>
      <c r="L616" s="11"/>
      <c r="M616" s="11"/>
      <c r="N616" s="54" t="s">
        <v>268</v>
      </c>
      <c r="O616" s="34" t="n">
        <v>200.01</v>
      </c>
      <c r="P616" s="34" t="n">
        <v>250</v>
      </c>
    </row>
    <row r="617" customFormat="false" ht="14.25" hidden="true" customHeight="false" outlineLevel="0" collapsed="false">
      <c r="A617" s="8"/>
      <c r="B617" s="35"/>
      <c r="C617" s="9"/>
      <c r="D617" s="9"/>
      <c r="E617" s="10"/>
      <c r="F617" s="10"/>
      <c r="G617" s="10"/>
      <c r="H617" s="10"/>
      <c r="I617" s="10"/>
      <c r="J617" s="10"/>
      <c r="L617" s="11"/>
      <c r="M617" s="11"/>
      <c r="N617" s="34" t="s">
        <v>27</v>
      </c>
    </row>
    <row r="618" customFormat="false" ht="14.25" hidden="true" customHeight="false" outlineLevel="0" collapsed="false">
      <c r="A618" s="8"/>
      <c r="B618" s="35"/>
      <c r="C618" s="9"/>
      <c r="D618" s="9"/>
      <c r="E618" s="10"/>
      <c r="F618" s="10"/>
      <c r="G618" s="10"/>
      <c r="H618" s="10"/>
      <c r="I618" s="10"/>
      <c r="J618" s="10"/>
      <c r="K618" s="10"/>
      <c r="L618" s="11"/>
      <c r="M618" s="11"/>
    </row>
    <row r="619" customFormat="false" ht="15" hidden="false" customHeight="true" outlineLevel="0" collapsed="false">
      <c r="A619" s="1" t="s">
        <v>0</v>
      </c>
      <c r="B619" s="35" t="s">
        <v>0</v>
      </c>
      <c r="C619" s="9"/>
      <c r="D619" s="30"/>
      <c r="E619" s="31"/>
      <c r="F619" s="31"/>
      <c r="G619" s="31"/>
      <c r="H619" s="31"/>
      <c r="I619" s="31"/>
      <c r="J619" s="31"/>
      <c r="K619" s="31"/>
      <c r="L619" s="32"/>
      <c r="M619" s="11"/>
      <c r="X619" s="57"/>
    </row>
    <row r="620" customFormat="false" ht="15" hidden="false" customHeight="true" outlineLevel="0" collapsed="false">
      <c r="A620" s="8" t="s">
        <v>0</v>
      </c>
      <c r="B620" s="35" t="s">
        <v>0</v>
      </c>
      <c r="C620" s="9"/>
      <c r="D620" s="10"/>
      <c r="E620" s="10"/>
      <c r="F620" s="10"/>
      <c r="G620" s="10"/>
      <c r="H620" s="10"/>
      <c r="I620" s="10"/>
      <c r="J620" s="10"/>
      <c r="K620" s="10"/>
      <c r="L620" s="10"/>
      <c r="M620" s="11"/>
    </row>
    <row r="621" customFormat="false" ht="8.25" hidden="false" customHeight="true" outlineLevel="0" collapsed="false">
      <c r="A621" s="8" t="s">
        <v>0</v>
      </c>
      <c r="B621" s="35" t="s">
        <v>0</v>
      </c>
      <c r="C621" s="9"/>
      <c r="D621" s="40"/>
      <c r="E621" s="41"/>
      <c r="F621" s="41"/>
      <c r="G621" s="41"/>
      <c r="H621" s="41"/>
      <c r="I621" s="41"/>
      <c r="J621" s="41"/>
      <c r="K621" s="41"/>
      <c r="L621" s="43"/>
      <c r="M621" s="11"/>
    </row>
    <row r="622" customFormat="false" ht="18" hidden="false" customHeight="true" outlineLevel="0" collapsed="false">
      <c r="A622" s="8" t="s">
        <v>0</v>
      </c>
      <c r="B622" s="35" t="s">
        <v>0</v>
      </c>
      <c r="C622" s="9"/>
      <c r="D622" s="9"/>
      <c r="E622" s="49" t="s">
        <v>269</v>
      </c>
      <c r="F622" s="10"/>
      <c r="G622" s="50" t="s">
        <v>13</v>
      </c>
      <c r="H622" s="60" t="s">
        <v>131</v>
      </c>
      <c r="I622" s="10"/>
      <c r="J622" s="10"/>
      <c r="K622" s="51" t="s">
        <v>18</v>
      </c>
      <c r="L622" s="11"/>
      <c r="M622" s="11"/>
    </row>
    <row r="623" customFormat="false" ht="129.75" hidden="false" customHeight="true" outlineLevel="0" collapsed="false">
      <c r="A623" s="8" t="s">
        <v>0</v>
      </c>
      <c r="B623" s="35" t="s">
        <v>0</v>
      </c>
      <c r="C623" s="9"/>
      <c r="D623" s="9"/>
      <c r="E623" s="10"/>
      <c r="F623" s="10"/>
      <c r="G623" s="10"/>
      <c r="H623" s="10"/>
      <c r="I623" s="10"/>
      <c r="J623" s="10"/>
      <c r="K623" s="52" t="str">
        <f aca="false">IF(AND(G622&gt;=O624,G622&lt;=P624),N624,IF(AND(G622&gt;=O625,G622&lt;=P625),N625,IF(AND(G622&gt;=O626,G622&lt;=P626),N626,IF(AND(G622&gt;=O627,G622&lt;=P627),N627,IF(AND(G622&gt;=O628,G622&lt;=P628),N628,IF(AND(G622&gt;=O629,G622&lt;=P629),N629,N630))))))</f>
        <v>Verify Data Entry</v>
      </c>
      <c r="L623" s="11"/>
      <c r="M623" s="11"/>
      <c r="O623" s="34" t="s">
        <v>19</v>
      </c>
      <c r="P623" s="34" t="s">
        <v>20</v>
      </c>
    </row>
    <row r="624" customFormat="false" ht="144" hidden="true" customHeight="true" outlineLevel="0" collapsed="false">
      <c r="A624" s="8"/>
      <c r="B624" s="35"/>
      <c r="C624" s="9"/>
      <c r="D624" s="9"/>
      <c r="E624" s="10"/>
      <c r="F624" s="10"/>
      <c r="G624" s="10"/>
      <c r="H624" s="10"/>
      <c r="I624" s="10"/>
      <c r="J624" s="10"/>
      <c r="K624" s="53"/>
      <c r="L624" s="11"/>
      <c r="M624" s="11"/>
      <c r="N624" s="54" t="s">
        <v>270</v>
      </c>
      <c r="O624" s="34" t="n">
        <v>0</v>
      </c>
      <c r="P624" s="34" t="n">
        <v>0.1</v>
      </c>
    </row>
    <row r="625" customFormat="false" ht="127.5" hidden="true" customHeight="true" outlineLevel="0" collapsed="false">
      <c r="A625" s="8"/>
      <c r="B625" s="35"/>
      <c r="C625" s="9"/>
      <c r="D625" s="9"/>
      <c r="E625" s="10"/>
      <c r="F625" s="10"/>
      <c r="G625" s="10"/>
      <c r="H625" s="10"/>
      <c r="I625" s="10"/>
      <c r="J625" s="10"/>
      <c r="K625" s="53"/>
      <c r="L625" s="11"/>
      <c r="M625" s="11"/>
      <c r="N625" s="54" t="s">
        <v>271</v>
      </c>
      <c r="O625" s="34" t="n">
        <v>0.1</v>
      </c>
      <c r="P625" s="34" t="n">
        <v>10</v>
      </c>
    </row>
    <row r="626" customFormat="false" ht="100.5" hidden="true" customHeight="true" outlineLevel="0" collapsed="false">
      <c r="A626" s="8"/>
      <c r="B626" s="35"/>
      <c r="C626" s="9"/>
      <c r="D626" s="9"/>
      <c r="E626" s="10"/>
      <c r="F626" s="10"/>
      <c r="G626" s="10"/>
      <c r="H626" s="10"/>
      <c r="I626" s="10"/>
      <c r="J626" s="10"/>
      <c r="K626" s="53"/>
      <c r="L626" s="11"/>
      <c r="M626" s="11"/>
      <c r="N626" s="54" t="s">
        <v>271</v>
      </c>
      <c r="O626" s="34" t="n">
        <v>10</v>
      </c>
      <c r="P626" s="34" t="n">
        <v>20</v>
      </c>
    </row>
    <row r="627" customFormat="false" ht="100.5" hidden="true" customHeight="true" outlineLevel="0" collapsed="false">
      <c r="A627" s="8"/>
      <c r="B627" s="35"/>
      <c r="C627" s="9"/>
      <c r="D627" s="9"/>
      <c r="E627" s="10"/>
      <c r="F627" s="10"/>
      <c r="G627" s="10"/>
      <c r="H627" s="10"/>
      <c r="I627" s="10"/>
      <c r="J627" s="10"/>
      <c r="K627" s="53"/>
      <c r="L627" s="11"/>
      <c r="M627" s="11"/>
      <c r="N627" s="54" t="s">
        <v>271</v>
      </c>
      <c r="O627" s="34" t="n">
        <v>20</v>
      </c>
      <c r="P627" s="34" t="n">
        <v>30</v>
      </c>
    </row>
    <row r="628" customFormat="false" ht="100.5" hidden="true" customHeight="true" outlineLevel="0" collapsed="false">
      <c r="A628" s="8"/>
      <c r="B628" s="35"/>
      <c r="C628" s="9"/>
      <c r="D628" s="9"/>
      <c r="E628" s="10"/>
      <c r="F628" s="10"/>
      <c r="G628" s="10"/>
      <c r="H628" s="10"/>
      <c r="I628" s="10"/>
      <c r="J628" s="10"/>
      <c r="K628" s="53"/>
      <c r="L628" s="11"/>
      <c r="M628" s="11"/>
      <c r="N628" s="54" t="s">
        <v>271</v>
      </c>
      <c r="O628" s="34" t="n">
        <v>30</v>
      </c>
      <c r="P628" s="34" t="n">
        <v>40</v>
      </c>
    </row>
    <row r="629" customFormat="false" ht="100.5" hidden="true" customHeight="true" outlineLevel="0" collapsed="false">
      <c r="A629" s="8"/>
      <c r="B629" s="35"/>
      <c r="C629" s="9"/>
      <c r="D629" s="9"/>
      <c r="E629" s="10"/>
      <c r="F629" s="10"/>
      <c r="G629" s="10"/>
      <c r="H629" s="10"/>
      <c r="I629" s="10"/>
      <c r="J629" s="10"/>
      <c r="K629" s="53"/>
      <c r="L629" s="11"/>
      <c r="M629" s="11"/>
      <c r="N629" s="54" t="s">
        <v>271</v>
      </c>
      <c r="O629" s="34" t="n">
        <v>40</v>
      </c>
      <c r="P629" s="34" t="n">
        <v>100</v>
      </c>
    </row>
    <row r="630" customFormat="false" ht="14.25" hidden="true" customHeight="false" outlineLevel="0" collapsed="false">
      <c r="A630" s="8"/>
      <c r="B630" s="35"/>
      <c r="C630" s="9"/>
      <c r="D630" s="9"/>
      <c r="E630" s="10"/>
      <c r="F630" s="10"/>
      <c r="G630" s="10"/>
      <c r="H630" s="10"/>
      <c r="I630" s="10"/>
      <c r="J630" s="10"/>
      <c r="L630" s="11"/>
      <c r="M630" s="11"/>
      <c r="N630" s="34" t="s">
        <v>27</v>
      </c>
    </row>
    <row r="631" customFormat="false" ht="14.25" hidden="true" customHeight="false" outlineLevel="0" collapsed="false">
      <c r="A631" s="8"/>
      <c r="B631" s="35"/>
      <c r="C631" s="9"/>
      <c r="D631" s="9"/>
      <c r="E631" s="10"/>
      <c r="F631" s="10"/>
      <c r="G631" s="10"/>
      <c r="H631" s="10"/>
      <c r="I631" s="10"/>
      <c r="J631" s="10"/>
      <c r="K631" s="10"/>
      <c r="L631" s="11"/>
      <c r="M631" s="11"/>
    </row>
    <row r="632" customFormat="false" ht="15" hidden="false" customHeight="true" outlineLevel="0" collapsed="false">
      <c r="A632" s="1" t="s">
        <v>0</v>
      </c>
      <c r="B632" s="35" t="s">
        <v>0</v>
      </c>
      <c r="C632" s="9"/>
      <c r="D632" s="30"/>
      <c r="E632" s="31"/>
      <c r="F632" s="31"/>
      <c r="G632" s="31"/>
      <c r="H632" s="31"/>
      <c r="I632" s="31"/>
      <c r="J632" s="31"/>
      <c r="K632" s="31"/>
      <c r="L632" s="32"/>
      <c r="M632" s="11"/>
      <c r="X632" s="57"/>
    </row>
    <row r="633" customFormat="false" ht="15" hidden="false" customHeight="true" outlineLevel="0" collapsed="false">
      <c r="A633" s="8" t="s">
        <v>0</v>
      </c>
      <c r="B633" s="35" t="s">
        <v>0</v>
      </c>
      <c r="C633" s="9"/>
      <c r="D633" s="10"/>
      <c r="E633" s="10"/>
      <c r="F633" s="10"/>
      <c r="G633" s="10"/>
      <c r="H633" s="10"/>
      <c r="I633" s="10"/>
      <c r="J633" s="10"/>
      <c r="K633" s="10"/>
      <c r="L633" s="10"/>
      <c r="M633" s="11"/>
    </row>
    <row r="634" customFormat="false" ht="8.25" hidden="false" customHeight="true" outlineLevel="0" collapsed="false">
      <c r="A634" s="8" t="s">
        <v>0</v>
      </c>
      <c r="B634" s="35" t="s">
        <v>0</v>
      </c>
      <c r="C634" s="9"/>
      <c r="D634" s="40"/>
      <c r="E634" s="41"/>
      <c r="F634" s="41"/>
      <c r="G634" s="41"/>
      <c r="H634" s="41"/>
      <c r="I634" s="41"/>
      <c r="J634" s="41"/>
      <c r="K634" s="41"/>
      <c r="L634" s="43"/>
      <c r="M634" s="11"/>
    </row>
    <row r="635" customFormat="false" ht="18" hidden="false" customHeight="true" outlineLevel="0" collapsed="false">
      <c r="A635" s="8" t="s">
        <v>0</v>
      </c>
      <c r="B635" s="35" t="s">
        <v>0</v>
      </c>
      <c r="C635" s="9"/>
      <c r="D635" s="9"/>
      <c r="E635" s="49" t="s">
        <v>272</v>
      </c>
      <c r="F635" s="10"/>
      <c r="G635" s="50" t="s">
        <v>13</v>
      </c>
      <c r="H635" s="60" t="s">
        <v>131</v>
      </c>
      <c r="I635" s="10"/>
      <c r="J635" s="10"/>
      <c r="K635" s="51" t="s">
        <v>18</v>
      </c>
      <c r="L635" s="11"/>
      <c r="M635" s="11"/>
    </row>
    <row r="636" customFormat="false" ht="48.75" hidden="false" customHeight="true" outlineLevel="0" collapsed="false">
      <c r="A636" s="8" t="s">
        <v>0</v>
      </c>
      <c r="B636" s="35" t="s">
        <v>0</v>
      </c>
      <c r="C636" s="9"/>
      <c r="D636" s="9"/>
      <c r="E636" s="10"/>
      <c r="F636" s="10"/>
      <c r="G636" s="10"/>
      <c r="H636" s="10"/>
      <c r="I636" s="10"/>
      <c r="J636" s="10"/>
      <c r="K636" s="52" t="str">
        <f aca="false">IF(AND(G635&gt;=O637,G635&lt;=P637),N637,IF(AND(G635&gt;=O638,G635&lt;=P638),N638,IF(AND(G635&gt;=O639,G635&lt;=P639),N639,IF(AND(G635&gt;=O640,G635&lt;=P640),N640,IF(AND(G635&gt;=O641,G635&lt;=P641),N641,IF(AND(G635&gt;=O642,G635&lt;=P642),N642,N643))))))</f>
        <v>Verify Data Entry</v>
      </c>
      <c r="L636" s="11"/>
      <c r="M636" s="11"/>
      <c r="O636" s="34" t="s">
        <v>19</v>
      </c>
      <c r="P636" s="34" t="s">
        <v>20</v>
      </c>
    </row>
    <row r="637" customFormat="false" ht="144" hidden="true" customHeight="true" outlineLevel="0" collapsed="false">
      <c r="A637" s="8"/>
      <c r="B637" s="35"/>
      <c r="C637" s="9"/>
      <c r="D637" s="9"/>
      <c r="E637" s="10"/>
      <c r="F637" s="10"/>
      <c r="G637" s="10"/>
      <c r="H637" s="10"/>
      <c r="I637" s="10"/>
      <c r="J637" s="10"/>
      <c r="K637" s="53"/>
      <c r="L637" s="11"/>
      <c r="M637" s="11"/>
      <c r="N637" s="54" t="s">
        <v>273</v>
      </c>
      <c r="O637" s="34" t="n">
        <v>0</v>
      </c>
      <c r="P637" s="34" t="n">
        <v>0.1</v>
      </c>
    </row>
    <row r="638" customFormat="false" ht="127.5" hidden="true" customHeight="true" outlineLevel="0" collapsed="false">
      <c r="A638" s="8"/>
      <c r="B638" s="35"/>
      <c r="C638" s="9"/>
      <c r="D638" s="9"/>
      <c r="E638" s="10"/>
      <c r="F638" s="10"/>
      <c r="G638" s="10"/>
      <c r="H638" s="10"/>
      <c r="I638" s="10"/>
      <c r="J638" s="10"/>
      <c r="K638" s="53"/>
      <c r="L638" s="11"/>
      <c r="M638" s="11"/>
      <c r="N638" s="54" t="s">
        <v>274</v>
      </c>
      <c r="O638" s="34" t="n">
        <v>0.1</v>
      </c>
      <c r="P638" s="34" t="n">
        <v>10</v>
      </c>
    </row>
    <row r="639" customFormat="false" ht="28.5" hidden="true" customHeight="true" outlineLevel="0" collapsed="false">
      <c r="A639" s="8"/>
      <c r="B639" s="35"/>
      <c r="C639" s="9"/>
      <c r="D639" s="9"/>
      <c r="E639" s="10"/>
      <c r="F639" s="10"/>
      <c r="G639" s="10"/>
      <c r="H639" s="10"/>
      <c r="I639" s="10"/>
      <c r="J639" s="10"/>
      <c r="K639" s="53"/>
      <c r="L639" s="11"/>
      <c r="M639" s="11"/>
      <c r="N639" s="54" t="s">
        <v>274</v>
      </c>
      <c r="O639" s="34" t="n">
        <v>10</v>
      </c>
      <c r="P639" s="34" t="n">
        <v>20</v>
      </c>
    </row>
    <row r="640" customFormat="false" ht="28.5" hidden="true" customHeight="true" outlineLevel="0" collapsed="false">
      <c r="A640" s="8"/>
      <c r="B640" s="35"/>
      <c r="C640" s="9"/>
      <c r="D640" s="9"/>
      <c r="E640" s="10"/>
      <c r="F640" s="10"/>
      <c r="G640" s="10"/>
      <c r="H640" s="10"/>
      <c r="I640" s="10"/>
      <c r="J640" s="10"/>
      <c r="K640" s="53"/>
      <c r="L640" s="11"/>
      <c r="M640" s="11"/>
      <c r="N640" s="54" t="s">
        <v>274</v>
      </c>
      <c r="O640" s="34" t="n">
        <v>20</v>
      </c>
      <c r="P640" s="34" t="n">
        <v>30</v>
      </c>
    </row>
    <row r="641" customFormat="false" ht="28.5" hidden="true" customHeight="true" outlineLevel="0" collapsed="false">
      <c r="A641" s="8"/>
      <c r="B641" s="35"/>
      <c r="C641" s="9"/>
      <c r="D641" s="9"/>
      <c r="E641" s="10"/>
      <c r="F641" s="10"/>
      <c r="G641" s="10"/>
      <c r="H641" s="10"/>
      <c r="I641" s="10"/>
      <c r="J641" s="10"/>
      <c r="K641" s="53"/>
      <c r="L641" s="11"/>
      <c r="M641" s="11"/>
      <c r="N641" s="54" t="s">
        <v>274</v>
      </c>
      <c r="O641" s="34" t="n">
        <v>30</v>
      </c>
      <c r="P641" s="34" t="n">
        <v>40</v>
      </c>
    </row>
    <row r="642" customFormat="false" ht="28.5" hidden="true" customHeight="true" outlineLevel="0" collapsed="false">
      <c r="A642" s="8"/>
      <c r="B642" s="35"/>
      <c r="C642" s="9"/>
      <c r="D642" s="9"/>
      <c r="E642" s="10"/>
      <c r="F642" s="10"/>
      <c r="G642" s="10"/>
      <c r="H642" s="10"/>
      <c r="I642" s="10"/>
      <c r="J642" s="10"/>
      <c r="K642" s="53"/>
      <c r="L642" s="11"/>
      <c r="M642" s="11"/>
      <c r="N642" s="54" t="s">
        <v>274</v>
      </c>
      <c r="O642" s="34" t="n">
        <v>40</v>
      </c>
      <c r="P642" s="34" t="n">
        <v>100</v>
      </c>
    </row>
    <row r="643" customFormat="false" ht="14.25" hidden="true" customHeight="false" outlineLevel="0" collapsed="false">
      <c r="A643" s="8"/>
      <c r="B643" s="35"/>
      <c r="C643" s="9"/>
      <c r="D643" s="9"/>
      <c r="E643" s="10"/>
      <c r="F643" s="10"/>
      <c r="G643" s="10"/>
      <c r="H643" s="10"/>
      <c r="I643" s="10"/>
      <c r="J643" s="10"/>
      <c r="L643" s="11"/>
      <c r="M643" s="11"/>
      <c r="N643" s="34" t="s">
        <v>27</v>
      </c>
    </row>
    <row r="644" customFormat="false" ht="14.25" hidden="true" customHeight="false" outlineLevel="0" collapsed="false">
      <c r="A644" s="8"/>
      <c r="B644" s="35"/>
      <c r="C644" s="9"/>
      <c r="D644" s="9"/>
      <c r="E644" s="10"/>
      <c r="F644" s="10"/>
      <c r="G644" s="10"/>
      <c r="H644" s="10"/>
      <c r="I644" s="10"/>
      <c r="J644" s="10"/>
      <c r="K644" s="10"/>
      <c r="L644" s="11"/>
      <c r="M644" s="11"/>
    </row>
    <row r="645" customFormat="false" ht="15" hidden="false" customHeight="true" outlineLevel="0" collapsed="false">
      <c r="A645" s="1" t="s">
        <v>275</v>
      </c>
      <c r="B645" s="35" t="s">
        <v>0</v>
      </c>
      <c r="C645" s="9"/>
      <c r="D645" s="30"/>
      <c r="E645" s="31"/>
      <c r="F645" s="31"/>
      <c r="G645" s="31"/>
      <c r="H645" s="31"/>
      <c r="I645" s="31"/>
      <c r="J645" s="31"/>
      <c r="K645" s="31"/>
      <c r="L645" s="32"/>
      <c r="M645" s="11"/>
      <c r="X645" s="57"/>
    </row>
    <row r="646" customFormat="false" ht="14.25" hidden="false" customHeight="false" outlineLevel="0" collapsed="false">
      <c r="A646" s="8" t="s">
        <v>275</v>
      </c>
      <c r="B646" s="35" t="s">
        <v>0</v>
      </c>
      <c r="C646" s="9"/>
      <c r="D646" s="10"/>
      <c r="E646" s="10"/>
      <c r="F646" s="10"/>
      <c r="G646" s="10"/>
      <c r="H646" s="10"/>
      <c r="I646" s="10"/>
      <c r="J646" s="10"/>
      <c r="K646" s="10"/>
      <c r="L646" s="10"/>
      <c r="M646" s="11"/>
    </row>
    <row r="647" customFormat="false" ht="14.25" hidden="false" customHeight="false" outlineLevel="0" collapsed="false">
      <c r="A647" s="1" t="s">
        <v>0</v>
      </c>
      <c r="B647" s="35" t="s">
        <v>0</v>
      </c>
      <c r="C647" s="9"/>
      <c r="D647" s="10"/>
      <c r="E647" s="10"/>
      <c r="F647" s="10"/>
      <c r="G647" s="10"/>
      <c r="H647" s="10"/>
      <c r="I647" s="10"/>
      <c r="J647" s="10"/>
      <c r="K647" s="10"/>
      <c r="L647" s="10"/>
      <c r="M647" s="11"/>
    </row>
    <row r="648" customFormat="false" ht="15" hidden="false" customHeight="true" outlineLevel="0" collapsed="false">
      <c r="A648" s="1" t="s">
        <v>0</v>
      </c>
      <c r="B648" s="35" t="s">
        <v>0</v>
      </c>
      <c r="C648" s="30"/>
      <c r="D648" s="31"/>
      <c r="E648" s="31"/>
      <c r="F648" s="31"/>
      <c r="G648" s="31"/>
      <c r="H648" s="31"/>
      <c r="I648" s="31"/>
      <c r="J648" s="31"/>
      <c r="K648" s="31"/>
      <c r="L648" s="31"/>
      <c r="M648" s="32"/>
    </row>
    <row r="649" s="33" customFormat="true" ht="6.75" hidden="false" customHeight="true" outlineLevel="0" collapsed="false">
      <c r="A649" s="1" t="s">
        <v>0</v>
      </c>
      <c r="B649" s="35" t="s">
        <v>0</v>
      </c>
      <c r="N649" s="34"/>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row>
    <row r="650" customFormat="false" ht="15" hidden="false" customHeight="true" outlineLevel="0" collapsed="false">
      <c r="A650" s="8" t="s">
        <v>0</v>
      </c>
      <c r="B650" s="35" t="s">
        <v>0</v>
      </c>
      <c r="C650" s="40"/>
      <c r="D650" s="41"/>
      <c r="E650" s="41"/>
      <c r="F650" s="41"/>
      <c r="G650" s="41"/>
      <c r="H650" s="41"/>
      <c r="I650" s="41"/>
      <c r="J650" s="41"/>
      <c r="K650" s="41"/>
      <c r="L650" s="41"/>
      <c r="M650" s="43"/>
    </row>
    <row r="651" customFormat="false" ht="27.75" hidden="false" customHeight="true" outlineLevel="0" collapsed="false">
      <c r="A651" s="8" t="s">
        <v>0</v>
      </c>
      <c r="B651" s="35" t="s">
        <v>0</v>
      </c>
      <c r="C651" s="9"/>
      <c r="D651" s="12" t="s">
        <v>276</v>
      </c>
      <c r="E651" s="13"/>
      <c r="F651" s="13"/>
      <c r="G651" s="13"/>
      <c r="H651" s="13"/>
      <c r="I651" s="13"/>
      <c r="J651" s="14"/>
      <c r="K651" s="15"/>
      <c r="L651" s="15"/>
      <c r="M651" s="16"/>
      <c r="N651" s="48"/>
    </row>
    <row r="652" customFormat="false" ht="15" hidden="false" customHeight="true" outlineLevel="0" collapsed="false">
      <c r="A652" s="8" t="s">
        <v>0</v>
      </c>
      <c r="B652" s="35" t="s">
        <v>0</v>
      </c>
      <c r="C652" s="9"/>
      <c r="D652" s="10"/>
      <c r="E652" s="10"/>
      <c r="F652" s="10"/>
      <c r="G652" s="10"/>
      <c r="H652" s="10"/>
      <c r="I652" s="10"/>
      <c r="J652" s="10"/>
      <c r="K652" s="10"/>
      <c r="L652" s="10"/>
      <c r="M652" s="11"/>
    </row>
    <row r="653" customFormat="false" ht="8.25" hidden="false" customHeight="true" outlineLevel="0" collapsed="false">
      <c r="A653" s="8" t="s">
        <v>0</v>
      </c>
      <c r="B653" s="35" t="s">
        <v>0</v>
      </c>
      <c r="C653" s="9"/>
      <c r="D653" s="40"/>
      <c r="E653" s="41"/>
      <c r="F653" s="41"/>
      <c r="G653" s="41"/>
      <c r="H653" s="41"/>
      <c r="I653" s="41"/>
      <c r="J653" s="41"/>
      <c r="K653" s="41"/>
      <c r="L653" s="43"/>
      <c r="M653" s="11"/>
    </row>
    <row r="654" customFormat="false" ht="18" hidden="false" customHeight="true" outlineLevel="0" collapsed="false">
      <c r="A654" s="8" t="s">
        <v>0</v>
      </c>
      <c r="B654" s="35" t="s">
        <v>0</v>
      </c>
      <c r="C654" s="9"/>
      <c r="D654" s="9"/>
      <c r="E654" s="63" t="str">
        <f aca="false">E53</f>
        <v>Magnesium</v>
      </c>
      <c r="F654" s="64"/>
      <c r="G654" s="65" t="n">
        <f aca="false">E64</f>
        <v>0</v>
      </c>
      <c r="H654" s="66" t="str">
        <f aca="false">F64</f>
        <v>ml per day</v>
      </c>
      <c r="I654" s="66" t="str">
        <f aca="false">G64</f>
        <v>for</v>
      </c>
      <c r="J654" s="67" t="n">
        <f aca="false">H64</f>
        <v>0</v>
      </c>
      <c r="K654" s="66" t="str">
        <f aca="false">I64</f>
        <v>day(s)</v>
      </c>
      <c r="L654" s="11"/>
      <c r="M654" s="11"/>
    </row>
    <row r="655" customFormat="false" ht="18" hidden="false" customHeight="true" outlineLevel="0" collapsed="false">
      <c r="A655" s="8" t="s">
        <v>0</v>
      </c>
      <c r="B655" s="35" t="s">
        <v>0</v>
      </c>
      <c r="C655" s="9"/>
      <c r="D655" s="9"/>
      <c r="E655" s="68" t="str">
        <f aca="false">E89</f>
        <v>Calcium</v>
      </c>
      <c r="F655" s="69"/>
      <c r="G655" s="70" t="n">
        <f aca="false">E100</f>
        <v>0</v>
      </c>
      <c r="H655" s="71" t="str">
        <f aca="false">F100</f>
        <v>ml per day</v>
      </c>
      <c r="I655" s="71" t="str">
        <f aca="false">G100</f>
        <v>for</v>
      </c>
      <c r="J655" s="72" t="n">
        <f aca="false">H100</f>
        <v>0</v>
      </c>
      <c r="K655" s="71" t="str">
        <f aca="false">I100</f>
        <v>day(s)</v>
      </c>
      <c r="L655" s="11"/>
      <c r="M655" s="11"/>
    </row>
    <row r="656" customFormat="false" ht="18" hidden="false" customHeight="true" outlineLevel="0" collapsed="false">
      <c r="A656" s="1" t="s">
        <v>0</v>
      </c>
      <c r="B656" s="35" t="s">
        <v>0</v>
      </c>
      <c r="C656" s="9"/>
      <c r="D656" s="9"/>
      <c r="E656" s="68" t="str">
        <f aca="false">E111</f>
        <v>Potassium</v>
      </c>
      <c r="F656" s="69"/>
      <c r="G656" s="70" t="n">
        <f aca="false">E122</f>
        <v>0</v>
      </c>
      <c r="H656" s="71" t="str">
        <f aca="false">F122</f>
        <v>ml per day</v>
      </c>
      <c r="I656" s="71" t="str">
        <f aca="false">G122</f>
        <v>for</v>
      </c>
      <c r="J656" s="72" t="n">
        <f aca="false">H122</f>
        <v>0</v>
      </c>
      <c r="K656" s="71" t="str">
        <f aca="false">I122</f>
        <v>day(s)</v>
      </c>
      <c r="L656" s="11"/>
      <c r="M656" s="11"/>
    </row>
    <row r="657" customFormat="false" ht="18" hidden="false" customHeight="true" outlineLevel="0" collapsed="false">
      <c r="A657" s="1" t="s">
        <v>0</v>
      </c>
      <c r="B657" s="35" t="s">
        <v>0</v>
      </c>
      <c r="C657" s="9"/>
      <c r="D657" s="9"/>
      <c r="E657" s="68" t="str">
        <f aca="false">E130</f>
        <v>Bromine/Bromide</v>
      </c>
      <c r="F657" s="69"/>
      <c r="G657" s="70" t="n">
        <f aca="false">E141</f>
        <v>0</v>
      </c>
      <c r="H657" s="71" t="str">
        <f aca="false">F141</f>
        <v>ml per day</v>
      </c>
      <c r="I657" s="71" t="str">
        <f aca="false">G141</f>
        <v>for</v>
      </c>
      <c r="J657" s="72" t="n">
        <f aca="false">H141</f>
        <v>0</v>
      </c>
      <c r="K657" s="71" t="str">
        <f aca="false">I141</f>
        <v>day(s)</v>
      </c>
      <c r="L657" s="11"/>
      <c r="M657" s="11"/>
    </row>
    <row r="658" customFormat="false" ht="18" hidden="false" customHeight="true" outlineLevel="0" collapsed="false">
      <c r="A658" s="1" t="s">
        <v>0</v>
      </c>
      <c r="B658" s="35" t="s">
        <v>0</v>
      </c>
      <c r="C658" s="9"/>
      <c r="D658" s="9"/>
      <c r="E658" s="68" t="str">
        <f aca="false">E149</f>
        <v>Strontium</v>
      </c>
      <c r="F658" s="69"/>
      <c r="G658" s="70" t="n">
        <f aca="false">E160</f>
        <v>0</v>
      </c>
      <c r="H658" s="71" t="str">
        <f aca="false">F160</f>
        <v>ml per day</v>
      </c>
      <c r="I658" s="71" t="str">
        <f aca="false">G160</f>
        <v>for</v>
      </c>
      <c r="J658" s="72" t="n">
        <f aca="false">H160</f>
        <v>0</v>
      </c>
      <c r="K658" s="71" t="str">
        <f aca="false">I160</f>
        <v>day(s)</v>
      </c>
      <c r="L658" s="11"/>
      <c r="M658" s="11"/>
    </row>
    <row r="659" customFormat="false" ht="18" hidden="false" customHeight="true" outlineLevel="0" collapsed="false">
      <c r="A659" s="1" t="s">
        <v>0</v>
      </c>
      <c r="B659" s="35" t="s">
        <v>0</v>
      </c>
      <c r="C659" s="9"/>
      <c r="D659" s="9"/>
      <c r="E659" s="68" t="str">
        <f aca="false">E168</f>
        <v>Boron</v>
      </c>
      <c r="F659" s="69"/>
      <c r="G659" s="70" t="n">
        <f aca="false">E179</f>
        <v>0</v>
      </c>
      <c r="H659" s="71" t="str">
        <f aca="false">F179</f>
        <v>ml per day</v>
      </c>
      <c r="I659" s="71" t="str">
        <f aca="false">G179</f>
        <v>for</v>
      </c>
      <c r="J659" s="72" t="n">
        <f aca="false">H179</f>
        <v>0</v>
      </c>
      <c r="K659" s="71" t="str">
        <f aca="false">I179</f>
        <v>day(s)</v>
      </c>
      <c r="L659" s="11"/>
      <c r="M659" s="11"/>
    </row>
    <row r="660" customFormat="false" ht="18" hidden="false" customHeight="true" outlineLevel="0" collapsed="false">
      <c r="A660" s="1" t="s">
        <v>0</v>
      </c>
      <c r="B660" s="35" t="s">
        <v>0</v>
      </c>
      <c r="C660" s="9"/>
      <c r="D660" s="9"/>
      <c r="E660" s="63" t="str">
        <f aca="false">E187</f>
        <v>Fluoride/Flourine</v>
      </c>
      <c r="F660" s="64"/>
      <c r="G660" s="65" t="n">
        <f aca="false">E199</f>
        <v>0</v>
      </c>
      <c r="H660" s="66" t="str">
        <f aca="false">F199</f>
        <v>ml per day</v>
      </c>
      <c r="I660" s="66" t="str">
        <f aca="false">G199</f>
        <v>for</v>
      </c>
      <c r="J660" s="67" t="n">
        <f aca="false">H199</f>
        <v>0</v>
      </c>
      <c r="K660" s="66" t="str">
        <f aca="false">I199</f>
        <v>day(s)</v>
      </c>
      <c r="L660" s="11"/>
      <c r="M660" s="11"/>
    </row>
    <row r="661" customFormat="false" ht="18" hidden="false" customHeight="true" outlineLevel="0" collapsed="false">
      <c r="A661" s="1" t="s">
        <v>0</v>
      </c>
      <c r="B661" s="35" t="s">
        <v>0</v>
      </c>
      <c r="C661" s="9"/>
      <c r="D661" s="9"/>
      <c r="E661" s="73" t="str">
        <f aca="false">E208</f>
        <v>Rubidium</v>
      </c>
      <c r="F661" s="74"/>
      <c r="G661" s="75" t="str">
        <f aca="false">E211</f>
        <v>First Initial one time correction dosage of 0.2mg/L  (Reef Moonshiners Rubidium)</v>
      </c>
      <c r="H661" s="76"/>
      <c r="I661" s="76"/>
      <c r="J661" s="76"/>
      <c r="K661" s="76"/>
      <c r="L661" s="11"/>
      <c r="M661" s="11"/>
    </row>
    <row r="662" customFormat="false" ht="18" hidden="false" customHeight="true" outlineLevel="0" collapsed="false">
      <c r="A662" s="1" t="s">
        <v>0</v>
      </c>
      <c r="B662" s="35" t="s">
        <v>0</v>
      </c>
      <c r="C662" s="9"/>
      <c r="D662" s="9"/>
      <c r="E662" s="49"/>
      <c r="F662" s="10"/>
      <c r="G662" s="55" t="e">
        <f aca="false">E212</f>
        <v>#VALUE!</v>
      </c>
      <c r="H662" s="55" t="str">
        <f aca="false">F212</f>
        <v>ml per day</v>
      </c>
      <c r="I662" s="55" t="str">
        <f aca="false">G212</f>
        <v>for</v>
      </c>
      <c r="J662" s="77" t="n">
        <f aca="false">H212</f>
        <v>2</v>
      </c>
      <c r="K662" s="55" t="str">
        <f aca="false">I212</f>
        <v>day(s)</v>
      </c>
      <c r="L662" s="11"/>
      <c r="M662" s="11"/>
    </row>
    <row r="663" customFormat="false" ht="18" hidden="false" customHeight="true" outlineLevel="0" collapsed="false">
      <c r="A663" s="1" t="s">
        <v>0</v>
      </c>
      <c r="B663" s="35" t="s">
        <v>0</v>
      </c>
      <c r="C663" s="9"/>
      <c r="D663" s="9"/>
      <c r="E663" s="49"/>
      <c r="F663" s="10"/>
      <c r="G663" s="78" t="str">
        <f aca="false">E215</f>
        <v>Regime A : Montlhy subsequent dosage of 0.033mg/L  (Reef Moonshiners Rubidium)</v>
      </c>
      <c r="H663" s="55"/>
      <c r="I663" s="55"/>
      <c r="J663" s="55"/>
      <c r="K663" s="55"/>
      <c r="L663" s="11"/>
      <c r="M663" s="11"/>
    </row>
    <row r="664" customFormat="false" ht="18" hidden="false" customHeight="true" outlineLevel="0" collapsed="false">
      <c r="A664" s="1" t="s">
        <v>0</v>
      </c>
      <c r="B664" s="35" t="s">
        <v>0</v>
      </c>
      <c r="C664" s="9"/>
      <c r="D664" s="9"/>
      <c r="E664" s="49"/>
      <c r="F664" s="10"/>
      <c r="G664" s="55" t="e">
        <f aca="false">E216</f>
        <v>#VALUE!</v>
      </c>
      <c r="H664" s="55" t="str">
        <f aca="false">F216</f>
        <v>ml per day</v>
      </c>
      <c r="I664" s="55" t="str">
        <f aca="false">G216</f>
        <v>for</v>
      </c>
      <c r="J664" s="77" t="n">
        <f aca="false">H216</f>
        <v>1</v>
      </c>
      <c r="K664" s="55" t="str">
        <f aca="false">I216</f>
        <v>day(s)</v>
      </c>
      <c r="L664" s="11"/>
      <c r="M664" s="11"/>
    </row>
    <row r="665" customFormat="false" ht="18" hidden="false" customHeight="true" outlineLevel="0" collapsed="false">
      <c r="A665" s="1" t="s">
        <v>0</v>
      </c>
      <c r="B665" s="35" t="s">
        <v>0</v>
      </c>
      <c r="C665" s="9"/>
      <c r="D665" s="9"/>
      <c r="E665" s="49"/>
      <c r="F665" s="10"/>
      <c r="G665" s="78" t="str">
        <f aca="false">E219</f>
        <v>Regime B : Daily subsequent dosage of 0.0011mg/L  (Reef Moonshiners Rubidium)</v>
      </c>
      <c r="H665" s="55"/>
      <c r="I665" s="55"/>
      <c r="J665" s="55"/>
      <c r="K665" s="55"/>
      <c r="L665" s="11"/>
      <c r="M665" s="11"/>
    </row>
    <row r="666" customFormat="false" ht="18" hidden="false" customHeight="true" outlineLevel="0" collapsed="false">
      <c r="A666" s="1" t="s">
        <v>0</v>
      </c>
      <c r="B666" s="35" t="s">
        <v>0</v>
      </c>
      <c r="C666" s="9"/>
      <c r="D666" s="9"/>
      <c r="E666" s="63"/>
      <c r="F666" s="64"/>
      <c r="G666" s="66" t="e">
        <f aca="false">E220</f>
        <v>#VALUE!</v>
      </c>
      <c r="H666" s="66" t="str">
        <f aca="false">F220</f>
        <v>ml daily</v>
      </c>
      <c r="I666" s="66"/>
      <c r="J666" s="66"/>
      <c r="K666" s="66"/>
      <c r="L666" s="11"/>
      <c r="M666" s="11"/>
    </row>
    <row r="667" customFormat="false" ht="18" hidden="false" customHeight="true" outlineLevel="0" collapsed="false">
      <c r="A667" s="1" t="s">
        <v>0</v>
      </c>
      <c r="B667" s="35" t="s">
        <v>0</v>
      </c>
      <c r="C667" s="9"/>
      <c r="D667" s="9"/>
      <c r="E667" s="73" t="str">
        <f aca="false">E269</f>
        <v>Iodine</v>
      </c>
      <c r="F667" s="74"/>
      <c r="G667" s="79" t="str">
        <f aca="false">E279</f>
        <v>Verify Data Entry</v>
      </c>
      <c r="H667" s="79"/>
      <c r="I667" s="79"/>
      <c r="J667" s="79"/>
      <c r="K667" s="79"/>
      <c r="L667" s="80"/>
      <c r="M667" s="11"/>
    </row>
    <row r="668" customFormat="false" ht="18" hidden="false" customHeight="true" outlineLevel="0" collapsed="false">
      <c r="A668" s="1" t="s">
        <v>0</v>
      </c>
      <c r="B668" s="35" t="s">
        <v>0</v>
      </c>
      <c r="C668" s="9"/>
      <c r="D668" s="9"/>
      <c r="E668" s="49"/>
      <c r="F668" s="10"/>
      <c r="G668" s="79"/>
      <c r="H668" s="79"/>
      <c r="I668" s="79"/>
      <c r="J668" s="79"/>
      <c r="K668" s="79"/>
      <c r="L668" s="80"/>
      <c r="M668" s="11"/>
    </row>
    <row r="669" customFormat="false" ht="18" hidden="false" customHeight="true" outlineLevel="0" collapsed="false">
      <c r="A669" s="1" t="s">
        <v>0</v>
      </c>
      <c r="B669" s="35" t="s">
        <v>0</v>
      </c>
      <c r="C669" s="9"/>
      <c r="D669" s="9"/>
      <c r="E669" s="49"/>
      <c r="F669" s="10"/>
      <c r="G669" s="79"/>
      <c r="H669" s="79"/>
      <c r="I669" s="79"/>
      <c r="J669" s="79"/>
      <c r="K669" s="79"/>
      <c r="L669" s="80"/>
      <c r="M669" s="11"/>
    </row>
    <row r="670" customFormat="false" ht="18" hidden="false" customHeight="true" outlineLevel="0" collapsed="false">
      <c r="A670" s="1" t="s">
        <v>0</v>
      </c>
      <c r="B670" s="35" t="s">
        <v>0</v>
      </c>
      <c r="C670" s="9"/>
      <c r="D670" s="9"/>
      <c r="E670" s="49"/>
      <c r="F670" s="10"/>
      <c r="G670" s="79"/>
      <c r="H670" s="79"/>
      <c r="I670" s="79"/>
      <c r="J670" s="79"/>
      <c r="K670" s="79"/>
      <c r="L670" s="80"/>
      <c r="M670" s="11"/>
    </row>
    <row r="671" customFormat="false" ht="18" hidden="false" customHeight="true" outlineLevel="0" collapsed="false">
      <c r="A671" s="1" t="s">
        <v>0</v>
      </c>
      <c r="B671" s="35" t="s">
        <v>0</v>
      </c>
      <c r="C671" s="9"/>
      <c r="D671" s="9"/>
      <c r="E671" s="49"/>
      <c r="F671" s="10"/>
      <c r="G671" s="79"/>
      <c r="H671" s="79"/>
      <c r="I671" s="79"/>
      <c r="J671" s="79"/>
      <c r="K671" s="79"/>
      <c r="L671" s="80"/>
      <c r="M671" s="11"/>
    </row>
    <row r="672" customFormat="false" ht="18" hidden="false" customHeight="true" outlineLevel="0" collapsed="false">
      <c r="A672" s="1" t="s">
        <v>0</v>
      </c>
      <c r="B672" s="35" t="s">
        <v>0</v>
      </c>
      <c r="C672" s="9"/>
      <c r="D672" s="9"/>
      <c r="E672" s="49"/>
      <c r="F672" s="10"/>
      <c r="G672" s="79"/>
      <c r="H672" s="79"/>
      <c r="I672" s="79"/>
      <c r="J672" s="79"/>
      <c r="K672" s="79"/>
      <c r="L672" s="80"/>
      <c r="M672" s="11"/>
    </row>
    <row r="673" customFormat="false" ht="18" hidden="false" customHeight="true" outlineLevel="0" collapsed="false">
      <c r="A673" s="1" t="s">
        <v>0</v>
      </c>
      <c r="B673" s="35" t="s">
        <v>0</v>
      </c>
      <c r="C673" s="9"/>
      <c r="D673" s="9"/>
      <c r="E673" s="49"/>
      <c r="F673" s="10"/>
      <c r="G673" s="79"/>
      <c r="H673" s="79"/>
      <c r="I673" s="79"/>
      <c r="J673" s="79"/>
      <c r="K673" s="79"/>
      <c r="L673" s="80"/>
      <c r="M673" s="11"/>
    </row>
    <row r="674" customFormat="false" ht="18" hidden="false" customHeight="true" outlineLevel="0" collapsed="false">
      <c r="A674" s="1" t="s">
        <v>0</v>
      </c>
      <c r="B674" s="35" t="s">
        <v>0</v>
      </c>
      <c r="C674" s="9"/>
      <c r="D674" s="9"/>
      <c r="E674" s="63"/>
      <c r="F674" s="64"/>
      <c r="G674" s="79"/>
      <c r="H674" s="79"/>
      <c r="I674" s="79"/>
      <c r="J674" s="79"/>
      <c r="K674" s="79"/>
      <c r="L674" s="80"/>
      <c r="M674" s="11"/>
    </row>
    <row r="675" customFormat="false" ht="18" hidden="false" customHeight="true" outlineLevel="0" collapsed="false">
      <c r="A675" s="1" t="s">
        <v>0</v>
      </c>
      <c r="B675" s="35" t="s">
        <v>0</v>
      </c>
      <c r="C675" s="9"/>
      <c r="D675" s="9"/>
      <c r="E675" s="68" t="str">
        <f aca="false">E287</f>
        <v>Barium</v>
      </c>
      <c r="F675" s="69"/>
      <c r="G675" s="81" t="n">
        <f aca="false">E299</f>
        <v>0</v>
      </c>
      <c r="H675" s="81" t="str">
        <f aca="false">F299</f>
        <v>ml per day</v>
      </c>
      <c r="I675" s="81" t="str">
        <f aca="false">G299</f>
        <v>for</v>
      </c>
      <c r="J675" s="82" t="n">
        <f aca="false">H299</f>
        <v>0</v>
      </c>
      <c r="K675" s="81" t="str">
        <f aca="false">I299</f>
        <v>day(s)</v>
      </c>
      <c r="L675" s="83"/>
      <c r="M675" s="11"/>
    </row>
    <row r="676" customFormat="false" ht="18" hidden="false" customHeight="true" outlineLevel="0" collapsed="false">
      <c r="A676" s="1" t="s">
        <v>0</v>
      </c>
      <c r="B676" s="35" t="s">
        <v>0</v>
      </c>
      <c r="C676" s="9"/>
      <c r="D676" s="9"/>
      <c r="E676" s="68" t="str">
        <f aca="false">E307</f>
        <v>Molybdenum</v>
      </c>
      <c r="F676" s="69"/>
      <c r="G676" s="81" t="n">
        <f aca="false">E318</f>
        <v>0</v>
      </c>
      <c r="H676" s="81" t="str">
        <f aca="false">F318</f>
        <v>ml per day</v>
      </c>
      <c r="I676" s="81" t="str">
        <f aca="false">G318</f>
        <v>for</v>
      </c>
      <c r="J676" s="82" t="n">
        <f aca="false">H318</f>
        <v>0</v>
      </c>
      <c r="K676" s="81" t="str">
        <f aca="false">I318</f>
        <v>day(s)</v>
      </c>
      <c r="L676" s="83"/>
      <c r="M676" s="11"/>
    </row>
    <row r="677" customFormat="false" ht="18" hidden="false" customHeight="true" outlineLevel="0" collapsed="false">
      <c r="A677" s="1" t="s">
        <v>0</v>
      </c>
      <c r="B677" s="35" t="s">
        <v>0</v>
      </c>
      <c r="C677" s="9"/>
      <c r="D677" s="9"/>
      <c r="E677" s="68" t="str">
        <f aca="false">E326</f>
        <v>Nickel</v>
      </c>
      <c r="F677" s="69"/>
      <c r="G677" s="81" t="n">
        <f aca="false">E338</f>
        <v>0</v>
      </c>
      <c r="H677" s="81" t="str">
        <f aca="false">F338</f>
        <v>ml per day</v>
      </c>
      <c r="I677" s="81" t="str">
        <f aca="false">G338</f>
        <v>for</v>
      </c>
      <c r="J677" s="82" t="n">
        <f aca="false">H338</f>
        <v>0</v>
      </c>
      <c r="K677" s="81" t="str">
        <f aca="false">I338</f>
        <v>day(s)</v>
      </c>
      <c r="L677" s="83"/>
      <c r="M677" s="11"/>
    </row>
    <row r="678" customFormat="false" ht="18" hidden="false" customHeight="true" outlineLevel="0" collapsed="false">
      <c r="A678" s="1" t="s">
        <v>0</v>
      </c>
      <c r="B678" s="35" t="s">
        <v>0</v>
      </c>
      <c r="C678" s="9"/>
      <c r="D678" s="9"/>
      <c r="E678" s="73" t="str">
        <f aca="false">E346</f>
        <v>Manganese</v>
      </c>
      <c r="F678" s="74"/>
      <c r="G678" s="84" t="n">
        <f aca="false">E357</f>
        <v>0</v>
      </c>
      <c r="H678" s="85" t="str">
        <f aca="false">F357</f>
        <v>ml per day</v>
      </c>
      <c r="I678" s="85"/>
      <c r="J678" s="86" t="s">
        <v>277</v>
      </c>
      <c r="K678" s="84"/>
      <c r="L678" s="83"/>
      <c r="M678" s="11"/>
    </row>
    <row r="679" customFormat="false" ht="18" hidden="false" customHeight="true" outlineLevel="0" collapsed="false">
      <c r="A679" s="1" t="s">
        <v>0</v>
      </c>
      <c r="B679" s="35" t="s">
        <v>0</v>
      </c>
      <c r="C679" s="9"/>
      <c r="D679" s="9"/>
      <c r="E679" s="87"/>
      <c r="F679" s="64"/>
      <c r="G679" s="88" t="n">
        <f aca="false">E364</f>
        <v>0</v>
      </c>
      <c r="H679" s="65" t="str">
        <f aca="false">F364</f>
        <v>ml per day</v>
      </c>
      <c r="I679" s="65"/>
      <c r="J679" s="89" t="s">
        <v>278</v>
      </c>
      <c r="K679" s="88"/>
      <c r="L679" s="83"/>
      <c r="M679" s="11"/>
    </row>
    <row r="680" customFormat="false" ht="18" hidden="false" customHeight="true" outlineLevel="0" collapsed="false">
      <c r="A680" s="1" t="s">
        <v>0</v>
      </c>
      <c r="B680" s="35" t="s">
        <v>0</v>
      </c>
      <c r="C680" s="9"/>
      <c r="D680" s="9"/>
      <c r="E680" s="73" t="str">
        <f aca="false">E403</f>
        <v>Chromium/Chrome</v>
      </c>
      <c r="F680" s="74"/>
      <c r="G680" s="84" t="n">
        <f aca="false">E414</f>
        <v>0</v>
      </c>
      <c r="H680" s="85" t="str">
        <f aca="false">F414</f>
        <v>ml per day</v>
      </c>
      <c r="I680" s="85"/>
      <c r="J680" s="86" t="s">
        <v>279</v>
      </c>
      <c r="K680" s="84"/>
      <c r="L680" s="83"/>
      <c r="M680" s="11"/>
    </row>
    <row r="681" customFormat="false" ht="18" hidden="false" customHeight="true" outlineLevel="0" collapsed="false">
      <c r="A681" s="1" t="s">
        <v>0</v>
      </c>
      <c r="B681" s="35" t="s">
        <v>0</v>
      </c>
      <c r="C681" s="9"/>
      <c r="D681" s="9"/>
      <c r="E681" s="63"/>
      <c r="F681" s="64"/>
      <c r="G681" s="88" t="n">
        <f aca="false">E421</f>
        <v>0</v>
      </c>
      <c r="H681" s="65" t="str">
        <f aca="false">F421</f>
        <v>ml per day</v>
      </c>
      <c r="I681" s="65"/>
      <c r="J681" s="89" t="s">
        <v>280</v>
      </c>
      <c r="K681" s="88"/>
      <c r="L681" s="83"/>
      <c r="M681" s="11"/>
    </row>
    <row r="682" customFormat="false" ht="18" hidden="false" customHeight="true" outlineLevel="0" collapsed="false">
      <c r="A682" s="1" t="s">
        <v>0</v>
      </c>
      <c r="B682" s="35" t="s">
        <v>0</v>
      </c>
      <c r="C682" s="9"/>
      <c r="D682" s="9"/>
      <c r="E682" s="73" t="str">
        <f aca="false">E434</f>
        <v>Cobalt</v>
      </c>
      <c r="F682" s="74"/>
      <c r="G682" s="84" t="n">
        <f aca="false">E445</f>
        <v>0</v>
      </c>
      <c r="H682" s="85" t="str">
        <f aca="false">F445</f>
        <v>ml per day</v>
      </c>
      <c r="I682" s="85"/>
      <c r="J682" s="86" t="s">
        <v>281</v>
      </c>
      <c r="K682" s="84"/>
      <c r="L682" s="83"/>
      <c r="M682" s="11"/>
    </row>
    <row r="683" customFormat="false" ht="18" hidden="false" customHeight="true" outlineLevel="0" collapsed="false">
      <c r="A683" s="1" t="s">
        <v>0</v>
      </c>
      <c r="B683" s="35" t="s">
        <v>0</v>
      </c>
      <c r="C683" s="9"/>
      <c r="D683" s="9"/>
      <c r="E683" s="63"/>
      <c r="F683" s="64"/>
      <c r="G683" s="88" t="n">
        <f aca="false">E452</f>
        <v>0</v>
      </c>
      <c r="H683" s="65" t="str">
        <f aca="false">F452</f>
        <v>ml per day</v>
      </c>
      <c r="I683" s="65"/>
      <c r="J683" s="89" t="s">
        <v>282</v>
      </c>
      <c r="K683" s="88"/>
      <c r="L683" s="83"/>
      <c r="M683" s="11"/>
    </row>
    <row r="684" customFormat="false" ht="18" hidden="false" customHeight="true" outlineLevel="0" collapsed="false">
      <c r="A684" s="1" t="s">
        <v>0</v>
      </c>
      <c r="B684" s="35" t="s">
        <v>0</v>
      </c>
      <c r="C684" s="9"/>
      <c r="D684" s="9"/>
      <c r="E684" s="73" t="str">
        <f aca="false">E465</f>
        <v>Iron</v>
      </c>
      <c r="F684" s="74"/>
      <c r="G684" s="84" t="n">
        <f aca="false">E476</f>
        <v>0</v>
      </c>
      <c r="H684" s="85" t="str">
        <f aca="false">F476</f>
        <v>ml per day</v>
      </c>
      <c r="I684" s="85"/>
      <c r="J684" s="86" t="s">
        <v>283</v>
      </c>
      <c r="K684" s="84"/>
      <c r="L684" s="83"/>
      <c r="M684" s="11"/>
    </row>
    <row r="685" customFormat="false" ht="18" hidden="false" customHeight="true" outlineLevel="0" collapsed="false">
      <c r="A685" s="1" t="s">
        <v>0</v>
      </c>
      <c r="B685" s="35" t="s">
        <v>0</v>
      </c>
      <c r="C685" s="9"/>
      <c r="D685" s="9"/>
      <c r="E685" s="63"/>
      <c r="F685" s="64"/>
      <c r="G685" s="88" t="n">
        <f aca="false">E483</f>
        <v>0</v>
      </c>
      <c r="H685" s="65" t="str">
        <f aca="false">F483</f>
        <v>ml per day</v>
      </c>
      <c r="I685" s="65"/>
      <c r="J685" s="89" t="s">
        <v>284</v>
      </c>
      <c r="K685" s="88"/>
      <c r="L685" s="83"/>
      <c r="M685" s="11"/>
    </row>
    <row r="686" customFormat="false" ht="18" hidden="false" customHeight="true" outlineLevel="0" collapsed="false">
      <c r="A686" s="1" t="s">
        <v>0</v>
      </c>
      <c r="B686" s="35" t="s">
        <v>0</v>
      </c>
      <c r="C686" s="9"/>
      <c r="D686" s="9"/>
      <c r="E686" s="73" t="str">
        <f aca="false">E553</f>
        <v>Vanadium</v>
      </c>
      <c r="F686" s="74"/>
      <c r="G686" s="79" t="str">
        <f aca="false">E563</f>
        <v>Verify Data Entry</v>
      </c>
      <c r="H686" s="79"/>
      <c r="I686" s="79"/>
      <c r="J686" s="79"/>
      <c r="K686" s="79"/>
      <c r="L686" s="83"/>
      <c r="M686" s="11"/>
    </row>
    <row r="687" customFormat="false" ht="18" hidden="false" customHeight="true" outlineLevel="0" collapsed="false">
      <c r="A687" s="1" t="s">
        <v>0</v>
      </c>
      <c r="B687" s="35" t="s">
        <v>0</v>
      </c>
      <c r="C687" s="9"/>
      <c r="D687" s="9"/>
      <c r="E687" s="49"/>
      <c r="F687" s="10"/>
      <c r="G687" s="79"/>
      <c r="H687" s="79"/>
      <c r="I687" s="79"/>
      <c r="J687" s="79"/>
      <c r="K687" s="79"/>
      <c r="L687" s="83"/>
      <c r="M687" s="11"/>
    </row>
    <row r="688" customFormat="false" ht="18" hidden="false" customHeight="true" outlineLevel="0" collapsed="false">
      <c r="A688" s="1" t="s">
        <v>0</v>
      </c>
      <c r="B688" s="35" t="s">
        <v>0</v>
      </c>
      <c r="C688" s="9"/>
      <c r="D688" s="9"/>
      <c r="E688" s="49"/>
      <c r="F688" s="10"/>
      <c r="G688" s="79"/>
      <c r="H688" s="79"/>
      <c r="I688" s="79"/>
      <c r="J688" s="79"/>
      <c r="K688" s="79"/>
      <c r="L688" s="11"/>
      <c r="M688" s="11"/>
    </row>
    <row r="689" customFormat="false" ht="18" hidden="false" customHeight="true" outlineLevel="0" collapsed="false">
      <c r="A689" s="1" t="s">
        <v>0</v>
      </c>
      <c r="B689" s="35" t="s">
        <v>0</v>
      </c>
      <c r="C689" s="9"/>
      <c r="D689" s="9"/>
      <c r="E689" s="49"/>
      <c r="F689" s="10"/>
      <c r="G689" s="79"/>
      <c r="H689" s="79"/>
      <c r="I689" s="79"/>
      <c r="J689" s="79"/>
      <c r="K689" s="79"/>
      <c r="L689" s="11"/>
      <c r="M689" s="11"/>
    </row>
    <row r="690" customFormat="false" ht="18" hidden="false" customHeight="true" outlineLevel="0" collapsed="false">
      <c r="A690" s="1" t="s">
        <v>0</v>
      </c>
      <c r="B690" s="35" t="s">
        <v>0</v>
      </c>
      <c r="C690" s="9"/>
      <c r="D690" s="9"/>
      <c r="E690" s="63"/>
      <c r="F690" s="64"/>
      <c r="G690" s="79"/>
      <c r="H690" s="79"/>
      <c r="I690" s="79"/>
      <c r="J690" s="79"/>
      <c r="K690" s="79"/>
      <c r="L690" s="11"/>
      <c r="M690" s="11"/>
    </row>
    <row r="691" customFormat="false" ht="18" hidden="false" customHeight="true" outlineLevel="0" collapsed="false">
      <c r="A691" s="1" t="s">
        <v>0</v>
      </c>
      <c r="B691" s="35" t="s">
        <v>0</v>
      </c>
      <c r="C691" s="9"/>
      <c r="D691" s="9"/>
      <c r="E691" s="68" t="str">
        <f aca="false">E571</f>
        <v>Zinc</v>
      </c>
      <c r="F691" s="69"/>
      <c r="G691" s="70" t="n">
        <f aca="false">E583</f>
        <v>0</v>
      </c>
      <c r="H691" s="71" t="str">
        <f aca="false">F583</f>
        <v>ml per day</v>
      </c>
      <c r="I691" s="71" t="str">
        <f aca="false">G583</f>
        <v>for</v>
      </c>
      <c r="J691" s="72" t="n">
        <f aca="false">H583</f>
        <v>0</v>
      </c>
      <c r="K691" s="71" t="str">
        <f aca="false">I583</f>
        <v>day(s)</v>
      </c>
      <c r="L691" s="11"/>
      <c r="M691" s="11"/>
    </row>
    <row r="692" customFormat="false" ht="18" hidden="false" customHeight="true" outlineLevel="0" collapsed="false">
      <c r="A692" s="1" t="s">
        <v>0</v>
      </c>
      <c r="B692" s="35" t="s">
        <v>0</v>
      </c>
      <c r="C692" s="9"/>
      <c r="D692" s="9"/>
      <c r="E692" s="49"/>
      <c r="F692" s="10"/>
      <c r="G692" s="55"/>
      <c r="H692" s="55"/>
      <c r="I692" s="55"/>
      <c r="J692" s="55"/>
      <c r="K692" s="55"/>
      <c r="L692" s="11"/>
      <c r="M692" s="11"/>
    </row>
    <row r="693" customFormat="false" ht="15" hidden="false" customHeight="true" outlineLevel="0" collapsed="false">
      <c r="A693" s="1" t="s">
        <v>0</v>
      </c>
      <c r="B693" s="35" t="s">
        <v>0</v>
      </c>
      <c r="C693" s="9"/>
      <c r="D693" s="30"/>
      <c r="E693" s="31"/>
      <c r="F693" s="31"/>
      <c r="G693" s="31"/>
      <c r="H693" s="31"/>
      <c r="I693" s="31"/>
      <c r="J693" s="31"/>
      <c r="K693" s="31"/>
      <c r="L693" s="32"/>
      <c r="M693" s="11"/>
      <c r="X693" s="57"/>
    </row>
    <row r="694" customFormat="false" ht="15" hidden="false" customHeight="true" outlineLevel="0" collapsed="false">
      <c r="A694" s="8" t="s">
        <v>0</v>
      </c>
      <c r="B694" s="35" t="s">
        <v>0</v>
      </c>
      <c r="C694" s="9"/>
      <c r="D694" s="10"/>
      <c r="E694" s="10"/>
      <c r="F694" s="10"/>
      <c r="G694" s="10"/>
      <c r="H694" s="10"/>
      <c r="I694" s="10"/>
      <c r="J694" s="10"/>
      <c r="K694" s="10"/>
      <c r="L694" s="10"/>
      <c r="M694" s="11"/>
    </row>
    <row r="695" customFormat="false" ht="27.75" hidden="false" customHeight="true" outlineLevel="0" collapsed="false">
      <c r="A695" s="8" t="s">
        <v>0</v>
      </c>
      <c r="B695" s="35" t="s">
        <v>0</v>
      </c>
      <c r="C695" s="9"/>
      <c r="D695" s="12" t="s">
        <v>285</v>
      </c>
      <c r="E695" s="13"/>
      <c r="F695" s="13"/>
      <c r="G695" s="13"/>
      <c r="H695" s="13"/>
      <c r="I695" s="13"/>
      <c r="J695" s="14"/>
      <c r="K695" s="15"/>
      <c r="L695" s="15"/>
      <c r="M695" s="16"/>
      <c r="N695" s="48"/>
    </row>
    <row r="696" customFormat="false" ht="15" hidden="false" customHeight="true" outlineLevel="0" collapsed="false">
      <c r="A696" s="8" t="s">
        <v>0</v>
      </c>
      <c r="B696" s="35" t="s">
        <v>0</v>
      </c>
      <c r="C696" s="9"/>
      <c r="D696" s="10"/>
      <c r="E696" s="10"/>
      <c r="F696" s="10"/>
      <c r="G696" s="10"/>
      <c r="H696" s="10"/>
      <c r="I696" s="10"/>
      <c r="J696" s="10"/>
      <c r="K696" s="10"/>
      <c r="L696" s="10"/>
      <c r="M696" s="11"/>
    </row>
    <row r="697" customFormat="false" ht="8.25" hidden="false" customHeight="true" outlineLevel="0" collapsed="false">
      <c r="A697" s="8" t="s">
        <v>0</v>
      </c>
      <c r="B697" s="35" t="s">
        <v>0</v>
      </c>
      <c r="C697" s="9"/>
      <c r="D697" s="40"/>
      <c r="E697" s="41"/>
      <c r="F697" s="41"/>
      <c r="G697" s="41"/>
      <c r="H697" s="41"/>
      <c r="I697" s="41"/>
      <c r="J697" s="41"/>
      <c r="K697" s="41"/>
      <c r="L697" s="43"/>
      <c r="M697" s="11"/>
    </row>
    <row r="698" customFormat="false" ht="18" hidden="false" customHeight="true" outlineLevel="0" collapsed="false">
      <c r="A698" s="1" t="s">
        <v>0</v>
      </c>
      <c r="B698" s="35" t="s">
        <v>0</v>
      </c>
      <c r="C698" s="9"/>
      <c r="D698" s="9"/>
      <c r="E698" s="73" t="str">
        <f aca="false">E509</f>
        <v>Selenium</v>
      </c>
      <c r="F698" s="74"/>
      <c r="G698" s="84" t="n">
        <f aca="false">E520</f>
        <v>0</v>
      </c>
      <c r="H698" s="85" t="str">
        <f aca="false">F520</f>
        <v>ml per day</v>
      </c>
      <c r="I698" s="85"/>
      <c r="J698" s="86" t="s">
        <v>286</v>
      </c>
      <c r="K698" s="84"/>
      <c r="L698" s="83"/>
      <c r="M698" s="11"/>
    </row>
    <row r="699" customFormat="false" ht="18" hidden="false" customHeight="true" outlineLevel="0" collapsed="false">
      <c r="A699" s="1" t="s">
        <v>0</v>
      </c>
      <c r="B699" s="35" t="s">
        <v>0</v>
      </c>
      <c r="C699" s="9"/>
      <c r="D699" s="9"/>
      <c r="E699" s="63"/>
      <c r="F699" s="64"/>
      <c r="G699" s="88" t="n">
        <f aca="false">E527</f>
        <v>0</v>
      </c>
      <c r="H699" s="65" t="str">
        <f aca="false">F527</f>
        <v>ml per day</v>
      </c>
      <c r="I699" s="65"/>
      <c r="J699" s="89" t="s">
        <v>287</v>
      </c>
      <c r="K699" s="88"/>
      <c r="L699" s="83"/>
      <c r="M699" s="11"/>
    </row>
    <row r="700" customFormat="false" ht="18" hidden="false" customHeight="true" outlineLevel="0" collapsed="false">
      <c r="A700" s="8" t="s">
        <v>0</v>
      </c>
      <c r="B700" s="35" t="s">
        <v>0</v>
      </c>
      <c r="C700" s="9"/>
      <c r="D700" s="9"/>
      <c r="E700" s="63" t="s">
        <v>288</v>
      </c>
      <c r="F700" s="64"/>
      <c r="G700" s="66" t="s">
        <v>289</v>
      </c>
      <c r="H700" s="66"/>
      <c r="I700" s="66"/>
      <c r="J700" s="66"/>
      <c r="K700" s="66"/>
      <c r="L700" s="11"/>
      <c r="M700" s="11"/>
    </row>
    <row r="701" customFormat="false" ht="18" hidden="false" customHeight="true" outlineLevel="0" collapsed="false">
      <c r="A701" s="8" t="s">
        <v>0</v>
      </c>
      <c r="B701" s="35" t="s">
        <v>0</v>
      </c>
      <c r="C701" s="9"/>
      <c r="D701" s="9"/>
      <c r="E701" s="68" t="s">
        <v>290</v>
      </c>
      <c r="F701" s="69"/>
      <c r="G701" s="71" t="s">
        <v>291</v>
      </c>
      <c r="H701" s="71"/>
      <c r="I701" s="71"/>
      <c r="J701" s="71"/>
      <c r="K701" s="71" t="s">
        <v>292</v>
      </c>
      <c r="L701" s="11"/>
      <c r="M701" s="11"/>
    </row>
    <row r="702" customFormat="false" ht="18" hidden="false" customHeight="true" outlineLevel="0" collapsed="false">
      <c r="A702" s="8" t="s">
        <v>4</v>
      </c>
      <c r="B702" s="35" t="s">
        <v>0</v>
      </c>
      <c r="C702" s="9"/>
      <c r="D702" s="9"/>
      <c r="E702" s="68" t="s">
        <v>293</v>
      </c>
      <c r="F702" s="69"/>
      <c r="G702" s="71" t="s">
        <v>294</v>
      </c>
      <c r="H702" s="71"/>
      <c r="I702" s="71"/>
      <c r="J702" s="71"/>
      <c r="K702" s="71"/>
      <c r="L702" s="11"/>
      <c r="M702" s="11"/>
    </row>
    <row r="703" customFormat="false" ht="18" hidden="false" customHeight="true" outlineLevel="0" collapsed="false">
      <c r="A703" s="1" t="s">
        <v>0</v>
      </c>
      <c r="B703" s="35" t="s">
        <v>0</v>
      </c>
      <c r="C703" s="9"/>
      <c r="D703" s="9"/>
      <c r="E703" s="49"/>
      <c r="F703" s="10"/>
      <c r="G703" s="55"/>
      <c r="H703" s="55"/>
      <c r="I703" s="55"/>
      <c r="J703" s="55"/>
      <c r="K703" s="55"/>
      <c r="L703" s="11"/>
      <c r="M703" s="11"/>
    </row>
    <row r="704" customFormat="false" ht="15" hidden="false" customHeight="true" outlineLevel="0" collapsed="false">
      <c r="A704" s="1" t="s">
        <v>0</v>
      </c>
      <c r="B704" s="35" t="s">
        <v>0</v>
      </c>
      <c r="C704" s="9"/>
      <c r="D704" s="30"/>
      <c r="E704" s="31"/>
      <c r="F704" s="31"/>
      <c r="G704" s="31"/>
      <c r="H704" s="31"/>
      <c r="I704" s="31"/>
      <c r="J704" s="31"/>
      <c r="K704" s="31"/>
      <c r="L704" s="32"/>
      <c r="M704" s="11"/>
      <c r="X704" s="57"/>
    </row>
    <row r="705" customFormat="false" ht="14.25" hidden="false" customHeight="false" outlineLevel="0" collapsed="false">
      <c r="A705" s="8" t="s">
        <v>0</v>
      </c>
      <c r="B705" s="35" t="s">
        <v>0</v>
      </c>
      <c r="C705" s="9"/>
      <c r="D705" s="10"/>
      <c r="E705" s="10"/>
      <c r="F705" s="10"/>
      <c r="G705" s="10"/>
      <c r="H705" s="10"/>
      <c r="I705" s="10"/>
      <c r="J705" s="10"/>
      <c r="K705" s="10"/>
      <c r="L705" s="10"/>
      <c r="M705" s="11"/>
    </row>
    <row r="706" customFormat="false" ht="15" hidden="false" customHeight="true" outlineLevel="0" collapsed="false">
      <c r="A706" s="1" t="s">
        <v>0</v>
      </c>
      <c r="B706" s="35" t="s">
        <v>0</v>
      </c>
      <c r="C706" s="30"/>
      <c r="D706" s="31"/>
      <c r="E706" s="31"/>
      <c r="F706" s="31"/>
      <c r="G706" s="31"/>
      <c r="H706" s="31"/>
      <c r="I706" s="31"/>
      <c r="J706" s="31"/>
      <c r="K706" s="31"/>
      <c r="L706" s="31"/>
      <c r="M706" s="32"/>
    </row>
    <row r="707" s="33" customFormat="true" ht="6.75" hidden="false" customHeight="true" outlineLevel="0" collapsed="false">
      <c r="A707" s="1" t="s">
        <v>0</v>
      </c>
      <c r="B707" s="35" t="s">
        <v>0</v>
      </c>
      <c r="N707" s="34"/>
      <c r="O707" s="34"/>
      <c r="P707" s="34"/>
      <c r="Q707" s="34"/>
      <c r="R707" s="34"/>
      <c r="S707" s="34"/>
      <c r="T707" s="34"/>
      <c r="U707" s="34"/>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row>
    <row r="708" customFormat="false" ht="15" hidden="false" customHeight="true" outlineLevel="0" collapsed="false">
      <c r="A708" s="8" t="s">
        <v>0</v>
      </c>
      <c r="B708" s="35" t="s">
        <v>0</v>
      </c>
      <c r="C708" s="40"/>
      <c r="D708" s="41"/>
      <c r="E708" s="41"/>
      <c r="F708" s="41"/>
      <c r="G708" s="41"/>
      <c r="H708" s="41"/>
      <c r="I708" s="41"/>
      <c r="J708" s="41"/>
      <c r="K708" s="41"/>
      <c r="L708" s="41"/>
      <c r="M708" s="43"/>
      <c r="AC708" s="34" t="s">
        <v>295</v>
      </c>
    </row>
    <row r="709" customFormat="false" ht="27.75" hidden="false" customHeight="true" outlineLevel="0" collapsed="false">
      <c r="A709" s="8" t="s">
        <v>0</v>
      </c>
      <c r="B709" s="35" t="s">
        <v>0</v>
      </c>
      <c r="C709" s="9"/>
      <c r="D709" s="12" t="s">
        <v>296</v>
      </c>
      <c r="E709" s="13"/>
      <c r="F709" s="13"/>
      <c r="G709" s="13"/>
      <c r="H709" s="13"/>
      <c r="I709" s="13"/>
      <c r="J709" s="14"/>
      <c r="K709" s="15"/>
      <c r="L709" s="15"/>
      <c r="M709" s="16"/>
      <c r="N709" s="48"/>
      <c r="AC709" s="34" t="s">
        <v>297</v>
      </c>
    </row>
    <row r="710" customFormat="false" ht="15" hidden="false" customHeight="true" outlineLevel="0" collapsed="false">
      <c r="A710" s="8" t="s">
        <v>0</v>
      </c>
      <c r="B710" s="35" t="s">
        <v>0</v>
      </c>
      <c r="C710" s="9"/>
      <c r="D710" s="10"/>
      <c r="E710" s="10"/>
      <c r="F710" s="10"/>
      <c r="G710" s="10"/>
      <c r="H710" s="10"/>
      <c r="I710" s="10"/>
      <c r="J710" s="10"/>
      <c r="K710" s="10"/>
      <c r="L710" s="10"/>
      <c r="M710" s="11"/>
      <c r="AC710" s="34" t="s">
        <v>298</v>
      </c>
    </row>
    <row r="711" customFormat="false" ht="8.25" hidden="false" customHeight="true" outlineLevel="0" collapsed="false">
      <c r="A711" s="8" t="s">
        <v>0</v>
      </c>
      <c r="B711" s="35" t="s">
        <v>0</v>
      </c>
      <c r="C711" s="9"/>
      <c r="D711" s="40"/>
      <c r="E711" s="41"/>
      <c r="F711" s="41"/>
      <c r="G711" s="41"/>
      <c r="H711" s="41"/>
      <c r="I711" s="41"/>
      <c r="J711" s="41"/>
      <c r="K711" s="41"/>
      <c r="L711" s="43"/>
      <c r="M711" s="11"/>
    </row>
    <row r="712" customFormat="false" ht="18" hidden="false" customHeight="true" outlineLevel="0" collapsed="false">
      <c r="A712" s="8" t="s">
        <v>0</v>
      </c>
      <c r="B712" s="35" t="s">
        <v>0</v>
      </c>
      <c r="C712" s="9"/>
      <c r="D712" s="9"/>
      <c r="E712" s="63" t="s">
        <v>299</v>
      </c>
      <c r="F712" s="63"/>
      <c r="G712" s="63"/>
      <c r="H712" s="63" t="str">
        <f aca="false">IF(AND(G654=0),AC708,AC709)</f>
        <v>Not required</v>
      </c>
      <c r="I712" s="63"/>
      <c r="J712" s="63"/>
      <c r="K712" s="90" t="s">
        <v>300</v>
      </c>
      <c r="L712" s="11"/>
      <c r="M712" s="11"/>
      <c r="AC712" s="34" t="s">
        <v>301</v>
      </c>
    </row>
    <row r="713" customFormat="false" ht="18" hidden="false" customHeight="true" outlineLevel="0" collapsed="false">
      <c r="A713" s="8" t="s">
        <v>0</v>
      </c>
      <c r="B713" s="35" t="s">
        <v>0</v>
      </c>
      <c r="C713" s="9"/>
      <c r="D713" s="9"/>
      <c r="E713" s="63" t="s">
        <v>302</v>
      </c>
      <c r="F713" s="63"/>
      <c r="G713" s="63"/>
      <c r="H713" s="63" t="str">
        <f aca="false">IF(AND(G655=0),AC708,AC709)</f>
        <v>Not required</v>
      </c>
      <c r="I713" s="63"/>
      <c r="J713" s="91"/>
      <c r="K713" s="90" t="s">
        <v>303</v>
      </c>
      <c r="L713" s="11"/>
      <c r="M713" s="11"/>
    </row>
    <row r="714" customFormat="false" ht="18" hidden="false" customHeight="true" outlineLevel="0" collapsed="false">
      <c r="A714" s="1" t="s">
        <v>0</v>
      </c>
      <c r="B714" s="35" t="s">
        <v>0</v>
      </c>
      <c r="C714" s="9"/>
      <c r="D714" s="9"/>
      <c r="E714" s="63" t="s">
        <v>304</v>
      </c>
      <c r="F714" s="63"/>
      <c r="G714" s="63"/>
      <c r="H714" s="63" t="str">
        <f aca="false">IF(AND(G656=0),AC708,AG714)</f>
        <v>Not required</v>
      </c>
      <c r="I714" s="63"/>
      <c r="J714" s="63"/>
      <c r="K714" s="63"/>
      <c r="L714" s="11"/>
      <c r="M714" s="11"/>
      <c r="AC714" s="34" t="n">
        <f aca="false">G656*J656</f>
        <v>0</v>
      </c>
      <c r="AD714" s="34" t="n">
        <f aca="false">AC714/500</f>
        <v>0</v>
      </c>
      <c r="AE714" s="34" t="n">
        <f aca="false">ROUNDUP(AD714,0)</f>
        <v>0</v>
      </c>
      <c r="AG714" s="34" t="str">
        <f aca="false">_xlfn.CONCAT(AE714, " Bottle(s) Required")</f>
        <v>0 Bottle(s) Required</v>
      </c>
    </row>
    <row r="715" customFormat="false" ht="18" hidden="false" customHeight="true" outlineLevel="0" collapsed="false">
      <c r="A715" s="1" t="s">
        <v>0</v>
      </c>
      <c r="B715" s="35" t="s">
        <v>0</v>
      </c>
      <c r="C715" s="9"/>
      <c r="D715" s="9"/>
      <c r="E715" s="68" t="s">
        <v>305</v>
      </c>
      <c r="F715" s="69"/>
      <c r="G715" s="71"/>
      <c r="H715" s="63" t="str">
        <f aca="false">IF(AND(G657=0),AC708,AG715)</f>
        <v>Not required</v>
      </c>
      <c r="I715" s="71"/>
      <c r="J715" s="71"/>
      <c r="K715" s="71"/>
      <c r="L715" s="11"/>
      <c r="M715" s="11"/>
      <c r="AC715" s="34" t="n">
        <f aca="false">G657*J657</f>
        <v>0</v>
      </c>
      <c r="AD715" s="34" t="n">
        <f aca="false">AC715/500</f>
        <v>0</v>
      </c>
      <c r="AE715" s="34" t="n">
        <f aca="false">ROUNDUP(AD715,0)</f>
        <v>0</v>
      </c>
      <c r="AG715" s="34" t="str">
        <f aca="false">_xlfn.CONCAT(AE715, " Bottle(s) Required")</f>
        <v>0 Bottle(s) Required</v>
      </c>
    </row>
    <row r="716" customFormat="false" ht="18" hidden="false" customHeight="true" outlineLevel="0" collapsed="false">
      <c r="A716" s="1" t="s">
        <v>0</v>
      </c>
      <c r="B716" s="35" t="s">
        <v>0</v>
      </c>
      <c r="C716" s="9"/>
      <c r="D716" s="9"/>
      <c r="E716" s="63" t="s">
        <v>306</v>
      </c>
      <c r="F716" s="63"/>
      <c r="G716" s="63"/>
      <c r="H716" s="63" t="str">
        <f aca="false">IF(AND(G658=0),AC708,AC712)</f>
        <v>Not required</v>
      </c>
      <c r="I716" s="63"/>
      <c r="J716" s="63"/>
      <c r="K716" s="90" t="s">
        <v>307</v>
      </c>
      <c r="L716" s="11"/>
      <c r="M716" s="11"/>
    </row>
    <row r="717" customFormat="false" ht="18" hidden="false" customHeight="true" outlineLevel="0" collapsed="false">
      <c r="A717" s="1" t="s">
        <v>0</v>
      </c>
      <c r="B717" s="35" t="s">
        <v>0</v>
      </c>
      <c r="C717" s="9"/>
      <c r="D717" s="9"/>
      <c r="E717" s="68" t="s">
        <v>308</v>
      </c>
      <c r="F717" s="69"/>
      <c r="G717" s="71"/>
      <c r="H717" s="63" t="str">
        <f aca="false">IF(AND(G659=0),AC708,AG717)</f>
        <v>Not required</v>
      </c>
      <c r="I717" s="71"/>
      <c r="J717" s="71"/>
      <c r="K717" s="71"/>
      <c r="L717" s="11"/>
      <c r="M717" s="11"/>
      <c r="AC717" s="34" t="n">
        <f aca="false">G659*J659</f>
        <v>0</v>
      </c>
      <c r="AD717" s="34" t="n">
        <f aca="false">AC717/500</f>
        <v>0</v>
      </c>
      <c r="AE717" s="34" t="n">
        <f aca="false">ROUNDUP(AD717,0)</f>
        <v>0</v>
      </c>
      <c r="AG717" s="34" t="str">
        <f aca="false">_xlfn.CONCAT(AE717, " Bottle(s) Required")</f>
        <v>0 Bottle(s) Required</v>
      </c>
    </row>
    <row r="718" customFormat="false" ht="18" hidden="false" customHeight="true" outlineLevel="0" collapsed="false">
      <c r="A718" s="1" t="s">
        <v>0</v>
      </c>
      <c r="B718" s="35" t="s">
        <v>0</v>
      </c>
      <c r="C718" s="9"/>
      <c r="D718" s="9"/>
      <c r="E718" s="68" t="s">
        <v>309</v>
      </c>
      <c r="F718" s="69"/>
      <c r="G718" s="71"/>
      <c r="H718" s="63" t="str">
        <f aca="false">IF(AND(G660=0),AC708,AG718)</f>
        <v>Not required</v>
      </c>
      <c r="I718" s="71"/>
      <c r="J718" s="71"/>
      <c r="K718" s="71"/>
      <c r="L718" s="11"/>
      <c r="M718" s="11"/>
      <c r="AC718" s="34" t="n">
        <f aca="false">G660*J660</f>
        <v>0</v>
      </c>
      <c r="AD718" s="34" t="n">
        <f aca="false">AC718/500</f>
        <v>0</v>
      </c>
      <c r="AE718" s="34" t="n">
        <f aca="false">ROUNDUP(AD718,0)</f>
        <v>0</v>
      </c>
      <c r="AG718" s="34" t="str">
        <f aca="false">_xlfn.CONCAT(AE718, " Bottle(s) Required")</f>
        <v>0 Bottle(s) Required</v>
      </c>
    </row>
    <row r="719" customFormat="false" ht="18" hidden="false" customHeight="true" outlineLevel="0" collapsed="false">
      <c r="A719" s="1" t="s">
        <v>0</v>
      </c>
      <c r="B719" s="35" t="s">
        <v>0</v>
      </c>
      <c r="C719" s="9"/>
      <c r="D719" s="9"/>
      <c r="E719" s="68" t="s">
        <v>310</v>
      </c>
      <c r="F719" s="69"/>
      <c r="G719" s="71"/>
      <c r="H719" s="63" t="e">
        <f aca="false">IF(AND(G661=0),AC709,AG719)</f>
        <v>#VALUE!</v>
      </c>
      <c r="I719" s="71"/>
      <c r="J719" s="71"/>
      <c r="K719" s="71"/>
      <c r="L719" s="11"/>
      <c r="M719" s="11"/>
      <c r="AC719" s="34" t="e">
        <f aca="false">G662*J662</f>
        <v>#VALUE!</v>
      </c>
      <c r="AD719" s="34" t="e">
        <f aca="false">AC719/500</f>
        <v>#VALUE!</v>
      </c>
      <c r="AE719" s="34" t="e">
        <f aca="false">ROUNDUP(AD719,0)</f>
        <v>#VALUE!</v>
      </c>
      <c r="AG719" s="34" t="e">
        <f aca="false">_xlfn.CONCAT(AE719, " Bottle(s) Required")</f>
        <v>#VALUE!</v>
      </c>
    </row>
    <row r="720" customFormat="false" ht="18" hidden="false" customHeight="true" outlineLevel="0" collapsed="false">
      <c r="A720" s="1" t="s">
        <v>0</v>
      </c>
      <c r="B720" s="35" t="s">
        <v>0</v>
      </c>
      <c r="C720" s="9"/>
      <c r="D720" s="9"/>
      <c r="E720" s="68" t="s">
        <v>311</v>
      </c>
      <c r="F720" s="69"/>
      <c r="G720" s="71"/>
      <c r="H720" s="63" t="s">
        <v>297</v>
      </c>
      <c r="I720" s="71"/>
      <c r="J720" s="71"/>
      <c r="K720" s="71"/>
      <c r="L720" s="80"/>
      <c r="M720" s="11"/>
    </row>
    <row r="721" customFormat="false" ht="18" hidden="false" customHeight="true" outlineLevel="0" collapsed="false">
      <c r="A721" s="1" t="s">
        <v>0</v>
      </c>
      <c r="B721" s="35" t="s">
        <v>0</v>
      </c>
      <c r="C721" s="9"/>
      <c r="D721" s="9"/>
      <c r="E721" s="68" t="s">
        <v>312</v>
      </c>
      <c r="F721" s="69"/>
      <c r="G721" s="71"/>
      <c r="H721" s="63" t="str">
        <f aca="false">IF(AND(G675=0),AC708,AG721)</f>
        <v>Not required</v>
      </c>
      <c r="I721" s="71"/>
      <c r="J721" s="71"/>
      <c r="K721" s="71"/>
      <c r="L721" s="80"/>
      <c r="M721" s="11"/>
      <c r="AC721" s="34" t="n">
        <f aca="false">G675*J675</f>
        <v>0</v>
      </c>
      <c r="AD721" s="34" t="n">
        <f aca="false">AC721/500</f>
        <v>0</v>
      </c>
      <c r="AE721" s="34" t="n">
        <f aca="false">ROUNDUP(AD721,0)</f>
        <v>0</v>
      </c>
      <c r="AG721" s="34" t="str">
        <f aca="false">_xlfn.CONCAT(AE721, " Bottle(s) Required")</f>
        <v>0 Bottle(s) Required</v>
      </c>
    </row>
    <row r="722" customFormat="false" ht="18" hidden="false" customHeight="true" outlineLevel="0" collapsed="false">
      <c r="A722" s="1" t="s">
        <v>0</v>
      </c>
      <c r="B722" s="35" t="s">
        <v>0</v>
      </c>
      <c r="C722" s="9"/>
      <c r="D722" s="9"/>
      <c r="E722" s="68" t="s">
        <v>313</v>
      </c>
      <c r="F722" s="69"/>
      <c r="G722" s="71"/>
      <c r="H722" s="63" t="str">
        <f aca="false">IF(AND(G676=0),AC708,AG722)</f>
        <v>Not required</v>
      </c>
      <c r="I722" s="71"/>
      <c r="J722" s="71"/>
      <c r="K722" s="71"/>
      <c r="L722" s="80"/>
      <c r="M722" s="11"/>
      <c r="AC722" s="34" t="n">
        <f aca="false">G676*J676</f>
        <v>0</v>
      </c>
      <c r="AD722" s="34" t="n">
        <f aca="false">AC722/500</f>
        <v>0</v>
      </c>
      <c r="AE722" s="34" t="n">
        <f aca="false">ROUNDUP(AD722,0)</f>
        <v>0</v>
      </c>
      <c r="AG722" s="34" t="str">
        <f aca="false">_xlfn.CONCAT(AE722, " Bottle(s) Required")</f>
        <v>0 Bottle(s) Required</v>
      </c>
    </row>
    <row r="723" customFormat="false" ht="18" hidden="false" customHeight="true" outlineLevel="0" collapsed="false">
      <c r="A723" s="1" t="s">
        <v>0</v>
      </c>
      <c r="B723" s="35" t="s">
        <v>0</v>
      </c>
      <c r="C723" s="9"/>
      <c r="D723" s="9"/>
      <c r="E723" s="68" t="s">
        <v>314</v>
      </c>
      <c r="F723" s="69"/>
      <c r="G723" s="71"/>
      <c r="H723" s="63" t="str">
        <f aca="false">IF(AND(G677=0),AC708,AG723)</f>
        <v>Not required</v>
      </c>
      <c r="I723" s="71"/>
      <c r="J723" s="71"/>
      <c r="K723" s="71"/>
      <c r="L723" s="80"/>
      <c r="M723" s="11"/>
      <c r="AC723" s="34" t="n">
        <f aca="false">G677*J677</f>
        <v>0</v>
      </c>
      <c r="AD723" s="34" t="n">
        <f aca="false">AC723/500</f>
        <v>0</v>
      </c>
      <c r="AE723" s="34" t="n">
        <f aca="false">ROUNDUP(AD723,0)</f>
        <v>0</v>
      </c>
      <c r="AG723" s="34" t="str">
        <f aca="false">_xlfn.CONCAT(AE723, " Bottle(s) Required")</f>
        <v>0 Bottle(s) Required</v>
      </c>
    </row>
    <row r="724" customFormat="false" ht="18" hidden="false" customHeight="true" outlineLevel="0" collapsed="false">
      <c r="A724" s="1" t="s">
        <v>0</v>
      </c>
      <c r="B724" s="35" t="s">
        <v>0</v>
      </c>
      <c r="C724" s="9"/>
      <c r="D724" s="9"/>
      <c r="E724" s="68" t="s">
        <v>315</v>
      </c>
      <c r="F724" s="69"/>
      <c r="G724" s="71"/>
      <c r="H724" s="63" t="str">
        <f aca="false">IF(AND(G678=0),AC708,AC712)</f>
        <v>Not required</v>
      </c>
      <c r="I724" s="71"/>
      <c r="J724" s="71"/>
      <c r="K724" s="71"/>
      <c r="L724" s="80"/>
      <c r="M724" s="11"/>
    </row>
    <row r="725" customFormat="false" ht="18" hidden="false" customHeight="true" outlineLevel="0" collapsed="false">
      <c r="A725" s="1" t="s">
        <v>0</v>
      </c>
      <c r="B725" s="35" t="s">
        <v>0</v>
      </c>
      <c r="C725" s="9"/>
      <c r="D725" s="9"/>
      <c r="E725" s="68" t="s">
        <v>316</v>
      </c>
      <c r="F725" s="69"/>
      <c r="G725" s="71"/>
      <c r="H725" s="63" t="str">
        <f aca="false">IF(AND(G680=0),AC708,AC712)</f>
        <v>Not required</v>
      </c>
      <c r="I725" s="71"/>
      <c r="J725" s="71"/>
      <c r="K725" s="71"/>
      <c r="L725" s="80"/>
      <c r="M725" s="11"/>
    </row>
    <row r="726" customFormat="false" ht="18" hidden="false" customHeight="true" outlineLevel="0" collapsed="false">
      <c r="A726" s="1" t="s">
        <v>0</v>
      </c>
      <c r="B726" s="35" t="s">
        <v>0</v>
      </c>
      <c r="C726" s="9"/>
      <c r="D726" s="9"/>
      <c r="E726" s="68" t="s">
        <v>317</v>
      </c>
      <c r="F726" s="69"/>
      <c r="G726" s="71"/>
      <c r="H726" s="63" t="str">
        <f aca="false">IF(AND(G682=0),AC708,AC712)</f>
        <v>Not required</v>
      </c>
      <c r="I726" s="71"/>
      <c r="J726" s="71"/>
      <c r="K726" s="71"/>
      <c r="L726" s="80"/>
      <c r="M726" s="11"/>
    </row>
    <row r="727" customFormat="false" ht="18" hidden="false" customHeight="true" outlineLevel="0" collapsed="false">
      <c r="A727" s="1" t="s">
        <v>0</v>
      </c>
      <c r="B727" s="35" t="s">
        <v>0</v>
      </c>
      <c r="C727" s="9"/>
      <c r="D727" s="9"/>
      <c r="E727" s="68" t="s">
        <v>318</v>
      </c>
      <c r="F727" s="69"/>
      <c r="G727" s="71"/>
      <c r="H727" s="63" t="str">
        <f aca="false">IF(AND(G684=0),AC708,AC712)</f>
        <v>Not required</v>
      </c>
      <c r="I727" s="71"/>
      <c r="J727" s="71"/>
      <c r="K727" s="71"/>
      <c r="L727" s="80"/>
      <c r="M727" s="11"/>
    </row>
    <row r="728" customFormat="false" ht="18" hidden="false" customHeight="true" outlineLevel="0" collapsed="false">
      <c r="A728" s="1" t="s">
        <v>0</v>
      </c>
      <c r="B728" s="35" t="s">
        <v>0</v>
      </c>
      <c r="C728" s="9"/>
      <c r="D728" s="9"/>
      <c r="E728" s="68" t="s">
        <v>319</v>
      </c>
      <c r="F728" s="69"/>
      <c r="G728" s="71"/>
      <c r="H728" s="63" t="str">
        <f aca="false">IF(AND(G553&gt;=2),AC708,AC712)</f>
        <v>Not required</v>
      </c>
      <c r="I728" s="71"/>
      <c r="J728" s="71"/>
      <c r="K728" s="71"/>
      <c r="L728" s="80"/>
      <c r="M728" s="11"/>
    </row>
    <row r="729" customFormat="false" ht="18" hidden="false" customHeight="true" outlineLevel="0" collapsed="false">
      <c r="A729" s="1" t="s">
        <v>0</v>
      </c>
      <c r="B729" s="35" t="s">
        <v>0</v>
      </c>
      <c r="C729" s="9"/>
      <c r="D729" s="9"/>
      <c r="E729" s="68" t="s">
        <v>320</v>
      </c>
      <c r="F729" s="69"/>
      <c r="G729" s="71"/>
      <c r="H729" s="63" t="str">
        <f aca="false">IF(AND(G691=0),AC708,AG729)</f>
        <v>Not required</v>
      </c>
      <c r="I729" s="71"/>
      <c r="J729" s="71"/>
      <c r="K729" s="71"/>
      <c r="L729" s="80"/>
      <c r="M729" s="11"/>
      <c r="AC729" s="34" t="n">
        <f aca="false">G691*J691</f>
        <v>0</v>
      </c>
      <c r="AD729" s="34" t="n">
        <f aca="false">AC729/500</f>
        <v>0</v>
      </c>
      <c r="AE729" s="34" t="n">
        <f aca="false">ROUNDUP(AD729,0)</f>
        <v>0</v>
      </c>
      <c r="AG729" s="34" t="str">
        <f aca="false">_xlfn.CONCAT(AE729, " Bottle(s) Required")</f>
        <v>0 Bottle(s) Required</v>
      </c>
    </row>
    <row r="730" customFormat="false" ht="18" hidden="false" customHeight="true" outlineLevel="0" collapsed="false">
      <c r="A730" s="1" t="s">
        <v>0</v>
      </c>
      <c r="B730" s="35" t="s">
        <v>0</v>
      </c>
      <c r="C730" s="9"/>
      <c r="D730" s="9"/>
      <c r="E730" s="68" t="s">
        <v>321</v>
      </c>
      <c r="F730" s="69"/>
      <c r="G730" s="71"/>
      <c r="H730" s="63" t="str">
        <f aca="false">IF(AND(G698=0),AC708,AC710)</f>
        <v>Not required</v>
      </c>
      <c r="I730" s="71"/>
      <c r="J730" s="71"/>
      <c r="K730" s="71"/>
      <c r="L730" s="80"/>
      <c r="M730" s="11"/>
    </row>
    <row r="731" customFormat="false" ht="18" hidden="false" customHeight="true" outlineLevel="0" collapsed="false">
      <c r="A731" s="1" t="s">
        <v>0</v>
      </c>
      <c r="B731" s="35" t="s">
        <v>0</v>
      </c>
      <c r="C731" s="9"/>
      <c r="D731" s="9"/>
      <c r="E731" s="49"/>
      <c r="F731" s="10"/>
      <c r="G731" s="92"/>
      <c r="H731" s="92"/>
      <c r="I731" s="92"/>
      <c r="J731" s="92"/>
      <c r="K731" s="92"/>
      <c r="L731" s="80"/>
      <c r="M731" s="11"/>
    </row>
    <row r="732" customFormat="false" ht="18" hidden="false" customHeight="true" outlineLevel="0" collapsed="false">
      <c r="A732" s="8" t="s">
        <v>0</v>
      </c>
      <c r="B732" s="35" t="s">
        <v>0</v>
      </c>
      <c r="C732" s="9"/>
      <c r="D732" s="9"/>
      <c r="E732" s="63" t="s">
        <v>322</v>
      </c>
      <c r="F732" s="64"/>
      <c r="G732" s="66"/>
      <c r="H732" s="63" t="s">
        <v>323</v>
      </c>
      <c r="I732" s="66"/>
      <c r="J732" s="66"/>
      <c r="K732" s="66"/>
      <c r="L732" s="11"/>
      <c r="M732" s="11"/>
    </row>
    <row r="733" customFormat="false" ht="18" hidden="false" customHeight="true" outlineLevel="0" collapsed="false">
      <c r="A733" s="1" t="s">
        <v>0</v>
      </c>
      <c r="B733" s="35" t="s">
        <v>0</v>
      </c>
      <c r="C733" s="9"/>
      <c r="D733" s="9"/>
      <c r="E733" s="63" t="s">
        <v>324</v>
      </c>
      <c r="F733" s="64"/>
      <c r="G733" s="66"/>
      <c r="H733" s="63" t="s">
        <v>325</v>
      </c>
      <c r="I733" s="66"/>
      <c r="J733" s="66"/>
      <c r="K733" s="66"/>
      <c r="L733" s="80"/>
      <c r="M733" s="11"/>
    </row>
    <row r="734" customFormat="false" ht="18" hidden="false" customHeight="true" outlineLevel="0" collapsed="false">
      <c r="A734" s="1" t="s">
        <v>0</v>
      </c>
      <c r="B734" s="35" t="s">
        <v>0</v>
      </c>
      <c r="C734" s="9"/>
      <c r="D734" s="9"/>
      <c r="E734" s="63" t="s">
        <v>326</v>
      </c>
      <c r="F734" s="64"/>
      <c r="G734" s="66"/>
      <c r="H734" s="63" t="s">
        <v>327</v>
      </c>
      <c r="I734" s="66"/>
      <c r="J734" s="66"/>
      <c r="K734" s="66"/>
      <c r="L734" s="80"/>
      <c r="M734" s="11"/>
    </row>
    <row r="735" customFormat="false" ht="18" hidden="false" customHeight="true" outlineLevel="0" collapsed="false">
      <c r="A735" s="1" t="s">
        <v>0</v>
      </c>
      <c r="B735" s="35" t="s">
        <v>0</v>
      </c>
      <c r="C735" s="9"/>
      <c r="D735" s="9"/>
      <c r="E735" s="63" t="s">
        <v>328</v>
      </c>
      <c r="F735" s="64"/>
      <c r="G735" s="66"/>
      <c r="H735" s="63" t="s">
        <v>329</v>
      </c>
      <c r="I735" s="66"/>
      <c r="J735" s="66"/>
      <c r="K735" s="66"/>
      <c r="L735" s="80"/>
      <c r="M735" s="11"/>
    </row>
    <row r="736" customFormat="false" ht="18" hidden="false" customHeight="true" outlineLevel="0" collapsed="false">
      <c r="A736" s="1" t="s">
        <v>0</v>
      </c>
      <c r="B736" s="35" t="s">
        <v>0</v>
      </c>
      <c r="C736" s="9"/>
      <c r="D736" s="9"/>
      <c r="E736" s="49"/>
      <c r="F736" s="10"/>
      <c r="G736" s="92"/>
      <c r="H736" s="92"/>
      <c r="I736" s="92"/>
      <c r="J736" s="92"/>
      <c r="K736" s="92"/>
      <c r="L736" s="80"/>
      <c r="M736" s="11"/>
    </row>
    <row r="737" customFormat="false" ht="15" hidden="false" customHeight="true" outlineLevel="0" collapsed="false">
      <c r="A737" s="1" t="s">
        <v>0</v>
      </c>
      <c r="B737" s="35" t="s">
        <v>0</v>
      </c>
      <c r="C737" s="9"/>
      <c r="D737" s="30"/>
      <c r="E737" s="31"/>
      <c r="F737" s="31"/>
      <c r="G737" s="31"/>
      <c r="H737" s="31"/>
      <c r="I737" s="31"/>
      <c r="J737" s="31"/>
      <c r="K737" s="31"/>
      <c r="L737" s="32"/>
      <c r="M737" s="11"/>
      <c r="X737" s="57"/>
    </row>
    <row r="738" customFormat="false" ht="14.25" hidden="false" customHeight="false" outlineLevel="0" collapsed="false">
      <c r="A738" s="1" t="s">
        <v>0</v>
      </c>
      <c r="B738" s="35" t="s">
        <v>0</v>
      </c>
      <c r="C738" s="9"/>
      <c r="D738" s="10"/>
      <c r="E738" s="10"/>
      <c r="F738" s="10"/>
      <c r="G738" s="10"/>
      <c r="H738" s="10"/>
      <c r="I738" s="10"/>
      <c r="J738" s="10"/>
      <c r="K738" s="10"/>
      <c r="L738" s="10"/>
      <c r="M738" s="11"/>
    </row>
    <row r="739" customFormat="false" ht="15" hidden="false" customHeight="true" outlineLevel="0" collapsed="false">
      <c r="A739" s="1" t="s">
        <v>0</v>
      </c>
      <c r="B739" s="35" t="s">
        <v>0</v>
      </c>
      <c r="C739" s="30"/>
      <c r="D739" s="31"/>
      <c r="E739" s="31"/>
      <c r="F739" s="31"/>
      <c r="G739" s="31"/>
      <c r="H739" s="31"/>
      <c r="I739" s="31"/>
      <c r="J739" s="31"/>
      <c r="K739" s="31"/>
      <c r="L739" s="31"/>
      <c r="M739" s="32"/>
    </row>
    <row r="740" customFormat="false" ht="14.25" hidden="false" customHeight="false" outlineLevel="0" collapsed="false">
      <c r="B740" s="35" t="s">
        <v>0</v>
      </c>
      <c r="C740" s="93" t="s">
        <v>330</v>
      </c>
    </row>
    <row r="741" customFormat="false" ht="14.25" hidden="false" customHeight="false" outlineLevel="0" collapsed="false">
      <c r="B741" s="35" t="s">
        <v>0</v>
      </c>
      <c r="C741" s="94" t="s">
        <v>331</v>
      </c>
    </row>
  </sheetData>
  <sheetProtection algorithmName="SHA-512" hashValue="ZAptXNU0j1nTJQ8LegxBEFg7H7q1z08w8exzi9G+JgsEqi2KxDbU9YcjoN2UIA56uapkQL54Wq7JW8B+cCYhTg==" saltValue="uV2J8NQipfTQKpi4LSa5yg==" spinCount="100000" sheet="true" selectLockedCells="true"/>
  <mergeCells count="7">
    <mergeCell ref="H3:K3"/>
    <mergeCell ref="L3:M3"/>
    <mergeCell ref="K4:K8"/>
    <mergeCell ref="E279:K279"/>
    <mergeCell ref="E563:K563"/>
    <mergeCell ref="G667:K674"/>
    <mergeCell ref="G686:K690"/>
  </mergeCells>
  <printOptions headings="false" gridLines="false" gridLinesSet="true" horizontalCentered="false" verticalCentered="false"/>
  <pageMargins left="0.7" right="0.7" top="0.75" bottom="0.75" header="0.511811023622047" footer="0.3"/>
  <pageSetup paperSize="1" scale="100" fitToWidth="1" fitToHeight="0" pageOrder="downThenOver" orientation="portrait" blackAndWhite="false" draft="false" cellComments="none" horizontalDpi="300" verticalDpi="300" copies="1"/>
  <headerFooter differentFirst="false" differentOddEven="false">
    <oddHeader/>
    <oddFooter>&amp;LUnrestricted </oddFooter>
  </headerFooter>
  <rowBreaks count="6" manualBreakCount="6">
    <brk id="108" man="true" max="16383" min="0"/>
    <brk id="235" man="true" max="16383" min="0"/>
    <brk id="323" man="true" max="16383" min="0"/>
    <brk id="431" man="true" max="16383" min="0"/>
    <brk id="550" man="true" max="16383" min="0"/>
    <brk id="648" man="true" max="16383" min="0"/>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79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G5" activeCellId="0" sqref="G5"/>
    </sheetView>
  </sheetViews>
  <sheetFormatPr defaultColWidth="8.6796875" defaultRowHeight="14.25" zeroHeight="false" outlineLevelRow="0" outlineLevelCol="0"/>
  <cols>
    <col collapsed="false" customWidth="true" hidden="false" outlineLevel="0" max="1" min="1" style="1" width="3.34"/>
    <col collapsed="false" customWidth="true" hidden="true" outlineLevel="0" max="2" min="2" style="33" width="5"/>
    <col collapsed="false" customWidth="true" hidden="false" outlineLevel="0" max="4" min="4" style="0" width="10.66"/>
    <col collapsed="false" customWidth="true" hidden="false" outlineLevel="0" max="5" min="5" style="0" width="16.11"/>
    <col collapsed="false" customWidth="true" hidden="false" outlineLevel="0" max="6" min="6" style="0" width="10.88"/>
    <col collapsed="false" customWidth="true" hidden="false" outlineLevel="0" max="7" min="7" style="0" width="11.67"/>
    <col collapsed="false" customWidth="true" hidden="false" outlineLevel="0" max="8" min="8" style="0" width="11.89"/>
    <col collapsed="false" customWidth="true" hidden="false" outlineLevel="0" max="10" min="9" style="0" width="5.88"/>
    <col collapsed="false" customWidth="true" hidden="false" outlineLevel="0" max="11" min="11" style="0" width="75.67"/>
    <col collapsed="false" customWidth="true" hidden="false" outlineLevel="0" max="12" min="12" style="0" width="36.33"/>
    <col collapsed="false" customWidth="true" hidden="false" outlineLevel="0" max="13" min="13" style="0" width="27.56"/>
    <col collapsed="false" customWidth="true" hidden="true" outlineLevel="0" max="14" min="14" style="34" width="81.67"/>
    <col collapsed="false" customWidth="true" hidden="true" outlineLevel="0" max="18" min="15" style="34" width="8.88"/>
    <col collapsed="false" customWidth="true" hidden="true" outlineLevel="0" max="19" min="19" style="34" width="13.34"/>
    <col collapsed="false" customWidth="true" hidden="true" outlineLevel="0" max="20" min="20" style="34" width="8.88"/>
    <col collapsed="false" customWidth="true" hidden="true" outlineLevel="0" max="21" min="21" style="34" width="19.56"/>
    <col collapsed="false" customWidth="true" hidden="true" outlineLevel="0" max="22" min="22" style="34" width="12.88"/>
    <col collapsed="false" customWidth="true" hidden="true" outlineLevel="0" max="23" min="23" style="34" width="16.11"/>
    <col collapsed="false" customWidth="true" hidden="true" outlineLevel="0" max="24" min="24" style="34" width="16"/>
    <col collapsed="false" customWidth="true" hidden="true" outlineLevel="0" max="32" min="25" style="34" width="8.88"/>
    <col collapsed="false" customWidth="true" hidden="true" outlineLevel="0" max="33" min="33" style="34" width="16.56"/>
    <col collapsed="false" customWidth="true" hidden="true" outlineLevel="0" max="52" min="34" style="34" width="8.88"/>
    <col collapsed="false" customWidth="true" hidden="false" outlineLevel="0" max="53" min="53" style="0" width="8.88"/>
  </cols>
  <sheetData>
    <row r="1" customFormat="false" ht="7.5" hidden="false" customHeight="true" outlineLevel="0" collapsed="false"/>
    <row r="2" customFormat="false" ht="200.25" hidden="false" customHeight="true" outlineLevel="0" collapsed="false">
      <c r="A2" s="1" t="s">
        <v>0</v>
      </c>
      <c r="B2" s="35" t="s">
        <v>8</v>
      </c>
      <c r="C2" s="4" t="s">
        <v>1</v>
      </c>
      <c r="D2" s="5"/>
      <c r="E2" s="5"/>
      <c r="F2" s="5"/>
      <c r="G2" s="5"/>
      <c r="H2" s="5"/>
      <c r="I2" s="5"/>
      <c r="J2" s="5"/>
      <c r="K2" s="5"/>
      <c r="L2" s="5"/>
      <c r="M2" s="7"/>
    </row>
    <row r="3" customFormat="false" ht="125.25" hidden="false" customHeight="true" outlineLevel="0" collapsed="false">
      <c r="A3" s="1" t="s">
        <v>0</v>
      </c>
      <c r="B3" s="35" t="s">
        <v>0</v>
      </c>
      <c r="C3" s="36"/>
      <c r="D3" s="37"/>
      <c r="E3" s="37"/>
      <c r="F3" s="37"/>
      <c r="G3" s="37"/>
      <c r="H3" s="38" t="s">
        <v>332</v>
      </c>
      <c r="I3" s="38"/>
      <c r="J3" s="38"/>
      <c r="K3" s="38"/>
      <c r="L3" s="39" t="s">
        <v>10</v>
      </c>
      <c r="M3" s="39"/>
    </row>
    <row r="4" customFormat="false" ht="14.25" hidden="false" customHeight="true" outlineLevel="0" collapsed="false">
      <c r="A4" s="8" t="s">
        <v>0</v>
      </c>
      <c r="B4" s="35" t="s">
        <v>0</v>
      </c>
      <c r="C4" s="40"/>
      <c r="D4" s="41"/>
      <c r="E4" s="41"/>
      <c r="F4" s="41"/>
      <c r="G4" s="41"/>
      <c r="H4" s="41"/>
      <c r="I4" s="41"/>
      <c r="J4" s="41"/>
      <c r="K4" s="42" t="s">
        <v>333</v>
      </c>
      <c r="L4" s="41"/>
      <c r="M4" s="43"/>
    </row>
    <row r="5" customFormat="false" ht="16.5" hidden="false" customHeight="true" outlineLevel="0" collapsed="false">
      <c r="A5" s="8" t="s">
        <v>0</v>
      </c>
      <c r="B5" s="35" t="s">
        <v>0</v>
      </c>
      <c r="C5" s="9"/>
      <c r="D5" s="44" t="s">
        <v>12</v>
      </c>
      <c r="E5" s="44"/>
      <c r="F5" s="10"/>
      <c r="G5" s="45" t="s">
        <v>13</v>
      </c>
      <c r="H5" s="10"/>
      <c r="I5" s="10"/>
      <c r="J5" s="10"/>
      <c r="K5" s="42"/>
      <c r="L5" s="10"/>
      <c r="M5" s="11"/>
    </row>
    <row r="6" customFormat="false" ht="15" hidden="false" customHeight="true" outlineLevel="0" collapsed="false">
      <c r="A6" s="8" t="s">
        <v>0</v>
      </c>
      <c r="B6" s="35" t="s">
        <v>0</v>
      </c>
      <c r="C6" s="9"/>
      <c r="D6" s="10"/>
      <c r="E6" s="10"/>
      <c r="F6" s="10"/>
      <c r="G6" s="10"/>
      <c r="H6" s="10"/>
      <c r="I6" s="10"/>
      <c r="J6" s="10"/>
      <c r="K6" s="42"/>
      <c r="L6" s="10"/>
      <c r="M6" s="11"/>
    </row>
    <row r="7" customFormat="false" ht="16.5" hidden="false" customHeight="true" outlineLevel="0" collapsed="false">
      <c r="A7" s="8" t="s">
        <v>0</v>
      </c>
      <c r="B7" s="35" t="s">
        <v>0</v>
      </c>
      <c r="C7" s="9"/>
      <c r="D7" s="44" t="s">
        <v>14</v>
      </c>
      <c r="E7" s="44"/>
      <c r="F7" s="10"/>
      <c r="G7" s="46" t="e">
        <f aca="false">G5*3.78541</f>
        <v>#VALUE!</v>
      </c>
      <c r="H7" s="47"/>
      <c r="I7" s="10"/>
      <c r="J7" s="10"/>
      <c r="K7" s="42"/>
      <c r="L7" s="10"/>
      <c r="M7" s="11"/>
    </row>
    <row r="8" customFormat="false" ht="6.75" hidden="false" customHeight="true" outlineLevel="0" collapsed="false">
      <c r="A8" s="8" t="s">
        <v>0</v>
      </c>
      <c r="B8" s="35" t="s">
        <v>0</v>
      </c>
      <c r="C8" s="30"/>
      <c r="D8" s="31"/>
      <c r="E8" s="31"/>
      <c r="F8" s="31"/>
      <c r="G8" s="31"/>
      <c r="H8" s="31"/>
      <c r="I8" s="31"/>
      <c r="J8" s="31"/>
      <c r="K8" s="42"/>
      <c r="L8" s="31"/>
      <c r="M8" s="32"/>
    </row>
    <row r="9" s="33" customFormat="true" ht="6.75" hidden="false" customHeight="true" outlineLevel="0" collapsed="false">
      <c r="A9" s="1" t="s">
        <v>0</v>
      </c>
      <c r="B9" s="35" t="s">
        <v>0</v>
      </c>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row>
    <row r="10" customFormat="false" ht="15" hidden="false" customHeight="true" outlineLevel="0" collapsed="false">
      <c r="A10" s="8" t="s">
        <v>0</v>
      </c>
      <c r="B10" s="35" t="s">
        <v>0</v>
      </c>
      <c r="C10" s="40"/>
      <c r="D10" s="41"/>
      <c r="E10" s="41"/>
      <c r="F10" s="41"/>
      <c r="G10" s="41"/>
      <c r="H10" s="41"/>
      <c r="I10" s="41"/>
      <c r="J10" s="41"/>
      <c r="K10" s="41"/>
      <c r="L10" s="41"/>
      <c r="M10" s="43"/>
    </row>
    <row r="11" customFormat="false" ht="27.75" hidden="false" customHeight="true" outlineLevel="0" collapsed="false">
      <c r="A11" s="8" t="s">
        <v>0</v>
      </c>
      <c r="B11" s="35" t="s">
        <v>0</v>
      </c>
      <c r="C11" s="9"/>
      <c r="D11" s="12" t="s">
        <v>15</v>
      </c>
      <c r="E11" s="13"/>
      <c r="F11" s="13"/>
      <c r="G11" s="13"/>
      <c r="H11" s="13"/>
      <c r="I11" s="13"/>
      <c r="J11" s="14"/>
      <c r="K11" s="15"/>
      <c r="L11" s="15"/>
      <c r="M11" s="16"/>
      <c r="N11" s="48"/>
    </row>
    <row r="12" customFormat="false" ht="15" hidden="false" customHeight="true" outlineLevel="0" collapsed="false">
      <c r="A12" s="8" t="s">
        <v>0</v>
      </c>
      <c r="B12" s="35" t="s">
        <v>0</v>
      </c>
      <c r="C12" s="9"/>
      <c r="D12" s="10"/>
      <c r="E12" s="10"/>
      <c r="F12" s="10"/>
      <c r="G12" s="10"/>
      <c r="H12" s="10"/>
      <c r="I12" s="10"/>
      <c r="J12" s="10"/>
      <c r="K12" s="10"/>
      <c r="L12" s="10"/>
      <c r="M12" s="11"/>
    </row>
    <row r="13" customFormat="false" ht="8.25" hidden="false" customHeight="true" outlineLevel="0" collapsed="false">
      <c r="A13" s="8" t="s">
        <v>0</v>
      </c>
      <c r="B13" s="35" t="s">
        <v>0</v>
      </c>
      <c r="C13" s="9"/>
      <c r="D13" s="40"/>
      <c r="E13" s="41"/>
      <c r="F13" s="41"/>
      <c r="G13" s="41"/>
      <c r="H13" s="41"/>
      <c r="I13" s="41"/>
      <c r="J13" s="41"/>
      <c r="K13" s="41"/>
      <c r="L13" s="43"/>
      <c r="M13" s="11"/>
    </row>
    <row r="14" customFormat="false" ht="18" hidden="false" customHeight="true" outlineLevel="0" collapsed="false">
      <c r="A14" s="8" t="s">
        <v>0</v>
      </c>
      <c r="B14" s="35" t="s">
        <v>0</v>
      </c>
      <c r="C14" s="9"/>
      <c r="D14" s="9"/>
      <c r="E14" s="49" t="s">
        <v>16</v>
      </c>
      <c r="F14" s="10"/>
      <c r="G14" s="50" t="s">
        <v>13</v>
      </c>
      <c r="H14" s="10" t="s">
        <v>17</v>
      </c>
      <c r="I14" s="10"/>
      <c r="J14" s="10"/>
      <c r="K14" s="51" t="s">
        <v>18</v>
      </c>
      <c r="L14" s="11"/>
      <c r="M14" s="11"/>
    </row>
    <row r="15" customFormat="false" ht="120" hidden="false" customHeight="true" outlineLevel="0" collapsed="false">
      <c r="A15" s="8" t="s">
        <v>0</v>
      </c>
      <c r="B15" s="35" t="s">
        <v>0</v>
      </c>
      <c r="C15" s="9"/>
      <c r="D15" s="9"/>
      <c r="E15" s="10"/>
      <c r="F15" s="10"/>
      <c r="G15" s="10"/>
      <c r="H15" s="10"/>
      <c r="I15" s="10"/>
      <c r="J15" s="10"/>
      <c r="K15" s="52" t="str">
        <f aca="false">IF(AND(G14&gt;=O16,G14&lt;=P16),N16,IF(AND(G14&gt;=O17,G14&lt;=P17),N17,IF(AND(G14&gt;=O18,G14&lt;=P18),N18,IF(AND(G14&gt;=O19,G14&lt;=P19),N19,IF(AND(G14&gt;=O20,G14&lt;=P20),N20,IF(AND(G14&gt;=O21,G14&lt;=P21),N21,N22))))))</f>
        <v>Verify Data Entry</v>
      </c>
      <c r="L15" s="11"/>
      <c r="M15" s="11"/>
      <c r="O15" s="34" t="s">
        <v>19</v>
      </c>
      <c r="P15" s="34" t="s">
        <v>20</v>
      </c>
    </row>
    <row r="16" customFormat="false" ht="72" hidden="true" customHeight="true" outlineLevel="0" collapsed="false">
      <c r="A16" s="8"/>
      <c r="B16" s="35"/>
      <c r="C16" s="9"/>
      <c r="D16" s="9"/>
      <c r="E16" s="10"/>
      <c r="F16" s="10"/>
      <c r="G16" s="10"/>
      <c r="H16" s="10"/>
      <c r="I16" s="10"/>
      <c r="J16" s="10"/>
      <c r="K16" s="53"/>
      <c r="L16" s="11"/>
      <c r="M16" s="11"/>
      <c r="N16" s="54" t="s">
        <v>21</v>
      </c>
      <c r="O16" s="34" t="n">
        <v>20</v>
      </c>
      <c r="P16" s="34" t="n">
        <v>25</v>
      </c>
    </row>
    <row r="17" customFormat="false" ht="72" hidden="true" customHeight="true" outlineLevel="0" collapsed="false">
      <c r="A17" s="8"/>
      <c r="B17" s="35"/>
      <c r="C17" s="9"/>
      <c r="D17" s="9"/>
      <c r="E17" s="10"/>
      <c r="F17" s="10"/>
      <c r="G17" s="10"/>
      <c r="H17" s="10"/>
      <c r="I17" s="10"/>
      <c r="J17" s="10"/>
      <c r="K17" s="53"/>
      <c r="L17" s="11"/>
      <c r="M17" s="11"/>
      <c r="N17" s="54" t="s">
        <v>22</v>
      </c>
      <c r="O17" s="34" t="n">
        <v>25</v>
      </c>
      <c r="P17" s="34" t="n">
        <v>28</v>
      </c>
    </row>
    <row r="18" customFormat="false" ht="100.5" hidden="true" customHeight="true" outlineLevel="0" collapsed="false">
      <c r="A18" s="8"/>
      <c r="B18" s="35"/>
      <c r="C18" s="9"/>
      <c r="D18" s="9"/>
      <c r="E18" s="10"/>
      <c r="F18" s="10"/>
      <c r="G18" s="10"/>
      <c r="H18" s="10"/>
      <c r="I18" s="10"/>
      <c r="J18" s="10"/>
      <c r="K18" s="53"/>
      <c r="L18" s="11"/>
      <c r="M18" s="11"/>
      <c r="N18" s="54" t="s">
        <v>23</v>
      </c>
      <c r="O18" s="34" t="n">
        <v>28</v>
      </c>
      <c r="P18" s="34" t="n">
        <v>33</v>
      </c>
    </row>
    <row r="19" customFormat="false" ht="14.25" hidden="true" customHeight="false" outlineLevel="0" collapsed="false">
      <c r="A19" s="8"/>
      <c r="B19" s="35"/>
      <c r="C19" s="9"/>
      <c r="D19" s="9"/>
      <c r="E19" s="10"/>
      <c r="F19" s="10"/>
      <c r="G19" s="10"/>
      <c r="H19" s="10"/>
      <c r="I19" s="10"/>
      <c r="J19" s="10"/>
      <c r="K19" s="53"/>
      <c r="L19" s="11"/>
      <c r="M19" s="11"/>
      <c r="N19" s="54" t="s">
        <v>24</v>
      </c>
      <c r="O19" s="34" t="n">
        <v>33</v>
      </c>
      <c r="P19" s="34" t="n">
        <v>35</v>
      </c>
    </row>
    <row r="20" customFormat="false" ht="100.5" hidden="true" customHeight="true" outlineLevel="0" collapsed="false">
      <c r="A20" s="8"/>
      <c r="B20" s="35"/>
      <c r="C20" s="9"/>
      <c r="D20" s="9"/>
      <c r="E20" s="10"/>
      <c r="F20" s="10"/>
      <c r="G20" s="10"/>
      <c r="H20" s="10"/>
      <c r="I20" s="10"/>
      <c r="J20" s="10"/>
      <c r="K20" s="53"/>
      <c r="L20" s="11"/>
      <c r="M20" s="11"/>
      <c r="N20" s="54" t="s">
        <v>25</v>
      </c>
      <c r="O20" s="34" t="n">
        <v>35</v>
      </c>
      <c r="P20" s="34" t="n">
        <v>38</v>
      </c>
    </row>
    <row r="21" customFormat="false" ht="100.5" hidden="true" customHeight="true" outlineLevel="0" collapsed="false">
      <c r="A21" s="8"/>
      <c r="B21" s="35"/>
      <c r="C21" s="9"/>
      <c r="D21" s="9"/>
      <c r="E21" s="10"/>
      <c r="F21" s="10"/>
      <c r="G21" s="10"/>
      <c r="H21" s="10"/>
      <c r="I21" s="10"/>
      <c r="J21" s="10"/>
      <c r="K21" s="53"/>
      <c r="L21" s="11"/>
      <c r="M21" s="11"/>
      <c r="N21" s="54" t="s">
        <v>26</v>
      </c>
      <c r="O21" s="34" t="n">
        <v>38</v>
      </c>
      <c r="P21" s="34" t="n">
        <v>45</v>
      </c>
    </row>
    <row r="22" customFormat="false" ht="14.25" hidden="true" customHeight="false" outlineLevel="0" collapsed="false">
      <c r="A22" s="8"/>
      <c r="B22" s="35"/>
      <c r="C22" s="9"/>
      <c r="D22" s="9"/>
      <c r="E22" s="10"/>
      <c r="F22" s="10"/>
      <c r="G22" s="10"/>
      <c r="H22" s="10"/>
      <c r="I22" s="10"/>
      <c r="J22" s="10"/>
      <c r="L22" s="11"/>
      <c r="M22" s="11"/>
      <c r="N22" s="34" t="s">
        <v>27</v>
      </c>
    </row>
    <row r="23" customFormat="false" ht="14.25" hidden="false" customHeight="false" outlineLevel="0" collapsed="false">
      <c r="A23" s="8" t="s">
        <v>0</v>
      </c>
      <c r="B23" s="35" t="s">
        <v>0</v>
      </c>
      <c r="C23" s="9"/>
      <c r="D23" s="9"/>
      <c r="E23" s="10"/>
      <c r="F23" s="10"/>
      <c r="G23" s="10"/>
      <c r="H23" s="10"/>
      <c r="I23" s="10"/>
      <c r="J23" s="10"/>
      <c r="K23" s="10"/>
      <c r="L23" s="11"/>
      <c r="M23" s="11"/>
    </row>
    <row r="24" customFormat="false" ht="14.25" hidden="false" customHeight="false" outlineLevel="0" collapsed="false">
      <c r="A24" s="8" t="s">
        <v>0</v>
      </c>
      <c r="B24" s="35" t="s">
        <v>0</v>
      </c>
      <c r="C24" s="9"/>
      <c r="D24" s="9"/>
      <c r="E24" s="51" t="str">
        <f aca="false">IF(AND(G14&gt;=0,G14&lt;=34),N25,IF(AND(G14&gt;=34,G14&lt;=45),N26,N27))</f>
        <v>Verify Data Entry </v>
      </c>
      <c r="F24" s="10"/>
      <c r="G24" s="10"/>
      <c r="H24" s="10"/>
      <c r="I24" s="10"/>
      <c r="J24" s="10"/>
      <c r="K24" s="10"/>
      <c r="L24" s="11"/>
      <c r="M24" s="11"/>
    </row>
    <row r="25" customFormat="false" ht="28.5" hidden="true" customHeight="true" outlineLevel="0" collapsed="false">
      <c r="A25" s="8"/>
      <c r="B25" s="35"/>
      <c r="C25" s="9"/>
      <c r="D25" s="9"/>
      <c r="E25" s="55"/>
      <c r="F25" s="10"/>
      <c r="G25" s="47"/>
      <c r="H25" s="10"/>
      <c r="I25" s="10"/>
      <c r="J25" s="10"/>
      <c r="K25" s="10"/>
      <c r="L25" s="11"/>
      <c r="M25" s="11"/>
      <c r="N25" s="54" t="s">
        <v>28</v>
      </c>
    </row>
    <row r="26" customFormat="false" ht="28.5" hidden="true" customHeight="true" outlineLevel="0" collapsed="false">
      <c r="A26" s="8"/>
      <c r="B26" s="35"/>
      <c r="C26" s="9"/>
      <c r="D26" s="9"/>
      <c r="E26" s="10"/>
      <c r="F26" s="10"/>
      <c r="G26" s="10"/>
      <c r="H26" s="10"/>
      <c r="I26" s="10"/>
      <c r="J26" s="10"/>
      <c r="K26" s="10"/>
      <c r="L26" s="11"/>
      <c r="M26" s="11"/>
      <c r="N26" s="54" t="s">
        <v>29</v>
      </c>
    </row>
    <row r="27" customFormat="false" ht="14.25" hidden="true" customHeight="false" outlineLevel="0" collapsed="false">
      <c r="A27" s="8"/>
      <c r="B27" s="35"/>
      <c r="C27" s="9"/>
      <c r="D27" s="9"/>
      <c r="E27" s="10"/>
      <c r="F27" s="10"/>
      <c r="G27" s="10"/>
      <c r="H27" s="10"/>
      <c r="I27" s="10"/>
      <c r="J27" s="10"/>
      <c r="K27" s="10"/>
      <c r="L27" s="11"/>
      <c r="M27" s="11"/>
      <c r="N27" s="54" t="s">
        <v>334</v>
      </c>
    </row>
    <row r="28" customFormat="false" ht="14.25" hidden="true" customHeight="false" outlineLevel="0" collapsed="false">
      <c r="A28" s="8"/>
      <c r="B28" s="35"/>
      <c r="C28" s="9"/>
      <c r="D28" s="9"/>
      <c r="E28" s="10"/>
      <c r="F28" s="10"/>
      <c r="G28" s="10"/>
      <c r="H28" s="10"/>
      <c r="I28" s="10"/>
      <c r="J28" s="10"/>
      <c r="K28" s="10"/>
      <c r="L28" s="11"/>
      <c r="M28" s="11"/>
      <c r="N28" s="54"/>
    </row>
    <row r="29" customFormat="false" ht="14.25" hidden="true" customHeight="false" outlineLevel="0" collapsed="false">
      <c r="A29" s="56"/>
      <c r="B29" s="35"/>
      <c r="C29" s="9"/>
      <c r="D29" s="9"/>
      <c r="E29" s="10"/>
      <c r="F29" s="10"/>
      <c r="G29" s="10"/>
      <c r="H29" s="10"/>
      <c r="I29" s="10"/>
      <c r="J29" s="10"/>
      <c r="K29" s="10"/>
      <c r="L29" s="11"/>
      <c r="M29" s="11"/>
    </row>
    <row r="30" customFormat="false" ht="15" hidden="false" customHeight="true" outlineLevel="0" collapsed="false">
      <c r="A30" s="1" t="s">
        <v>0</v>
      </c>
      <c r="B30" s="35" t="s">
        <v>0</v>
      </c>
      <c r="C30" s="9"/>
      <c r="D30" s="30"/>
      <c r="E30" s="31"/>
      <c r="F30" s="31"/>
      <c r="G30" s="31"/>
      <c r="H30" s="31"/>
      <c r="I30" s="31"/>
      <c r="J30" s="31"/>
      <c r="K30" s="31"/>
      <c r="L30" s="32"/>
      <c r="M30" s="11"/>
      <c r="X30" s="57"/>
    </row>
    <row r="31" customFormat="false" ht="15" hidden="false" customHeight="true" outlineLevel="0" collapsed="false">
      <c r="A31" s="8" t="s">
        <v>0</v>
      </c>
      <c r="B31" s="35" t="s">
        <v>0</v>
      </c>
      <c r="C31" s="9"/>
      <c r="D31" s="10"/>
      <c r="E31" s="10"/>
      <c r="F31" s="10"/>
      <c r="G31" s="10"/>
      <c r="H31" s="10"/>
      <c r="I31" s="10"/>
      <c r="J31" s="10"/>
      <c r="K31" s="10"/>
      <c r="L31" s="10"/>
      <c r="M31" s="11"/>
    </row>
    <row r="32" customFormat="false" ht="8.25" hidden="false" customHeight="true" outlineLevel="0" collapsed="false">
      <c r="A32" s="8" t="s">
        <v>0</v>
      </c>
      <c r="B32" s="35" t="s">
        <v>0</v>
      </c>
      <c r="C32" s="9"/>
      <c r="D32" s="40"/>
      <c r="E32" s="41"/>
      <c r="F32" s="41"/>
      <c r="G32" s="41"/>
      <c r="H32" s="41"/>
      <c r="I32" s="41"/>
      <c r="J32" s="41"/>
      <c r="K32" s="41"/>
      <c r="L32" s="43"/>
      <c r="M32" s="11"/>
    </row>
    <row r="33" customFormat="false" ht="18" hidden="false" customHeight="true" outlineLevel="0" collapsed="false">
      <c r="A33" s="8" t="s">
        <v>0</v>
      </c>
      <c r="B33" s="35" t="s">
        <v>0</v>
      </c>
      <c r="C33" s="9"/>
      <c r="D33" s="9"/>
      <c r="E33" s="49" t="s">
        <v>335</v>
      </c>
      <c r="F33" s="10"/>
      <c r="G33" s="50" t="s">
        <v>13</v>
      </c>
      <c r="H33" s="10" t="s">
        <v>31</v>
      </c>
      <c r="I33" s="10"/>
      <c r="J33" s="10"/>
      <c r="K33" s="51" t="s">
        <v>18</v>
      </c>
      <c r="L33" s="11"/>
      <c r="M33" s="11"/>
    </row>
    <row r="34" customFormat="false" ht="120" hidden="false" customHeight="true" outlineLevel="0" collapsed="false">
      <c r="A34" s="8" t="s">
        <v>0</v>
      </c>
      <c r="B34" s="35" t="s">
        <v>0</v>
      </c>
      <c r="C34" s="9"/>
      <c r="D34" s="9"/>
      <c r="E34" s="10"/>
      <c r="F34" s="10"/>
      <c r="G34" s="10"/>
      <c r="H34" s="10"/>
      <c r="I34" s="10"/>
      <c r="J34" s="10"/>
      <c r="K34" s="52" t="str">
        <f aca="false">IF(AND(G33&gt;=O35,G33&lt;=P35),N35,IF(AND(G33&gt;=O36,G33&lt;=P36),N36,IF(AND(G33&gt;=O37,G33&lt;=P37),N37,IF(AND(G33&gt;=O38,G33&lt;=P38),N38,IF(AND(G33&gt;=O39,G33&lt;=P39),N39,IF(AND(G33&gt;=O40,G33&lt;=P40),N40,N41))))))</f>
        <v>Verify Data Entry</v>
      </c>
      <c r="L34" s="11"/>
      <c r="M34" s="11"/>
      <c r="O34" s="34" t="s">
        <v>19</v>
      </c>
      <c r="P34" s="34" t="s">
        <v>20</v>
      </c>
    </row>
    <row r="35" customFormat="false" ht="114.75" hidden="true" customHeight="true" outlineLevel="0" collapsed="false">
      <c r="A35" s="8"/>
      <c r="B35" s="35"/>
      <c r="C35" s="9"/>
      <c r="D35" s="9"/>
      <c r="E35" s="10"/>
      <c r="F35" s="10"/>
      <c r="G35" s="10"/>
      <c r="H35" s="10"/>
      <c r="I35" s="10"/>
      <c r="J35" s="10"/>
      <c r="K35" s="53"/>
      <c r="L35" s="11"/>
      <c r="M35" s="11"/>
      <c r="N35" s="54" t="s">
        <v>32</v>
      </c>
      <c r="O35" s="34" t="n">
        <v>4</v>
      </c>
      <c r="P35" s="34" t="n">
        <v>6.5</v>
      </c>
    </row>
    <row r="36" customFormat="false" ht="86.25" hidden="true" customHeight="true" outlineLevel="0" collapsed="false">
      <c r="A36" s="8"/>
      <c r="B36" s="35"/>
      <c r="C36" s="9"/>
      <c r="D36" s="9"/>
      <c r="E36" s="10"/>
      <c r="F36" s="10"/>
      <c r="G36" s="10"/>
      <c r="H36" s="10"/>
      <c r="I36" s="10"/>
      <c r="J36" s="10"/>
      <c r="K36" s="53"/>
      <c r="L36" s="11"/>
      <c r="M36" s="11"/>
      <c r="N36" s="54" t="s">
        <v>33</v>
      </c>
      <c r="O36" s="34" t="n">
        <v>6.5</v>
      </c>
      <c r="P36" s="34" t="n">
        <v>7.2</v>
      </c>
    </row>
    <row r="37" customFormat="false" ht="86.25" hidden="true" customHeight="true" outlineLevel="0" collapsed="false">
      <c r="A37" s="8"/>
      <c r="B37" s="35"/>
      <c r="C37" s="9"/>
      <c r="D37" s="9"/>
      <c r="E37" s="10"/>
      <c r="F37" s="10"/>
      <c r="G37" s="10"/>
      <c r="H37" s="10"/>
      <c r="I37" s="10"/>
      <c r="J37" s="10"/>
      <c r="K37" s="53"/>
      <c r="L37" s="11"/>
      <c r="M37" s="11"/>
      <c r="N37" s="54" t="s">
        <v>34</v>
      </c>
      <c r="O37" s="34" t="n">
        <v>7.2</v>
      </c>
      <c r="P37" s="34" t="n">
        <v>7.8</v>
      </c>
    </row>
    <row r="38" customFormat="false" ht="14.25" hidden="true" customHeight="false" outlineLevel="0" collapsed="false">
      <c r="A38" s="8"/>
      <c r="B38" s="35"/>
      <c r="C38" s="9"/>
      <c r="D38" s="9"/>
      <c r="E38" s="10"/>
      <c r="F38" s="10"/>
      <c r="G38" s="10"/>
      <c r="H38" s="10"/>
      <c r="I38" s="10"/>
      <c r="J38" s="10"/>
      <c r="K38" s="53"/>
      <c r="L38" s="11"/>
      <c r="M38" s="11"/>
      <c r="N38" s="54" t="s">
        <v>35</v>
      </c>
      <c r="O38" s="34" t="n">
        <v>7.8</v>
      </c>
      <c r="P38" s="34" t="n">
        <v>8.5</v>
      </c>
    </row>
    <row r="39" customFormat="false" ht="100.5" hidden="true" customHeight="true" outlineLevel="0" collapsed="false">
      <c r="A39" s="8"/>
      <c r="B39" s="35"/>
      <c r="C39" s="9"/>
      <c r="D39" s="9"/>
      <c r="E39" s="10"/>
      <c r="F39" s="10"/>
      <c r="G39" s="10"/>
      <c r="H39" s="10"/>
      <c r="I39" s="10"/>
      <c r="J39" s="10"/>
      <c r="K39" s="53"/>
      <c r="L39" s="11"/>
      <c r="M39" s="11"/>
      <c r="N39" s="54" t="s">
        <v>36</v>
      </c>
      <c r="O39" s="34" t="n">
        <v>8.5</v>
      </c>
      <c r="P39" s="34" t="n">
        <v>11</v>
      </c>
    </row>
    <row r="40" customFormat="false" ht="100.5" hidden="true" customHeight="true" outlineLevel="0" collapsed="false">
      <c r="A40" s="8"/>
      <c r="B40" s="35"/>
      <c r="C40" s="9"/>
      <c r="D40" s="9"/>
      <c r="E40" s="10"/>
      <c r="F40" s="10"/>
      <c r="G40" s="10"/>
      <c r="H40" s="10"/>
      <c r="I40" s="10"/>
      <c r="J40" s="10"/>
      <c r="K40" s="53"/>
      <c r="L40" s="11"/>
      <c r="M40" s="11"/>
      <c r="N40" s="54" t="s">
        <v>37</v>
      </c>
      <c r="O40" s="34" t="n">
        <v>11</v>
      </c>
      <c r="P40" s="34" t="n">
        <v>14</v>
      </c>
    </row>
    <row r="41" customFormat="false" ht="14.25" hidden="true" customHeight="false" outlineLevel="0" collapsed="false">
      <c r="A41" s="8"/>
      <c r="B41" s="35"/>
      <c r="C41" s="9"/>
      <c r="D41" s="9"/>
      <c r="E41" s="10"/>
      <c r="F41" s="10"/>
      <c r="G41" s="10"/>
      <c r="H41" s="10"/>
      <c r="I41" s="10"/>
      <c r="J41" s="10"/>
      <c r="L41" s="11"/>
      <c r="M41" s="11"/>
      <c r="N41" s="34" t="s">
        <v>27</v>
      </c>
    </row>
    <row r="42" customFormat="false" ht="14.25" hidden="true" customHeight="false" outlineLevel="0" collapsed="false">
      <c r="A42" s="8"/>
      <c r="B42" s="35"/>
      <c r="C42" s="9"/>
      <c r="D42" s="9"/>
      <c r="E42" s="10"/>
      <c r="F42" s="10"/>
      <c r="G42" s="10"/>
      <c r="H42" s="10"/>
      <c r="I42" s="10"/>
      <c r="J42" s="10"/>
      <c r="K42" s="10"/>
      <c r="L42" s="11"/>
      <c r="M42" s="11"/>
    </row>
    <row r="43" customFormat="false" ht="14.25" hidden="true" customHeight="false" outlineLevel="0" collapsed="false">
      <c r="A43" s="8"/>
      <c r="B43" s="35"/>
      <c r="C43" s="9"/>
      <c r="D43" s="9"/>
      <c r="E43" s="10"/>
      <c r="F43" s="10"/>
      <c r="G43" s="10"/>
      <c r="H43" s="10"/>
      <c r="I43" s="10"/>
      <c r="J43" s="10"/>
      <c r="K43" s="10"/>
      <c r="L43" s="11"/>
      <c r="M43" s="11"/>
      <c r="N43" s="54"/>
    </row>
    <row r="44" customFormat="false" ht="14.25" hidden="true" customHeight="false" outlineLevel="0" collapsed="false">
      <c r="A44" s="8"/>
      <c r="B44" s="35"/>
      <c r="C44" s="9"/>
      <c r="D44" s="9"/>
      <c r="E44" s="10"/>
      <c r="F44" s="10"/>
      <c r="G44" s="10"/>
      <c r="H44" s="10"/>
      <c r="I44" s="10"/>
      <c r="J44" s="10"/>
      <c r="K44" s="10"/>
      <c r="L44" s="11"/>
      <c r="M44" s="11"/>
      <c r="N44" s="54"/>
    </row>
    <row r="45" customFormat="false" ht="14.25" hidden="true" customHeight="false" outlineLevel="0" collapsed="false">
      <c r="A45" s="56"/>
      <c r="B45" s="35"/>
      <c r="C45" s="9"/>
      <c r="D45" s="9"/>
      <c r="E45" s="10"/>
      <c r="F45" s="10"/>
      <c r="G45" s="10"/>
      <c r="H45" s="10"/>
      <c r="I45" s="10"/>
      <c r="J45" s="10"/>
      <c r="K45" s="10"/>
      <c r="L45" s="11"/>
      <c r="M45" s="11"/>
    </row>
    <row r="46" customFormat="false" ht="15" hidden="false" customHeight="true" outlineLevel="0" collapsed="false">
      <c r="A46" s="1" t="s">
        <v>0</v>
      </c>
      <c r="B46" s="35" t="s">
        <v>0</v>
      </c>
      <c r="C46" s="9"/>
      <c r="D46" s="30"/>
      <c r="E46" s="31"/>
      <c r="F46" s="31"/>
      <c r="G46" s="31"/>
      <c r="H46" s="31"/>
      <c r="I46" s="31"/>
      <c r="J46" s="31"/>
      <c r="K46" s="31"/>
      <c r="L46" s="32"/>
      <c r="M46" s="11"/>
      <c r="X46" s="57"/>
    </row>
    <row r="47" customFormat="false" ht="15" hidden="false" customHeight="true" outlineLevel="0" collapsed="false">
      <c r="A47" s="1" t="s">
        <v>0</v>
      </c>
      <c r="B47" s="35" t="s">
        <v>0</v>
      </c>
      <c r="C47" s="30"/>
      <c r="D47" s="31"/>
      <c r="E47" s="31"/>
      <c r="F47" s="31"/>
      <c r="G47" s="31"/>
      <c r="H47" s="31"/>
      <c r="I47" s="31"/>
      <c r="J47" s="31"/>
      <c r="K47" s="31"/>
      <c r="L47" s="31"/>
      <c r="M47" s="32"/>
    </row>
    <row r="48" s="33" customFormat="true" ht="6.75" hidden="false" customHeight="true" outlineLevel="0" collapsed="false">
      <c r="A48" s="1" t="s">
        <v>0</v>
      </c>
      <c r="B48" s="35" t="s">
        <v>0</v>
      </c>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row>
    <row r="49" customFormat="false" ht="15" hidden="false" customHeight="true" outlineLevel="0" collapsed="false">
      <c r="A49" s="8" t="s">
        <v>0</v>
      </c>
      <c r="B49" s="35" t="s">
        <v>0</v>
      </c>
      <c r="C49" s="40"/>
      <c r="D49" s="41"/>
      <c r="E49" s="41"/>
      <c r="F49" s="41"/>
      <c r="G49" s="41"/>
      <c r="H49" s="41"/>
      <c r="I49" s="41"/>
      <c r="J49" s="41"/>
      <c r="K49" s="41"/>
      <c r="L49" s="41"/>
      <c r="M49" s="43"/>
    </row>
    <row r="50" customFormat="false" ht="27.75" hidden="false" customHeight="true" outlineLevel="0" collapsed="false">
      <c r="A50" s="8" t="s">
        <v>0</v>
      </c>
      <c r="B50" s="35" t="s">
        <v>0</v>
      </c>
      <c r="C50" s="9"/>
      <c r="D50" s="12" t="s">
        <v>38</v>
      </c>
      <c r="E50" s="13"/>
      <c r="F50" s="13"/>
      <c r="G50" s="13"/>
      <c r="H50" s="13"/>
      <c r="I50" s="13"/>
      <c r="J50" s="14"/>
      <c r="K50" s="15"/>
      <c r="L50" s="15"/>
      <c r="M50" s="16"/>
      <c r="N50" s="48"/>
    </row>
    <row r="51" customFormat="false" ht="15" hidden="false" customHeight="true" outlineLevel="0" collapsed="false">
      <c r="A51" s="8" t="s">
        <v>0</v>
      </c>
      <c r="B51" s="35" t="s">
        <v>0</v>
      </c>
      <c r="C51" s="9"/>
      <c r="D51" s="10"/>
      <c r="E51" s="10"/>
      <c r="F51" s="10"/>
      <c r="G51" s="10"/>
      <c r="H51" s="10"/>
      <c r="I51" s="10"/>
      <c r="J51" s="10"/>
      <c r="K51" s="10"/>
      <c r="L51" s="10"/>
      <c r="M51" s="11"/>
    </row>
    <row r="52" customFormat="false" ht="8.25" hidden="false" customHeight="true" outlineLevel="0" collapsed="false">
      <c r="A52" s="8" t="s">
        <v>0</v>
      </c>
      <c r="B52" s="35" t="s">
        <v>0</v>
      </c>
      <c r="C52" s="9"/>
      <c r="D52" s="40"/>
      <c r="E52" s="41"/>
      <c r="F52" s="41"/>
      <c r="G52" s="41"/>
      <c r="H52" s="41"/>
      <c r="I52" s="41"/>
      <c r="J52" s="41"/>
      <c r="K52" s="41"/>
      <c r="L52" s="43"/>
      <c r="M52" s="11"/>
    </row>
    <row r="53" customFormat="false" ht="18" hidden="false" customHeight="true" outlineLevel="0" collapsed="false">
      <c r="A53" s="8" t="s">
        <v>0</v>
      </c>
      <c r="B53" s="35" t="s">
        <v>0</v>
      </c>
      <c r="C53" s="9"/>
      <c r="D53" s="9"/>
      <c r="E53" s="49" t="s">
        <v>69</v>
      </c>
      <c r="F53" s="10"/>
      <c r="G53" s="50" t="s">
        <v>13</v>
      </c>
      <c r="H53" s="10" t="s">
        <v>40</v>
      </c>
      <c r="I53" s="10"/>
      <c r="J53" s="10"/>
      <c r="K53" s="51" t="s">
        <v>18</v>
      </c>
      <c r="L53" s="11"/>
      <c r="M53" s="11"/>
    </row>
    <row r="54" customFormat="false" ht="135" hidden="false" customHeight="true" outlineLevel="0" collapsed="false">
      <c r="A54" s="8" t="s">
        <v>0</v>
      </c>
      <c r="B54" s="35" t="s">
        <v>0</v>
      </c>
      <c r="C54" s="9"/>
      <c r="D54" s="9"/>
      <c r="E54" s="10"/>
      <c r="F54" s="10"/>
      <c r="G54" s="10"/>
      <c r="H54" s="10"/>
      <c r="I54" s="10"/>
      <c r="J54" s="10"/>
      <c r="K54" s="52" t="str">
        <f aca="false">IF(AND(G53&gt;=O55,G53&lt;=P55),N55,IF(AND(G53&gt;=O56,G53&lt;=P56),N56,IF(AND(G53&gt;=O57,G53&lt;=P57),N57,IF(AND(G53&gt;=O58,G53&lt;=P58),N58,IF(AND(G53&gt;=O59,G53&lt;=P59),N59,IF(AND(G53&gt;=O60,G53&lt;=P60),N60,N61))))))</f>
        <v>Verify Data Entry</v>
      </c>
      <c r="L54" s="11"/>
      <c r="M54" s="11"/>
      <c r="O54" s="34" t="s">
        <v>19</v>
      </c>
      <c r="P54" s="34" t="s">
        <v>20</v>
      </c>
    </row>
    <row r="55" customFormat="false" ht="72" hidden="true" customHeight="true" outlineLevel="0" collapsed="false">
      <c r="A55" s="8"/>
      <c r="B55" s="35"/>
      <c r="C55" s="9"/>
      <c r="D55" s="9"/>
      <c r="E55" s="10"/>
      <c r="F55" s="10"/>
      <c r="G55" s="10"/>
      <c r="H55" s="10"/>
      <c r="I55" s="10"/>
      <c r="J55" s="10"/>
      <c r="K55" s="53"/>
      <c r="L55" s="11"/>
      <c r="M55" s="11"/>
      <c r="N55" s="54" t="s">
        <v>70</v>
      </c>
      <c r="O55" s="34" t="n">
        <v>200</v>
      </c>
      <c r="P55" s="34" t="n">
        <v>359.99</v>
      </c>
    </row>
    <row r="56" customFormat="false" ht="72" hidden="true" customHeight="true" outlineLevel="0" collapsed="false">
      <c r="A56" s="8"/>
      <c r="B56" s="35"/>
      <c r="C56" s="9"/>
      <c r="D56" s="9"/>
      <c r="E56" s="10"/>
      <c r="F56" s="10"/>
      <c r="G56" s="10"/>
      <c r="H56" s="10"/>
      <c r="I56" s="10"/>
      <c r="J56" s="10"/>
      <c r="K56" s="53"/>
      <c r="L56" s="11"/>
      <c r="M56" s="11"/>
      <c r="N56" s="54" t="s">
        <v>71</v>
      </c>
      <c r="O56" s="34" t="n">
        <v>360</v>
      </c>
      <c r="P56" s="34" t="n">
        <v>399.99</v>
      </c>
    </row>
    <row r="57" customFormat="false" ht="72" hidden="true" customHeight="true" outlineLevel="0" collapsed="false">
      <c r="A57" s="8"/>
      <c r="B57" s="35"/>
      <c r="C57" s="9"/>
      <c r="D57" s="9"/>
      <c r="E57" s="10"/>
      <c r="F57" s="10"/>
      <c r="G57" s="10"/>
      <c r="H57" s="10"/>
      <c r="I57" s="10"/>
      <c r="J57" s="10"/>
      <c r="K57" s="53"/>
      <c r="L57" s="11"/>
      <c r="M57" s="11"/>
      <c r="N57" s="54" t="s">
        <v>72</v>
      </c>
      <c r="O57" s="34" t="n">
        <v>400</v>
      </c>
      <c r="P57" s="34" t="n">
        <v>419.99</v>
      </c>
    </row>
    <row r="58" customFormat="false" ht="129" hidden="true" customHeight="true" outlineLevel="0" collapsed="false">
      <c r="A58" s="8"/>
      <c r="B58" s="35"/>
      <c r="C58" s="9"/>
      <c r="D58" s="9"/>
      <c r="E58" s="10"/>
      <c r="F58" s="10"/>
      <c r="G58" s="10"/>
      <c r="H58" s="10"/>
      <c r="I58" s="10"/>
      <c r="J58" s="10"/>
      <c r="K58" s="53"/>
      <c r="L58" s="11"/>
      <c r="M58" s="11"/>
      <c r="N58" s="54" t="s">
        <v>73</v>
      </c>
      <c r="O58" s="34" t="n">
        <v>420</v>
      </c>
      <c r="P58" s="34" t="n">
        <v>439.99</v>
      </c>
    </row>
    <row r="59" customFormat="false" ht="72" hidden="true" customHeight="true" outlineLevel="0" collapsed="false">
      <c r="A59" s="8"/>
      <c r="B59" s="35"/>
      <c r="C59" s="9"/>
      <c r="D59" s="9"/>
      <c r="E59" s="10"/>
      <c r="F59" s="10"/>
      <c r="G59" s="10"/>
      <c r="H59" s="10"/>
      <c r="I59" s="10"/>
      <c r="J59" s="10"/>
      <c r="K59" s="53"/>
      <c r="L59" s="11"/>
      <c r="M59" s="11"/>
      <c r="N59" s="54" t="s">
        <v>74</v>
      </c>
      <c r="O59" s="34" t="n">
        <v>440</v>
      </c>
      <c r="P59" s="34" t="n">
        <v>519.99</v>
      </c>
    </row>
    <row r="60" customFormat="false" ht="114.75" hidden="true" customHeight="true" outlineLevel="0" collapsed="false">
      <c r="A60" s="8"/>
      <c r="B60" s="35"/>
      <c r="C60" s="9"/>
      <c r="D60" s="9"/>
      <c r="E60" s="10"/>
      <c r="F60" s="10"/>
      <c r="G60" s="10"/>
      <c r="H60" s="10"/>
      <c r="I60" s="10"/>
      <c r="J60" s="10"/>
      <c r="K60" s="53"/>
      <c r="L60" s="11"/>
      <c r="M60" s="11"/>
      <c r="N60" s="54" t="s">
        <v>75</v>
      </c>
      <c r="O60" s="34" t="n">
        <v>520</v>
      </c>
      <c r="P60" s="34" t="n">
        <v>1000</v>
      </c>
    </row>
    <row r="61" customFormat="false" ht="14.25" hidden="true" customHeight="false" outlineLevel="0" collapsed="false">
      <c r="A61" s="8"/>
      <c r="B61" s="35"/>
      <c r="C61" s="9"/>
      <c r="D61" s="9"/>
      <c r="E61" s="10"/>
      <c r="F61" s="10"/>
      <c r="G61" s="10"/>
      <c r="H61" s="10"/>
      <c r="I61" s="10"/>
      <c r="J61" s="10"/>
      <c r="L61" s="11"/>
      <c r="M61" s="11"/>
      <c r="N61" s="34" t="s">
        <v>27</v>
      </c>
    </row>
    <row r="62" customFormat="false" ht="14.25" hidden="false" customHeight="false" outlineLevel="0" collapsed="false">
      <c r="A62" s="8" t="s">
        <v>0</v>
      </c>
      <c r="B62" s="35" t="s">
        <v>0</v>
      </c>
      <c r="C62" s="9"/>
      <c r="D62" s="9"/>
      <c r="E62" s="10"/>
      <c r="F62" s="10"/>
      <c r="G62" s="10"/>
      <c r="H62" s="10"/>
      <c r="I62" s="10"/>
      <c r="J62" s="10"/>
      <c r="K62" s="10"/>
      <c r="L62" s="11"/>
      <c r="M62" s="11"/>
    </row>
    <row r="63" customFormat="false" ht="14.25" hidden="false" customHeight="false" outlineLevel="0" collapsed="false">
      <c r="A63" s="8" t="s">
        <v>0</v>
      </c>
      <c r="B63" s="35" t="s">
        <v>0</v>
      </c>
      <c r="C63" s="9"/>
      <c r="D63" s="9"/>
      <c r="E63" s="51" t="str">
        <f aca="false">IF(AND(G53&gt;=300,G53&lt;=425),N64,IF(AND(G53&gt;=425,G53&lt;=1000),N65,N66))</f>
        <v>Verify Data Entry</v>
      </c>
      <c r="F63" s="10"/>
      <c r="G63" s="10"/>
      <c r="H63" s="10"/>
      <c r="I63" s="10"/>
      <c r="J63" s="10"/>
      <c r="K63" s="10"/>
      <c r="L63" s="11"/>
      <c r="M63" s="11"/>
    </row>
    <row r="64" customFormat="false" ht="14.25" hidden="false" customHeight="true" outlineLevel="0" collapsed="false">
      <c r="A64" s="8" t="s">
        <v>0</v>
      </c>
      <c r="B64" s="35" t="s">
        <v>0</v>
      </c>
      <c r="C64" s="9"/>
      <c r="D64" s="9"/>
      <c r="E64" s="55" t="n">
        <f aca="false">IF(AND(E63=N64),X70,0)</f>
        <v>0</v>
      </c>
      <c r="F64" s="10" t="s">
        <v>47</v>
      </c>
      <c r="G64" s="47" t="s">
        <v>48</v>
      </c>
      <c r="H64" s="10" t="n">
        <f aca="false">IF(AND(E63=N64),W70,0)</f>
        <v>0</v>
      </c>
      <c r="I64" s="10" t="s">
        <v>49</v>
      </c>
      <c r="J64" s="10"/>
      <c r="K64" s="10"/>
      <c r="L64" s="11"/>
      <c r="M64" s="11"/>
      <c r="N64" s="54" t="s">
        <v>76</v>
      </c>
    </row>
    <row r="65" customFormat="false" ht="14.25" hidden="false" customHeight="false" outlineLevel="0" collapsed="false">
      <c r="A65" s="8"/>
      <c r="B65" s="35" t="s">
        <v>0</v>
      </c>
      <c r="C65" s="9"/>
      <c r="D65" s="9"/>
      <c r="E65" s="10"/>
      <c r="F65" s="10"/>
      <c r="G65" s="10"/>
      <c r="H65" s="10"/>
      <c r="I65" s="10"/>
      <c r="J65" s="10"/>
      <c r="K65" s="10"/>
      <c r="L65" s="11"/>
      <c r="M65" s="11"/>
      <c r="N65" s="54" t="s">
        <v>51</v>
      </c>
    </row>
    <row r="66" customFormat="false" ht="14.25" hidden="false" customHeight="false" outlineLevel="0" collapsed="false">
      <c r="A66" s="8"/>
      <c r="B66" s="35" t="s">
        <v>0</v>
      </c>
      <c r="C66" s="9"/>
      <c r="D66" s="9"/>
      <c r="E66" s="51" t="str">
        <f aca="false">IF(AND(G53&gt;=300,G53&lt;=425),N67,IF(AND(G53&gt;=425,G53&lt;=1000),N65,N66))</f>
        <v>Verify Data Entry</v>
      </c>
      <c r="F66" s="10"/>
      <c r="G66" s="10"/>
      <c r="H66" s="10"/>
      <c r="I66" s="10"/>
      <c r="J66" s="10"/>
      <c r="K66" s="10"/>
      <c r="L66" s="11"/>
      <c r="M66" s="11"/>
      <c r="N66" s="54" t="s">
        <v>27</v>
      </c>
    </row>
    <row r="67" customFormat="false" ht="15" hidden="false" customHeight="true" outlineLevel="0" collapsed="false">
      <c r="A67" s="8" t="s">
        <v>0</v>
      </c>
      <c r="B67" s="58" t="s">
        <v>0</v>
      </c>
      <c r="C67" s="9"/>
      <c r="D67" s="9"/>
      <c r="E67" s="55" t="n">
        <f aca="false">IF(AND(E63=N64),X72,0)</f>
        <v>0</v>
      </c>
      <c r="F67" s="10" t="s">
        <v>47</v>
      </c>
      <c r="G67" s="47" t="s">
        <v>48</v>
      </c>
      <c r="H67" s="10" t="n">
        <f aca="false">IF(AND(E63=N64),W72,0)</f>
        <v>0</v>
      </c>
      <c r="I67" s="10" t="s">
        <v>49</v>
      </c>
      <c r="J67" s="10"/>
      <c r="K67" s="10"/>
      <c r="L67" s="11"/>
      <c r="M67" s="11"/>
      <c r="N67" s="54" t="s">
        <v>77</v>
      </c>
    </row>
    <row r="68" customFormat="false" ht="14.25" hidden="true" customHeight="false" outlineLevel="0" collapsed="false">
      <c r="A68" s="8"/>
      <c r="B68" s="35"/>
      <c r="C68" s="9"/>
      <c r="D68" s="9"/>
      <c r="E68" s="10"/>
      <c r="F68" s="10"/>
      <c r="G68" s="10"/>
      <c r="H68" s="10"/>
      <c r="I68" s="10"/>
      <c r="J68" s="10"/>
      <c r="K68" s="10"/>
      <c r="L68" s="11"/>
      <c r="M68" s="11"/>
      <c r="N68" s="54"/>
    </row>
    <row r="69" customFormat="false" ht="14.25" hidden="true" customHeight="false" outlineLevel="0" collapsed="false">
      <c r="A69" s="56"/>
      <c r="B69" s="35"/>
      <c r="C69" s="9"/>
      <c r="D69" s="9"/>
      <c r="E69" s="10"/>
      <c r="F69" s="10"/>
      <c r="G69" s="10"/>
      <c r="H69" s="10"/>
      <c r="I69" s="10"/>
      <c r="J69" s="10"/>
      <c r="K69" s="10"/>
      <c r="L69" s="11"/>
      <c r="M69" s="11"/>
      <c r="O69" s="34" t="s">
        <v>53</v>
      </c>
      <c r="P69" s="34" t="s">
        <v>54</v>
      </c>
      <c r="Q69" s="34" t="s">
        <v>55</v>
      </c>
      <c r="R69" s="34" t="s">
        <v>56</v>
      </c>
      <c r="S69" s="34" t="s">
        <v>57</v>
      </c>
      <c r="U69" s="34" t="s">
        <v>58</v>
      </c>
      <c r="V69" s="34" t="s">
        <v>59</v>
      </c>
      <c r="W69" s="34" t="s">
        <v>60</v>
      </c>
      <c r="X69" s="34" t="s">
        <v>61</v>
      </c>
    </row>
    <row r="70" customFormat="false" ht="15" hidden="false" customHeight="true" outlineLevel="0" collapsed="false">
      <c r="A70" s="1" t="s">
        <v>0</v>
      </c>
      <c r="B70" s="35" t="s">
        <v>0</v>
      </c>
      <c r="C70" s="9"/>
      <c r="D70" s="30"/>
      <c r="E70" s="31"/>
      <c r="F70" s="31"/>
      <c r="G70" s="31"/>
      <c r="H70" s="31"/>
      <c r="I70" s="31"/>
      <c r="J70" s="31"/>
      <c r="K70" s="31"/>
      <c r="L70" s="32"/>
      <c r="M70" s="11"/>
      <c r="O70" s="34" t="n">
        <v>49567.3</v>
      </c>
      <c r="P70" s="34" t="str">
        <f aca="false">G53</f>
        <v>Enter Data</v>
      </c>
      <c r="Q70" s="34" t="n">
        <v>425</v>
      </c>
      <c r="R70" s="34" t="e">
        <f aca="false">Q70-P70</f>
        <v>#VALUE!</v>
      </c>
      <c r="S70" s="34" t="e">
        <f aca="false">R70*$G$7/O70*1000</f>
        <v>#VALUE!</v>
      </c>
      <c r="U70" s="34" t="n">
        <v>20</v>
      </c>
      <c r="V70" s="34" t="e">
        <f aca="false">R70/U70</f>
        <v>#VALUE!</v>
      </c>
      <c r="W70" s="34" t="e">
        <f aca="false">ROUNDUP(V70,0)</f>
        <v>#VALUE!</v>
      </c>
      <c r="X70" s="57" t="e">
        <f aca="false">S70/W70</f>
        <v>#VALUE!</v>
      </c>
    </row>
    <row r="71" customFormat="false" ht="14.25" hidden="true" customHeight="false" outlineLevel="0" collapsed="false">
      <c r="B71" s="58"/>
      <c r="C71" s="9"/>
      <c r="D71" s="10"/>
      <c r="E71" s="10"/>
      <c r="F71" s="10"/>
      <c r="G71" s="10"/>
      <c r="H71" s="10"/>
      <c r="I71" s="10"/>
      <c r="J71" s="10"/>
      <c r="K71" s="10"/>
      <c r="L71" s="10"/>
      <c r="M71" s="11"/>
      <c r="O71" s="58" t="s">
        <v>53</v>
      </c>
      <c r="P71" s="58" t="s">
        <v>54</v>
      </c>
      <c r="Q71" s="58" t="s">
        <v>55</v>
      </c>
      <c r="R71" s="58" t="s">
        <v>56</v>
      </c>
      <c r="S71" s="58" t="s">
        <v>57</v>
      </c>
      <c r="T71" s="58"/>
      <c r="U71" s="58" t="s">
        <v>58</v>
      </c>
      <c r="V71" s="58" t="s">
        <v>59</v>
      </c>
      <c r="W71" s="58" t="s">
        <v>60</v>
      </c>
      <c r="X71" s="58" t="s">
        <v>61</v>
      </c>
    </row>
    <row r="72" customFormat="false" ht="14.25" hidden="true" customHeight="false" outlineLevel="0" collapsed="false">
      <c r="B72" s="58"/>
      <c r="C72" s="9"/>
      <c r="D72" s="10"/>
      <c r="E72" s="10"/>
      <c r="F72" s="10"/>
      <c r="G72" s="10"/>
      <c r="H72" s="10"/>
      <c r="I72" s="10"/>
      <c r="J72" s="10"/>
      <c r="K72" s="10"/>
      <c r="L72" s="10"/>
      <c r="M72" s="11"/>
      <c r="O72" s="58" t="n">
        <v>65520</v>
      </c>
      <c r="P72" s="58" t="str">
        <f aca="false">G53</f>
        <v>Enter Data</v>
      </c>
      <c r="Q72" s="58" t="n">
        <v>425</v>
      </c>
      <c r="R72" s="58" t="e">
        <f aca="false">Q72-P72</f>
        <v>#VALUE!</v>
      </c>
      <c r="S72" s="58" t="e">
        <f aca="false">R72*$G$7/O72*1000</f>
        <v>#VALUE!</v>
      </c>
      <c r="T72" s="58"/>
      <c r="U72" s="58" t="n">
        <v>20</v>
      </c>
      <c r="V72" s="58" t="e">
        <f aca="false">R72/U72</f>
        <v>#VALUE!</v>
      </c>
      <c r="W72" s="58" t="e">
        <f aca="false">ROUNDUP(V72,0)</f>
        <v>#VALUE!</v>
      </c>
      <c r="X72" s="59" t="e">
        <f aca="false">S72/W72</f>
        <v>#VALUE!</v>
      </c>
    </row>
    <row r="73" customFormat="false" ht="15" hidden="false" customHeight="true" outlineLevel="0" collapsed="false">
      <c r="A73" s="8" t="s">
        <v>0</v>
      </c>
      <c r="B73" s="35" t="s">
        <v>0</v>
      </c>
      <c r="C73" s="9"/>
      <c r="D73" s="10"/>
      <c r="E73" s="10"/>
      <c r="F73" s="10"/>
      <c r="G73" s="10"/>
      <c r="H73" s="10"/>
      <c r="I73" s="10"/>
      <c r="J73" s="10"/>
      <c r="K73" s="10"/>
      <c r="L73" s="10"/>
      <c r="M73" s="11"/>
    </row>
    <row r="74" customFormat="false" ht="8.25" hidden="false" customHeight="true" outlineLevel="0" collapsed="false">
      <c r="A74" s="8" t="s">
        <v>0</v>
      </c>
      <c r="B74" s="35" t="s">
        <v>0</v>
      </c>
      <c r="C74" s="9"/>
      <c r="D74" s="40"/>
      <c r="E74" s="41"/>
      <c r="F74" s="41"/>
      <c r="G74" s="41"/>
      <c r="H74" s="41"/>
      <c r="I74" s="41"/>
      <c r="J74" s="41"/>
      <c r="K74" s="41"/>
      <c r="L74" s="43"/>
      <c r="M74" s="11"/>
    </row>
    <row r="75" customFormat="false" ht="18" hidden="false" customHeight="true" outlineLevel="0" collapsed="false">
      <c r="A75" s="8" t="s">
        <v>0</v>
      </c>
      <c r="B75" s="35" t="s">
        <v>0</v>
      </c>
      <c r="C75" s="9"/>
      <c r="D75" s="9"/>
      <c r="E75" s="49" t="s">
        <v>102</v>
      </c>
      <c r="F75" s="10"/>
      <c r="G75" s="50" t="s">
        <v>13</v>
      </c>
      <c r="H75" s="10" t="s">
        <v>40</v>
      </c>
      <c r="I75" s="10"/>
      <c r="J75" s="10"/>
      <c r="K75" s="51" t="s">
        <v>18</v>
      </c>
      <c r="L75" s="11"/>
      <c r="M75" s="11"/>
    </row>
    <row r="76" customFormat="false" ht="123" hidden="false" customHeight="true" outlineLevel="0" collapsed="false">
      <c r="A76" s="8" t="s">
        <v>0</v>
      </c>
      <c r="B76" s="35" t="s">
        <v>0</v>
      </c>
      <c r="C76" s="9"/>
      <c r="D76" s="9"/>
      <c r="E76" s="10"/>
      <c r="F76" s="10"/>
      <c r="G76" s="10"/>
      <c r="H76" s="10"/>
      <c r="I76" s="10"/>
      <c r="J76" s="10"/>
      <c r="K76" s="52" t="str">
        <f aca="false">IF(AND(G75&gt;=O77,G75&lt;=P77),N77,IF(AND(G75&gt;=O78,G75&lt;=P78),N78,IF(AND(G75&gt;=O79,G75&lt;=P79),N79,IF(AND(G75&gt;=O80,G75&lt;=P80),N80,IF(AND(G75&gt;=O81,G75&lt;=P81),N81,IF(AND(G75&gt;=O82,G75&lt;=P82),N82,N83))))))</f>
        <v>Verify Data Entry - Enter 0 for N.N </v>
      </c>
      <c r="L76" s="11"/>
      <c r="M76" s="11"/>
      <c r="O76" s="34" t="s">
        <v>19</v>
      </c>
      <c r="P76" s="34" t="s">
        <v>20</v>
      </c>
    </row>
    <row r="77" customFormat="false" ht="57" hidden="true" customHeight="true" outlineLevel="0" collapsed="false">
      <c r="A77" s="8" t="s">
        <v>103</v>
      </c>
      <c r="B77" s="35"/>
      <c r="C77" s="9"/>
      <c r="D77" s="9"/>
      <c r="E77" s="10"/>
      <c r="F77" s="10"/>
      <c r="G77" s="10"/>
      <c r="H77" s="10"/>
      <c r="I77" s="10"/>
      <c r="J77" s="10"/>
      <c r="K77" s="53"/>
      <c r="L77" s="11"/>
      <c r="M77" s="11"/>
      <c r="N77" s="54" t="s">
        <v>104</v>
      </c>
      <c r="O77" s="34" t="n">
        <v>0</v>
      </c>
      <c r="P77" s="34" t="n">
        <v>2</v>
      </c>
    </row>
    <row r="78" customFormat="false" ht="57" hidden="true" customHeight="true" outlineLevel="0" collapsed="false">
      <c r="A78" s="8"/>
      <c r="B78" s="35"/>
      <c r="C78" s="9"/>
      <c r="D78" s="9"/>
      <c r="E78" s="10"/>
      <c r="F78" s="10"/>
      <c r="G78" s="10"/>
      <c r="H78" s="10"/>
      <c r="I78" s="10"/>
      <c r="J78" s="10"/>
      <c r="K78" s="53"/>
      <c r="L78" s="11"/>
      <c r="M78" s="11"/>
      <c r="N78" s="54" t="s">
        <v>105</v>
      </c>
      <c r="O78" s="34" t="n">
        <v>2.01</v>
      </c>
      <c r="P78" s="34" t="n">
        <v>5.9</v>
      </c>
    </row>
    <row r="79" customFormat="false" ht="28.5" hidden="true" customHeight="true" outlineLevel="0" collapsed="false">
      <c r="A79" s="8"/>
      <c r="B79" s="35"/>
      <c r="C79" s="9"/>
      <c r="D79" s="9"/>
      <c r="E79" s="10"/>
      <c r="F79" s="10"/>
      <c r="G79" s="10"/>
      <c r="H79" s="10"/>
      <c r="I79" s="10"/>
      <c r="J79" s="10"/>
      <c r="K79" s="53"/>
      <c r="L79" s="11"/>
      <c r="M79" s="11"/>
      <c r="N79" s="54" t="s">
        <v>106</v>
      </c>
      <c r="O79" s="34" t="n">
        <v>5.91</v>
      </c>
      <c r="P79" s="34" t="n">
        <v>6.5</v>
      </c>
    </row>
    <row r="80" customFormat="false" ht="100.5" hidden="true" customHeight="true" outlineLevel="0" collapsed="false">
      <c r="A80" s="8"/>
      <c r="B80" s="35"/>
      <c r="C80" s="9"/>
      <c r="D80" s="9"/>
      <c r="E80" s="10"/>
      <c r="F80" s="10"/>
      <c r="G80" s="10"/>
      <c r="H80" s="10"/>
      <c r="I80" s="10"/>
      <c r="J80" s="10"/>
      <c r="K80" s="53"/>
      <c r="L80" s="11"/>
      <c r="M80" s="11"/>
      <c r="N80" s="54" t="s">
        <v>107</v>
      </c>
      <c r="O80" s="34" t="n">
        <v>6.51</v>
      </c>
      <c r="P80" s="34" t="n">
        <v>8</v>
      </c>
    </row>
    <row r="81" customFormat="false" ht="114.75" hidden="true" customHeight="true" outlineLevel="0" collapsed="false">
      <c r="A81" s="8"/>
      <c r="B81" s="35"/>
      <c r="C81" s="9"/>
      <c r="D81" s="9"/>
      <c r="E81" s="10"/>
      <c r="F81" s="10"/>
      <c r="G81" s="10"/>
      <c r="H81" s="10"/>
      <c r="I81" s="10"/>
      <c r="J81" s="10"/>
      <c r="K81" s="53"/>
      <c r="L81" s="11"/>
      <c r="M81" s="11"/>
      <c r="N81" s="54" t="s">
        <v>108</v>
      </c>
      <c r="O81" s="34" t="n">
        <v>8.01</v>
      </c>
      <c r="P81" s="34" t="n">
        <v>10</v>
      </c>
    </row>
    <row r="82" customFormat="false" ht="100.5" hidden="true" customHeight="true" outlineLevel="0" collapsed="false">
      <c r="A82" s="8"/>
      <c r="B82" s="35"/>
      <c r="C82" s="9"/>
      <c r="D82" s="9"/>
      <c r="E82" s="10"/>
      <c r="F82" s="10"/>
      <c r="G82" s="10"/>
      <c r="H82" s="10"/>
      <c r="I82" s="10"/>
      <c r="J82" s="10"/>
      <c r="K82" s="53"/>
      <c r="L82" s="11"/>
      <c r="M82" s="11"/>
      <c r="N82" s="54" t="s">
        <v>109</v>
      </c>
      <c r="O82" s="34" t="n">
        <v>10.01</v>
      </c>
      <c r="P82" s="34" t="n">
        <v>20</v>
      </c>
    </row>
    <row r="83" customFormat="false" ht="14.25" hidden="true" customHeight="false" outlineLevel="0" collapsed="false">
      <c r="A83" s="8"/>
      <c r="B83" s="35"/>
      <c r="C83" s="9"/>
      <c r="D83" s="9"/>
      <c r="E83" s="10"/>
      <c r="F83" s="10"/>
      <c r="G83" s="10"/>
      <c r="H83" s="10"/>
      <c r="I83" s="10"/>
      <c r="J83" s="10"/>
      <c r="L83" s="11"/>
      <c r="M83" s="11"/>
      <c r="N83" s="34" t="s">
        <v>110</v>
      </c>
    </row>
    <row r="84" customFormat="false" ht="14.25" hidden="false" customHeight="false" outlineLevel="0" collapsed="false">
      <c r="A84" s="8" t="s">
        <v>0</v>
      </c>
      <c r="B84" s="35" t="s">
        <v>0</v>
      </c>
      <c r="C84" s="9"/>
      <c r="D84" s="9"/>
      <c r="E84" s="10"/>
      <c r="F84" s="10"/>
      <c r="G84" s="10"/>
      <c r="H84" s="10"/>
      <c r="I84" s="10"/>
      <c r="J84" s="10"/>
      <c r="K84" s="10"/>
      <c r="L84" s="11"/>
      <c r="M84" s="11"/>
    </row>
    <row r="85" customFormat="false" ht="14.25" hidden="false" customHeight="false" outlineLevel="0" collapsed="false">
      <c r="A85" s="8" t="s">
        <v>0</v>
      </c>
      <c r="B85" s="35" t="s">
        <v>0</v>
      </c>
      <c r="C85" s="9"/>
      <c r="D85" s="9"/>
      <c r="E85" s="51" t="str">
        <f aca="false">IF(AND(G75&gt;=0,G75&lt;=6),N86,IF(AND(G75&gt;=6,G75&lt;=20),N87,N88))</f>
        <v>Verify Data Entry</v>
      </c>
      <c r="F85" s="10"/>
      <c r="G85" s="10"/>
      <c r="H85" s="10"/>
      <c r="I85" s="10"/>
      <c r="J85" s="10"/>
      <c r="K85" s="10"/>
      <c r="L85" s="11"/>
      <c r="M85" s="11"/>
    </row>
    <row r="86" customFormat="false" ht="16.5" hidden="false" customHeight="true" outlineLevel="0" collapsed="false">
      <c r="A86" s="8" t="s">
        <v>0</v>
      </c>
      <c r="B86" s="35" t="s">
        <v>0</v>
      </c>
      <c r="C86" s="9"/>
      <c r="D86" s="9"/>
      <c r="E86" s="55" t="n">
        <f aca="false">IF(AND(E85=N86),X91,0)</f>
        <v>0</v>
      </c>
      <c r="F86" s="10" t="s">
        <v>47</v>
      </c>
      <c r="G86" s="47" t="s">
        <v>48</v>
      </c>
      <c r="H86" s="10" t="n">
        <f aca="false">IF(AND(E85=N86),W91,0)</f>
        <v>0</v>
      </c>
      <c r="I86" s="10" t="s">
        <v>49</v>
      </c>
      <c r="J86" s="10"/>
      <c r="K86" s="10"/>
      <c r="L86" s="11"/>
      <c r="M86" s="11"/>
      <c r="N86" s="54" t="s">
        <v>111</v>
      </c>
    </row>
    <row r="87" customFormat="false" ht="14.25" hidden="true" customHeight="false" outlineLevel="0" collapsed="false">
      <c r="A87" s="8"/>
      <c r="B87" s="35"/>
      <c r="C87" s="9"/>
      <c r="D87" s="9"/>
      <c r="E87" s="10"/>
      <c r="F87" s="10"/>
      <c r="G87" s="10"/>
      <c r="H87" s="10"/>
      <c r="I87" s="10"/>
      <c r="J87" s="10"/>
      <c r="K87" s="10"/>
      <c r="L87" s="11"/>
      <c r="M87" s="11"/>
      <c r="N87" s="54" t="s">
        <v>51</v>
      </c>
    </row>
    <row r="88" customFormat="false" ht="14.25" hidden="true" customHeight="false" outlineLevel="0" collapsed="false">
      <c r="A88" s="8"/>
      <c r="B88" s="35"/>
      <c r="C88" s="9"/>
      <c r="D88" s="9"/>
      <c r="E88" s="10"/>
      <c r="F88" s="10"/>
      <c r="G88" s="10"/>
      <c r="H88" s="10"/>
      <c r="I88" s="10"/>
      <c r="J88" s="10"/>
      <c r="K88" s="10"/>
      <c r="L88" s="11"/>
      <c r="M88" s="11"/>
      <c r="N88" s="54" t="s">
        <v>27</v>
      </c>
    </row>
    <row r="89" customFormat="false" ht="14.25" hidden="true" customHeight="false" outlineLevel="0" collapsed="false">
      <c r="A89" s="8"/>
      <c r="B89" s="35"/>
      <c r="C89" s="9"/>
      <c r="D89" s="9"/>
      <c r="E89" s="10"/>
      <c r="F89" s="10"/>
      <c r="G89" s="10"/>
      <c r="H89" s="10"/>
      <c r="I89" s="10"/>
      <c r="J89" s="10"/>
      <c r="K89" s="10"/>
      <c r="L89" s="11"/>
      <c r="M89" s="11"/>
      <c r="N89" s="54"/>
    </row>
    <row r="90" customFormat="false" ht="14.25" hidden="true" customHeight="false" outlineLevel="0" collapsed="false">
      <c r="A90" s="56"/>
      <c r="B90" s="35"/>
      <c r="C90" s="9"/>
      <c r="D90" s="9"/>
      <c r="E90" s="10"/>
      <c r="F90" s="10"/>
      <c r="G90" s="10"/>
      <c r="H90" s="10"/>
      <c r="I90" s="10"/>
      <c r="J90" s="10"/>
      <c r="K90" s="10"/>
      <c r="L90" s="11"/>
      <c r="M90" s="11"/>
      <c r="O90" s="34" t="s">
        <v>53</v>
      </c>
      <c r="P90" s="34" t="s">
        <v>54</v>
      </c>
      <c r="Q90" s="34" t="s">
        <v>55</v>
      </c>
      <c r="R90" s="34" t="s">
        <v>56</v>
      </c>
      <c r="S90" s="34" t="s">
        <v>57</v>
      </c>
      <c r="U90" s="34" t="s">
        <v>58</v>
      </c>
      <c r="V90" s="34" t="s">
        <v>59</v>
      </c>
      <c r="W90" s="34" t="s">
        <v>60</v>
      </c>
      <c r="X90" s="34" t="s">
        <v>61</v>
      </c>
    </row>
    <row r="91" customFormat="false" ht="15" hidden="false" customHeight="true" outlineLevel="0" collapsed="false">
      <c r="A91" s="1" t="s">
        <v>0</v>
      </c>
      <c r="B91" s="35" t="s">
        <v>0</v>
      </c>
      <c r="C91" s="9"/>
      <c r="D91" s="30"/>
      <c r="E91" s="31"/>
      <c r="F91" s="31"/>
      <c r="G91" s="31"/>
      <c r="H91" s="31"/>
      <c r="I91" s="31"/>
      <c r="J91" s="31"/>
      <c r="K91" s="31"/>
      <c r="L91" s="32"/>
      <c r="M91" s="11"/>
      <c r="O91" s="34" t="n">
        <v>4000</v>
      </c>
      <c r="P91" s="34" t="str">
        <f aca="false">G75</f>
        <v>Enter Data</v>
      </c>
      <c r="Q91" s="34" t="n">
        <v>6</v>
      </c>
      <c r="R91" s="34" t="e">
        <f aca="false">Q91-P91</f>
        <v>#VALUE!</v>
      </c>
      <c r="S91" s="34" t="e">
        <f aca="false">R91*$G$7/O91*1000</f>
        <v>#VALUE!</v>
      </c>
      <c r="U91" s="34" t="n">
        <v>1</v>
      </c>
      <c r="V91" s="34" t="e">
        <f aca="false">R91/U91</f>
        <v>#VALUE!</v>
      </c>
      <c r="W91" s="34" t="e">
        <f aca="false">ROUNDUP(V91,0)</f>
        <v>#VALUE!</v>
      </c>
      <c r="X91" s="57" t="e">
        <f aca="false">S91/W91</f>
        <v>#VALUE!</v>
      </c>
    </row>
    <row r="92" customFormat="false" ht="15" hidden="false" customHeight="true" outlineLevel="0" collapsed="false">
      <c r="A92" s="8" t="s">
        <v>0</v>
      </c>
      <c r="B92" s="35" t="s">
        <v>0</v>
      </c>
      <c r="C92" s="9"/>
      <c r="D92" s="10"/>
      <c r="E92" s="10"/>
      <c r="F92" s="10"/>
      <c r="G92" s="10"/>
      <c r="H92" s="10"/>
      <c r="I92" s="10"/>
      <c r="J92" s="10"/>
      <c r="K92" s="10"/>
      <c r="L92" s="10"/>
      <c r="M92" s="11"/>
    </row>
    <row r="93" customFormat="false" ht="8.25" hidden="false" customHeight="true" outlineLevel="0" collapsed="false">
      <c r="A93" s="8" t="s">
        <v>0</v>
      </c>
      <c r="B93" s="35" t="s">
        <v>0</v>
      </c>
      <c r="C93" s="9"/>
      <c r="D93" s="40"/>
      <c r="E93" s="41"/>
      <c r="F93" s="41"/>
      <c r="G93" s="41"/>
      <c r="H93" s="41"/>
      <c r="I93" s="41"/>
      <c r="J93" s="41"/>
      <c r="K93" s="41"/>
      <c r="L93" s="43"/>
      <c r="M93" s="11"/>
    </row>
    <row r="94" customFormat="false" ht="18" hidden="false" customHeight="true" outlineLevel="0" collapsed="false">
      <c r="A94" s="8" t="s">
        <v>0</v>
      </c>
      <c r="B94" s="35" t="s">
        <v>0</v>
      </c>
      <c r="C94" s="9"/>
      <c r="D94" s="9"/>
      <c r="E94" s="49" t="s">
        <v>86</v>
      </c>
      <c r="F94" s="10"/>
      <c r="G94" s="50" t="s">
        <v>13</v>
      </c>
      <c r="H94" s="10" t="s">
        <v>40</v>
      </c>
      <c r="I94" s="10"/>
      <c r="J94" s="10"/>
      <c r="K94" s="51" t="s">
        <v>18</v>
      </c>
      <c r="L94" s="11"/>
      <c r="M94" s="11"/>
    </row>
    <row r="95" customFormat="false" ht="161.25" hidden="false" customHeight="true" outlineLevel="0" collapsed="false">
      <c r="A95" s="8" t="s">
        <v>0</v>
      </c>
      <c r="B95" s="35" t="s">
        <v>0</v>
      </c>
      <c r="C95" s="9"/>
      <c r="D95" s="9"/>
      <c r="E95" s="10"/>
      <c r="F95" s="10"/>
      <c r="G95" s="10"/>
      <c r="H95" s="10"/>
      <c r="I95" s="10"/>
      <c r="J95" s="10"/>
      <c r="K95" s="52" t="str">
        <f aca="false">IF(AND(G94&gt;=O96,G94&lt;=P96),N96,IF(AND(G94&gt;=O97,G94&lt;=P97),N97,IF(AND(G94&gt;=O98,G94&lt;=P98),N98,IF(AND(G94&gt;=O99,G94&lt;=P99),N99,IF(AND(G94&gt;=O100,G94&lt;=P100),N100,IF(AND(G94&gt;=O101,G94&lt;=P101),N101,N102))))))</f>
        <v>Verify Data Entry</v>
      </c>
      <c r="L95" s="11"/>
      <c r="M95" s="11"/>
      <c r="O95" s="34" t="s">
        <v>19</v>
      </c>
      <c r="P95" s="34" t="s">
        <v>20</v>
      </c>
    </row>
    <row r="96" customFormat="false" ht="57" hidden="true" customHeight="true" outlineLevel="0" collapsed="false">
      <c r="A96" s="8"/>
      <c r="B96" s="35"/>
      <c r="C96" s="9"/>
      <c r="D96" s="9"/>
      <c r="E96" s="10"/>
      <c r="F96" s="10"/>
      <c r="G96" s="10"/>
      <c r="H96" s="10"/>
      <c r="I96" s="10"/>
      <c r="J96" s="10"/>
      <c r="K96" s="53"/>
      <c r="L96" s="11"/>
      <c r="M96" s="11"/>
      <c r="N96" s="54" t="s">
        <v>87</v>
      </c>
      <c r="O96" s="34" t="n">
        <v>0</v>
      </c>
      <c r="P96" s="34" t="n">
        <v>45</v>
      </c>
    </row>
    <row r="97" customFormat="false" ht="57" hidden="true" customHeight="true" outlineLevel="0" collapsed="false">
      <c r="A97" s="8"/>
      <c r="B97" s="35"/>
      <c r="C97" s="9"/>
      <c r="D97" s="9"/>
      <c r="E97" s="10"/>
      <c r="F97" s="10"/>
      <c r="G97" s="10"/>
      <c r="H97" s="10"/>
      <c r="I97" s="10"/>
      <c r="J97" s="10"/>
      <c r="K97" s="53"/>
      <c r="L97" s="11"/>
      <c r="M97" s="11"/>
      <c r="N97" s="54" t="s">
        <v>88</v>
      </c>
      <c r="O97" s="34" t="n">
        <v>45.01</v>
      </c>
      <c r="P97" s="34" t="n">
        <v>80</v>
      </c>
    </row>
    <row r="98" customFormat="false" ht="28.5" hidden="true" customHeight="true" outlineLevel="0" collapsed="false">
      <c r="A98" s="8"/>
      <c r="B98" s="35"/>
      <c r="C98" s="9"/>
      <c r="D98" s="9"/>
      <c r="E98" s="10"/>
      <c r="F98" s="10"/>
      <c r="G98" s="10"/>
      <c r="H98" s="10"/>
      <c r="I98" s="10"/>
      <c r="J98" s="10"/>
      <c r="K98" s="53"/>
      <c r="L98" s="11"/>
      <c r="M98" s="11"/>
      <c r="N98" s="54" t="s">
        <v>89</v>
      </c>
      <c r="O98" s="34" t="n">
        <v>80.01</v>
      </c>
      <c r="P98" s="34" t="n">
        <v>85</v>
      </c>
    </row>
    <row r="99" customFormat="false" ht="129" hidden="true" customHeight="true" outlineLevel="0" collapsed="false">
      <c r="A99" s="8"/>
      <c r="B99" s="35"/>
      <c r="C99" s="9"/>
      <c r="D99" s="9"/>
      <c r="E99" s="10"/>
      <c r="F99" s="10"/>
      <c r="G99" s="10"/>
      <c r="H99" s="10"/>
      <c r="I99" s="10"/>
      <c r="J99" s="10"/>
      <c r="K99" s="53"/>
      <c r="L99" s="11"/>
      <c r="M99" s="11"/>
      <c r="N99" s="54" t="s">
        <v>90</v>
      </c>
      <c r="O99" s="34" t="n">
        <v>85.01</v>
      </c>
      <c r="P99" s="34" t="n">
        <v>90</v>
      </c>
    </row>
    <row r="100" customFormat="false" ht="129" hidden="true" customHeight="true" outlineLevel="0" collapsed="false">
      <c r="A100" s="8"/>
      <c r="B100" s="35"/>
      <c r="C100" s="9"/>
      <c r="D100" s="9"/>
      <c r="E100" s="10"/>
      <c r="F100" s="10"/>
      <c r="G100" s="10"/>
      <c r="H100" s="10"/>
      <c r="I100" s="10"/>
      <c r="J100" s="10"/>
      <c r="K100" s="53"/>
      <c r="L100" s="11"/>
      <c r="M100" s="11"/>
      <c r="N100" s="54" t="s">
        <v>91</v>
      </c>
      <c r="O100" s="34" t="n">
        <v>90.01</v>
      </c>
      <c r="P100" s="34" t="n">
        <v>110</v>
      </c>
    </row>
    <row r="101" customFormat="false" ht="129" hidden="true" customHeight="true" outlineLevel="0" collapsed="false">
      <c r="A101" s="8"/>
      <c r="B101" s="35"/>
      <c r="C101" s="9"/>
      <c r="D101" s="9"/>
      <c r="E101" s="10"/>
      <c r="F101" s="10"/>
      <c r="G101" s="10"/>
      <c r="H101" s="10"/>
      <c r="I101" s="10"/>
      <c r="J101" s="10"/>
      <c r="K101" s="53"/>
      <c r="L101" s="11"/>
      <c r="M101" s="11"/>
      <c r="N101" s="54" t="s">
        <v>92</v>
      </c>
      <c r="O101" s="34" t="n">
        <v>110.01</v>
      </c>
      <c r="P101" s="34" t="n">
        <v>150</v>
      </c>
    </row>
    <row r="102" customFormat="false" ht="14.25" hidden="true" customHeight="false" outlineLevel="0" collapsed="false">
      <c r="A102" s="8"/>
      <c r="B102" s="35"/>
      <c r="C102" s="9"/>
      <c r="D102" s="9"/>
      <c r="E102" s="10"/>
      <c r="F102" s="10"/>
      <c r="G102" s="10"/>
      <c r="H102" s="10"/>
      <c r="I102" s="10"/>
      <c r="J102" s="10"/>
      <c r="L102" s="11"/>
      <c r="M102" s="11"/>
      <c r="N102" s="34" t="s">
        <v>27</v>
      </c>
    </row>
    <row r="103" customFormat="false" ht="14.25" hidden="false" customHeight="false" outlineLevel="0" collapsed="false">
      <c r="A103" s="8" t="s">
        <v>0</v>
      </c>
      <c r="B103" s="35" t="s">
        <v>0</v>
      </c>
      <c r="C103" s="9"/>
      <c r="D103" s="9"/>
      <c r="E103" s="10"/>
      <c r="F103" s="10"/>
      <c r="G103" s="10"/>
      <c r="H103" s="10"/>
      <c r="I103" s="10"/>
      <c r="J103" s="10"/>
      <c r="K103" s="10"/>
      <c r="L103" s="11"/>
      <c r="M103" s="11"/>
    </row>
    <row r="104" customFormat="false" ht="14.25" hidden="false" customHeight="false" outlineLevel="0" collapsed="false">
      <c r="A104" s="8" t="s">
        <v>0</v>
      </c>
      <c r="B104" s="35" t="s">
        <v>0</v>
      </c>
      <c r="C104" s="9"/>
      <c r="D104" s="9"/>
      <c r="E104" s="51" t="str">
        <f aca="false">IF(AND(G94&gt;=0,G94&lt;=85),N105,IF(AND(G94&gt;=85,G94&lt;=150),N106,N107))</f>
        <v>Verify Data Entry</v>
      </c>
      <c r="F104" s="10"/>
      <c r="G104" s="10"/>
      <c r="H104" s="10"/>
      <c r="I104" s="10"/>
      <c r="J104" s="10"/>
      <c r="K104" s="10"/>
      <c r="L104" s="11"/>
      <c r="M104" s="11"/>
    </row>
    <row r="105" customFormat="false" ht="15.75" hidden="false" customHeight="true" outlineLevel="0" collapsed="false">
      <c r="A105" s="8" t="s">
        <v>0</v>
      </c>
      <c r="B105" s="35" t="s">
        <v>0</v>
      </c>
      <c r="C105" s="9"/>
      <c r="D105" s="9"/>
      <c r="E105" s="55" t="n">
        <f aca="false">IF(AND(E104=N105),X110,0)</f>
        <v>0</v>
      </c>
      <c r="F105" s="10" t="s">
        <v>47</v>
      </c>
      <c r="G105" s="47" t="s">
        <v>48</v>
      </c>
      <c r="H105" s="10" t="n">
        <f aca="false">IF(AND(E104=N105),W110,0)</f>
        <v>0</v>
      </c>
      <c r="I105" s="10" t="s">
        <v>49</v>
      </c>
      <c r="J105" s="10"/>
      <c r="K105" s="10"/>
      <c r="L105" s="11"/>
      <c r="M105" s="11"/>
      <c r="N105" s="54" t="s">
        <v>93</v>
      </c>
    </row>
    <row r="106" customFormat="false" ht="14.25" hidden="true" customHeight="false" outlineLevel="0" collapsed="false">
      <c r="A106" s="8"/>
      <c r="B106" s="35"/>
      <c r="C106" s="9"/>
      <c r="D106" s="9"/>
      <c r="E106" s="10"/>
      <c r="F106" s="10"/>
      <c r="G106" s="10"/>
      <c r="H106" s="10"/>
      <c r="I106" s="10"/>
      <c r="J106" s="10"/>
      <c r="K106" s="10"/>
      <c r="L106" s="11"/>
      <c r="M106" s="11"/>
      <c r="N106" s="54" t="s">
        <v>51</v>
      </c>
    </row>
    <row r="107" customFormat="false" ht="14.25" hidden="true" customHeight="false" outlineLevel="0" collapsed="false">
      <c r="A107" s="8"/>
      <c r="B107" s="35"/>
      <c r="C107" s="9"/>
      <c r="D107" s="9"/>
      <c r="E107" s="10"/>
      <c r="F107" s="10"/>
      <c r="G107" s="10"/>
      <c r="H107" s="10"/>
      <c r="I107" s="10"/>
      <c r="J107" s="10"/>
      <c r="K107" s="10"/>
      <c r="L107" s="11"/>
      <c r="M107" s="11"/>
      <c r="N107" s="54" t="s">
        <v>27</v>
      </c>
    </row>
    <row r="108" customFormat="false" ht="14.25" hidden="true" customHeight="false" outlineLevel="0" collapsed="false">
      <c r="A108" s="8"/>
      <c r="B108" s="35"/>
      <c r="C108" s="9"/>
      <c r="D108" s="9"/>
      <c r="E108" s="10"/>
      <c r="F108" s="10"/>
      <c r="G108" s="10"/>
      <c r="H108" s="10"/>
      <c r="I108" s="10"/>
      <c r="J108" s="10"/>
      <c r="K108" s="10"/>
      <c r="L108" s="11"/>
      <c r="M108" s="11"/>
      <c r="N108" s="54"/>
    </row>
    <row r="109" customFormat="false" ht="14.25" hidden="true" customHeight="false" outlineLevel="0" collapsed="false">
      <c r="A109" s="56"/>
      <c r="B109" s="35"/>
      <c r="C109" s="9"/>
      <c r="D109" s="9"/>
      <c r="E109" s="10"/>
      <c r="F109" s="10"/>
      <c r="G109" s="10"/>
      <c r="H109" s="10"/>
      <c r="I109" s="10"/>
      <c r="J109" s="10"/>
      <c r="K109" s="10"/>
      <c r="L109" s="11"/>
      <c r="M109" s="11"/>
      <c r="O109" s="34" t="s">
        <v>53</v>
      </c>
      <c r="P109" s="34" t="s">
        <v>54</v>
      </c>
      <c r="Q109" s="34" t="s">
        <v>55</v>
      </c>
      <c r="R109" s="34" t="s">
        <v>56</v>
      </c>
      <c r="S109" s="34" t="s">
        <v>57</v>
      </c>
      <c r="U109" s="34" t="s">
        <v>58</v>
      </c>
      <c r="V109" s="34" t="s">
        <v>59</v>
      </c>
      <c r="W109" s="34" t="s">
        <v>60</v>
      </c>
      <c r="X109" s="34" t="s">
        <v>61</v>
      </c>
    </row>
    <row r="110" customFormat="false" ht="15" hidden="false" customHeight="true" outlineLevel="0" collapsed="false">
      <c r="A110" s="1" t="s">
        <v>0</v>
      </c>
      <c r="B110" s="35" t="s">
        <v>0</v>
      </c>
      <c r="C110" s="9"/>
      <c r="D110" s="30"/>
      <c r="E110" s="31"/>
      <c r="F110" s="31"/>
      <c r="G110" s="31"/>
      <c r="H110" s="31"/>
      <c r="I110" s="31"/>
      <c r="J110" s="31"/>
      <c r="K110" s="31"/>
      <c r="L110" s="32"/>
      <c r="M110" s="11"/>
      <c r="O110" s="34" t="n">
        <v>54000</v>
      </c>
      <c r="P110" s="34" t="str">
        <f aca="false">G94</f>
        <v>Enter Data</v>
      </c>
      <c r="Q110" s="34" t="n">
        <v>85</v>
      </c>
      <c r="R110" s="34" t="e">
        <f aca="false">Q110-P110</f>
        <v>#VALUE!</v>
      </c>
      <c r="S110" s="34" t="e">
        <f aca="false">R110*$G$7/O110*1000</f>
        <v>#VALUE!</v>
      </c>
      <c r="U110" s="34" t="n">
        <v>10</v>
      </c>
      <c r="V110" s="34" t="e">
        <f aca="false">R110/U110</f>
        <v>#VALUE!</v>
      </c>
      <c r="W110" s="34" t="e">
        <f aca="false">ROUNDUP(V110,0)</f>
        <v>#VALUE!</v>
      </c>
      <c r="X110" s="57" t="e">
        <f aca="false">S110/W110</f>
        <v>#VALUE!</v>
      </c>
    </row>
    <row r="111" customFormat="false" ht="15" hidden="false" customHeight="true" outlineLevel="0" collapsed="false">
      <c r="A111" s="8" t="s">
        <v>0</v>
      </c>
      <c r="B111" s="35" t="s">
        <v>0</v>
      </c>
      <c r="C111" s="9"/>
      <c r="D111" s="10"/>
      <c r="E111" s="10"/>
      <c r="F111" s="10"/>
      <c r="G111" s="10"/>
      <c r="H111" s="10"/>
      <c r="I111" s="10"/>
      <c r="J111" s="10"/>
      <c r="K111" s="10"/>
      <c r="L111" s="10"/>
      <c r="M111" s="11"/>
    </row>
    <row r="112" customFormat="false" ht="8.25" hidden="false" customHeight="true" outlineLevel="0" collapsed="false">
      <c r="A112" s="8" t="s">
        <v>0</v>
      </c>
      <c r="B112" s="35" t="s">
        <v>0</v>
      </c>
      <c r="C112" s="9"/>
      <c r="D112" s="40"/>
      <c r="E112" s="41"/>
      <c r="F112" s="41"/>
      <c r="G112" s="41"/>
      <c r="H112" s="41"/>
      <c r="I112" s="41"/>
      <c r="J112" s="41"/>
      <c r="K112" s="41"/>
      <c r="L112" s="43"/>
      <c r="M112" s="11"/>
    </row>
    <row r="113" customFormat="false" ht="18" hidden="false" customHeight="true" outlineLevel="0" collapsed="false">
      <c r="A113" s="8" t="s">
        <v>0</v>
      </c>
      <c r="B113" s="35" t="s">
        <v>0</v>
      </c>
      <c r="C113" s="9"/>
      <c r="D113" s="9"/>
      <c r="E113" s="49" t="s">
        <v>78</v>
      </c>
      <c r="F113" s="10"/>
      <c r="G113" s="50" t="s">
        <v>13</v>
      </c>
      <c r="H113" s="10" t="s">
        <v>40</v>
      </c>
      <c r="I113" s="10"/>
      <c r="J113" s="10"/>
      <c r="K113" s="51" t="s">
        <v>18</v>
      </c>
      <c r="L113" s="11"/>
      <c r="M113" s="11"/>
    </row>
    <row r="114" customFormat="false" ht="136.5" hidden="false" customHeight="true" outlineLevel="0" collapsed="false">
      <c r="A114" s="8" t="s">
        <v>0</v>
      </c>
      <c r="B114" s="35" t="s">
        <v>0</v>
      </c>
      <c r="C114" s="9"/>
      <c r="D114" s="9"/>
      <c r="E114" s="10"/>
      <c r="F114" s="10"/>
      <c r="G114" s="10"/>
      <c r="H114" s="10"/>
      <c r="I114" s="10"/>
      <c r="J114" s="10"/>
      <c r="K114" s="52" t="str">
        <f aca="false">IF(AND(G113&gt;=O115,G113&lt;=P115),N115,IF(AND(G113&gt;=O116,G113&lt;=P116),N116,IF(AND(G113&gt;=O117,G113&lt;=P117),N117,IF(AND(G113&gt;=O118,G113&lt;=P118),N118,IF(AND(G113&gt;=O119,G113&lt;=P119),N119,IF(AND(G113&gt;=O120,G113&lt;=P120),N120,N121))))))</f>
        <v>Verify Data Entry</v>
      </c>
      <c r="L114" s="11"/>
      <c r="M114" s="11"/>
      <c r="O114" s="34" t="s">
        <v>19</v>
      </c>
      <c r="P114" s="34" t="s">
        <v>20</v>
      </c>
    </row>
    <row r="115" customFormat="false" ht="57" hidden="true" customHeight="true" outlineLevel="0" collapsed="false">
      <c r="A115" s="8"/>
      <c r="B115" s="35"/>
      <c r="C115" s="9"/>
      <c r="D115" s="9"/>
      <c r="E115" s="10"/>
      <c r="F115" s="10"/>
      <c r="G115" s="10"/>
      <c r="H115" s="10"/>
      <c r="I115" s="10"/>
      <c r="J115" s="10"/>
      <c r="K115" s="53"/>
      <c r="L115" s="11"/>
      <c r="M115" s="11"/>
      <c r="N115" s="54" t="s">
        <v>79</v>
      </c>
      <c r="O115" s="34" t="n">
        <v>250</v>
      </c>
      <c r="P115" s="34" t="n">
        <v>329.99</v>
      </c>
    </row>
    <row r="116" customFormat="false" ht="57" hidden="true" customHeight="true" outlineLevel="0" collapsed="false">
      <c r="A116" s="8"/>
      <c r="B116" s="35"/>
      <c r="C116" s="9"/>
      <c r="D116" s="9"/>
      <c r="E116" s="10"/>
      <c r="F116" s="10"/>
      <c r="G116" s="10"/>
      <c r="H116" s="10"/>
      <c r="I116" s="10"/>
      <c r="J116" s="10"/>
      <c r="K116" s="53"/>
      <c r="L116" s="11"/>
      <c r="M116" s="11"/>
      <c r="N116" s="54" t="s">
        <v>80</v>
      </c>
      <c r="O116" s="34" t="n">
        <v>330</v>
      </c>
      <c r="P116" s="34" t="n">
        <v>379.99</v>
      </c>
    </row>
    <row r="117" customFormat="false" ht="57" hidden="true" customHeight="true" outlineLevel="0" collapsed="false">
      <c r="A117" s="8"/>
      <c r="B117" s="35"/>
      <c r="C117" s="9"/>
      <c r="D117" s="9"/>
      <c r="E117" s="10"/>
      <c r="F117" s="10"/>
      <c r="G117" s="10"/>
      <c r="H117" s="10"/>
      <c r="I117" s="10"/>
      <c r="J117" s="10"/>
      <c r="K117" s="53"/>
      <c r="L117" s="11"/>
      <c r="M117" s="11"/>
      <c r="N117" s="54" t="s">
        <v>81</v>
      </c>
      <c r="O117" s="34" t="n">
        <v>380</v>
      </c>
      <c r="P117" s="34" t="n">
        <v>399.99</v>
      </c>
    </row>
    <row r="118" customFormat="false" ht="86.25" hidden="true" customHeight="true" outlineLevel="0" collapsed="false">
      <c r="A118" s="8"/>
      <c r="B118" s="35"/>
      <c r="C118" s="9"/>
      <c r="D118" s="9"/>
      <c r="E118" s="10"/>
      <c r="F118" s="10"/>
      <c r="G118" s="10"/>
      <c r="H118" s="10"/>
      <c r="I118" s="10"/>
      <c r="J118" s="10"/>
      <c r="K118" s="53"/>
      <c r="L118" s="11"/>
      <c r="M118" s="11"/>
      <c r="N118" s="54" t="s">
        <v>82</v>
      </c>
      <c r="O118" s="34" t="n">
        <v>400</v>
      </c>
      <c r="P118" s="34" t="n">
        <v>419.99</v>
      </c>
    </row>
    <row r="119" customFormat="false" ht="129" hidden="true" customHeight="true" outlineLevel="0" collapsed="false">
      <c r="A119" s="8"/>
      <c r="B119" s="35"/>
      <c r="C119" s="9"/>
      <c r="D119" s="9"/>
      <c r="E119" s="10"/>
      <c r="F119" s="10"/>
      <c r="G119" s="10"/>
      <c r="H119" s="10"/>
      <c r="I119" s="10"/>
      <c r="J119" s="10"/>
      <c r="K119" s="53"/>
      <c r="L119" s="11"/>
      <c r="M119" s="11"/>
      <c r="N119" s="54" t="s">
        <v>83</v>
      </c>
      <c r="O119" s="34" t="n">
        <v>420</v>
      </c>
      <c r="P119" s="34" t="n">
        <v>499.99</v>
      </c>
    </row>
    <row r="120" customFormat="false" ht="114.75" hidden="true" customHeight="true" outlineLevel="0" collapsed="false">
      <c r="A120" s="8"/>
      <c r="B120" s="35"/>
      <c r="C120" s="9"/>
      <c r="D120" s="9"/>
      <c r="E120" s="10"/>
      <c r="F120" s="10"/>
      <c r="G120" s="10"/>
      <c r="H120" s="10"/>
      <c r="I120" s="10"/>
      <c r="J120" s="10"/>
      <c r="K120" s="53"/>
      <c r="L120" s="11"/>
      <c r="M120" s="11"/>
      <c r="N120" s="54" t="s">
        <v>84</v>
      </c>
      <c r="O120" s="34" t="n">
        <v>500</v>
      </c>
      <c r="P120" s="34" t="n">
        <v>600</v>
      </c>
    </row>
    <row r="121" customFormat="false" ht="14.25" hidden="true" customHeight="false" outlineLevel="0" collapsed="false">
      <c r="A121" s="8"/>
      <c r="B121" s="35"/>
      <c r="C121" s="9"/>
      <c r="D121" s="9"/>
      <c r="E121" s="10"/>
      <c r="F121" s="10"/>
      <c r="G121" s="10"/>
      <c r="H121" s="10"/>
      <c r="I121" s="10"/>
      <c r="J121" s="10"/>
      <c r="L121" s="11"/>
      <c r="M121" s="11"/>
      <c r="N121" s="34" t="s">
        <v>27</v>
      </c>
    </row>
    <row r="122" customFormat="false" ht="14.25" hidden="false" customHeight="false" outlineLevel="0" collapsed="false">
      <c r="A122" s="8" t="s">
        <v>0</v>
      </c>
      <c r="B122" s="35" t="s">
        <v>0</v>
      </c>
      <c r="C122" s="9"/>
      <c r="D122" s="9"/>
      <c r="E122" s="10"/>
      <c r="F122" s="10"/>
      <c r="G122" s="10"/>
      <c r="H122" s="10"/>
      <c r="I122" s="10"/>
      <c r="J122" s="10"/>
      <c r="K122" s="10"/>
      <c r="L122" s="11"/>
      <c r="M122" s="11"/>
    </row>
    <row r="123" customFormat="false" ht="14.25" hidden="false" customHeight="false" outlineLevel="0" collapsed="false">
      <c r="A123" s="8" t="s">
        <v>0</v>
      </c>
      <c r="B123" s="35" t="s">
        <v>0</v>
      </c>
      <c r="C123" s="9"/>
      <c r="D123" s="9"/>
      <c r="E123" s="51" t="str">
        <f aca="false">IF(AND(G113&gt;=250,G113&lt;=410),N124,IF(AND(G113&gt;=410,G113&lt;=600),N125,N126))</f>
        <v>Verify Data Entry</v>
      </c>
      <c r="F123" s="10"/>
      <c r="G123" s="10"/>
      <c r="H123" s="10"/>
      <c r="I123" s="10"/>
      <c r="J123" s="10"/>
      <c r="K123" s="10"/>
      <c r="L123" s="11"/>
      <c r="M123" s="11"/>
    </row>
    <row r="124" customFormat="false" ht="15.75" hidden="false" customHeight="true" outlineLevel="0" collapsed="false">
      <c r="A124" s="8" t="s">
        <v>0</v>
      </c>
      <c r="B124" s="35" t="s">
        <v>0</v>
      </c>
      <c r="C124" s="9"/>
      <c r="D124" s="9"/>
      <c r="E124" s="55" t="n">
        <f aca="false">IF(AND(E123=N124),X129,0)</f>
        <v>0</v>
      </c>
      <c r="F124" s="10" t="s">
        <v>47</v>
      </c>
      <c r="G124" s="47" t="s">
        <v>48</v>
      </c>
      <c r="H124" s="10" t="n">
        <f aca="false">IF(AND(E123=N124),W129,0)</f>
        <v>0</v>
      </c>
      <c r="I124" s="10" t="s">
        <v>49</v>
      </c>
      <c r="J124" s="10"/>
      <c r="K124" s="10"/>
      <c r="L124" s="11"/>
      <c r="M124" s="11"/>
      <c r="N124" s="54" t="s">
        <v>85</v>
      </c>
    </row>
    <row r="125" customFormat="false" ht="14.25" hidden="true" customHeight="false" outlineLevel="0" collapsed="false">
      <c r="A125" s="8"/>
      <c r="B125" s="35"/>
      <c r="C125" s="9"/>
      <c r="D125" s="9"/>
      <c r="E125" s="10"/>
      <c r="F125" s="10"/>
      <c r="G125" s="10"/>
      <c r="H125" s="10"/>
      <c r="I125" s="10"/>
      <c r="J125" s="10"/>
      <c r="K125" s="10"/>
      <c r="L125" s="11"/>
      <c r="M125" s="11"/>
      <c r="N125" s="54" t="s">
        <v>51</v>
      </c>
    </row>
    <row r="126" customFormat="false" ht="14.25" hidden="true" customHeight="false" outlineLevel="0" collapsed="false">
      <c r="A126" s="8"/>
      <c r="B126" s="35"/>
      <c r="C126" s="9"/>
      <c r="D126" s="9"/>
      <c r="E126" s="10"/>
      <c r="F126" s="10"/>
      <c r="G126" s="10"/>
      <c r="H126" s="10"/>
      <c r="I126" s="10"/>
      <c r="J126" s="10"/>
      <c r="K126" s="10"/>
      <c r="L126" s="11"/>
      <c r="M126" s="11"/>
      <c r="N126" s="54" t="s">
        <v>27</v>
      </c>
    </row>
    <row r="127" customFormat="false" ht="14.25" hidden="true" customHeight="false" outlineLevel="0" collapsed="false">
      <c r="A127" s="8"/>
      <c r="B127" s="35"/>
      <c r="C127" s="9"/>
      <c r="D127" s="9"/>
      <c r="E127" s="10"/>
      <c r="F127" s="10"/>
      <c r="G127" s="10"/>
      <c r="H127" s="10"/>
      <c r="I127" s="10"/>
      <c r="J127" s="10"/>
      <c r="K127" s="10"/>
      <c r="L127" s="11"/>
      <c r="M127" s="11"/>
      <c r="N127" s="54"/>
    </row>
    <row r="128" customFormat="false" ht="14.25" hidden="true" customHeight="false" outlineLevel="0" collapsed="false">
      <c r="A128" s="56"/>
      <c r="B128" s="35"/>
      <c r="C128" s="9"/>
      <c r="D128" s="9"/>
      <c r="E128" s="10"/>
      <c r="F128" s="10"/>
      <c r="G128" s="10"/>
      <c r="H128" s="10"/>
      <c r="I128" s="10"/>
      <c r="J128" s="10"/>
      <c r="K128" s="10"/>
      <c r="L128" s="11"/>
      <c r="M128" s="11"/>
      <c r="O128" s="34" t="s">
        <v>53</v>
      </c>
      <c r="P128" s="34" t="s">
        <v>54</v>
      </c>
      <c r="Q128" s="34" t="s">
        <v>55</v>
      </c>
      <c r="R128" s="34" t="s">
        <v>56</v>
      </c>
      <c r="S128" s="34" t="s">
        <v>57</v>
      </c>
      <c r="U128" s="34" t="s">
        <v>58</v>
      </c>
      <c r="V128" s="34" t="s">
        <v>59</v>
      </c>
      <c r="W128" s="34" t="s">
        <v>60</v>
      </c>
      <c r="X128" s="34" t="s">
        <v>61</v>
      </c>
    </row>
    <row r="129" customFormat="false" ht="15" hidden="false" customHeight="true" outlineLevel="0" collapsed="false">
      <c r="A129" s="1" t="s">
        <v>0</v>
      </c>
      <c r="B129" s="35" t="s">
        <v>0</v>
      </c>
      <c r="C129" s="9"/>
      <c r="D129" s="30"/>
      <c r="E129" s="31"/>
      <c r="F129" s="31"/>
      <c r="G129" s="31"/>
      <c r="H129" s="31"/>
      <c r="I129" s="31"/>
      <c r="J129" s="31"/>
      <c r="K129" s="31"/>
      <c r="L129" s="32"/>
      <c r="M129" s="11"/>
      <c r="O129" s="34" t="n">
        <v>49000</v>
      </c>
      <c r="P129" s="34" t="str">
        <f aca="false">G113</f>
        <v>Enter Data</v>
      </c>
      <c r="Q129" s="34" t="n">
        <v>410</v>
      </c>
      <c r="R129" s="34" t="e">
        <f aca="false">Q129-P129</f>
        <v>#VALUE!</v>
      </c>
      <c r="S129" s="34" t="e">
        <f aca="false">R129*$G$7/O129*1000</f>
        <v>#VALUE!</v>
      </c>
      <c r="U129" s="34" t="n">
        <v>20</v>
      </c>
      <c r="V129" s="34" t="e">
        <f aca="false">R129/U129</f>
        <v>#VALUE!</v>
      </c>
      <c r="W129" s="34" t="e">
        <f aca="false">ROUNDUP(V129,0)</f>
        <v>#VALUE!</v>
      </c>
      <c r="X129" s="57" t="e">
        <f aca="false">S129/W129</f>
        <v>#VALUE!</v>
      </c>
    </row>
    <row r="130" customFormat="false" ht="15" hidden="false" customHeight="true" outlineLevel="0" collapsed="false">
      <c r="A130" s="8" t="s">
        <v>0</v>
      </c>
      <c r="B130" s="35" t="s">
        <v>0</v>
      </c>
      <c r="C130" s="9"/>
      <c r="D130" s="10"/>
      <c r="E130" s="10"/>
      <c r="F130" s="10"/>
      <c r="G130" s="10"/>
      <c r="H130" s="10"/>
      <c r="I130" s="10"/>
      <c r="J130" s="10"/>
      <c r="K130" s="10"/>
      <c r="L130" s="10"/>
      <c r="M130" s="11"/>
    </row>
    <row r="131" customFormat="false" ht="8.25" hidden="false" customHeight="true" outlineLevel="0" collapsed="false">
      <c r="A131" s="8" t="s">
        <v>0</v>
      </c>
      <c r="B131" s="35" t="s">
        <v>0</v>
      </c>
      <c r="C131" s="9"/>
      <c r="D131" s="40"/>
      <c r="E131" s="41"/>
      <c r="F131" s="41"/>
      <c r="G131" s="41"/>
      <c r="H131" s="41"/>
      <c r="I131" s="41"/>
      <c r="J131" s="41"/>
      <c r="K131" s="41"/>
      <c r="L131" s="43"/>
      <c r="M131" s="11"/>
    </row>
    <row r="132" customFormat="false" ht="18" hidden="false" customHeight="true" outlineLevel="0" collapsed="false">
      <c r="A132" s="8" t="s">
        <v>0</v>
      </c>
      <c r="B132" s="35" t="s">
        <v>0</v>
      </c>
      <c r="C132" s="9"/>
      <c r="D132" s="9"/>
      <c r="E132" s="49" t="s">
        <v>39</v>
      </c>
      <c r="F132" s="10"/>
      <c r="G132" s="50" t="s">
        <v>13</v>
      </c>
      <c r="H132" s="10" t="s">
        <v>40</v>
      </c>
      <c r="I132" s="10"/>
      <c r="J132" s="10"/>
      <c r="K132" s="51" t="s">
        <v>18</v>
      </c>
      <c r="L132" s="11"/>
      <c r="M132" s="11"/>
    </row>
    <row r="133" customFormat="false" ht="121.5" hidden="false" customHeight="true" outlineLevel="0" collapsed="false">
      <c r="A133" s="8" t="s">
        <v>0</v>
      </c>
      <c r="B133" s="35" t="s">
        <v>0</v>
      </c>
      <c r="C133" s="9"/>
      <c r="D133" s="9"/>
      <c r="E133" s="10"/>
      <c r="F133" s="10"/>
      <c r="G133" s="10"/>
      <c r="H133" s="10"/>
      <c r="I133" s="10"/>
      <c r="J133" s="10"/>
      <c r="K133" s="52" t="str">
        <f aca="false">IF(AND(G132&gt;=O134,G132&lt;=P134),N134,IF(AND(G132&gt;=O135,G132&lt;=P135),N135,IF(AND(G132&gt;=O136,G132&lt;=P136),N136,IF(AND(G132&gt;=O137,G132&lt;=P137),N137,IF(AND(G132&gt;=O138,G132&lt;=P138),N138,IF(AND(G132&gt;=O139,G132&lt;=P139),N139,N140))))))</f>
        <v>Verify Data Entry</v>
      </c>
      <c r="L133" s="11"/>
      <c r="M133" s="11"/>
      <c r="O133" s="34" t="s">
        <v>19</v>
      </c>
      <c r="P133" s="34" t="s">
        <v>20</v>
      </c>
    </row>
    <row r="134" customFormat="false" ht="72" hidden="true" customHeight="true" outlineLevel="0" collapsed="false">
      <c r="A134" s="8"/>
      <c r="B134" s="35"/>
      <c r="C134" s="9"/>
      <c r="D134" s="9"/>
      <c r="E134" s="10"/>
      <c r="F134" s="10"/>
      <c r="G134" s="10"/>
      <c r="H134" s="10"/>
      <c r="I134" s="10"/>
      <c r="J134" s="10"/>
      <c r="K134" s="53"/>
      <c r="L134" s="11"/>
      <c r="M134" s="11"/>
      <c r="N134" s="54" t="s">
        <v>41</v>
      </c>
      <c r="O134" s="34" t="n">
        <v>800</v>
      </c>
      <c r="P134" s="34" t="n">
        <v>999.99</v>
      </c>
    </row>
    <row r="135" customFormat="false" ht="72" hidden="true" customHeight="true" outlineLevel="0" collapsed="false">
      <c r="A135" s="8"/>
      <c r="B135" s="35"/>
      <c r="C135" s="9"/>
      <c r="D135" s="9"/>
      <c r="E135" s="10"/>
      <c r="F135" s="10"/>
      <c r="G135" s="10"/>
      <c r="H135" s="10"/>
      <c r="I135" s="10"/>
      <c r="J135" s="10"/>
      <c r="K135" s="53"/>
      <c r="L135" s="11"/>
      <c r="M135" s="11"/>
      <c r="N135" s="54" t="s">
        <v>42</v>
      </c>
      <c r="O135" s="34" t="n">
        <v>1000</v>
      </c>
      <c r="P135" s="34" t="n">
        <v>1249.99</v>
      </c>
    </row>
    <row r="136" customFormat="false" ht="86.25" hidden="true" customHeight="true" outlineLevel="0" collapsed="false">
      <c r="A136" s="8"/>
      <c r="B136" s="35"/>
      <c r="C136" s="9"/>
      <c r="D136" s="9"/>
      <c r="E136" s="10"/>
      <c r="F136" s="10"/>
      <c r="G136" s="10"/>
      <c r="H136" s="10"/>
      <c r="I136" s="10"/>
      <c r="J136" s="10"/>
      <c r="K136" s="53"/>
      <c r="L136" s="11"/>
      <c r="M136" s="11"/>
      <c r="N136" s="54" t="s">
        <v>43</v>
      </c>
      <c r="O136" s="34" t="n">
        <v>1250</v>
      </c>
      <c r="P136" s="34" t="n">
        <v>1299.99</v>
      </c>
    </row>
    <row r="137" customFormat="false" ht="100.5" hidden="true" customHeight="true" outlineLevel="0" collapsed="false">
      <c r="A137" s="8"/>
      <c r="B137" s="35"/>
      <c r="C137" s="9"/>
      <c r="D137" s="9"/>
      <c r="E137" s="10"/>
      <c r="F137" s="10"/>
      <c r="G137" s="10"/>
      <c r="H137" s="10"/>
      <c r="I137" s="10"/>
      <c r="J137" s="10"/>
      <c r="K137" s="53"/>
      <c r="L137" s="11"/>
      <c r="M137" s="11"/>
      <c r="N137" s="54" t="s">
        <v>44</v>
      </c>
      <c r="O137" s="34" t="n">
        <v>1300</v>
      </c>
      <c r="P137" s="34" t="n">
        <v>1399.99</v>
      </c>
    </row>
    <row r="138" customFormat="false" ht="72" hidden="true" customHeight="true" outlineLevel="0" collapsed="false">
      <c r="A138" s="8"/>
      <c r="B138" s="35"/>
      <c r="C138" s="9"/>
      <c r="D138" s="9"/>
      <c r="E138" s="10"/>
      <c r="F138" s="10"/>
      <c r="G138" s="10"/>
      <c r="H138" s="10"/>
      <c r="I138" s="10"/>
      <c r="J138" s="10"/>
      <c r="K138" s="53"/>
      <c r="L138" s="11"/>
      <c r="M138" s="11"/>
      <c r="N138" s="54" t="s">
        <v>45</v>
      </c>
      <c r="O138" s="34" t="n">
        <v>1400</v>
      </c>
      <c r="P138" s="34" t="n">
        <v>1599.99</v>
      </c>
    </row>
    <row r="139" customFormat="false" ht="100.5" hidden="true" customHeight="true" outlineLevel="0" collapsed="false">
      <c r="A139" s="8"/>
      <c r="B139" s="35"/>
      <c r="C139" s="9"/>
      <c r="D139" s="9"/>
      <c r="E139" s="10"/>
      <c r="F139" s="10"/>
      <c r="G139" s="10"/>
      <c r="H139" s="10"/>
      <c r="I139" s="10"/>
      <c r="J139" s="10"/>
      <c r="K139" s="53"/>
      <c r="L139" s="11"/>
      <c r="M139" s="11"/>
      <c r="N139" s="54" t="s">
        <v>46</v>
      </c>
      <c r="O139" s="34" t="n">
        <v>1600</v>
      </c>
      <c r="P139" s="34" t="n">
        <v>3000</v>
      </c>
    </row>
    <row r="140" customFormat="false" ht="14.25" hidden="true" customHeight="false" outlineLevel="0" collapsed="false">
      <c r="A140" s="8"/>
      <c r="B140" s="35"/>
      <c r="C140" s="9"/>
      <c r="D140" s="9"/>
      <c r="E140" s="10"/>
      <c r="F140" s="10"/>
      <c r="G140" s="10"/>
      <c r="H140" s="10"/>
      <c r="I140" s="10"/>
      <c r="J140" s="10"/>
      <c r="L140" s="11"/>
      <c r="M140" s="11"/>
      <c r="N140" s="34" t="s">
        <v>27</v>
      </c>
    </row>
    <row r="141" customFormat="false" ht="14.25" hidden="false" customHeight="false" outlineLevel="0" collapsed="false">
      <c r="A141" s="8" t="s">
        <v>0</v>
      </c>
      <c r="B141" s="35" t="s">
        <v>0</v>
      </c>
      <c r="C141" s="9"/>
      <c r="D141" s="9"/>
      <c r="E141" s="10"/>
      <c r="F141" s="10"/>
      <c r="G141" s="10"/>
      <c r="H141" s="10"/>
      <c r="I141" s="10"/>
      <c r="J141" s="10"/>
      <c r="K141" s="10"/>
      <c r="L141" s="11"/>
      <c r="M141" s="11"/>
    </row>
    <row r="142" customFormat="false" ht="14.25" hidden="false" customHeight="false" outlineLevel="0" collapsed="false">
      <c r="A142" s="8" t="s">
        <v>0</v>
      </c>
      <c r="B142" s="35" t="s">
        <v>0</v>
      </c>
      <c r="C142" s="9"/>
      <c r="D142" s="9"/>
      <c r="E142" s="51" t="str">
        <f aca="false">IF(AND(G132&gt;=800,G132&lt;=1350),N143,IF(AND(G132&gt;=1350,G132&lt;=2000),N144,N147))</f>
        <v>Verify Data Entry</v>
      </c>
      <c r="F142" s="10"/>
      <c r="G142" s="10"/>
      <c r="H142" s="10"/>
      <c r="I142" s="10"/>
      <c r="J142" s="10"/>
      <c r="K142" s="10"/>
      <c r="L142" s="11"/>
      <c r="M142" s="11"/>
    </row>
    <row r="143" customFormat="false" ht="15" hidden="false" customHeight="true" outlineLevel="0" collapsed="false">
      <c r="A143" s="8" t="s">
        <v>0</v>
      </c>
      <c r="B143" s="35" t="s">
        <v>0</v>
      </c>
      <c r="C143" s="9"/>
      <c r="D143" s="9"/>
      <c r="E143" s="55" t="n">
        <f aca="false">IF(AND(E142=N143),X150,0)</f>
        <v>0</v>
      </c>
      <c r="F143" s="10" t="s">
        <v>47</v>
      </c>
      <c r="G143" s="47" t="s">
        <v>48</v>
      </c>
      <c r="H143" s="10" t="n">
        <f aca="false">IF(AND(E142=N143),W150,0)</f>
        <v>0</v>
      </c>
      <c r="I143" s="10" t="s">
        <v>49</v>
      </c>
      <c r="J143" s="10"/>
      <c r="K143" s="10"/>
      <c r="L143" s="11"/>
      <c r="M143" s="11"/>
      <c r="N143" s="54" t="s">
        <v>50</v>
      </c>
    </row>
    <row r="144" customFormat="false" ht="14.25" hidden="false" customHeight="false" outlineLevel="0" collapsed="false">
      <c r="A144" s="8"/>
      <c r="B144" s="35" t="s">
        <v>0</v>
      </c>
      <c r="C144" s="9"/>
      <c r="D144" s="9"/>
      <c r="E144" s="10"/>
      <c r="F144" s="10"/>
      <c r="G144" s="10"/>
      <c r="H144" s="10"/>
      <c r="I144" s="10"/>
      <c r="J144" s="10"/>
      <c r="K144" s="10"/>
      <c r="L144" s="11"/>
      <c r="M144" s="11"/>
      <c r="N144" s="54" t="s">
        <v>51</v>
      </c>
    </row>
    <row r="145" customFormat="false" ht="14.25" hidden="false" customHeight="false" outlineLevel="0" collapsed="false">
      <c r="A145" s="8" t="s">
        <v>0</v>
      </c>
      <c r="B145" s="58" t="s">
        <v>0</v>
      </c>
      <c r="C145" s="9"/>
      <c r="D145" s="9"/>
      <c r="E145" s="51" t="str">
        <f aca="false">IF(AND(G132&gt;=800,G132&lt;=1350),N146,IF(AND(G132&gt;=1350,G132&lt;=2000),N144,N147))</f>
        <v>Verify Data Entry</v>
      </c>
      <c r="F145" s="10"/>
      <c r="G145" s="10"/>
      <c r="H145" s="10"/>
      <c r="I145" s="10"/>
      <c r="J145" s="10"/>
      <c r="K145" s="10"/>
      <c r="L145" s="11"/>
      <c r="M145" s="11"/>
    </row>
    <row r="146" customFormat="false" ht="15" hidden="false" customHeight="true" outlineLevel="0" collapsed="false">
      <c r="A146" s="8" t="s">
        <v>0</v>
      </c>
      <c r="B146" s="58" t="s">
        <v>0</v>
      </c>
      <c r="C146" s="9"/>
      <c r="D146" s="9"/>
      <c r="E146" s="55" t="n">
        <f aca="false">IF(AND(E145=N146),X152,0)</f>
        <v>0</v>
      </c>
      <c r="F146" s="10" t="s">
        <v>47</v>
      </c>
      <c r="G146" s="47" t="s">
        <v>48</v>
      </c>
      <c r="H146" s="10" t="n">
        <f aca="false">IF(AND(E145=N146),W152,0)</f>
        <v>0</v>
      </c>
      <c r="I146" s="10" t="s">
        <v>49</v>
      </c>
      <c r="J146" s="10"/>
      <c r="K146" s="10"/>
      <c r="L146" s="11"/>
      <c r="M146" s="11"/>
      <c r="N146" s="54" t="s">
        <v>52</v>
      </c>
    </row>
    <row r="147" customFormat="false" ht="14.25" hidden="true" customHeight="false" outlineLevel="0" collapsed="false">
      <c r="A147" s="8"/>
      <c r="B147" s="35"/>
      <c r="C147" s="9"/>
      <c r="D147" s="9"/>
      <c r="E147" s="10"/>
      <c r="F147" s="10"/>
      <c r="G147" s="10"/>
      <c r="H147" s="10"/>
      <c r="I147" s="10"/>
      <c r="J147" s="10"/>
      <c r="K147" s="10"/>
      <c r="L147" s="11"/>
      <c r="M147" s="11"/>
      <c r="N147" s="54" t="s">
        <v>27</v>
      </c>
    </row>
    <row r="148" customFormat="false" ht="14.25" hidden="true" customHeight="false" outlineLevel="0" collapsed="false">
      <c r="A148" s="8"/>
      <c r="B148" s="35"/>
      <c r="C148" s="9"/>
      <c r="D148" s="9"/>
      <c r="E148" s="10"/>
      <c r="F148" s="10"/>
      <c r="G148" s="10"/>
      <c r="H148" s="10"/>
      <c r="I148" s="10"/>
      <c r="J148" s="10"/>
      <c r="K148" s="10"/>
      <c r="L148" s="11"/>
      <c r="M148" s="11"/>
      <c r="N148" s="54"/>
    </row>
    <row r="149" customFormat="false" ht="14.25" hidden="true" customHeight="false" outlineLevel="0" collapsed="false">
      <c r="A149" s="56"/>
      <c r="B149" s="35"/>
      <c r="C149" s="9"/>
      <c r="D149" s="9"/>
      <c r="E149" s="10"/>
      <c r="F149" s="10"/>
      <c r="G149" s="10"/>
      <c r="H149" s="10"/>
      <c r="I149" s="10"/>
      <c r="J149" s="10"/>
      <c r="K149" s="10"/>
      <c r="L149" s="11"/>
      <c r="M149" s="11"/>
      <c r="O149" s="34" t="s">
        <v>53</v>
      </c>
      <c r="P149" s="34" t="s">
        <v>54</v>
      </c>
      <c r="Q149" s="34" t="s">
        <v>55</v>
      </c>
      <c r="R149" s="34" t="s">
        <v>56</v>
      </c>
      <c r="S149" s="34" t="s">
        <v>57</v>
      </c>
      <c r="U149" s="34" t="s">
        <v>58</v>
      </c>
      <c r="V149" s="34" t="s">
        <v>59</v>
      </c>
      <c r="W149" s="34" t="s">
        <v>60</v>
      </c>
      <c r="X149" s="34" t="s">
        <v>61</v>
      </c>
    </row>
    <row r="150" customFormat="false" ht="15" hidden="false" customHeight="true" outlineLevel="0" collapsed="false">
      <c r="A150" s="1" t="s">
        <v>0</v>
      </c>
      <c r="B150" s="35" t="s">
        <v>0</v>
      </c>
      <c r="C150" s="9"/>
      <c r="D150" s="30"/>
      <c r="E150" s="31"/>
      <c r="F150" s="31"/>
      <c r="G150" s="31"/>
      <c r="H150" s="31"/>
      <c r="I150" s="31"/>
      <c r="J150" s="31"/>
      <c r="K150" s="31"/>
      <c r="L150" s="32"/>
      <c r="M150" s="11"/>
      <c r="O150" s="34" t="n">
        <v>41622</v>
      </c>
      <c r="P150" s="34" t="str">
        <f aca="false">G132</f>
        <v>Enter Data</v>
      </c>
      <c r="Q150" s="34" t="n">
        <v>1350</v>
      </c>
      <c r="R150" s="34" t="e">
        <f aca="false">Q150-P150</f>
        <v>#VALUE!</v>
      </c>
      <c r="S150" s="34" t="e">
        <f aca="false">R150*$G$7/O150*1000</f>
        <v>#VALUE!</v>
      </c>
      <c r="U150" s="34" t="n">
        <v>30</v>
      </c>
      <c r="V150" s="34" t="e">
        <f aca="false">R150/U150</f>
        <v>#VALUE!</v>
      </c>
      <c r="W150" s="34" t="e">
        <f aca="false">ROUNDUP(V150,0)</f>
        <v>#VALUE!</v>
      </c>
      <c r="X150" s="57" t="e">
        <f aca="false">S150/W150</f>
        <v>#VALUE!</v>
      </c>
    </row>
    <row r="151" customFormat="false" ht="14.25" hidden="true" customHeight="false" outlineLevel="0" collapsed="false">
      <c r="B151" s="58"/>
      <c r="C151" s="9"/>
      <c r="D151" s="10"/>
      <c r="E151" s="10"/>
      <c r="F151" s="10"/>
      <c r="G151" s="10"/>
      <c r="H151" s="10"/>
      <c r="I151" s="10"/>
      <c r="J151" s="10"/>
      <c r="K151" s="10"/>
      <c r="L151" s="10"/>
      <c r="M151" s="11"/>
      <c r="O151" s="34" t="s">
        <v>53</v>
      </c>
      <c r="P151" s="34" t="s">
        <v>54</v>
      </c>
      <c r="Q151" s="34" t="s">
        <v>55</v>
      </c>
      <c r="R151" s="34" t="s">
        <v>56</v>
      </c>
      <c r="S151" s="34" t="s">
        <v>57</v>
      </c>
      <c r="U151" s="34" t="s">
        <v>58</v>
      </c>
      <c r="V151" s="34" t="s">
        <v>59</v>
      </c>
      <c r="W151" s="34" t="s">
        <v>60</v>
      </c>
      <c r="X151" s="34" t="s">
        <v>61</v>
      </c>
    </row>
    <row r="152" customFormat="false" ht="14.25" hidden="true" customHeight="false" outlineLevel="0" collapsed="false">
      <c r="B152" s="58"/>
      <c r="C152" s="9"/>
      <c r="D152" s="10"/>
      <c r="E152" s="10"/>
      <c r="F152" s="10"/>
      <c r="G152" s="10"/>
      <c r="H152" s="10"/>
      <c r="I152" s="10"/>
      <c r="J152" s="10"/>
      <c r="K152" s="10"/>
      <c r="L152" s="10"/>
      <c r="M152" s="11"/>
      <c r="O152" s="34" t="n">
        <v>44160</v>
      </c>
      <c r="P152" s="34" t="str">
        <f aca="false">G132</f>
        <v>Enter Data</v>
      </c>
      <c r="Q152" s="34" t="n">
        <v>1350</v>
      </c>
      <c r="R152" s="34" t="e">
        <f aca="false">Q152-P152</f>
        <v>#VALUE!</v>
      </c>
      <c r="S152" s="34" t="e">
        <f aca="false">R152*$G$7/O152*1000</f>
        <v>#VALUE!</v>
      </c>
      <c r="U152" s="34" t="n">
        <v>30</v>
      </c>
      <c r="V152" s="34" t="e">
        <f aca="false">R152/U152</f>
        <v>#VALUE!</v>
      </c>
      <c r="W152" s="34" t="e">
        <f aca="false">ROUNDUP(V152,0)</f>
        <v>#VALUE!</v>
      </c>
      <c r="X152" s="57" t="e">
        <f aca="false">S152/W152</f>
        <v>#VALUE!</v>
      </c>
    </row>
    <row r="153" customFormat="false" ht="15" hidden="false" customHeight="true" outlineLevel="0" collapsed="false">
      <c r="A153" s="8" t="s">
        <v>0</v>
      </c>
      <c r="B153" s="35" t="s">
        <v>0</v>
      </c>
      <c r="C153" s="9"/>
      <c r="D153" s="10"/>
      <c r="E153" s="10"/>
      <c r="F153" s="10"/>
      <c r="G153" s="10"/>
      <c r="H153" s="10"/>
      <c r="I153" s="10"/>
      <c r="J153" s="10"/>
      <c r="K153" s="10"/>
      <c r="L153" s="10"/>
      <c r="M153" s="11"/>
    </row>
    <row r="154" customFormat="false" ht="8.25" hidden="false" customHeight="true" outlineLevel="0" collapsed="false">
      <c r="A154" s="8" t="s">
        <v>0</v>
      </c>
      <c r="B154" s="35" t="s">
        <v>0</v>
      </c>
      <c r="C154" s="9"/>
      <c r="D154" s="40"/>
      <c r="E154" s="41"/>
      <c r="F154" s="41"/>
      <c r="G154" s="41"/>
      <c r="H154" s="41"/>
      <c r="I154" s="41"/>
      <c r="J154" s="41"/>
      <c r="K154" s="41"/>
      <c r="L154" s="43"/>
      <c r="M154" s="11"/>
    </row>
    <row r="155" customFormat="false" ht="18" hidden="false" customHeight="true" outlineLevel="0" collapsed="false">
      <c r="A155" s="8" t="s">
        <v>0</v>
      </c>
      <c r="B155" s="35" t="s">
        <v>0</v>
      </c>
      <c r="C155" s="9"/>
      <c r="D155" s="9"/>
      <c r="E155" s="49" t="s">
        <v>94</v>
      </c>
      <c r="F155" s="10"/>
      <c r="G155" s="50" t="s">
        <v>13</v>
      </c>
      <c r="H155" s="10" t="s">
        <v>40</v>
      </c>
      <c r="I155" s="10"/>
      <c r="J155" s="10"/>
      <c r="K155" s="51" t="s">
        <v>18</v>
      </c>
      <c r="L155" s="11"/>
      <c r="M155" s="11"/>
    </row>
    <row r="156" customFormat="false" ht="102.75" hidden="false" customHeight="true" outlineLevel="0" collapsed="false">
      <c r="A156" s="8" t="s">
        <v>0</v>
      </c>
      <c r="B156" s="35" t="s">
        <v>0</v>
      </c>
      <c r="C156" s="9"/>
      <c r="D156" s="9"/>
      <c r="E156" s="10"/>
      <c r="F156" s="10"/>
      <c r="G156" s="10"/>
      <c r="H156" s="10"/>
      <c r="I156" s="10"/>
      <c r="J156" s="10"/>
      <c r="K156" s="52" t="str">
        <f aca="false">IF(AND(G155&gt;=O157,G155&lt;=P157),N157,IF(AND(G155&gt;=O158,G155&lt;=P158),N158,IF(AND(G155&gt;=O159,G155&lt;=P159),N159,IF(AND(G155&gt;=O160,G155&lt;=P160),N160,IF(AND(G155&gt;=O161,G155&lt;=P161),N161,IF(AND(G155&gt;=O162,G155&lt;=P162),N162,N163))))))</f>
        <v>Verify Data Entry</v>
      </c>
      <c r="L156" s="11"/>
      <c r="M156" s="11"/>
      <c r="O156" s="34" t="s">
        <v>19</v>
      </c>
      <c r="P156" s="34" t="s">
        <v>20</v>
      </c>
    </row>
    <row r="157" customFormat="false" ht="57" hidden="true" customHeight="true" outlineLevel="0" collapsed="false">
      <c r="A157" s="8"/>
      <c r="B157" s="35"/>
      <c r="C157" s="9"/>
      <c r="D157" s="9"/>
      <c r="E157" s="10"/>
      <c r="F157" s="10"/>
      <c r="G157" s="10"/>
      <c r="H157" s="10"/>
      <c r="I157" s="10"/>
      <c r="J157" s="10"/>
      <c r="K157" s="53"/>
      <c r="L157" s="11"/>
      <c r="M157" s="11"/>
      <c r="N157" s="54" t="s">
        <v>95</v>
      </c>
      <c r="O157" s="34" t="n">
        <v>0</v>
      </c>
      <c r="P157" s="34" t="n">
        <v>3</v>
      </c>
    </row>
    <row r="158" customFormat="false" ht="57" hidden="true" customHeight="true" outlineLevel="0" collapsed="false">
      <c r="A158" s="8"/>
      <c r="B158" s="35"/>
      <c r="C158" s="9"/>
      <c r="D158" s="9"/>
      <c r="E158" s="10"/>
      <c r="F158" s="10"/>
      <c r="G158" s="10"/>
      <c r="H158" s="10"/>
      <c r="I158" s="10"/>
      <c r="J158" s="10"/>
      <c r="K158" s="53"/>
      <c r="L158" s="11"/>
      <c r="M158" s="11"/>
      <c r="N158" s="54" t="s">
        <v>96</v>
      </c>
      <c r="O158" s="34" t="n">
        <v>3.01</v>
      </c>
      <c r="P158" s="34" t="n">
        <v>6</v>
      </c>
    </row>
    <row r="159" customFormat="false" ht="57" hidden="true" customHeight="true" outlineLevel="0" collapsed="false">
      <c r="A159" s="8"/>
      <c r="B159" s="35"/>
      <c r="C159" s="9"/>
      <c r="D159" s="9"/>
      <c r="E159" s="10"/>
      <c r="F159" s="10"/>
      <c r="G159" s="10"/>
      <c r="H159" s="10"/>
      <c r="I159" s="10"/>
      <c r="J159" s="10"/>
      <c r="K159" s="53"/>
      <c r="L159" s="11"/>
      <c r="M159" s="11"/>
      <c r="N159" s="54" t="s">
        <v>97</v>
      </c>
      <c r="O159" s="34" t="n">
        <v>6.01</v>
      </c>
      <c r="P159" s="34" t="n">
        <v>9</v>
      </c>
    </row>
    <row r="160" customFormat="false" ht="72" hidden="true" customHeight="true" outlineLevel="0" collapsed="false">
      <c r="A160" s="8"/>
      <c r="B160" s="35"/>
      <c r="C160" s="9"/>
      <c r="D160" s="9"/>
      <c r="E160" s="10"/>
      <c r="F160" s="10"/>
      <c r="G160" s="10"/>
      <c r="H160" s="10"/>
      <c r="I160" s="10"/>
      <c r="J160" s="10"/>
      <c r="K160" s="53"/>
      <c r="L160" s="11"/>
      <c r="M160" s="11"/>
      <c r="N160" s="54" t="s">
        <v>98</v>
      </c>
      <c r="O160" s="34" t="n">
        <v>9.01</v>
      </c>
      <c r="P160" s="34" t="n">
        <v>12</v>
      </c>
    </row>
    <row r="161" customFormat="false" ht="57" hidden="true" customHeight="true" outlineLevel="0" collapsed="false">
      <c r="A161" s="8"/>
      <c r="B161" s="35"/>
      <c r="C161" s="9"/>
      <c r="D161" s="9"/>
      <c r="E161" s="10"/>
      <c r="F161" s="10"/>
      <c r="G161" s="10"/>
      <c r="H161" s="10"/>
      <c r="I161" s="10"/>
      <c r="J161" s="10"/>
      <c r="K161" s="53"/>
      <c r="L161" s="11"/>
      <c r="M161" s="11"/>
      <c r="N161" s="54" t="s">
        <v>99</v>
      </c>
      <c r="O161" s="34" t="n">
        <v>12.01</v>
      </c>
      <c r="P161" s="34" t="n">
        <v>20</v>
      </c>
    </row>
    <row r="162" customFormat="false" ht="72" hidden="true" customHeight="true" outlineLevel="0" collapsed="false">
      <c r="A162" s="8"/>
      <c r="B162" s="35"/>
      <c r="C162" s="9"/>
      <c r="D162" s="9"/>
      <c r="E162" s="10"/>
      <c r="F162" s="10"/>
      <c r="G162" s="10"/>
      <c r="H162" s="10"/>
      <c r="I162" s="10"/>
      <c r="J162" s="10"/>
      <c r="K162" s="53"/>
      <c r="L162" s="11"/>
      <c r="M162" s="11"/>
      <c r="N162" s="54" t="s">
        <v>100</v>
      </c>
      <c r="O162" s="34" t="n">
        <v>20.01</v>
      </c>
      <c r="P162" s="34" t="n">
        <v>60</v>
      </c>
    </row>
    <row r="163" customFormat="false" ht="14.25" hidden="true" customHeight="false" outlineLevel="0" collapsed="false">
      <c r="A163" s="8"/>
      <c r="B163" s="35"/>
      <c r="C163" s="9"/>
      <c r="D163" s="9"/>
      <c r="E163" s="10"/>
      <c r="F163" s="10"/>
      <c r="G163" s="10"/>
      <c r="H163" s="10"/>
      <c r="I163" s="10"/>
      <c r="J163" s="10"/>
      <c r="L163" s="11"/>
      <c r="M163" s="11"/>
      <c r="N163" s="34" t="s">
        <v>27</v>
      </c>
    </row>
    <row r="164" customFormat="false" ht="14.25" hidden="false" customHeight="false" outlineLevel="0" collapsed="false">
      <c r="A164" s="8" t="s">
        <v>0</v>
      </c>
      <c r="B164" s="35" t="s">
        <v>0</v>
      </c>
      <c r="C164" s="9"/>
      <c r="D164" s="9"/>
      <c r="E164" s="10"/>
      <c r="F164" s="10"/>
      <c r="G164" s="10"/>
      <c r="H164" s="10"/>
      <c r="I164" s="10"/>
      <c r="J164" s="10"/>
      <c r="K164" s="10"/>
      <c r="L164" s="11"/>
      <c r="M164" s="11"/>
    </row>
    <row r="165" customFormat="false" ht="14.25" hidden="false" customHeight="false" outlineLevel="0" collapsed="false">
      <c r="A165" s="8" t="s">
        <v>0</v>
      </c>
      <c r="B165" s="35" t="s">
        <v>0</v>
      </c>
      <c r="C165" s="9"/>
      <c r="D165" s="9"/>
      <c r="E165" s="51" t="str">
        <f aca="false">IF(AND(G155&gt;=0,G155&lt;=10),N166,IF(AND(G155&gt;=10,G155&lt;=60),N167,N168))</f>
        <v>Verify Data Entry</v>
      </c>
      <c r="F165" s="10"/>
      <c r="G165" s="10"/>
      <c r="H165" s="10"/>
      <c r="I165" s="10"/>
      <c r="J165" s="10"/>
      <c r="K165" s="10"/>
      <c r="L165" s="11"/>
      <c r="M165" s="11"/>
    </row>
    <row r="166" customFormat="false" ht="15.75" hidden="false" customHeight="true" outlineLevel="0" collapsed="false">
      <c r="A166" s="8" t="s">
        <v>0</v>
      </c>
      <c r="B166" s="35" t="s">
        <v>0</v>
      </c>
      <c r="C166" s="9"/>
      <c r="D166" s="9"/>
      <c r="E166" s="55" t="n">
        <f aca="false">IF(AND(E165=N166),X171,0)</f>
        <v>0</v>
      </c>
      <c r="F166" s="10" t="s">
        <v>47</v>
      </c>
      <c r="G166" s="47" t="s">
        <v>48</v>
      </c>
      <c r="H166" s="10" t="n">
        <f aca="false">IF(AND(E165=N166),W171,0)</f>
        <v>0</v>
      </c>
      <c r="I166" s="10" t="s">
        <v>49</v>
      </c>
      <c r="J166" s="10"/>
      <c r="K166" s="10"/>
      <c r="L166" s="11"/>
      <c r="M166" s="11"/>
      <c r="N166" s="54" t="s">
        <v>101</v>
      </c>
    </row>
    <row r="167" customFormat="false" ht="14.25" hidden="true" customHeight="false" outlineLevel="0" collapsed="false">
      <c r="A167" s="8"/>
      <c r="B167" s="35"/>
      <c r="C167" s="9"/>
      <c r="D167" s="9"/>
      <c r="E167" s="10"/>
      <c r="F167" s="10"/>
      <c r="G167" s="10"/>
      <c r="H167" s="10"/>
      <c r="I167" s="10"/>
      <c r="J167" s="10"/>
      <c r="K167" s="10"/>
      <c r="L167" s="11"/>
      <c r="M167" s="11"/>
      <c r="N167" s="54" t="s">
        <v>51</v>
      </c>
    </row>
    <row r="168" customFormat="false" ht="14.25" hidden="true" customHeight="false" outlineLevel="0" collapsed="false">
      <c r="A168" s="8"/>
      <c r="B168" s="35"/>
      <c r="C168" s="9"/>
      <c r="D168" s="9"/>
      <c r="E168" s="10"/>
      <c r="F168" s="10"/>
      <c r="G168" s="10"/>
      <c r="H168" s="10"/>
      <c r="I168" s="10"/>
      <c r="J168" s="10"/>
      <c r="K168" s="10"/>
      <c r="L168" s="11"/>
      <c r="M168" s="11"/>
      <c r="N168" s="54" t="s">
        <v>27</v>
      </c>
    </row>
    <row r="169" customFormat="false" ht="14.25" hidden="true" customHeight="false" outlineLevel="0" collapsed="false">
      <c r="A169" s="8"/>
      <c r="B169" s="35"/>
      <c r="C169" s="9"/>
      <c r="D169" s="9"/>
      <c r="E169" s="10"/>
      <c r="F169" s="10"/>
      <c r="G169" s="10"/>
      <c r="H169" s="10"/>
      <c r="I169" s="10"/>
      <c r="J169" s="10"/>
      <c r="K169" s="10"/>
      <c r="L169" s="11"/>
      <c r="M169" s="11"/>
      <c r="N169" s="54"/>
    </row>
    <row r="170" customFormat="false" ht="14.25" hidden="true" customHeight="false" outlineLevel="0" collapsed="false">
      <c r="A170" s="56"/>
      <c r="B170" s="35"/>
      <c r="C170" s="9"/>
      <c r="D170" s="9"/>
      <c r="E170" s="10"/>
      <c r="F170" s="10"/>
      <c r="G170" s="10"/>
      <c r="H170" s="10"/>
      <c r="I170" s="10"/>
      <c r="J170" s="10"/>
      <c r="K170" s="10"/>
      <c r="L170" s="11"/>
      <c r="M170" s="11"/>
      <c r="O170" s="34" t="s">
        <v>53</v>
      </c>
      <c r="P170" s="34" t="s">
        <v>54</v>
      </c>
      <c r="Q170" s="34" t="s">
        <v>55</v>
      </c>
      <c r="R170" s="34" t="s">
        <v>56</v>
      </c>
      <c r="S170" s="34" t="s">
        <v>57</v>
      </c>
      <c r="U170" s="34" t="s">
        <v>58</v>
      </c>
      <c r="V170" s="34" t="s">
        <v>59</v>
      </c>
      <c r="W170" s="34" t="s">
        <v>60</v>
      </c>
      <c r="X170" s="34" t="s">
        <v>61</v>
      </c>
    </row>
    <row r="171" customFormat="false" ht="15" hidden="false" customHeight="true" outlineLevel="0" collapsed="false">
      <c r="A171" s="1" t="s">
        <v>0</v>
      </c>
      <c r="B171" s="35" t="s">
        <v>0</v>
      </c>
      <c r="C171" s="9"/>
      <c r="D171" s="30"/>
      <c r="E171" s="31"/>
      <c r="F171" s="31"/>
      <c r="G171" s="31"/>
      <c r="H171" s="31"/>
      <c r="I171" s="31"/>
      <c r="J171" s="31"/>
      <c r="K171" s="31"/>
      <c r="L171" s="32"/>
      <c r="M171" s="11"/>
      <c r="O171" s="34" t="n">
        <v>54000</v>
      </c>
      <c r="P171" s="34" t="str">
        <f aca="false">G155</f>
        <v>Enter Data</v>
      </c>
      <c r="Q171" s="34" t="n">
        <v>10</v>
      </c>
      <c r="R171" s="34" t="e">
        <f aca="false">Q171-P171</f>
        <v>#VALUE!</v>
      </c>
      <c r="S171" s="34" t="e">
        <f aca="false">R171*$G$7/O171*1000</f>
        <v>#VALUE!</v>
      </c>
      <c r="U171" s="34" t="n">
        <v>1</v>
      </c>
      <c r="V171" s="34" t="e">
        <f aca="false">R171/U171</f>
        <v>#VALUE!</v>
      </c>
      <c r="W171" s="34" t="e">
        <f aca="false">ROUNDUP(V171,0)</f>
        <v>#VALUE!</v>
      </c>
      <c r="X171" s="57" t="e">
        <f aca="false">S171/W171</f>
        <v>#VALUE!</v>
      </c>
    </row>
    <row r="172" customFormat="false" ht="15" hidden="false" customHeight="true" outlineLevel="0" collapsed="false">
      <c r="A172" s="8" t="s">
        <v>0</v>
      </c>
      <c r="B172" s="35" t="s">
        <v>0</v>
      </c>
      <c r="C172" s="9"/>
      <c r="D172" s="10"/>
      <c r="E172" s="10"/>
      <c r="F172" s="10"/>
      <c r="G172" s="10"/>
      <c r="H172" s="10"/>
      <c r="I172" s="10"/>
      <c r="J172" s="10"/>
      <c r="K172" s="10"/>
      <c r="L172" s="10"/>
      <c r="M172" s="11"/>
    </row>
    <row r="173" customFormat="false" ht="8.25" hidden="false" customHeight="true" outlineLevel="0" collapsed="false">
      <c r="A173" s="8" t="s">
        <v>0</v>
      </c>
      <c r="B173" s="35" t="s">
        <v>0</v>
      </c>
      <c r="C173" s="9"/>
      <c r="D173" s="40"/>
      <c r="E173" s="41"/>
      <c r="F173" s="41"/>
      <c r="G173" s="41"/>
      <c r="H173" s="41"/>
      <c r="I173" s="41"/>
      <c r="J173" s="41"/>
      <c r="K173" s="41"/>
      <c r="L173" s="43"/>
      <c r="M173" s="11"/>
    </row>
    <row r="174" customFormat="false" ht="18" hidden="false" customHeight="true" outlineLevel="0" collapsed="false">
      <c r="A174" s="8" t="s">
        <v>0</v>
      </c>
      <c r="B174" s="35" t="s">
        <v>0</v>
      </c>
      <c r="C174" s="9"/>
      <c r="D174" s="9"/>
      <c r="E174" s="49" t="s">
        <v>336</v>
      </c>
      <c r="F174" s="10"/>
      <c r="G174" s="50" t="s">
        <v>13</v>
      </c>
      <c r="H174" s="10" t="s">
        <v>40</v>
      </c>
      <c r="I174" s="10"/>
      <c r="J174" s="10"/>
      <c r="K174" s="51" t="s">
        <v>18</v>
      </c>
      <c r="L174" s="11"/>
      <c r="M174" s="11"/>
    </row>
    <row r="175" customFormat="false" ht="105.75" hidden="false" customHeight="true" outlineLevel="0" collapsed="false">
      <c r="A175" s="8" t="s">
        <v>0</v>
      </c>
      <c r="B175" s="35" t="s">
        <v>0</v>
      </c>
      <c r="C175" s="9"/>
      <c r="D175" s="9"/>
      <c r="E175" s="10"/>
      <c r="F175" s="10"/>
      <c r="G175" s="10"/>
      <c r="H175" s="10"/>
      <c r="I175" s="10"/>
      <c r="J175" s="10"/>
      <c r="K175" s="52" t="str">
        <f aca="false">IF(AND(G174&gt;=O176,G174&lt;=P176),N176,IF(AND(G174&gt;=O177,G174&lt;=P177),N177,IF(AND(G174&gt;=O178,G174&lt;=P178),N178,IF(AND(G174&gt;=O179,G174&lt;=P179),N179,IF(AND(G174&gt;=O180,G174&lt;=P180),N180,IF(AND(G174&gt;=O181,G174&lt;=P181),N181,N182))))))</f>
        <v>Verify Data Entry</v>
      </c>
      <c r="L175" s="11"/>
      <c r="M175" s="11"/>
      <c r="O175" s="34" t="s">
        <v>19</v>
      </c>
      <c r="P175" s="34" t="s">
        <v>20</v>
      </c>
    </row>
    <row r="176" customFormat="false" ht="42.75" hidden="true" customHeight="true" outlineLevel="0" collapsed="false">
      <c r="A176" s="8"/>
      <c r="B176" s="35"/>
      <c r="C176" s="9"/>
      <c r="D176" s="9"/>
      <c r="E176" s="10"/>
      <c r="F176" s="10"/>
      <c r="G176" s="10"/>
      <c r="H176" s="10"/>
      <c r="I176" s="10"/>
      <c r="J176" s="10"/>
      <c r="K176" s="53"/>
      <c r="L176" s="11"/>
      <c r="M176" s="11"/>
      <c r="N176" s="54" t="s">
        <v>337</v>
      </c>
      <c r="O176" s="34" t="n">
        <v>0</v>
      </c>
      <c r="P176" s="34" t="n">
        <v>1200</v>
      </c>
    </row>
    <row r="177" customFormat="false" ht="28.5" hidden="true" customHeight="true" outlineLevel="0" collapsed="false">
      <c r="A177" s="8"/>
      <c r="B177" s="35"/>
      <c r="C177" s="9"/>
      <c r="D177" s="9"/>
      <c r="E177" s="10"/>
      <c r="F177" s="10"/>
      <c r="G177" s="10"/>
      <c r="H177" s="10"/>
      <c r="I177" s="10"/>
      <c r="J177" s="10"/>
      <c r="K177" s="53"/>
      <c r="L177" s="11"/>
      <c r="M177" s="11"/>
      <c r="N177" s="54" t="s">
        <v>338</v>
      </c>
      <c r="O177" s="34" t="n">
        <v>1200</v>
      </c>
      <c r="P177" s="34" t="n">
        <v>2250</v>
      </c>
    </row>
    <row r="178" customFormat="false" ht="14.25" hidden="true" customHeight="false" outlineLevel="0" collapsed="false">
      <c r="A178" s="8"/>
      <c r="B178" s="35"/>
      <c r="C178" s="9"/>
      <c r="D178" s="9"/>
      <c r="E178" s="10"/>
      <c r="F178" s="10"/>
      <c r="G178" s="10"/>
      <c r="H178" s="10"/>
      <c r="I178" s="10"/>
      <c r="J178" s="10"/>
      <c r="K178" s="53"/>
      <c r="L178" s="11"/>
      <c r="M178" s="11"/>
      <c r="N178" s="54" t="s">
        <v>64</v>
      </c>
      <c r="O178" s="34" t="n">
        <v>2250</v>
      </c>
      <c r="P178" s="34" t="n">
        <v>2800</v>
      </c>
    </row>
    <row r="179" customFormat="false" ht="100.5" hidden="true" customHeight="true" outlineLevel="0" collapsed="false">
      <c r="A179" s="8"/>
      <c r="B179" s="35"/>
      <c r="C179" s="9"/>
      <c r="D179" s="9"/>
      <c r="E179" s="10"/>
      <c r="F179" s="10"/>
      <c r="G179" s="10"/>
      <c r="H179" s="10"/>
      <c r="I179" s="10"/>
      <c r="J179" s="10"/>
      <c r="K179" s="53"/>
      <c r="L179" s="11"/>
      <c r="M179" s="11"/>
      <c r="N179" s="54" t="s">
        <v>339</v>
      </c>
      <c r="O179" s="34" t="n">
        <v>2800</v>
      </c>
      <c r="P179" s="34" t="n">
        <v>3200</v>
      </c>
    </row>
    <row r="180" customFormat="false" ht="86.25" hidden="true" customHeight="true" outlineLevel="0" collapsed="false">
      <c r="A180" s="8"/>
      <c r="B180" s="35"/>
      <c r="C180" s="9"/>
      <c r="D180" s="9"/>
      <c r="E180" s="10"/>
      <c r="F180" s="10"/>
      <c r="G180" s="10"/>
      <c r="H180" s="10"/>
      <c r="I180" s="10"/>
      <c r="J180" s="10"/>
      <c r="K180" s="53"/>
      <c r="L180" s="11"/>
      <c r="M180" s="11"/>
      <c r="N180" s="54" t="s">
        <v>66</v>
      </c>
      <c r="O180" s="34" t="n">
        <v>3200</v>
      </c>
      <c r="P180" s="34" t="n">
        <v>3300</v>
      </c>
    </row>
    <row r="181" customFormat="false" ht="86.25" hidden="true" customHeight="true" outlineLevel="0" collapsed="false">
      <c r="A181" s="8"/>
      <c r="B181" s="35"/>
      <c r="C181" s="9"/>
      <c r="D181" s="9"/>
      <c r="E181" s="10"/>
      <c r="F181" s="10"/>
      <c r="G181" s="10"/>
      <c r="H181" s="10"/>
      <c r="I181" s="10"/>
      <c r="J181" s="10"/>
      <c r="K181" s="53"/>
      <c r="L181" s="11"/>
      <c r="M181" s="11"/>
      <c r="N181" s="54" t="s">
        <v>67</v>
      </c>
      <c r="O181" s="34" t="n">
        <v>3300</v>
      </c>
      <c r="P181" s="34" t="n">
        <v>3500</v>
      </c>
    </row>
    <row r="182" customFormat="false" ht="14.25" hidden="true" customHeight="false" outlineLevel="0" collapsed="false">
      <c r="A182" s="8"/>
      <c r="B182" s="35"/>
      <c r="C182" s="9"/>
      <c r="D182" s="9"/>
      <c r="E182" s="10"/>
      <c r="F182" s="10"/>
      <c r="G182" s="10"/>
      <c r="H182" s="10"/>
      <c r="I182" s="10"/>
      <c r="J182" s="10"/>
      <c r="L182" s="11"/>
      <c r="M182" s="11"/>
      <c r="N182" s="34" t="s">
        <v>27</v>
      </c>
    </row>
    <row r="183" customFormat="false" ht="14.25" hidden="true" customHeight="false" outlineLevel="0" collapsed="false">
      <c r="A183" s="8"/>
      <c r="B183" s="35"/>
      <c r="C183" s="9"/>
      <c r="D183" s="9"/>
      <c r="E183" s="10"/>
      <c r="F183" s="10"/>
      <c r="G183" s="10"/>
      <c r="H183" s="10"/>
      <c r="I183" s="10"/>
      <c r="J183" s="10"/>
      <c r="K183" s="10"/>
      <c r="L183" s="11"/>
      <c r="M183" s="11"/>
    </row>
    <row r="184" customFormat="false" ht="15" hidden="false" customHeight="true" outlineLevel="0" collapsed="false">
      <c r="A184" s="1" t="s">
        <v>0</v>
      </c>
      <c r="B184" s="35" t="s">
        <v>0</v>
      </c>
      <c r="C184" s="9"/>
      <c r="D184" s="30"/>
      <c r="E184" s="31"/>
      <c r="F184" s="31"/>
      <c r="G184" s="31"/>
      <c r="H184" s="31"/>
      <c r="I184" s="31"/>
      <c r="J184" s="31"/>
      <c r="K184" s="31"/>
      <c r="L184" s="32"/>
      <c r="M184" s="11"/>
      <c r="X184" s="57"/>
    </row>
    <row r="185" customFormat="false" ht="14.25" hidden="true" customHeight="false" outlineLevel="0" collapsed="false">
      <c r="A185" s="8" t="s">
        <v>0</v>
      </c>
      <c r="B185" s="35"/>
      <c r="C185" s="9"/>
      <c r="D185" s="10"/>
      <c r="E185" s="10"/>
      <c r="F185" s="10"/>
      <c r="G185" s="10"/>
      <c r="H185" s="10"/>
      <c r="I185" s="10"/>
      <c r="J185" s="10"/>
      <c r="K185" s="10"/>
      <c r="L185" s="10"/>
      <c r="M185" s="11"/>
    </row>
    <row r="186" customFormat="false" ht="15" hidden="false" customHeight="true" outlineLevel="0" collapsed="false">
      <c r="A186" s="1" t="s">
        <v>0</v>
      </c>
      <c r="B186" s="35" t="s">
        <v>0</v>
      </c>
      <c r="C186" s="30"/>
      <c r="D186" s="31"/>
      <c r="E186" s="31"/>
      <c r="F186" s="31"/>
      <c r="G186" s="31"/>
      <c r="H186" s="31"/>
      <c r="I186" s="31"/>
      <c r="J186" s="31"/>
      <c r="K186" s="31"/>
      <c r="L186" s="31"/>
      <c r="M186" s="32"/>
    </row>
    <row r="187" s="33" customFormat="true" ht="6.75" hidden="false" customHeight="true" outlineLevel="0" collapsed="false">
      <c r="A187" s="1" t="s">
        <v>0</v>
      </c>
      <c r="B187" s="35" t="s">
        <v>0</v>
      </c>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row>
    <row r="188" customFormat="false" ht="15" hidden="false" customHeight="true" outlineLevel="0" collapsed="false">
      <c r="A188" s="8" t="s">
        <v>0</v>
      </c>
      <c r="B188" s="35" t="s">
        <v>0</v>
      </c>
      <c r="C188" s="40"/>
      <c r="D188" s="41"/>
      <c r="E188" s="41"/>
      <c r="F188" s="41"/>
      <c r="G188" s="41"/>
      <c r="H188" s="41"/>
      <c r="I188" s="41"/>
      <c r="J188" s="41"/>
      <c r="K188" s="41"/>
      <c r="L188" s="41"/>
      <c r="M188" s="43"/>
    </row>
    <row r="189" customFormat="false" ht="27.75" hidden="false" customHeight="true" outlineLevel="0" collapsed="false">
      <c r="A189" s="8" t="s">
        <v>0</v>
      </c>
      <c r="B189" s="35" t="s">
        <v>0</v>
      </c>
      <c r="C189" s="9"/>
      <c r="D189" s="12" t="s">
        <v>129</v>
      </c>
      <c r="E189" s="13"/>
      <c r="F189" s="13"/>
      <c r="G189" s="13"/>
      <c r="H189" s="13"/>
      <c r="I189" s="13"/>
      <c r="J189" s="14"/>
      <c r="K189" s="15"/>
      <c r="L189" s="15"/>
      <c r="M189" s="16"/>
      <c r="N189" s="48"/>
    </row>
    <row r="190" customFormat="false" ht="15" hidden="false" customHeight="true" outlineLevel="0" collapsed="false">
      <c r="A190" s="8" t="s">
        <v>0</v>
      </c>
      <c r="B190" s="35" t="s">
        <v>0</v>
      </c>
      <c r="C190" s="9"/>
      <c r="D190" s="10"/>
      <c r="E190" s="10"/>
      <c r="F190" s="10"/>
      <c r="G190" s="10"/>
      <c r="H190" s="10"/>
      <c r="I190" s="10"/>
      <c r="J190" s="10"/>
      <c r="K190" s="10"/>
      <c r="L190" s="10"/>
      <c r="M190" s="11"/>
    </row>
    <row r="191" customFormat="false" ht="8.25" hidden="false" customHeight="true" outlineLevel="0" collapsed="false">
      <c r="A191" s="8" t="s">
        <v>0</v>
      </c>
      <c r="B191" s="35" t="s">
        <v>0</v>
      </c>
      <c r="C191" s="9"/>
      <c r="D191" s="40"/>
      <c r="E191" s="41"/>
      <c r="F191" s="41"/>
      <c r="G191" s="41"/>
      <c r="H191" s="41"/>
      <c r="I191" s="41"/>
      <c r="J191" s="41"/>
      <c r="K191" s="41"/>
      <c r="L191" s="43"/>
      <c r="M191" s="11"/>
    </row>
    <row r="192" customFormat="false" ht="18" hidden="false" customHeight="true" outlineLevel="0" collapsed="false">
      <c r="A192" s="8" t="s">
        <v>0</v>
      </c>
      <c r="B192" s="35" t="s">
        <v>0</v>
      </c>
      <c r="C192" s="9"/>
      <c r="D192" s="9"/>
      <c r="E192" s="49" t="s">
        <v>155</v>
      </c>
      <c r="F192" s="10"/>
      <c r="G192" s="50" t="s">
        <v>13</v>
      </c>
      <c r="H192" s="60" t="s">
        <v>131</v>
      </c>
      <c r="I192" s="10"/>
      <c r="J192" s="10"/>
      <c r="K192" s="51" t="s">
        <v>18</v>
      </c>
      <c r="L192" s="11"/>
      <c r="M192" s="11"/>
    </row>
    <row r="193" customFormat="false" ht="214.5" hidden="false" customHeight="true" outlineLevel="0" collapsed="false">
      <c r="A193" s="8" t="s">
        <v>0</v>
      </c>
      <c r="B193" s="35" t="s">
        <v>0</v>
      </c>
      <c r="C193" s="9"/>
      <c r="D193" s="9"/>
      <c r="E193" s="10"/>
      <c r="F193" s="10"/>
      <c r="G193" s="10"/>
      <c r="H193" s="10"/>
      <c r="I193" s="10"/>
      <c r="J193" s="10"/>
      <c r="K193" s="52" t="str">
        <f aca="false">IF(AND(G192&gt;=O194,G192&lt;=P194),N194,IF(AND(G192&gt;=O195,G192&lt;=P195),N195,IF(AND(G192&gt;=O196,G192&lt;=P196),N196,IF(AND(G192&gt;=O197,G192&lt;=P197),N197,IF(AND(G192&gt;=O198,G192&lt;=P198),N198,IF(AND(G192&gt;=O199,G192&lt;=P199),N199,IF(AND(G192&gt;=O200,G192&lt;=P200),N200,N201)))))))</f>
        <v>Verify Data Entry</v>
      </c>
      <c r="L193" s="11"/>
      <c r="M193" s="11"/>
      <c r="O193" s="34" t="s">
        <v>19</v>
      </c>
      <c r="P193" s="34" t="s">
        <v>20</v>
      </c>
    </row>
    <row r="194" customFormat="false" ht="172.5" hidden="true" customHeight="true" outlineLevel="0" collapsed="false">
      <c r="A194" s="8"/>
      <c r="B194" s="35"/>
      <c r="C194" s="9"/>
      <c r="D194" s="9"/>
      <c r="E194" s="10"/>
      <c r="F194" s="10"/>
      <c r="G194" s="10"/>
      <c r="H194" s="10"/>
      <c r="I194" s="10"/>
      <c r="J194" s="10"/>
      <c r="K194" s="53"/>
      <c r="L194" s="11"/>
      <c r="M194" s="11"/>
      <c r="N194" s="54" t="s">
        <v>156</v>
      </c>
      <c r="O194" s="34" t="n">
        <v>0</v>
      </c>
      <c r="P194" s="34" t="n">
        <v>4</v>
      </c>
    </row>
    <row r="195" customFormat="false" ht="72" hidden="true" customHeight="true" outlineLevel="0" collapsed="false">
      <c r="A195" s="8"/>
      <c r="B195" s="35"/>
      <c r="C195" s="9"/>
      <c r="D195" s="9"/>
      <c r="E195" s="10"/>
      <c r="F195" s="10"/>
      <c r="G195" s="10"/>
      <c r="H195" s="10"/>
      <c r="I195" s="10"/>
      <c r="J195" s="10"/>
      <c r="K195" s="53"/>
      <c r="L195" s="11"/>
      <c r="M195" s="11"/>
      <c r="N195" s="54" t="s">
        <v>157</v>
      </c>
      <c r="O195" s="34" t="n">
        <v>4.01</v>
      </c>
      <c r="P195" s="34" t="n">
        <v>8</v>
      </c>
    </row>
    <row r="196" customFormat="false" ht="28.5" hidden="true" customHeight="true" outlineLevel="0" collapsed="false">
      <c r="A196" s="8"/>
      <c r="B196" s="35"/>
      <c r="C196" s="9"/>
      <c r="D196" s="9"/>
      <c r="E196" s="10"/>
      <c r="F196" s="10"/>
      <c r="G196" s="10"/>
      <c r="H196" s="10"/>
      <c r="I196" s="10"/>
      <c r="J196" s="10"/>
      <c r="K196" s="53"/>
      <c r="L196" s="11"/>
      <c r="M196" s="11"/>
      <c r="N196" s="54" t="s">
        <v>158</v>
      </c>
      <c r="O196" s="34" t="n">
        <v>8.01</v>
      </c>
      <c r="P196" s="34" t="n">
        <v>13</v>
      </c>
    </row>
    <row r="197" customFormat="false" ht="57" hidden="true" customHeight="true" outlineLevel="0" collapsed="false">
      <c r="A197" s="8"/>
      <c r="B197" s="35"/>
      <c r="C197" s="9"/>
      <c r="D197" s="9"/>
      <c r="E197" s="10"/>
      <c r="F197" s="10"/>
      <c r="G197" s="10"/>
      <c r="H197" s="10"/>
      <c r="I197" s="10"/>
      <c r="J197" s="10"/>
      <c r="K197" s="53"/>
      <c r="L197" s="11"/>
      <c r="M197" s="11"/>
      <c r="N197" s="54" t="s">
        <v>159</v>
      </c>
      <c r="O197" s="34" t="n">
        <v>13.01</v>
      </c>
      <c r="P197" s="34" t="n">
        <v>15</v>
      </c>
    </row>
    <row r="198" customFormat="false" ht="100.5" hidden="true" customHeight="true" outlineLevel="0" collapsed="false">
      <c r="A198" s="8"/>
      <c r="B198" s="35"/>
      <c r="C198" s="9"/>
      <c r="D198" s="9"/>
      <c r="E198" s="10"/>
      <c r="F198" s="10"/>
      <c r="G198" s="10"/>
      <c r="H198" s="10"/>
      <c r="I198" s="10"/>
      <c r="J198" s="10"/>
      <c r="K198" s="53"/>
      <c r="L198" s="11"/>
      <c r="M198" s="11"/>
      <c r="N198" s="54" t="s">
        <v>160</v>
      </c>
      <c r="O198" s="34" t="n">
        <v>15.01</v>
      </c>
      <c r="P198" s="34" t="n">
        <v>30</v>
      </c>
    </row>
    <row r="199" customFormat="false" ht="158.25" hidden="true" customHeight="true" outlineLevel="0" collapsed="false">
      <c r="A199" s="8"/>
      <c r="B199" s="35"/>
      <c r="C199" s="9"/>
      <c r="D199" s="9"/>
      <c r="E199" s="10"/>
      <c r="F199" s="10"/>
      <c r="G199" s="10"/>
      <c r="H199" s="10"/>
      <c r="I199" s="10"/>
      <c r="J199" s="10"/>
      <c r="K199" s="53"/>
      <c r="L199" s="11"/>
      <c r="M199" s="11"/>
      <c r="N199" s="54" t="s">
        <v>161</v>
      </c>
      <c r="O199" s="34" t="n">
        <v>30.01</v>
      </c>
      <c r="P199" s="34" t="n">
        <v>100</v>
      </c>
    </row>
    <row r="200" customFormat="false" ht="144" hidden="true" customHeight="true" outlineLevel="0" collapsed="false">
      <c r="A200" s="8"/>
      <c r="B200" s="35"/>
      <c r="C200" s="9"/>
      <c r="D200" s="9"/>
      <c r="E200" s="10"/>
      <c r="F200" s="10"/>
      <c r="G200" s="10"/>
      <c r="H200" s="10"/>
      <c r="I200" s="10"/>
      <c r="J200" s="10"/>
      <c r="K200" s="53"/>
      <c r="L200" s="11"/>
      <c r="M200" s="11"/>
      <c r="N200" s="54" t="s">
        <v>162</v>
      </c>
      <c r="O200" s="34" t="n">
        <v>100.01</v>
      </c>
      <c r="P200" s="34" t="n">
        <v>160</v>
      </c>
    </row>
    <row r="201" customFormat="false" ht="14.25" hidden="true" customHeight="false" outlineLevel="0" collapsed="false">
      <c r="A201" s="8"/>
      <c r="B201" s="35"/>
      <c r="C201" s="9"/>
      <c r="D201" s="9"/>
      <c r="E201" s="10"/>
      <c r="F201" s="10"/>
      <c r="G201" s="10"/>
      <c r="H201" s="10"/>
      <c r="I201" s="10"/>
      <c r="J201" s="10"/>
      <c r="L201" s="11"/>
      <c r="M201" s="11"/>
      <c r="N201" s="34" t="s">
        <v>27</v>
      </c>
    </row>
    <row r="202" customFormat="false" ht="14.25" hidden="false" customHeight="false" outlineLevel="0" collapsed="false">
      <c r="A202" s="8" t="s">
        <v>0</v>
      </c>
      <c r="B202" s="35" t="s">
        <v>0</v>
      </c>
      <c r="C202" s="9"/>
      <c r="D202" s="9"/>
      <c r="E202" s="10"/>
      <c r="F202" s="10"/>
      <c r="G202" s="10"/>
      <c r="H202" s="10"/>
      <c r="I202" s="10"/>
      <c r="J202" s="10"/>
      <c r="K202" s="10"/>
      <c r="L202" s="11"/>
      <c r="M202" s="11"/>
    </row>
    <row r="203" customFormat="false" ht="17.25" hidden="false" customHeight="true" outlineLevel="0" collapsed="false">
      <c r="A203" s="8" t="s">
        <v>0</v>
      </c>
      <c r="B203" s="35" t="s">
        <v>0</v>
      </c>
      <c r="C203" s="9"/>
      <c r="D203" s="9"/>
      <c r="E203" s="51" t="str">
        <f aca="false">IF(AND(G192&gt;=0,G192&lt;=8),N204,IF(AND(G192&gt;=8,G192&lt;=15),N203,IF(AND(G192&gt;=15,G192&lt;=160),N205,N206)))</f>
        <v>Verify Data Entry</v>
      </c>
      <c r="F203" s="10"/>
      <c r="G203" s="10"/>
      <c r="H203" s="10"/>
      <c r="I203" s="10"/>
      <c r="J203" s="10"/>
      <c r="K203" s="10"/>
      <c r="L203" s="11"/>
      <c r="M203" s="11"/>
      <c r="N203" s="54" t="s">
        <v>163</v>
      </c>
    </row>
    <row r="204" customFormat="false" ht="15.75" hidden="false" customHeight="true" outlineLevel="0" collapsed="false">
      <c r="A204" s="8" t="s">
        <v>0</v>
      </c>
      <c r="B204" s="35" t="s">
        <v>0</v>
      </c>
      <c r="C204" s="9"/>
      <c r="D204" s="9"/>
      <c r="E204" s="55" t="n">
        <f aca="false">IF(AND(G192&gt;=0,G192&lt;=15),X209,IF(AND(G192&gt;=15),0))</f>
        <v>0</v>
      </c>
      <c r="F204" s="10" t="s">
        <v>47</v>
      </c>
      <c r="G204" s="47" t="s">
        <v>48</v>
      </c>
      <c r="H204" s="10" t="n">
        <f aca="false">IF(AND(G192&gt;=0,G192&lt;=15),W209,IF(AND(G192&gt;=15),0))</f>
        <v>0</v>
      </c>
      <c r="I204" s="10" t="s">
        <v>49</v>
      </c>
      <c r="J204" s="10"/>
      <c r="K204" s="10"/>
      <c r="L204" s="11"/>
      <c r="M204" s="11"/>
      <c r="N204" s="54" t="s">
        <v>164</v>
      </c>
    </row>
    <row r="205" customFormat="false" ht="14.25" hidden="true" customHeight="false" outlineLevel="0" collapsed="false">
      <c r="A205" s="8"/>
      <c r="B205" s="35"/>
      <c r="C205" s="9"/>
      <c r="D205" s="9"/>
      <c r="E205" s="10"/>
      <c r="F205" s="10"/>
      <c r="G205" s="10"/>
      <c r="H205" s="10"/>
      <c r="I205" s="10"/>
      <c r="J205" s="10"/>
      <c r="K205" s="10"/>
      <c r="L205" s="11"/>
      <c r="M205" s="11"/>
      <c r="N205" s="54" t="s">
        <v>51</v>
      </c>
    </row>
    <row r="206" customFormat="false" ht="14.25" hidden="true" customHeight="false" outlineLevel="0" collapsed="false">
      <c r="A206" s="8"/>
      <c r="B206" s="35"/>
      <c r="C206" s="9"/>
      <c r="D206" s="9"/>
      <c r="E206" s="10"/>
      <c r="F206" s="10"/>
      <c r="G206" s="10"/>
      <c r="H206" s="10"/>
      <c r="I206" s="10"/>
      <c r="J206" s="10"/>
      <c r="K206" s="10"/>
      <c r="L206" s="11"/>
      <c r="M206" s="11"/>
      <c r="N206" s="54" t="s">
        <v>27</v>
      </c>
    </row>
    <row r="207" customFormat="false" ht="14.25" hidden="true" customHeight="false" outlineLevel="0" collapsed="false">
      <c r="A207" s="8"/>
      <c r="B207" s="35"/>
      <c r="C207" s="9"/>
      <c r="D207" s="9"/>
      <c r="E207" s="10"/>
      <c r="F207" s="10"/>
      <c r="G207" s="10"/>
      <c r="H207" s="10"/>
      <c r="I207" s="10"/>
      <c r="J207" s="10"/>
      <c r="K207" s="10"/>
      <c r="L207" s="11"/>
      <c r="M207" s="11"/>
      <c r="N207" s="54"/>
    </row>
    <row r="208" customFormat="false" ht="14.25" hidden="true" customHeight="false" outlineLevel="0" collapsed="false">
      <c r="A208" s="56"/>
      <c r="B208" s="35"/>
      <c r="C208" s="9"/>
      <c r="D208" s="9"/>
      <c r="E208" s="10"/>
      <c r="F208" s="10"/>
      <c r="G208" s="10"/>
      <c r="H208" s="10"/>
      <c r="I208" s="10"/>
      <c r="J208" s="10"/>
      <c r="K208" s="10"/>
      <c r="L208" s="11"/>
      <c r="M208" s="11"/>
      <c r="O208" s="34" t="s">
        <v>53</v>
      </c>
      <c r="P208" s="34" t="s">
        <v>54</v>
      </c>
      <c r="Q208" s="34" t="s">
        <v>55</v>
      </c>
      <c r="R208" s="34" t="s">
        <v>56</v>
      </c>
      <c r="S208" s="34" t="s">
        <v>57</v>
      </c>
      <c r="U208" s="34" t="s">
        <v>58</v>
      </c>
      <c r="V208" s="34" t="s">
        <v>59</v>
      </c>
      <c r="W208" s="34" t="s">
        <v>60</v>
      </c>
      <c r="X208" s="34" t="s">
        <v>61</v>
      </c>
    </row>
    <row r="209" customFormat="false" ht="15" hidden="false" customHeight="true" outlineLevel="0" collapsed="false">
      <c r="A209" s="1" t="s">
        <v>0</v>
      </c>
      <c r="B209" s="35" t="s">
        <v>0</v>
      </c>
      <c r="C209" s="9"/>
      <c r="D209" s="30"/>
      <c r="E209" s="31"/>
      <c r="F209" s="31"/>
      <c r="G209" s="31"/>
      <c r="H209" s="31"/>
      <c r="I209" s="31"/>
      <c r="J209" s="31"/>
      <c r="K209" s="31"/>
      <c r="L209" s="32"/>
      <c r="M209" s="11"/>
      <c r="O209" s="34" t="n">
        <v>100</v>
      </c>
      <c r="P209" s="34" t="str">
        <f aca="false">G192</f>
        <v>Enter Data</v>
      </c>
      <c r="Q209" s="34" t="n">
        <f aca="false">IF(AND(G192&gt;=0,G192&lt;=8),30,IF(AND(G192&gt;=8),15))</f>
        <v>15</v>
      </c>
      <c r="R209" s="34" t="e">
        <f aca="false">Q209-P209</f>
        <v>#VALUE!</v>
      </c>
      <c r="S209" s="34" t="e">
        <f aca="false">R209*$G$7/O209*1</f>
        <v>#VALUE!</v>
      </c>
      <c r="U209" s="34" t="n">
        <v>8</v>
      </c>
      <c r="V209" s="34" t="e">
        <f aca="false">R209/U209</f>
        <v>#VALUE!</v>
      </c>
      <c r="W209" s="34" t="e">
        <f aca="false">ROUNDUP(V209,0)</f>
        <v>#VALUE!</v>
      </c>
      <c r="X209" s="57" t="e">
        <f aca="false">S209/W209</f>
        <v>#VALUE!</v>
      </c>
    </row>
    <row r="210" customFormat="false" ht="15" hidden="false" customHeight="true" outlineLevel="0" collapsed="false">
      <c r="A210" s="8" t="s">
        <v>0</v>
      </c>
      <c r="B210" s="35" t="s">
        <v>0</v>
      </c>
      <c r="C210" s="9"/>
      <c r="D210" s="10"/>
      <c r="E210" s="10"/>
      <c r="F210" s="10"/>
      <c r="G210" s="10"/>
      <c r="H210" s="10"/>
      <c r="I210" s="10"/>
      <c r="J210" s="10"/>
      <c r="K210" s="10"/>
      <c r="L210" s="10"/>
      <c r="M210" s="11"/>
    </row>
    <row r="211" customFormat="false" ht="8.25" hidden="false" customHeight="true" outlineLevel="0" collapsed="false">
      <c r="A211" s="8" t="s">
        <v>0</v>
      </c>
      <c r="B211" s="35" t="s">
        <v>0</v>
      </c>
      <c r="C211" s="9"/>
      <c r="D211" s="40"/>
      <c r="E211" s="41"/>
      <c r="F211" s="41"/>
      <c r="G211" s="41"/>
      <c r="H211" s="41"/>
      <c r="I211" s="41"/>
      <c r="J211" s="41"/>
      <c r="K211" s="41"/>
      <c r="L211" s="43"/>
      <c r="M211" s="11"/>
    </row>
    <row r="212" customFormat="false" ht="18" hidden="false" customHeight="true" outlineLevel="0" collapsed="false">
      <c r="A212" s="8" t="s">
        <v>0</v>
      </c>
      <c r="B212" s="35" t="s">
        <v>0</v>
      </c>
      <c r="C212" s="9"/>
      <c r="D212" s="9"/>
      <c r="E212" s="49" t="s">
        <v>197</v>
      </c>
      <c r="F212" s="10"/>
      <c r="G212" s="50" t="s">
        <v>13</v>
      </c>
      <c r="H212" s="60" t="s">
        <v>131</v>
      </c>
      <c r="I212" s="10"/>
      <c r="J212" s="10"/>
      <c r="K212" s="51" t="s">
        <v>18</v>
      </c>
      <c r="L212" s="11"/>
      <c r="M212" s="11"/>
    </row>
    <row r="213" customFormat="false" ht="270" hidden="false" customHeight="true" outlineLevel="0" collapsed="false">
      <c r="A213" s="8" t="s">
        <v>0</v>
      </c>
      <c r="B213" s="35" t="s">
        <v>0</v>
      </c>
      <c r="C213" s="9"/>
      <c r="D213" s="9"/>
      <c r="E213" s="10"/>
      <c r="F213" s="10"/>
      <c r="G213" s="10"/>
      <c r="H213" s="10"/>
      <c r="I213" s="10"/>
      <c r="J213" s="10"/>
      <c r="K213" s="52" t="str">
        <f aca="false">IF(AND(G212&gt;=O214,G212&lt;=P214),N214,IF(AND(G212&gt;=O215,G212&lt;=P215),N215,IF(AND(G212&gt;=O216,G212&lt;=P216),N216,IF(AND(G212&gt;=O217,G212&lt;=P217),N217,IF(AND(G212&gt;=O218,G212&lt;=P218),N218,IF(AND(G212&gt;=O219,G212&lt;=P219),N219,N220))))))</f>
        <v>Verify Data Entry - Enter 0 for N.N </v>
      </c>
      <c r="L213" s="11"/>
      <c r="M213" s="11"/>
      <c r="O213" s="34" t="s">
        <v>19</v>
      </c>
      <c r="P213" s="34" t="s">
        <v>20</v>
      </c>
    </row>
    <row r="214" customFormat="false" ht="231.75" hidden="true" customHeight="true" outlineLevel="0" collapsed="false">
      <c r="A214" s="8"/>
      <c r="B214" s="35"/>
      <c r="C214" s="9"/>
      <c r="D214" s="9"/>
      <c r="E214" s="10"/>
      <c r="F214" s="10"/>
      <c r="G214" s="10"/>
      <c r="H214" s="10"/>
      <c r="I214" s="10"/>
      <c r="J214" s="10"/>
      <c r="K214" s="53"/>
      <c r="L214" s="11"/>
      <c r="M214" s="11"/>
      <c r="N214" s="54" t="s">
        <v>198</v>
      </c>
      <c r="O214" s="34" t="n">
        <v>0</v>
      </c>
      <c r="P214" s="34" t="n">
        <v>0.1</v>
      </c>
    </row>
    <row r="215" customFormat="false" ht="244.5" hidden="true" customHeight="true" outlineLevel="0" collapsed="false">
      <c r="A215" s="8"/>
      <c r="B215" s="35"/>
      <c r="C215" s="9"/>
      <c r="D215" s="9"/>
      <c r="E215" s="10"/>
      <c r="F215" s="10"/>
      <c r="G215" s="10"/>
      <c r="H215" s="10"/>
      <c r="I215" s="10"/>
      <c r="J215" s="10"/>
      <c r="K215" s="53"/>
      <c r="L215" s="11"/>
      <c r="M215" s="11"/>
      <c r="N215" s="54" t="s">
        <v>199</v>
      </c>
      <c r="O215" s="34" t="n">
        <v>0.11</v>
      </c>
      <c r="P215" s="34" t="n">
        <v>0.5</v>
      </c>
    </row>
    <row r="216" customFormat="false" ht="140.25" hidden="true" customHeight="true" outlineLevel="0" collapsed="false">
      <c r="A216" s="8"/>
      <c r="B216" s="35"/>
      <c r="C216" s="9"/>
      <c r="D216" s="9"/>
      <c r="E216" s="10"/>
      <c r="F216" s="10"/>
      <c r="G216" s="10"/>
      <c r="H216" s="10"/>
      <c r="I216" s="10"/>
      <c r="J216" s="10"/>
      <c r="K216" s="53"/>
      <c r="L216" s="11"/>
      <c r="M216" s="11"/>
      <c r="N216" s="54" t="s">
        <v>200</v>
      </c>
      <c r="O216" s="34" t="n">
        <v>0.51</v>
      </c>
      <c r="P216" s="34" t="n">
        <v>2.5</v>
      </c>
    </row>
    <row r="217" customFormat="false" ht="100.5" hidden="true" customHeight="true" outlineLevel="0" collapsed="false">
      <c r="A217" s="8"/>
      <c r="B217" s="35"/>
      <c r="C217" s="9"/>
      <c r="D217" s="9"/>
      <c r="E217" s="10"/>
      <c r="F217" s="10"/>
      <c r="G217" s="10"/>
      <c r="H217" s="10"/>
      <c r="I217" s="10"/>
      <c r="J217" s="10"/>
      <c r="K217" s="53"/>
      <c r="L217" s="11"/>
      <c r="M217" s="11"/>
      <c r="N217" s="54" t="s">
        <v>201</v>
      </c>
      <c r="O217" s="34" t="n">
        <v>2.51</v>
      </c>
      <c r="P217" s="34" t="n">
        <v>5</v>
      </c>
    </row>
    <row r="218" customFormat="false" ht="144" hidden="true" customHeight="true" outlineLevel="0" collapsed="false">
      <c r="A218" s="8"/>
      <c r="B218" s="35"/>
      <c r="C218" s="9"/>
      <c r="D218" s="9"/>
      <c r="E218" s="10"/>
      <c r="F218" s="10"/>
      <c r="G218" s="10"/>
      <c r="H218" s="10"/>
      <c r="I218" s="10"/>
      <c r="J218" s="10"/>
      <c r="K218" s="53"/>
      <c r="L218" s="11"/>
      <c r="M218" s="11"/>
      <c r="N218" s="54" t="s">
        <v>202</v>
      </c>
      <c r="O218" s="34" t="n">
        <v>5.01</v>
      </c>
      <c r="P218" s="34" t="n">
        <v>10</v>
      </c>
    </row>
    <row r="219" customFormat="false" ht="114.75" hidden="true" customHeight="true" outlineLevel="0" collapsed="false">
      <c r="A219" s="8"/>
      <c r="B219" s="35"/>
      <c r="C219" s="9"/>
      <c r="D219" s="9"/>
      <c r="E219" s="10"/>
      <c r="F219" s="10"/>
      <c r="G219" s="10"/>
      <c r="H219" s="10"/>
      <c r="I219" s="10"/>
      <c r="J219" s="10"/>
      <c r="K219" s="53"/>
      <c r="L219" s="11"/>
      <c r="M219" s="11"/>
      <c r="N219" s="54" t="s">
        <v>203</v>
      </c>
      <c r="O219" s="34" t="n">
        <v>10.01</v>
      </c>
      <c r="P219" s="34" t="n">
        <v>50</v>
      </c>
    </row>
    <row r="220" customFormat="false" ht="14.25" hidden="true" customHeight="false" outlineLevel="0" collapsed="false">
      <c r="A220" s="8"/>
      <c r="B220" s="35"/>
      <c r="C220" s="9"/>
      <c r="D220" s="9"/>
      <c r="E220" s="10"/>
      <c r="F220" s="10"/>
      <c r="G220" s="10"/>
      <c r="H220" s="10"/>
      <c r="I220" s="10"/>
      <c r="J220" s="10"/>
      <c r="L220" s="11"/>
      <c r="M220" s="11"/>
      <c r="N220" s="34" t="s">
        <v>110</v>
      </c>
    </row>
    <row r="221" customFormat="false" ht="14.25" hidden="false" customHeight="false" outlineLevel="0" collapsed="false">
      <c r="A221" s="8" t="s">
        <v>0</v>
      </c>
      <c r="B221" s="35" t="s">
        <v>0</v>
      </c>
      <c r="C221" s="9"/>
      <c r="D221" s="9"/>
      <c r="E221" s="10"/>
      <c r="F221" s="10"/>
      <c r="G221" s="10"/>
      <c r="H221" s="10"/>
      <c r="I221" s="10"/>
      <c r="J221" s="10"/>
      <c r="K221" s="10"/>
      <c r="L221" s="11"/>
      <c r="M221" s="11"/>
    </row>
    <row r="222" customFormat="false" ht="14.25" hidden="false" customHeight="false" outlineLevel="0" collapsed="false">
      <c r="A222" s="8" t="s">
        <v>0</v>
      </c>
      <c r="B222" s="35" t="s">
        <v>0</v>
      </c>
      <c r="C222" s="9"/>
      <c r="D222" s="9"/>
      <c r="E222" s="51" t="str">
        <f aca="false">IF(AND(G212&gt;=0,G212&lt;=1.2),N223,IF(AND(G212&gt;=1.2,G212&lt;=50),N224,N225))</f>
        <v>Verify Data Entry</v>
      </c>
      <c r="F222" s="10"/>
      <c r="G222" s="10"/>
      <c r="H222" s="10"/>
      <c r="I222" s="10"/>
      <c r="J222" s="10"/>
      <c r="K222" s="10"/>
      <c r="L222" s="11"/>
      <c r="M222" s="11"/>
    </row>
    <row r="223" customFormat="false" ht="14.25" hidden="false" customHeight="false" outlineLevel="0" collapsed="false">
      <c r="A223" s="8" t="s">
        <v>0</v>
      </c>
      <c r="B223" s="35" t="s">
        <v>0</v>
      </c>
      <c r="C223" s="9"/>
      <c r="D223" s="9"/>
      <c r="E223" s="55" t="n">
        <f aca="false">IF(AND(E222=N223),X228,0)</f>
        <v>0</v>
      </c>
      <c r="F223" s="10" t="s">
        <v>47</v>
      </c>
      <c r="G223" s="47"/>
      <c r="H223" s="10"/>
      <c r="I223" s="10"/>
      <c r="J223" s="10"/>
      <c r="K223" s="10"/>
      <c r="L223" s="11"/>
      <c r="M223" s="11"/>
      <c r="N223" s="54" t="s">
        <v>204</v>
      </c>
    </row>
    <row r="224" customFormat="false" ht="14.25" hidden="true" customHeight="false" outlineLevel="0" collapsed="false">
      <c r="A224" s="8"/>
      <c r="B224" s="35"/>
      <c r="C224" s="9"/>
      <c r="D224" s="9"/>
      <c r="E224" s="10"/>
      <c r="F224" s="10"/>
      <c r="G224" s="10"/>
      <c r="H224" s="10"/>
      <c r="I224" s="10"/>
      <c r="J224" s="10"/>
      <c r="K224" s="10"/>
      <c r="L224" s="11"/>
      <c r="M224" s="11"/>
      <c r="N224" s="54" t="s">
        <v>189</v>
      </c>
    </row>
    <row r="225" customFormat="false" ht="14.25" hidden="false" customHeight="false" outlineLevel="0" collapsed="false">
      <c r="A225" s="8" t="s">
        <v>0</v>
      </c>
      <c r="B225" s="35" t="s">
        <v>0</v>
      </c>
      <c r="C225" s="9"/>
      <c r="D225" s="9"/>
      <c r="E225" s="51" t="s">
        <v>126</v>
      </c>
      <c r="F225" s="10"/>
      <c r="G225" s="10"/>
      <c r="H225" s="10"/>
      <c r="I225" s="10"/>
      <c r="J225" s="10"/>
      <c r="K225" s="10"/>
      <c r="L225" s="11"/>
      <c r="M225" s="11"/>
      <c r="N225" s="54" t="s">
        <v>27</v>
      </c>
    </row>
    <row r="226" customFormat="false" ht="14.25" hidden="true" customHeight="false" outlineLevel="0" collapsed="false">
      <c r="A226" s="8"/>
      <c r="B226" s="35"/>
      <c r="C226" s="9"/>
      <c r="D226" s="9"/>
      <c r="E226" s="10"/>
      <c r="F226" s="10"/>
      <c r="G226" s="10"/>
      <c r="H226" s="10"/>
      <c r="I226" s="10"/>
      <c r="J226" s="10"/>
      <c r="K226" s="10"/>
      <c r="L226" s="11"/>
      <c r="M226" s="11"/>
      <c r="N226" s="54"/>
    </row>
    <row r="227" customFormat="false" ht="14.25" hidden="true" customHeight="false" outlineLevel="0" collapsed="false">
      <c r="A227" s="56"/>
      <c r="B227" s="35"/>
      <c r="C227" s="9"/>
      <c r="D227" s="9"/>
      <c r="E227" s="10"/>
      <c r="F227" s="10"/>
      <c r="G227" s="10"/>
      <c r="H227" s="10"/>
      <c r="I227" s="10"/>
      <c r="J227" s="10"/>
      <c r="K227" s="10"/>
      <c r="L227" s="11"/>
      <c r="M227" s="11"/>
      <c r="O227" s="34" t="s">
        <v>53</v>
      </c>
      <c r="P227" s="34" t="s">
        <v>54</v>
      </c>
      <c r="Q227" s="34" t="s">
        <v>55</v>
      </c>
      <c r="R227" s="34" t="s">
        <v>56</v>
      </c>
      <c r="S227" s="34" t="s">
        <v>57</v>
      </c>
      <c r="U227" s="34" t="s">
        <v>58</v>
      </c>
      <c r="V227" s="34" t="s">
        <v>59</v>
      </c>
      <c r="W227" s="34" t="s">
        <v>60</v>
      </c>
      <c r="X227" s="34" t="s">
        <v>61</v>
      </c>
    </row>
    <row r="228" customFormat="false" ht="14.25" hidden="false" customHeight="false" outlineLevel="0" collapsed="false">
      <c r="A228" s="1" t="s">
        <v>0</v>
      </c>
      <c r="B228" s="35" t="s">
        <v>0</v>
      </c>
      <c r="C228" s="9"/>
      <c r="D228" s="9"/>
      <c r="E228" s="10"/>
      <c r="F228" s="10"/>
      <c r="G228" s="10"/>
      <c r="H228" s="10"/>
      <c r="I228" s="10"/>
      <c r="J228" s="10"/>
      <c r="K228" s="10"/>
      <c r="L228" s="11"/>
      <c r="M228" s="11"/>
      <c r="O228" s="34" t="n">
        <v>100</v>
      </c>
      <c r="P228" s="34" t="n">
        <v>0</v>
      </c>
      <c r="Q228" s="34" t="n">
        <v>0.02</v>
      </c>
      <c r="R228" s="34" t="n">
        <f aca="false">Q228-P228</f>
        <v>0.02</v>
      </c>
      <c r="S228" s="34" t="e">
        <f aca="false">R228*$G$7/O228*1</f>
        <v>#VALUE!</v>
      </c>
      <c r="U228" s="34" t="n">
        <v>0.02</v>
      </c>
      <c r="V228" s="34" t="n">
        <f aca="false">R228/U228</f>
        <v>1</v>
      </c>
      <c r="W228" s="34" t="n">
        <f aca="false">ROUNDUP(V228,0)</f>
        <v>1</v>
      </c>
      <c r="X228" s="57" t="e">
        <f aca="false">S228/W228</f>
        <v>#VALUE!</v>
      </c>
    </row>
    <row r="229" customFormat="false" ht="14.25" hidden="false" customHeight="false" outlineLevel="0" collapsed="false">
      <c r="A229" s="8" t="s">
        <v>0</v>
      </c>
      <c r="B229" s="35" t="s">
        <v>0</v>
      </c>
      <c r="C229" s="9"/>
      <c r="D229" s="9"/>
      <c r="E229" s="51" t="str">
        <f aca="false">IF(AND(G212&gt;=0,G212&lt;=1.2),N230,IF(AND(G212&gt;=1.2,G212&lt;=50),N231,N232))</f>
        <v>Verify Data Entry</v>
      </c>
      <c r="F229" s="10"/>
      <c r="G229" s="10"/>
      <c r="H229" s="10"/>
      <c r="I229" s="10"/>
      <c r="J229" s="10"/>
      <c r="K229" s="10"/>
      <c r="L229" s="11"/>
      <c r="M229" s="11"/>
    </row>
    <row r="230" customFormat="false" ht="28.35" hidden="false" customHeight="false" outlineLevel="0" collapsed="false">
      <c r="A230" s="8" t="s">
        <v>0</v>
      </c>
      <c r="B230" s="35" t="s">
        <v>0</v>
      </c>
      <c r="C230" s="9"/>
      <c r="D230" s="9"/>
      <c r="E230" s="55" t="n">
        <f aca="false">IF(AND(E229=N230),X235,0)</f>
        <v>0</v>
      </c>
      <c r="F230" s="10" t="s">
        <v>47</v>
      </c>
      <c r="G230" s="47"/>
      <c r="H230" s="10"/>
      <c r="I230" s="10"/>
      <c r="J230" s="10"/>
      <c r="K230" s="10"/>
      <c r="L230" s="11"/>
      <c r="M230" s="11"/>
      <c r="N230" s="54" t="s">
        <v>205</v>
      </c>
    </row>
    <row r="231" customFormat="false" ht="14.25" hidden="true" customHeight="false" outlineLevel="0" collapsed="false">
      <c r="A231" s="8"/>
      <c r="B231" s="35"/>
      <c r="C231" s="9"/>
      <c r="D231" s="9"/>
      <c r="E231" s="10"/>
      <c r="F231" s="10"/>
      <c r="G231" s="10"/>
      <c r="H231" s="10"/>
      <c r="I231" s="10"/>
      <c r="J231" s="10"/>
      <c r="K231" s="10"/>
      <c r="L231" s="11"/>
      <c r="M231" s="11"/>
      <c r="N231" s="54" t="s">
        <v>189</v>
      </c>
    </row>
    <row r="232" customFormat="false" ht="14.25" hidden="true" customHeight="false" outlineLevel="0" collapsed="false">
      <c r="A232" s="8"/>
      <c r="B232" s="35"/>
      <c r="C232" s="9"/>
      <c r="D232" s="9"/>
      <c r="E232" s="51"/>
      <c r="F232" s="10"/>
      <c r="G232" s="10"/>
      <c r="H232" s="10"/>
      <c r="I232" s="10"/>
      <c r="J232" s="10"/>
      <c r="K232" s="10"/>
      <c r="L232" s="11"/>
      <c r="M232" s="11"/>
      <c r="N232" s="54" t="s">
        <v>27</v>
      </c>
    </row>
    <row r="233" customFormat="false" ht="14.25" hidden="true" customHeight="false" outlineLevel="0" collapsed="false">
      <c r="A233" s="8"/>
      <c r="B233" s="35"/>
      <c r="C233" s="9"/>
      <c r="D233" s="9"/>
      <c r="E233" s="10"/>
      <c r="F233" s="10"/>
      <c r="G233" s="10"/>
      <c r="H233" s="10"/>
      <c r="I233" s="10"/>
      <c r="J233" s="10"/>
      <c r="K233" s="10"/>
      <c r="L233" s="11"/>
      <c r="M233" s="11"/>
      <c r="N233" s="54"/>
    </row>
    <row r="234" customFormat="false" ht="14.25" hidden="true" customHeight="false" outlineLevel="0" collapsed="false">
      <c r="A234" s="56"/>
      <c r="B234" s="35"/>
      <c r="C234" s="9"/>
      <c r="D234" s="9"/>
      <c r="E234" s="10"/>
      <c r="F234" s="10"/>
      <c r="G234" s="10"/>
      <c r="H234" s="10"/>
      <c r="I234" s="10"/>
      <c r="J234" s="10"/>
      <c r="K234" s="10"/>
      <c r="L234" s="11"/>
      <c r="M234" s="11"/>
      <c r="O234" s="34" t="s">
        <v>53</v>
      </c>
      <c r="P234" s="34" t="s">
        <v>54</v>
      </c>
      <c r="Q234" s="34" t="s">
        <v>55</v>
      </c>
      <c r="R234" s="34" t="s">
        <v>56</v>
      </c>
      <c r="S234" s="34" t="s">
        <v>57</v>
      </c>
      <c r="U234" s="34" t="s">
        <v>58</v>
      </c>
      <c r="V234" s="34" t="s">
        <v>59</v>
      </c>
      <c r="W234" s="34" t="s">
        <v>60</v>
      </c>
      <c r="X234" s="34" t="s">
        <v>61</v>
      </c>
    </row>
    <row r="235" customFormat="false" ht="14.25" hidden="true" customHeight="false" outlineLevel="0" collapsed="false">
      <c r="B235" s="35"/>
      <c r="C235" s="9"/>
      <c r="D235" s="9"/>
      <c r="E235" s="10"/>
      <c r="F235" s="10"/>
      <c r="G235" s="10"/>
      <c r="H235" s="10"/>
      <c r="I235" s="10"/>
      <c r="J235" s="10"/>
      <c r="K235" s="10"/>
      <c r="L235" s="11"/>
      <c r="M235" s="11"/>
      <c r="O235" s="34" t="n">
        <v>7.57</v>
      </c>
      <c r="P235" s="34" t="n">
        <v>0</v>
      </c>
      <c r="Q235" s="34" t="n">
        <v>0.02</v>
      </c>
      <c r="R235" s="34" t="n">
        <f aca="false">Q235-P235</f>
        <v>0.02</v>
      </c>
      <c r="S235" s="34" t="e">
        <f aca="false">R235*$G$7/O235*1</f>
        <v>#VALUE!</v>
      </c>
      <c r="U235" s="34" t="n">
        <v>0.02</v>
      </c>
      <c r="V235" s="34" t="n">
        <f aca="false">R235/U235</f>
        <v>1</v>
      </c>
      <c r="W235" s="34" t="n">
        <f aca="false">ROUNDUP(V235,0)</f>
        <v>1</v>
      </c>
      <c r="X235" s="57" t="e">
        <f aca="false">S235/W235</f>
        <v>#VALUE!</v>
      </c>
    </row>
    <row r="236" customFormat="false" ht="14.25" hidden="true" customHeight="false" outlineLevel="0" collapsed="false">
      <c r="A236" s="8"/>
      <c r="B236" s="35"/>
      <c r="C236" s="9"/>
      <c r="D236" s="9"/>
      <c r="E236" s="10"/>
      <c r="F236" s="10"/>
      <c r="G236" s="10"/>
      <c r="H236" s="10"/>
      <c r="I236" s="10"/>
      <c r="J236" s="10"/>
      <c r="K236" s="10"/>
      <c r="L236" s="11"/>
      <c r="M236" s="11"/>
    </row>
    <row r="237" customFormat="false" ht="14.25" hidden="true" customHeight="false" outlineLevel="0" collapsed="false">
      <c r="B237" s="35"/>
      <c r="C237" s="9"/>
      <c r="D237" s="9"/>
      <c r="E237" s="10"/>
      <c r="F237" s="10"/>
      <c r="G237" s="10"/>
      <c r="H237" s="10"/>
      <c r="I237" s="10"/>
      <c r="J237" s="10"/>
      <c r="K237" s="10"/>
      <c r="L237" s="11"/>
      <c r="M237" s="11"/>
    </row>
    <row r="238" customFormat="false" ht="14.25" hidden="true" customHeight="false" outlineLevel="0" collapsed="false">
      <c r="B238" s="35"/>
      <c r="C238" s="9"/>
      <c r="D238" s="9"/>
      <c r="E238" s="10"/>
      <c r="F238" s="10"/>
      <c r="G238" s="10"/>
      <c r="H238" s="10"/>
      <c r="I238" s="10"/>
      <c r="J238" s="10"/>
      <c r="K238" s="10"/>
      <c r="L238" s="11"/>
      <c r="M238" s="11"/>
    </row>
    <row r="239" customFormat="false" ht="14.25" hidden="true" customHeight="false" outlineLevel="0" collapsed="false">
      <c r="B239" s="35"/>
      <c r="C239" s="9"/>
      <c r="D239" s="9"/>
      <c r="E239" s="10"/>
      <c r="F239" s="10"/>
      <c r="G239" s="10"/>
      <c r="H239" s="10"/>
      <c r="I239" s="10"/>
      <c r="J239" s="10"/>
      <c r="K239" s="10"/>
      <c r="L239" s="11"/>
      <c r="M239" s="11"/>
    </row>
    <row r="240" customFormat="false" ht="15" hidden="false" customHeight="true" outlineLevel="0" collapsed="false">
      <c r="A240" s="1" t="s">
        <v>0</v>
      </c>
      <c r="B240" s="35" t="s">
        <v>0</v>
      </c>
      <c r="C240" s="9"/>
      <c r="D240" s="30"/>
      <c r="E240" s="31"/>
      <c r="F240" s="31"/>
      <c r="G240" s="31"/>
      <c r="H240" s="31"/>
      <c r="I240" s="31"/>
      <c r="J240" s="31"/>
      <c r="K240" s="31"/>
      <c r="L240" s="32"/>
      <c r="M240" s="11"/>
    </row>
    <row r="241" customFormat="false" ht="15" hidden="false" customHeight="true" outlineLevel="0" collapsed="false">
      <c r="A241" s="8" t="s">
        <v>0</v>
      </c>
      <c r="B241" s="35" t="s">
        <v>0</v>
      </c>
      <c r="C241" s="9"/>
      <c r="D241" s="10"/>
      <c r="E241" s="10"/>
      <c r="F241" s="10"/>
      <c r="G241" s="10"/>
      <c r="H241" s="10"/>
      <c r="I241" s="10"/>
      <c r="J241" s="10"/>
      <c r="K241" s="10"/>
      <c r="L241" s="10"/>
      <c r="M241" s="11"/>
    </row>
    <row r="242" customFormat="false" ht="8.25" hidden="false" customHeight="true" outlineLevel="0" collapsed="false">
      <c r="A242" s="8" t="s">
        <v>0</v>
      </c>
      <c r="B242" s="35" t="s">
        <v>0</v>
      </c>
      <c r="C242" s="9"/>
      <c r="D242" s="40"/>
      <c r="E242" s="41"/>
      <c r="F242" s="41"/>
      <c r="G242" s="41"/>
      <c r="H242" s="41"/>
      <c r="I242" s="41"/>
      <c r="J242" s="41"/>
      <c r="K242" s="41"/>
      <c r="L242" s="43"/>
      <c r="M242" s="11"/>
    </row>
    <row r="243" customFormat="false" ht="18" hidden="false" customHeight="true" outlineLevel="0" collapsed="false">
      <c r="A243" s="8" t="s">
        <v>0</v>
      </c>
      <c r="B243" s="35" t="s">
        <v>0</v>
      </c>
      <c r="C243" s="9"/>
      <c r="D243" s="9"/>
      <c r="E243" s="49" t="s">
        <v>206</v>
      </c>
      <c r="F243" s="10"/>
      <c r="G243" s="50" t="s">
        <v>13</v>
      </c>
      <c r="H243" s="60" t="s">
        <v>131</v>
      </c>
      <c r="I243" s="10"/>
      <c r="J243" s="10"/>
      <c r="K243" s="51" t="s">
        <v>18</v>
      </c>
      <c r="L243" s="11"/>
      <c r="M243" s="11"/>
    </row>
    <row r="244" customFormat="false" ht="255.75" hidden="false" customHeight="true" outlineLevel="0" collapsed="false">
      <c r="A244" s="8" t="s">
        <v>0</v>
      </c>
      <c r="B244" s="35" t="s">
        <v>0</v>
      </c>
      <c r="C244" s="9"/>
      <c r="D244" s="9"/>
      <c r="E244" s="10"/>
      <c r="F244" s="10"/>
      <c r="G244" s="10"/>
      <c r="H244" s="10"/>
      <c r="I244" s="10"/>
      <c r="J244" s="10"/>
      <c r="K244" s="52" t="str">
        <f aca="false">IF(AND(G243&gt;=O245,G243&lt;=P245),N245,IF(AND(G243&gt;=O246,G243&lt;=P246),N246,IF(AND(G243&gt;=O247,G243&lt;=P247),N247,IF(AND(G243&gt;=O248,G243&lt;=P248),N248,IF(AND(G243&gt;=O249,G243&lt;=P249),N249,IF(AND(G243&gt;=O250,G243&lt;=P250),N250,N251))))))</f>
        <v>Verify Data Entry - Enter 0 for N.N </v>
      </c>
      <c r="L244" s="11"/>
      <c r="M244" s="11"/>
      <c r="O244" s="34" t="s">
        <v>19</v>
      </c>
      <c r="P244" s="34" t="s">
        <v>20</v>
      </c>
    </row>
    <row r="245" customFormat="false" ht="230.25" hidden="true" customHeight="true" outlineLevel="0" collapsed="false">
      <c r="A245" s="8"/>
      <c r="B245" s="35"/>
      <c r="C245" s="9"/>
      <c r="D245" s="9"/>
      <c r="E245" s="10"/>
      <c r="F245" s="10"/>
      <c r="G245" s="10"/>
      <c r="H245" s="10"/>
      <c r="I245" s="10"/>
      <c r="J245" s="10"/>
      <c r="K245" s="53"/>
      <c r="L245" s="11"/>
      <c r="M245" s="11"/>
      <c r="N245" s="54" t="s">
        <v>207</v>
      </c>
      <c r="O245" s="34" t="n">
        <v>0</v>
      </c>
      <c r="P245" s="34" t="n">
        <v>0.1</v>
      </c>
    </row>
    <row r="246" customFormat="false" ht="244.5" hidden="true" customHeight="true" outlineLevel="0" collapsed="false">
      <c r="A246" s="8"/>
      <c r="B246" s="35"/>
      <c r="C246" s="9"/>
      <c r="D246" s="9"/>
      <c r="E246" s="10"/>
      <c r="F246" s="10"/>
      <c r="G246" s="10"/>
      <c r="H246" s="10"/>
      <c r="I246" s="10"/>
      <c r="J246" s="10"/>
      <c r="K246" s="53"/>
      <c r="L246" s="11"/>
      <c r="M246" s="11"/>
      <c r="N246" s="54" t="s">
        <v>208</v>
      </c>
      <c r="O246" s="34" t="n">
        <v>0.11</v>
      </c>
      <c r="P246" s="34" t="n">
        <v>0.5</v>
      </c>
    </row>
    <row r="247" customFormat="false" ht="140.25" hidden="true" customHeight="true" outlineLevel="0" collapsed="false">
      <c r="A247" s="8"/>
      <c r="B247" s="35"/>
      <c r="C247" s="9"/>
      <c r="D247" s="9"/>
      <c r="E247" s="10"/>
      <c r="F247" s="10"/>
      <c r="G247" s="10"/>
      <c r="H247" s="10"/>
      <c r="I247" s="10"/>
      <c r="J247" s="10"/>
      <c r="K247" s="53"/>
      <c r="L247" s="11"/>
      <c r="M247" s="11"/>
      <c r="N247" s="54" t="s">
        <v>209</v>
      </c>
      <c r="O247" s="34" t="n">
        <v>0.51</v>
      </c>
      <c r="P247" s="34" t="n">
        <v>2.5</v>
      </c>
    </row>
    <row r="248" customFormat="false" ht="172.5" hidden="true" customHeight="true" outlineLevel="0" collapsed="false">
      <c r="A248" s="8"/>
      <c r="B248" s="35"/>
      <c r="C248" s="9"/>
      <c r="D248" s="9"/>
      <c r="E248" s="10"/>
      <c r="F248" s="10"/>
      <c r="G248" s="10"/>
      <c r="H248" s="10"/>
      <c r="I248" s="10"/>
      <c r="J248" s="10"/>
      <c r="K248" s="53"/>
      <c r="L248" s="11"/>
      <c r="M248" s="11"/>
      <c r="N248" s="54" t="s">
        <v>210</v>
      </c>
      <c r="O248" s="34" t="n">
        <v>2.51</v>
      </c>
      <c r="P248" s="34" t="n">
        <v>5</v>
      </c>
    </row>
    <row r="249" customFormat="false" ht="172.5" hidden="true" customHeight="true" outlineLevel="0" collapsed="false">
      <c r="A249" s="8"/>
      <c r="B249" s="35"/>
      <c r="C249" s="9"/>
      <c r="D249" s="9"/>
      <c r="E249" s="10"/>
      <c r="F249" s="10"/>
      <c r="G249" s="10"/>
      <c r="H249" s="10"/>
      <c r="I249" s="10"/>
      <c r="J249" s="10"/>
      <c r="K249" s="53"/>
      <c r="L249" s="11"/>
      <c r="M249" s="11"/>
      <c r="N249" s="54" t="s">
        <v>211</v>
      </c>
      <c r="O249" s="34" t="n">
        <v>5.01</v>
      </c>
      <c r="P249" s="34" t="n">
        <v>10</v>
      </c>
    </row>
    <row r="250" customFormat="false" ht="186.75" hidden="true" customHeight="true" outlineLevel="0" collapsed="false">
      <c r="A250" s="8"/>
      <c r="B250" s="35"/>
      <c r="C250" s="9"/>
      <c r="D250" s="9"/>
      <c r="E250" s="10"/>
      <c r="F250" s="10"/>
      <c r="G250" s="10"/>
      <c r="H250" s="10"/>
      <c r="I250" s="10"/>
      <c r="J250" s="10"/>
      <c r="K250" s="53"/>
      <c r="L250" s="11"/>
      <c r="M250" s="11"/>
      <c r="N250" s="54" t="s">
        <v>212</v>
      </c>
      <c r="O250" s="34" t="n">
        <v>10.01</v>
      </c>
      <c r="P250" s="34" t="n">
        <v>50</v>
      </c>
    </row>
    <row r="251" customFormat="false" ht="14.25" hidden="true" customHeight="false" outlineLevel="0" collapsed="false">
      <c r="A251" s="8"/>
      <c r="B251" s="35"/>
      <c r="C251" s="9"/>
      <c r="D251" s="9"/>
      <c r="E251" s="10"/>
      <c r="F251" s="10"/>
      <c r="G251" s="10"/>
      <c r="H251" s="10"/>
      <c r="I251" s="10"/>
      <c r="J251" s="10"/>
      <c r="L251" s="11"/>
      <c r="M251" s="11"/>
      <c r="N251" s="34" t="s">
        <v>110</v>
      </c>
    </row>
    <row r="252" customFormat="false" ht="14.25" hidden="false" customHeight="false" outlineLevel="0" collapsed="false">
      <c r="A252" s="8" t="s">
        <v>0</v>
      </c>
      <c r="B252" s="35" t="s">
        <v>0</v>
      </c>
      <c r="C252" s="9"/>
      <c r="D252" s="9"/>
      <c r="E252" s="10"/>
      <c r="F252" s="10"/>
      <c r="G252" s="10"/>
      <c r="H252" s="10"/>
      <c r="I252" s="10"/>
      <c r="J252" s="10"/>
      <c r="K252" s="10"/>
      <c r="L252" s="11"/>
      <c r="M252" s="11"/>
    </row>
    <row r="253" customFormat="false" ht="14.25" hidden="false" customHeight="false" outlineLevel="0" collapsed="false">
      <c r="A253" s="8" t="s">
        <v>0</v>
      </c>
      <c r="B253" s="35" t="s">
        <v>0</v>
      </c>
      <c r="C253" s="9"/>
      <c r="D253" s="9"/>
      <c r="E253" s="51" t="str">
        <f aca="false">IF(AND(G243&gt;=0,G243&lt;=0.8),N254,IF(AND(G243&gt;=0.8,G243&lt;=50),N255,N256))</f>
        <v>Verify Data Entry</v>
      </c>
      <c r="F253" s="10"/>
      <c r="G253" s="10"/>
      <c r="H253" s="10"/>
      <c r="I253" s="10"/>
      <c r="J253" s="10"/>
      <c r="K253" s="10"/>
      <c r="L253" s="11"/>
      <c r="M253" s="11"/>
    </row>
    <row r="254" customFormat="false" ht="14.25" hidden="false" customHeight="false" outlineLevel="0" collapsed="false">
      <c r="A254" s="8" t="s">
        <v>0</v>
      </c>
      <c r="B254" s="35" t="s">
        <v>0</v>
      </c>
      <c r="C254" s="9"/>
      <c r="D254" s="9"/>
      <c r="E254" s="55" t="n">
        <f aca="false">IF(AND(E253=N254),X259,0)</f>
        <v>0</v>
      </c>
      <c r="F254" s="10" t="s">
        <v>47</v>
      </c>
      <c r="G254" s="47"/>
      <c r="H254" s="10"/>
      <c r="I254" s="10"/>
      <c r="J254" s="10"/>
      <c r="K254" s="10"/>
      <c r="L254" s="11"/>
      <c r="M254" s="11"/>
      <c r="N254" s="54" t="s">
        <v>213</v>
      </c>
    </row>
    <row r="255" customFormat="false" ht="14.25" hidden="true" customHeight="false" outlineLevel="0" collapsed="false">
      <c r="A255" s="8"/>
      <c r="B255" s="35"/>
      <c r="C255" s="9"/>
      <c r="D255" s="9"/>
      <c r="E255" s="10"/>
      <c r="F255" s="10"/>
      <c r="G255" s="10"/>
      <c r="H255" s="10"/>
      <c r="I255" s="10"/>
      <c r="J255" s="10"/>
      <c r="K255" s="10"/>
      <c r="L255" s="11"/>
      <c r="M255" s="11"/>
      <c r="N255" s="54" t="s">
        <v>189</v>
      </c>
    </row>
    <row r="256" customFormat="false" ht="14.25" hidden="false" customHeight="false" outlineLevel="0" collapsed="false">
      <c r="A256" s="8" t="s">
        <v>0</v>
      </c>
      <c r="B256" s="35" t="s">
        <v>0</v>
      </c>
      <c r="C256" s="9"/>
      <c r="D256" s="9"/>
      <c r="E256" s="51" t="s">
        <v>126</v>
      </c>
      <c r="F256" s="10"/>
      <c r="G256" s="10"/>
      <c r="H256" s="10"/>
      <c r="I256" s="10"/>
      <c r="J256" s="10"/>
      <c r="K256" s="10"/>
      <c r="L256" s="11"/>
      <c r="M256" s="11"/>
      <c r="N256" s="54" t="s">
        <v>27</v>
      </c>
    </row>
    <row r="257" customFormat="false" ht="14.25" hidden="true" customHeight="false" outlineLevel="0" collapsed="false">
      <c r="A257" s="8"/>
      <c r="B257" s="35"/>
      <c r="C257" s="9"/>
      <c r="D257" s="9"/>
      <c r="E257" s="10"/>
      <c r="F257" s="10"/>
      <c r="G257" s="10"/>
      <c r="H257" s="10"/>
      <c r="I257" s="10"/>
      <c r="J257" s="10"/>
      <c r="K257" s="10"/>
      <c r="L257" s="11"/>
      <c r="M257" s="11"/>
      <c r="N257" s="54"/>
    </row>
    <row r="258" customFormat="false" ht="14.25" hidden="true" customHeight="false" outlineLevel="0" collapsed="false">
      <c r="A258" s="56"/>
      <c r="B258" s="35"/>
      <c r="C258" s="9"/>
      <c r="D258" s="9"/>
      <c r="E258" s="10"/>
      <c r="F258" s="10"/>
      <c r="G258" s="10"/>
      <c r="H258" s="10"/>
      <c r="I258" s="10"/>
      <c r="J258" s="10"/>
      <c r="K258" s="10"/>
      <c r="L258" s="11"/>
      <c r="M258" s="11"/>
      <c r="O258" s="34" t="s">
        <v>53</v>
      </c>
      <c r="P258" s="34" t="s">
        <v>54</v>
      </c>
      <c r="Q258" s="34" t="s">
        <v>55</v>
      </c>
      <c r="R258" s="34" t="s">
        <v>56</v>
      </c>
      <c r="S258" s="34" t="s">
        <v>57</v>
      </c>
      <c r="U258" s="34" t="s">
        <v>58</v>
      </c>
      <c r="V258" s="34" t="s">
        <v>59</v>
      </c>
      <c r="W258" s="34" t="s">
        <v>60</v>
      </c>
      <c r="X258" s="34" t="s">
        <v>61</v>
      </c>
    </row>
    <row r="259" customFormat="false" ht="14.25" hidden="false" customHeight="false" outlineLevel="0" collapsed="false">
      <c r="A259" s="1" t="s">
        <v>0</v>
      </c>
      <c r="B259" s="35" t="s">
        <v>0</v>
      </c>
      <c r="C259" s="9"/>
      <c r="D259" s="9"/>
      <c r="E259" s="10"/>
      <c r="F259" s="10"/>
      <c r="G259" s="10"/>
      <c r="H259" s="10"/>
      <c r="I259" s="10"/>
      <c r="J259" s="10"/>
      <c r="K259" s="10"/>
      <c r="L259" s="11"/>
      <c r="M259" s="11"/>
      <c r="O259" s="34" t="n">
        <v>101</v>
      </c>
      <c r="P259" s="34" t="n">
        <v>0</v>
      </c>
      <c r="Q259" s="34" t="n">
        <v>0.02</v>
      </c>
      <c r="R259" s="34" t="n">
        <f aca="false">Q259-P259</f>
        <v>0.02</v>
      </c>
      <c r="S259" s="34" t="e">
        <f aca="false">R259*$G$7/O259*1</f>
        <v>#VALUE!</v>
      </c>
      <c r="U259" s="34" t="n">
        <v>0.02</v>
      </c>
      <c r="V259" s="34" t="n">
        <f aca="false">R259/U259</f>
        <v>1</v>
      </c>
      <c r="W259" s="34" t="n">
        <f aca="false">ROUNDUP(V259,0)</f>
        <v>1</v>
      </c>
      <c r="X259" s="57" t="e">
        <f aca="false">S259/W259</f>
        <v>#VALUE!</v>
      </c>
    </row>
    <row r="260" customFormat="false" ht="14.25" hidden="false" customHeight="false" outlineLevel="0" collapsed="false">
      <c r="A260" s="8" t="s">
        <v>0</v>
      </c>
      <c r="B260" s="35" t="s">
        <v>0</v>
      </c>
      <c r="C260" s="9"/>
      <c r="D260" s="9"/>
      <c r="E260" s="51" t="str">
        <f aca="false">IF(AND(G243&gt;=0,G243&lt;=0.8),N261,IF(AND(G243&gt;=0.8,G243&lt;=50),N262,N263))</f>
        <v>Verify Data Entry</v>
      </c>
      <c r="F260" s="10"/>
      <c r="G260" s="10"/>
      <c r="H260" s="10"/>
      <c r="I260" s="10"/>
      <c r="J260" s="10"/>
      <c r="K260" s="10"/>
      <c r="L260" s="11"/>
      <c r="M260" s="11"/>
    </row>
    <row r="261" customFormat="false" ht="14.25" hidden="false" customHeight="false" outlineLevel="0" collapsed="false">
      <c r="A261" s="8" t="s">
        <v>0</v>
      </c>
      <c r="B261" s="35" t="s">
        <v>0</v>
      </c>
      <c r="C261" s="9"/>
      <c r="D261" s="9"/>
      <c r="E261" s="55" t="n">
        <f aca="false">IF(AND(E260=N261),X266,0)</f>
        <v>0</v>
      </c>
      <c r="F261" s="10" t="s">
        <v>47</v>
      </c>
      <c r="G261" s="47"/>
      <c r="H261" s="10"/>
      <c r="I261" s="10"/>
      <c r="J261" s="10"/>
      <c r="K261" s="10"/>
      <c r="L261" s="11"/>
      <c r="M261" s="11"/>
      <c r="N261" s="54" t="s">
        <v>214</v>
      </c>
    </row>
    <row r="262" customFormat="false" ht="14.25" hidden="true" customHeight="false" outlineLevel="0" collapsed="false">
      <c r="A262" s="8"/>
      <c r="B262" s="35"/>
      <c r="C262" s="9"/>
      <c r="D262" s="9"/>
      <c r="E262" s="10"/>
      <c r="F262" s="10"/>
      <c r="G262" s="10"/>
      <c r="H262" s="10"/>
      <c r="I262" s="10"/>
      <c r="J262" s="10"/>
      <c r="K262" s="10"/>
      <c r="L262" s="11"/>
      <c r="M262" s="11"/>
      <c r="N262" s="54" t="s">
        <v>189</v>
      </c>
    </row>
    <row r="263" customFormat="false" ht="14.25" hidden="true" customHeight="false" outlineLevel="0" collapsed="false">
      <c r="A263" s="8"/>
      <c r="B263" s="35"/>
      <c r="C263" s="9"/>
      <c r="D263" s="9"/>
      <c r="E263" s="51"/>
      <c r="F263" s="10"/>
      <c r="G263" s="10"/>
      <c r="H263" s="10"/>
      <c r="I263" s="10"/>
      <c r="J263" s="10"/>
      <c r="K263" s="10"/>
      <c r="L263" s="11"/>
      <c r="M263" s="11"/>
      <c r="N263" s="54" t="s">
        <v>27</v>
      </c>
    </row>
    <row r="264" customFormat="false" ht="14.25" hidden="true" customHeight="false" outlineLevel="0" collapsed="false">
      <c r="A264" s="8"/>
      <c r="B264" s="35"/>
      <c r="C264" s="9"/>
      <c r="D264" s="9"/>
      <c r="E264" s="10"/>
      <c r="F264" s="10"/>
      <c r="G264" s="10"/>
      <c r="H264" s="10"/>
      <c r="I264" s="10"/>
      <c r="J264" s="10"/>
      <c r="K264" s="10"/>
      <c r="L264" s="11"/>
      <c r="M264" s="11"/>
      <c r="N264" s="54"/>
    </row>
    <row r="265" customFormat="false" ht="14.25" hidden="true" customHeight="false" outlineLevel="0" collapsed="false">
      <c r="A265" s="56"/>
      <c r="B265" s="35"/>
      <c r="C265" s="9"/>
      <c r="D265" s="9"/>
      <c r="E265" s="10"/>
      <c r="F265" s="10"/>
      <c r="G265" s="10"/>
      <c r="H265" s="10"/>
      <c r="I265" s="10"/>
      <c r="J265" s="10"/>
      <c r="K265" s="10"/>
      <c r="L265" s="11"/>
      <c r="M265" s="11"/>
      <c r="O265" s="34" t="s">
        <v>53</v>
      </c>
      <c r="P265" s="34" t="s">
        <v>54</v>
      </c>
      <c r="Q265" s="34" t="s">
        <v>55</v>
      </c>
      <c r="R265" s="34" t="s">
        <v>56</v>
      </c>
      <c r="S265" s="34" t="s">
        <v>57</v>
      </c>
      <c r="U265" s="34" t="s">
        <v>58</v>
      </c>
      <c r="V265" s="34" t="s">
        <v>59</v>
      </c>
      <c r="W265" s="34" t="s">
        <v>60</v>
      </c>
      <c r="X265" s="34" t="s">
        <v>61</v>
      </c>
    </row>
    <row r="266" customFormat="false" ht="14.25" hidden="true" customHeight="false" outlineLevel="0" collapsed="false">
      <c r="B266" s="35"/>
      <c r="C266" s="9"/>
      <c r="D266" s="9"/>
      <c r="E266" s="10"/>
      <c r="F266" s="10"/>
      <c r="G266" s="10"/>
      <c r="H266" s="10"/>
      <c r="I266" s="10"/>
      <c r="J266" s="10"/>
      <c r="K266" s="10"/>
      <c r="L266" s="11"/>
      <c r="M266" s="11"/>
      <c r="O266" s="34" t="n">
        <v>7.57</v>
      </c>
      <c r="P266" s="34" t="n">
        <v>0</v>
      </c>
      <c r="Q266" s="34" t="n">
        <v>0.02</v>
      </c>
      <c r="R266" s="34" t="n">
        <f aca="false">Q266-P266</f>
        <v>0.02</v>
      </c>
      <c r="S266" s="34" t="e">
        <f aca="false">R266*$G$7/O266*1</f>
        <v>#VALUE!</v>
      </c>
      <c r="U266" s="34" t="n">
        <v>0.02</v>
      </c>
      <c r="V266" s="34" t="n">
        <f aca="false">R266/U266</f>
        <v>1</v>
      </c>
      <c r="W266" s="34" t="n">
        <f aca="false">ROUNDUP(V266,0)</f>
        <v>1</v>
      </c>
      <c r="X266" s="57" t="e">
        <f aca="false">S266/W266</f>
        <v>#VALUE!</v>
      </c>
    </row>
    <row r="267" customFormat="false" ht="14.25" hidden="true" customHeight="false" outlineLevel="0" collapsed="false">
      <c r="A267" s="8"/>
      <c r="B267" s="35"/>
      <c r="C267" s="9"/>
      <c r="D267" s="9"/>
      <c r="E267" s="10"/>
      <c r="F267" s="10"/>
      <c r="G267" s="10"/>
      <c r="H267" s="10"/>
      <c r="I267" s="10"/>
      <c r="J267" s="10"/>
      <c r="K267" s="10"/>
      <c r="L267" s="11"/>
      <c r="M267" s="11"/>
    </row>
    <row r="268" customFormat="false" ht="14.25" hidden="true" customHeight="false" outlineLevel="0" collapsed="false">
      <c r="B268" s="35"/>
      <c r="C268" s="9"/>
      <c r="D268" s="9"/>
      <c r="E268" s="10"/>
      <c r="F268" s="10"/>
      <c r="G268" s="10"/>
      <c r="H268" s="10"/>
      <c r="I268" s="10"/>
      <c r="J268" s="10"/>
      <c r="K268" s="10"/>
      <c r="L268" s="11"/>
      <c r="M268" s="11"/>
    </row>
    <row r="269" customFormat="false" ht="14.25" hidden="true" customHeight="false" outlineLevel="0" collapsed="false">
      <c r="B269" s="35"/>
      <c r="C269" s="9"/>
      <c r="D269" s="9"/>
      <c r="E269" s="10"/>
      <c r="F269" s="10"/>
      <c r="G269" s="10"/>
      <c r="H269" s="10"/>
      <c r="I269" s="10"/>
      <c r="J269" s="10"/>
      <c r="K269" s="10"/>
      <c r="L269" s="11"/>
      <c r="M269" s="11"/>
    </row>
    <row r="270" customFormat="false" ht="14.25" hidden="true" customHeight="false" outlineLevel="0" collapsed="false">
      <c r="B270" s="35"/>
      <c r="C270" s="9"/>
      <c r="D270" s="9"/>
      <c r="E270" s="10"/>
      <c r="F270" s="10"/>
      <c r="G270" s="10"/>
      <c r="H270" s="10"/>
      <c r="I270" s="10"/>
      <c r="J270" s="10"/>
      <c r="K270" s="10"/>
      <c r="L270" s="11"/>
      <c r="M270" s="11"/>
    </row>
    <row r="271" customFormat="false" ht="15" hidden="false" customHeight="true" outlineLevel="0" collapsed="false">
      <c r="A271" s="1" t="s">
        <v>0</v>
      </c>
      <c r="B271" s="35" t="s">
        <v>0</v>
      </c>
      <c r="C271" s="9"/>
      <c r="D271" s="30"/>
      <c r="E271" s="31"/>
      <c r="F271" s="31"/>
      <c r="G271" s="31"/>
      <c r="H271" s="31"/>
      <c r="I271" s="31"/>
      <c r="J271" s="31"/>
      <c r="K271" s="31"/>
      <c r="L271" s="32"/>
      <c r="M271" s="11"/>
    </row>
    <row r="272" customFormat="false" ht="15" hidden="false" customHeight="true" outlineLevel="0" collapsed="false">
      <c r="A272" s="8" t="s">
        <v>0</v>
      </c>
      <c r="B272" s="35" t="s">
        <v>0</v>
      </c>
      <c r="C272" s="9"/>
      <c r="D272" s="10"/>
      <c r="E272" s="10"/>
      <c r="F272" s="10"/>
      <c r="G272" s="10"/>
      <c r="H272" s="10"/>
      <c r="I272" s="10"/>
      <c r="J272" s="10"/>
      <c r="K272" s="10"/>
      <c r="L272" s="10"/>
      <c r="M272" s="11"/>
    </row>
    <row r="273" customFormat="false" ht="8.25" hidden="false" customHeight="true" outlineLevel="0" collapsed="false">
      <c r="A273" s="8" t="s">
        <v>0</v>
      </c>
      <c r="B273" s="35" t="s">
        <v>0</v>
      </c>
      <c r="C273" s="9"/>
      <c r="D273" s="40"/>
      <c r="E273" s="41"/>
      <c r="F273" s="41"/>
      <c r="G273" s="41"/>
      <c r="H273" s="41"/>
      <c r="I273" s="41"/>
      <c r="J273" s="41"/>
      <c r="K273" s="41"/>
      <c r="L273" s="43"/>
      <c r="M273" s="11"/>
    </row>
    <row r="274" customFormat="false" ht="18" hidden="false" customHeight="true" outlineLevel="0" collapsed="false">
      <c r="A274" s="8" t="s">
        <v>0</v>
      </c>
      <c r="B274" s="35" t="s">
        <v>0</v>
      </c>
      <c r="C274" s="9"/>
      <c r="D274" s="9"/>
      <c r="E274" s="49" t="s">
        <v>215</v>
      </c>
      <c r="F274" s="10"/>
      <c r="G274" s="50" t="s">
        <v>13</v>
      </c>
      <c r="H274" s="60" t="s">
        <v>131</v>
      </c>
      <c r="I274" s="10"/>
      <c r="J274" s="10"/>
      <c r="K274" s="51" t="s">
        <v>18</v>
      </c>
      <c r="L274" s="11"/>
      <c r="M274" s="11"/>
    </row>
    <row r="275" customFormat="false" ht="255" hidden="false" customHeight="true" outlineLevel="0" collapsed="false">
      <c r="A275" s="8" t="s">
        <v>0</v>
      </c>
      <c r="B275" s="35" t="s">
        <v>0</v>
      </c>
      <c r="C275" s="9"/>
      <c r="D275" s="9"/>
      <c r="E275" s="10"/>
      <c r="F275" s="10"/>
      <c r="G275" s="10"/>
      <c r="H275" s="10"/>
      <c r="I275" s="10"/>
      <c r="J275" s="10"/>
      <c r="K275" s="52" t="str">
        <f aca="false">IF(AND(G274&gt;=O276,G274&lt;=P276),N276,IF(AND(G274&gt;=O277,G274&lt;=P277),N277,IF(AND(G274&gt;=O278,G274&lt;=P278),N278,IF(AND(G274&gt;=O279,G274&lt;=P279),N279,IF(AND(G274&gt;=O280,G274&lt;=P280),N280,IF(AND(G274&gt;=O281,G274&lt;=P281),N281,N282))))))</f>
        <v>Verify Data Entry - Enter 0 for N.N </v>
      </c>
      <c r="L275" s="11"/>
      <c r="M275" s="11"/>
      <c r="O275" s="34" t="s">
        <v>19</v>
      </c>
      <c r="P275" s="34" t="s">
        <v>20</v>
      </c>
    </row>
    <row r="276" customFormat="false" ht="258" hidden="true" customHeight="true" outlineLevel="0" collapsed="false">
      <c r="A276" s="8"/>
      <c r="B276" s="35"/>
      <c r="C276" s="9"/>
      <c r="D276" s="9"/>
      <c r="E276" s="10"/>
      <c r="F276" s="10"/>
      <c r="G276" s="10"/>
      <c r="H276" s="10"/>
      <c r="I276" s="10"/>
      <c r="J276" s="10"/>
      <c r="K276" s="53"/>
      <c r="L276" s="11"/>
      <c r="M276" s="11"/>
      <c r="N276" s="54" t="s">
        <v>216</v>
      </c>
      <c r="O276" s="34" t="n">
        <v>0</v>
      </c>
      <c r="P276" s="34" t="n">
        <v>1</v>
      </c>
    </row>
    <row r="277" customFormat="false" ht="162" hidden="true" customHeight="true" outlineLevel="0" collapsed="false">
      <c r="A277" s="8"/>
      <c r="B277" s="35"/>
      <c r="C277" s="9"/>
      <c r="D277" s="9"/>
      <c r="E277" s="10"/>
      <c r="F277" s="10"/>
      <c r="G277" s="10"/>
      <c r="H277" s="10"/>
      <c r="I277" s="10"/>
      <c r="J277" s="10"/>
      <c r="K277" s="53"/>
      <c r="L277" s="11"/>
      <c r="M277" s="11"/>
      <c r="N277" s="54" t="s">
        <v>217</v>
      </c>
      <c r="O277" s="34" t="n">
        <v>1.01</v>
      </c>
      <c r="P277" s="34" t="n">
        <v>1.5</v>
      </c>
    </row>
    <row r="278" customFormat="false" ht="140.25" hidden="true" customHeight="true" outlineLevel="0" collapsed="false">
      <c r="A278" s="8"/>
      <c r="B278" s="35"/>
      <c r="C278" s="9"/>
      <c r="D278" s="9"/>
      <c r="E278" s="10"/>
      <c r="F278" s="10"/>
      <c r="G278" s="10"/>
      <c r="H278" s="10"/>
      <c r="I278" s="10"/>
      <c r="J278" s="10"/>
      <c r="K278" s="53"/>
      <c r="L278" s="11"/>
      <c r="M278" s="11"/>
      <c r="N278" s="54" t="s">
        <v>218</v>
      </c>
      <c r="O278" s="34" t="n">
        <v>1.51</v>
      </c>
      <c r="P278" s="34" t="n">
        <v>2.5</v>
      </c>
    </row>
    <row r="279" customFormat="false" ht="144" hidden="true" customHeight="true" outlineLevel="0" collapsed="false">
      <c r="A279" s="8"/>
      <c r="B279" s="35"/>
      <c r="C279" s="9"/>
      <c r="D279" s="9"/>
      <c r="E279" s="10"/>
      <c r="F279" s="10"/>
      <c r="G279" s="10"/>
      <c r="H279" s="10"/>
      <c r="I279" s="10"/>
      <c r="J279" s="10"/>
      <c r="K279" s="53"/>
      <c r="L279" s="11"/>
      <c r="M279" s="11"/>
      <c r="N279" s="54" t="s">
        <v>219</v>
      </c>
      <c r="O279" s="34" t="n">
        <v>2.51</v>
      </c>
      <c r="P279" s="34" t="n">
        <v>5</v>
      </c>
    </row>
    <row r="280" customFormat="false" ht="144" hidden="true" customHeight="true" outlineLevel="0" collapsed="false">
      <c r="A280" s="8"/>
      <c r="B280" s="35"/>
      <c r="C280" s="9"/>
      <c r="D280" s="9"/>
      <c r="E280" s="10"/>
      <c r="F280" s="10"/>
      <c r="G280" s="10"/>
      <c r="H280" s="10"/>
      <c r="I280" s="10"/>
      <c r="J280" s="10"/>
      <c r="K280" s="53"/>
      <c r="L280" s="11"/>
      <c r="M280" s="11"/>
      <c r="N280" s="54" t="s">
        <v>220</v>
      </c>
      <c r="O280" s="34" t="n">
        <v>5.01</v>
      </c>
      <c r="P280" s="34" t="n">
        <v>10</v>
      </c>
    </row>
    <row r="281" customFormat="false" ht="129" hidden="true" customHeight="true" outlineLevel="0" collapsed="false">
      <c r="A281" s="8"/>
      <c r="B281" s="35"/>
      <c r="C281" s="9"/>
      <c r="D281" s="9"/>
      <c r="E281" s="10"/>
      <c r="F281" s="10"/>
      <c r="G281" s="10"/>
      <c r="H281" s="10"/>
      <c r="I281" s="10"/>
      <c r="J281" s="10"/>
      <c r="K281" s="53"/>
      <c r="L281" s="11"/>
      <c r="M281" s="11"/>
      <c r="N281" s="54" t="s">
        <v>221</v>
      </c>
      <c r="O281" s="34" t="n">
        <v>10.01</v>
      </c>
      <c r="P281" s="34" t="n">
        <v>50</v>
      </c>
    </row>
    <row r="282" customFormat="false" ht="14.25" hidden="true" customHeight="false" outlineLevel="0" collapsed="false">
      <c r="A282" s="8"/>
      <c r="B282" s="35"/>
      <c r="C282" s="9"/>
      <c r="D282" s="9"/>
      <c r="E282" s="10"/>
      <c r="F282" s="10"/>
      <c r="G282" s="10"/>
      <c r="H282" s="10"/>
      <c r="I282" s="10"/>
      <c r="J282" s="10"/>
      <c r="L282" s="11"/>
      <c r="M282" s="11"/>
      <c r="N282" s="34" t="s">
        <v>110</v>
      </c>
    </row>
    <row r="283" customFormat="false" ht="14.25" hidden="false" customHeight="false" outlineLevel="0" collapsed="false">
      <c r="A283" s="8" t="s">
        <v>0</v>
      </c>
      <c r="B283" s="35" t="s">
        <v>0</v>
      </c>
      <c r="C283" s="9"/>
      <c r="D283" s="9"/>
      <c r="E283" s="10"/>
      <c r="F283" s="10"/>
      <c r="G283" s="10"/>
      <c r="H283" s="10"/>
      <c r="I283" s="10"/>
      <c r="J283" s="10"/>
      <c r="K283" s="10"/>
      <c r="L283" s="11"/>
      <c r="M283" s="11"/>
    </row>
    <row r="284" customFormat="false" ht="14.25" hidden="false" customHeight="false" outlineLevel="0" collapsed="false">
      <c r="A284" s="8" t="s">
        <v>0</v>
      </c>
      <c r="B284" s="35" t="s">
        <v>0</v>
      </c>
      <c r="C284" s="9"/>
      <c r="D284" s="9"/>
      <c r="E284" s="51" t="str">
        <f aca="false">IF(AND(G274&gt;=0,G274&lt;=1.5),N285,IF(AND(G274&gt;=1.5,G274&lt;=50),N286,N287))</f>
        <v>Verify Data Entry</v>
      </c>
      <c r="F284" s="10"/>
      <c r="G284" s="10"/>
      <c r="H284" s="10"/>
      <c r="I284" s="10"/>
      <c r="J284" s="10"/>
      <c r="K284" s="10"/>
      <c r="L284" s="11"/>
      <c r="M284" s="11"/>
    </row>
    <row r="285" customFormat="false" ht="14.25" hidden="false" customHeight="false" outlineLevel="0" collapsed="false">
      <c r="A285" s="8" t="s">
        <v>0</v>
      </c>
      <c r="B285" s="35" t="s">
        <v>0</v>
      </c>
      <c r="C285" s="9"/>
      <c r="D285" s="9"/>
      <c r="E285" s="55" t="n">
        <f aca="false">IF(AND(E284=N285),X290,0)</f>
        <v>0</v>
      </c>
      <c r="F285" s="10" t="s">
        <v>47</v>
      </c>
      <c r="G285" s="47"/>
      <c r="H285" s="10"/>
      <c r="I285" s="10"/>
      <c r="J285" s="10"/>
      <c r="K285" s="10"/>
      <c r="L285" s="11"/>
      <c r="M285" s="11"/>
      <c r="N285" s="54" t="s">
        <v>222</v>
      </c>
    </row>
    <row r="286" customFormat="false" ht="14.25" hidden="true" customHeight="false" outlineLevel="0" collapsed="false">
      <c r="A286" s="8"/>
      <c r="B286" s="35"/>
      <c r="C286" s="9"/>
      <c r="D286" s="9"/>
      <c r="E286" s="10"/>
      <c r="F286" s="10"/>
      <c r="G286" s="10"/>
      <c r="H286" s="10"/>
      <c r="I286" s="10"/>
      <c r="J286" s="10"/>
      <c r="K286" s="10"/>
      <c r="L286" s="11"/>
      <c r="M286" s="11"/>
      <c r="N286" s="54" t="s">
        <v>189</v>
      </c>
    </row>
    <row r="287" customFormat="false" ht="14.25" hidden="false" customHeight="false" outlineLevel="0" collapsed="false">
      <c r="A287" s="8" t="s">
        <v>0</v>
      </c>
      <c r="B287" s="35" t="s">
        <v>0</v>
      </c>
      <c r="C287" s="9"/>
      <c r="D287" s="9"/>
      <c r="E287" s="51" t="s">
        <v>126</v>
      </c>
      <c r="F287" s="10"/>
      <c r="G287" s="10"/>
      <c r="H287" s="10"/>
      <c r="I287" s="10"/>
      <c r="J287" s="10"/>
      <c r="K287" s="10"/>
      <c r="L287" s="11"/>
      <c r="M287" s="11"/>
      <c r="N287" s="54" t="s">
        <v>27</v>
      </c>
    </row>
    <row r="288" customFormat="false" ht="14.25" hidden="true" customHeight="false" outlineLevel="0" collapsed="false">
      <c r="A288" s="8"/>
      <c r="B288" s="35"/>
      <c r="C288" s="9"/>
      <c r="D288" s="9"/>
      <c r="E288" s="10"/>
      <c r="F288" s="10"/>
      <c r="G288" s="10"/>
      <c r="H288" s="10"/>
      <c r="I288" s="10"/>
      <c r="J288" s="10"/>
      <c r="K288" s="10"/>
      <c r="L288" s="11"/>
      <c r="M288" s="11"/>
      <c r="N288" s="54"/>
    </row>
    <row r="289" customFormat="false" ht="14.25" hidden="true" customHeight="false" outlineLevel="0" collapsed="false">
      <c r="A289" s="56"/>
      <c r="B289" s="35"/>
      <c r="C289" s="9"/>
      <c r="D289" s="9"/>
      <c r="E289" s="10"/>
      <c r="F289" s="10"/>
      <c r="G289" s="10"/>
      <c r="H289" s="10"/>
      <c r="I289" s="10"/>
      <c r="J289" s="10"/>
      <c r="K289" s="10"/>
      <c r="L289" s="11"/>
      <c r="M289" s="11"/>
      <c r="O289" s="34" t="s">
        <v>53</v>
      </c>
      <c r="P289" s="34" t="s">
        <v>54</v>
      </c>
      <c r="Q289" s="34" t="s">
        <v>55</v>
      </c>
      <c r="R289" s="34" t="s">
        <v>56</v>
      </c>
      <c r="S289" s="34" t="s">
        <v>57</v>
      </c>
      <c r="U289" s="34" t="s">
        <v>58</v>
      </c>
      <c r="V289" s="34" t="s">
        <v>59</v>
      </c>
      <c r="W289" s="34" t="s">
        <v>60</v>
      </c>
      <c r="X289" s="34" t="s">
        <v>61</v>
      </c>
    </row>
    <row r="290" customFormat="false" ht="14.25" hidden="false" customHeight="false" outlineLevel="0" collapsed="false">
      <c r="A290" s="1" t="s">
        <v>0</v>
      </c>
      <c r="B290" s="35" t="s">
        <v>0</v>
      </c>
      <c r="C290" s="9"/>
      <c r="D290" s="9"/>
      <c r="E290" s="10"/>
      <c r="F290" s="10"/>
      <c r="G290" s="10"/>
      <c r="H290" s="10"/>
      <c r="I290" s="10"/>
      <c r="J290" s="10"/>
      <c r="K290" s="10"/>
      <c r="L290" s="11"/>
      <c r="M290" s="11"/>
      <c r="O290" s="34" t="n">
        <v>108</v>
      </c>
      <c r="P290" s="34" t="n">
        <v>0</v>
      </c>
      <c r="Q290" s="34" t="n">
        <v>0.01</v>
      </c>
      <c r="R290" s="34" t="n">
        <f aca="false">Q290-P290</f>
        <v>0.01</v>
      </c>
      <c r="S290" s="34" t="e">
        <f aca="false">R290*$G$7/O290*1</f>
        <v>#VALUE!</v>
      </c>
      <c r="U290" s="34" t="n">
        <v>0.01</v>
      </c>
      <c r="V290" s="34" t="n">
        <f aca="false">R290/U290</f>
        <v>1</v>
      </c>
      <c r="W290" s="34" t="n">
        <f aca="false">ROUNDUP(V290,0)</f>
        <v>1</v>
      </c>
      <c r="X290" s="57" t="e">
        <f aca="false">S290/W290</f>
        <v>#VALUE!</v>
      </c>
    </row>
    <row r="291" customFormat="false" ht="14.25" hidden="false" customHeight="false" outlineLevel="0" collapsed="false">
      <c r="A291" s="8" t="s">
        <v>0</v>
      </c>
      <c r="B291" s="35" t="s">
        <v>0</v>
      </c>
      <c r="C291" s="9"/>
      <c r="D291" s="9"/>
      <c r="E291" s="51" t="str">
        <f aca="false">IF(AND(G274&gt;=0,G274&lt;=1.5),N292,IF(AND(G274&gt;=1.5,G274&lt;=50),N293,N294))</f>
        <v>Verify Data Entry</v>
      </c>
      <c r="F291" s="10"/>
      <c r="G291" s="10"/>
      <c r="H291" s="10"/>
      <c r="I291" s="10"/>
      <c r="J291" s="10"/>
      <c r="K291" s="10"/>
      <c r="L291" s="11"/>
      <c r="M291" s="11"/>
    </row>
    <row r="292" customFormat="false" ht="14.25" hidden="false" customHeight="false" outlineLevel="0" collapsed="false">
      <c r="A292" s="8" t="s">
        <v>0</v>
      </c>
      <c r="B292" s="35" t="s">
        <v>0</v>
      </c>
      <c r="C292" s="9"/>
      <c r="D292" s="9"/>
      <c r="E292" s="55" t="n">
        <f aca="false">IF(AND(E291=N292),X297,0)</f>
        <v>0</v>
      </c>
      <c r="F292" s="10" t="s">
        <v>47</v>
      </c>
      <c r="G292" s="47"/>
      <c r="H292" s="10"/>
      <c r="I292" s="10"/>
      <c r="J292" s="10"/>
      <c r="K292" s="10"/>
      <c r="L292" s="11"/>
      <c r="M292" s="11"/>
      <c r="N292" s="54" t="s">
        <v>223</v>
      </c>
    </row>
    <row r="293" customFormat="false" ht="14.25" hidden="true" customHeight="false" outlineLevel="0" collapsed="false">
      <c r="A293" s="8"/>
      <c r="B293" s="35"/>
      <c r="C293" s="9"/>
      <c r="D293" s="9"/>
      <c r="E293" s="10"/>
      <c r="F293" s="10"/>
      <c r="G293" s="10"/>
      <c r="H293" s="10"/>
      <c r="I293" s="10"/>
      <c r="J293" s="10"/>
      <c r="K293" s="10"/>
      <c r="L293" s="11"/>
      <c r="M293" s="11"/>
      <c r="N293" s="54" t="s">
        <v>189</v>
      </c>
    </row>
    <row r="294" customFormat="false" ht="14.25" hidden="true" customHeight="false" outlineLevel="0" collapsed="false">
      <c r="A294" s="8"/>
      <c r="B294" s="35"/>
      <c r="C294" s="9"/>
      <c r="D294" s="9"/>
      <c r="E294" s="51"/>
      <c r="F294" s="10"/>
      <c r="G294" s="10"/>
      <c r="H294" s="10"/>
      <c r="I294" s="10"/>
      <c r="J294" s="10"/>
      <c r="K294" s="10"/>
      <c r="L294" s="11"/>
      <c r="M294" s="11"/>
      <c r="N294" s="54" t="s">
        <v>27</v>
      </c>
    </row>
    <row r="295" customFormat="false" ht="14.25" hidden="true" customHeight="false" outlineLevel="0" collapsed="false">
      <c r="A295" s="8"/>
      <c r="B295" s="35"/>
      <c r="C295" s="9"/>
      <c r="D295" s="9"/>
      <c r="E295" s="10"/>
      <c r="F295" s="10"/>
      <c r="G295" s="10"/>
      <c r="H295" s="10"/>
      <c r="I295" s="10"/>
      <c r="J295" s="10"/>
      <c r="K295" s="10"/>
      <c r="L295" s="11"/>
      <c r="M295" s="11"/>
      <c r="N295" s="54"/>
    </row>
    <row r="296" customFormat="false" ht="14.25" hidden="true" customHeight="false" outlineLevel="0" collapsed="false">
      <c r="A296" s="56"/>
      <c r="B296" s="35"/>
      <c r="C296" s="9"/>
      <c r="D296" s="9"/>
      <c r="E296" s="10"/>
      <c r="F296" s="10"/>
      <c r="G296" s="10"/>
      <c r="H296" s="10"/>
      <c r="I296" s="10"/>
      <c r="J296" s="10"/>
      <c r="K296" s="10"/>
      <c r="L296" s="11"/>
      <c r="M296" s="11"/>
      <c r="O296" s="34" t="s">
        <v>53</v>
      </c>
      <c r="P296" s="34" t="s">
        <v>54</v>
      </c>
      <c r="Q296" s="34" t="s">
        <v>55</v>
      </c>
      <c r="R296" s="34" t="s">
        <v>56</v>
      </c>
      <c r="S296" s="34" t="s">
        <v>57</v>
      </c>
      <c r="U296" s="34" t="s">
        <v>58</v>
      </c>
      <c r="V296" s="34" t="s">
        <v>59</v>
      </c>
      <c r="W296" s="34" t="s">
        <v>60</v>
      </c>
      <c r="X296" s="34" t="s">
        <v>61</v>
      </c>
    </row>
    <row r="297" customFormat="false" ht="14.25" hidden="true" customHeight="false" outlineLevel="0" collapsed="false">
      <c r="B297" s="35"/>
      <c r="C297" s="9"/>
      <c r="D297" s="9"/>
      <c r="E297" s="10"/>
      <c r="F297" s="10"/>
      <c r="G297" s="10"/>
      <c r="H297" s="10"/>
      <c r="I297" s="10"/>
      <c r="J297" s="10"/>
      <c r="K297" s="10"/>
      <c r="L297" s="11"/>
      <c r="M297" s="11"/>
      <c r="O297" s="34" t="n">
        <v>3.788</v>
      </c>
      <c r="P297" s="34" t="n">
        <v>0</v>
      </c>
      <c r="Q297" s="34" t="n">
        <v>0.01</v>
      </c>
      <c r="R297" s="34" t="n">
        <f aca="false">Q297-P297</f>
        <v>0.01</v>
      </c>
      <c r="S297" s="34" t="e">
        <f aca="false">R297*$G$7/O297*1</f>
        <v>#VALUE!</v>
      </c>
      <c r="U297" s="34" t="n">
        <v>0.01</v>
      </c>
      <c r="V297" s="34" t="n">
        <f aca="false">R297/U297</f>
        <v>1</v>
      </c>
      <c r="W297" s="34" t="n">
        <f aca="false">ROUNDUP(V297,0)</f>
        <v>1</v>
      </c>
      <c r="X297" s="57" t="e">
        <f aca="false">S297/W297</f>
        <v>#VALUE!</v>
      </c>
    </row>
    <row r="298" customFormat="false" ht="14.25" hidden="true" customHeight="false" outlineLevel="0" collapsed="false">
      <c r="A298" s="8"/>
      <c r="B298" s="35"/>
      <c r="C298" s="9"/>
      <c r="D298" s="9"/>
      <c r="E298" s="10"/>
      <c r="F298" s="10"/>
      <c r="G298" s="10"/>
      <c r="H298" s="10"/>
      <c r="I298" s="10"/>
      <c r="J298" s="10"/>
      <c r="K298" s="10"/>
      <c r="L298" s="11"/>
      <c r="M298" s="11"/>
    </row>
    <row r="299" customFormat="false" ht="14.25" hidden="true" customHeight="false" outlineLevel="0" collapsed="false">
      <c r="B299" s="35"/>
      <c r="C299" s="9"/>
      <c r="D299" s="9"/>
      <c r="E299" s="10"/>
      <c r="F299" s="10"/>
      <c r="G299" s="10"/>
      <c r="H299" s="10"/>
      <c r="I299" s="10"/>
      <c r="J299" s="10"/>
      <c r="K299" s="10"/>
      <c r="L299" s="11"/>
      <c r="M299" s="11"/>
    </row>
    <row r="300" customFormat="false" ht="14.25" hidden="true" customHeight="false" outlineLevel="0" collapsed="false">
      <c r="B300" s="35"/>
      <c r="C300" s="9"/>
      <c r="D300" s="9"/>
      <c r="E300" s="10"/>
      <c r="F300" s="10"/>
      <c r="G300" s="10"/>
      <c r="H300" s="10"/>
      <c r="I300" s="10"/>
      <c r="J300" s="10"/>
      <c r="K300" s="10"/>
      <c r="L300" s="11"/>
      <c r="M300" s="11"/>
    </row>
    <row r="301" customFormat="false" ht="14.25" hidden="true" customHeight="false" outlineLevel="0" collapsed="false">
      <c r="B301" s="35"/>
      <c r="C301" s="9"/>
      <c r="D301" s="9"/>
      <c r="E301" s="10"/>
      <c r="F301" s="10"/>
      <c r="G301" s="10"/>
      <c r="H301" s="10"/>
      <c r="I301" s="10"/>
      <c r="J301" s="10"/>
      <c r="K301" s="10"/>
      <c r="L301" s="11"/>
      <c r="M301" s="11"/>
    </row>
    <row r="302" customFormat="false" ht="15" hidden="false" customHeight="true" outlineLevel="0" collapsed="false">
      <c r="A302" s="1" t="s">
        <v>0</v>
      </c>
      <c r="B302" s="35" t="s">
        <v>0</v>
      </c>
      <c r="C302" s="9"/>
      <c r="D302" s="30"/>
      <c r="E302" s="31"/>
      <c r="F302" s="31"/>
      <c r="G302" s="31"/>
      <c r="H302" s="31"/>
      <c r="I302" s="31"/>
      <c r="J302" s="31"/>
      <c r="K302" s="31"/>
      <c r="L302" s="32"/>
      <c r="M302" s="11"/>
    </row>
    <row r="303" customFormat="false" ht="15" hidden="false" customHeight="true" outlineLevel="0" collapsed="false">
      <c r="A303" s="8" t="s">
        <v>0</v>
      </c>
      <c r="B303" s="35" t="s">
        <v>0</v>
      </c>
      <c r="C303" s="9"/>
      <c r="D303" s="10"/>
      <c r="E303" s="10"/>
      <c r="F303" s="10"/>
      <c r="G303" s="10"/>
      <c r="H303" s="10"/>
      <c r="I303" s="10"/>
      <c r="J303" s="10"/>
      <c r="K303" s="10"/>
      <c r="L303" s="10"/>
      <c r="M303" s="11"/>
    </row>
    <row r="304" customFormat="false" ht="8.25" hidden="false" customHeight="true" outlineLevel="0" collapsed="false">
      <c r="A304" s="8" t="s">
        <v>0</v>
      </c>
      <c r="B304" s="35" t="s">
        <v>0</v>
      </c>
      <c r="C304" s="9"/>
      <c r="D304" s="40"/>
      <c r="E304" s="41"/>
      <c r="F304" s="41"/>
      <c r="G304" s="41"/>
      <c r="H304" s="41"/>
      <c r="I304" s="41"/>
      <c r="J304" s="41"/>
      <c r="K304" s="41"/>
      <c r="L304" s="43"/>
      <c r="M304" s="11"/>
    </row>
    <row r="305" customFormat="false" ht="18" hidden="false" customHeight="true" outlineLevel="0" collapsed="false">
      <c r="A305" s="8" t="s">
        <v>0</v>
      </c>
      <c r="B305" s="35" t="s">
        <v>0</v>
      </c>
      <c r="C305" s="9"/>
      <c r="D305" s="9"/>
      <c r="E305" s="49" t="s">
        <v>112</v>
      </c>
      <c r="F305" s="10"/>
      <c r="G305" s="50" t="s">
        <v>13</v>
      </c>
      <c r="H305" s="10" t="s">
        <v>40</v>
      </c>
      <c r="I305" s="10"/>
      <c r="J305" s="10"/>
      <c r="K305" s="51" t="s">
        <v>18</v>
      </c>
      <c r="L305" s="11"/>
      <c r="M305" s="11"/>
    </row>
    <row r="306" customFormat="false" ht="129.75" hidden="false" customHeight="true" outlineLevel="0" collapsed="false">
      <c r="A306" s="8" t="s">
        <v>0</v>
      </c>
      <c r="B306" s="35" t="s">
        <v>0</v>
      </c>
      <c r="C306" s="9"/>
      <c r="D306" s="9"/>
      <c r="E306" s="10"/>
      <c r="F306" s="10"/>
      <c r="G306" s="10"/>
      <c r="H306" s="10"/>
      <c r="I306" s="10"/>
      <c r="J306" s="10"/>
      <c r="K306" s="52" t="str">
        <f aca="false">IF(AND(G305&gt;=O307,G305&lt;=P307),N307,IF(AND(G305&gt;=O308,G305&lt;=P308),N308,IF(AND(G305&gt;=O309,G305&lt;=P309),N309,IF(AND(G305&gt;=O310,G305&lt;=P310),N310,IF(AND(G305&gt;=O311,G305&lt;=P311),N311,IF(AND(G305&gt;=O312,G305&lt;=P312),N312,IF(AND(G305&gt;=O313,G305&lt;=P313),N313,N314)))))))</f>
        <v>Verify Data Entry</v>
      </c>
      <c r="L306" s="11"/>
      <c r="M306" s="11"/>
      <c r="O306" s="34" t="s">
        <v>19</v>
      </c>
      <c r="P306" s="34" t="s">
        <v>20</v>
      </c>
    </row>
    <row r="307" customFormat="false" ht="86.25" hidden="true" customHeight="true" outlineLevel="0" collapsed="false">
      <c r="A307" s="8"/>
      <c r="B307" s="35"/>
      <c r="C307" s="9"/>
      <c r="D307" s="9"/>
      <c r="E307" s="10"/>
      <c r="F307" s="10"/>
      <c r="G307" s="10"/>
      <c r="H307" s="10"/>
      <c r="I307" s="10"/>
      <c r="J307" s="10"/>
      <c r="K307" s="53"/>
      <c r="L307" s="11"/>
      <c r="M307" s="11"/>
      <c r="N307" s="54" t="s">
        <v>113</v>
      </c>
      <c r="O307" s="34" t="n">
        <v>0</v>
      </c>
      <c r="P307" s="34" t="n">
        <v>0</v>
      </c>
    </row>
    <row r="308" customFormat="false" ht="57" hidden="true" customHeight="true" outlineLevel="0" collapsed="false">
      <c r="A308" s="8"/>
      <c r="B308" s="35"/>
      <c r="C308" s="9"/>
      <c r="D308" s="9"/>
      <c r="E308" s="10"/>
      <c r="F308" s="10"/>
      <c r="G308" s="10"/>
      <c r="H308" s="10"/>
      <c r="I308" s="10"/>
      <c r="J308" s="10"/>
      <c r="K308" s="53"/>
      <c r="L308" s="11"/>
      <c r="M308" s="11"/>
      <c r="N308" s="54" t="s">
        <v>114</v>
      </c>
      <c r="O308" s="34" t="n">
        <v>0.01</v>
      </c>
      <c r="P308" s="34" t="n">
        <v>0.49</v>
      </c>
    </row>
    <row r="309" customFormat="false" ht="57" hidden="true" customHeight="true" outlineLevel="0" collapsed="false">
      <c r="A309" s="8"/>
      <c r="B309" s="35"/>
      <c r="C309" s="9"/>
      <c r="D309" s="9"/>
      <c r="E309" s="10"/>
      <c r="F309" s="10"/>
      <c r="G309" s="10"/>
      <c r="H309" s="10"/>
      <c r="I309" s="10"/>
      <c r="J309" s="10"/>
      <c r="K309" s="53"/>
      <c r="L309" s="11"/>
      <c r="M309" s="11"/>
      <c r="N309" s="54" t="s">
        <v>115</v>
      </c>
      <c r="O309" s="34" t="n">
        <v>0.5</v>
      </c>
      <c r="P309" s="34" t="n">
        <v>1.39</v>
      </c>
    </row>
    <row r="310" customFormat="false" ht="72" hidden="true" customHeight="true" outlineLevel="0" collapsed="false">
      <c r="A310" s="8"/>
      <c r="B310" s="35"/>
      <c r="C310" s="9"/>
      <c r="D310" s="9"/>
      <c r="E310" s="10"/>
      <c r="F310" s="10"/>
      <c r="G310" s="10"/>
      <c r="H310" s="10"/>
      <c r="I310" s="10"/>
      <c r="J310" s="10"/>
      <c r="K310" s="53"/>
      <c r="L310" s="11"/>
      <c r="M310" s="11"/>
      <c r="N310" s="54" t="s">
        <v>116</v>
      </c>
      <c r="O310" s="34" t="n">
        <v>1.4</v>
      </c>
      <c r="P310" s="34" t="n">
        <v>1.5</v>
      </c>
    </row>
    <row r="311" customFormat="false" ht="86.25" hidden="true" customHeight="true" outlineLevel="0" collapsed="false">
      <c r="A311" s="8"/>
      <c r="B311" s="35"/>
      <c r="C311" s="9"/>
      <c r="D311" s="9"/>
      <c r="E311" s="10"/>
      <c r="F311" s="10"/>
      <c r="G311" s="10"/>
      <c r="H311" s="10"/>
      <c r="I311" s="10"/>
      <c r="J311" s="10"/>
      <c r="K311" s="53"/>
      <c r="L311" s="11"/>
      <c r="M311" s="11"/>
      <c r="N311" s="54" t="s">
        <v>117</v>
      </c>
      <c r="O311" s="34" t="n">
        <v>1.51</v>
      </c>
      <c r="P311" s="34" t="n">
        <v>1.8</v>
      </c>
    </row>
    <row r="312" customFormat="false" ht="100.5" hidden="true" customHeight="true" outlineLevel="0" collapsed="false">
      <c r="A312" s="8"/>
      <c r="B312" s="35"/>
      <c r="C312" s="9"/>
      <c r="D312" s="9"/>
      <c r="E312" s="10"/>
      <c r="F312" s="10"/>
      <c r="G312" s="10"/>
      <c r="H312" s="10"/>
      <c r="I312" s="10"/>
      <c r="J312" s="10"/>
      <c r="K312" s="53"/>
      <c r="L312" s="11"/>
      <c r="M312" s="11"/>
      <c r="N312" s="54" t="s">
        <v>118</v>
      </c>
      <c r="O312" s="34" t="n">
        <v>1.81</v>
      </c>
      <c r="P312" s="34" t="n">
        <v>2</v>
      </c>
    </row>
    <row r="313" customFormat="false" ht="72" hidden="true" customHeight="true" outlineLevel="0" collapsed="false">
      <c r="A313" s="8"/>
      <c r="B313" s="35"/>
      <c r="C313" s="9"/>
      <c r="D313" s="9"/>
      <c r="E313" s="10"/>
      <c r="F313" s="10"/>
      <c r="G313" s="10"/>
      <c r="H313" s="10"/>
      <c r="I313" s="10"/>
      <c r="J313" s="10"/>
      <c r="K313" s="53"/>
      <c r="L313" s="11"/>
      <c r="M313" s="11"/>
      <c r="N313" s="54" t="s">
        <v>119</v>
      </c>
      <c r="O313" s="34" t="n">
        <v>2.01</v>
      </c>
      <c r="P313" s="34" t="n">
        <v>3</v>
      </c>
    </row>
    <row r="314" customFormat="false" ht="14.25" hidden="true" customHeight="false" outlineLevel="0" collapsed="false">
      <c r="A314" s="8"/>
      <c r="B314" s="35"/>
      <c r="C314" s="9"/>
      <c r="D314" s="9"/>
      <c r="E314" s="10"/>
      <c r="F314" s="10"/>
      <c r="G314" s="10"/>
      <c r="H314" s="10"/>
      <c r="I314" s="10"/>
      <c r="J314" s="10"/>
      <c r="L314" s="11"/>
      <c r="M314" s="11"/>
      <c r="N314" s="34" t="s">
        <v>27</v>
      </c>
    </row>
    <row r="315" customFormat="false" ht="14.25" hidden="false" customHeight="false" outlineLevel="0" collapsed="false">
      <c r="A315" s="8" t="s">
        <v>0</v>
      </c>
      <c r="B315" s="35" t="s">
        <v>0</v>
      </c>
      <c r="C315" s="9"/>
      <c r="D315" s="9"/>
      <c r="E315" s="10"/>
      <c r="F315" s="10"/>
      <c r="G315" s="10"/>
      <c r="H315" s="10"/>
      <c r="I315" s="10"/>
      <c r="J315" s="10"/>
      <c r="K315" s="10"/>
      <c r="L315" s="11"/>
      <c r="M315" s="11"/>
    </row>
    <row r="316" customFormat="false" ht="14.25" hidden="false" customHeight="false" outlineLevel="0" collapsed="false">
      <c r="A316" s="8" t="s">
        <v>0</v>
      </c>
      <c r="B316" s="35" t="s">
        <v>0</v>
      </c>
      <c r="C316" s="9"/>
      <c r="D316" s="9"/>
      <c r="E316" s="51" t="str">
        <f aca="false">IF(AND(G305&gt;=0,G305&lt;=1.5),N317,IF(AND(G305&gt;=1.5,G305&lt;=3),N318,N319))</f>
        <v>Verify Data Entry</v>
      </c>
      <c r="F316" s="10"/>
      <c r="G316" s="10"/>
      <c r="H316" s="10"/>
      <c r="I316" s="10"/>
      <c r="J316" s="10"/>
      <c r="K316" s="10"/>
      <c r="L316" s="11"/>
      <c r="M316" s="11"/>
    </row>
    <row r="317" customFormat="false" ht="18" hidden="false" customHeight="true" outlineLevel="0" collapsed="false">
      <c r="A317" s="8" t="s">
        <v>0</v>
      </c>
      <c r="B317" s="35" t="s">
        <v>0</v>
      </c>
      <c r="C317" s="9"/>
      <c r="D317" s="9"/>
      <c r="E317" s="55" t="n">
        <f aca="false">IF(AND(E316=N317),X322,0)</f>
        <v>0</v>
      </c>
      <c r="F317" s="10" t="s">
        <v>47</v>
      </c>
      <c r="G317" s="47" t="s">
        <v>48</v>
      </c>
      <c r="H317" s="10" t="n">
        <f aca="false">IF(AND(E316=N317),W322,0)</f>
        <v>0</v>
      </c>
      <c r="I317" s="10" t="s">
        <v>49</v>
      </c>
      <c r="J317" s="10"/>
      <c r="K317" s="10"/>
      <c r="L317" s="11"/>
      <c r="M317" s="11"/>
      <c r="N317" s="54" t="s">
        <v>120</v>
      </c>
    </row>
    <row r="318" customFormat="false" ht="14.25" hidden="true" customHeight="false" outlineLevel="0" collapsed="false">
      <c r="A318" s="8"/>
      <c r="B318" s="35"/>
      <c r="C318" s="9"/>
      <c r="D318" s="9"/>
      <c r="E318" s="10"/>
      <c r="F318" s="10"/>
      <c r="G318" s="10"/>
      <c r="H318" s="10"/>
      <c r="I318" s="10"/>
      <c r="J318" s="10"/>
      <c r="K318" s="10"/>
      <c r="L318" s="11"/>
      <c r="M318" s="11"/>
      <c r="N318" s="54" t="s">
        <v>51</v>
      </c>
    </row>
    <row r="319" customFormat="false" ht="14.25" hidden="true" customHeight="false" outlineLevel="0" collapsed="false">
      <c r="A319" s="8"/>
      <c r="B319" s="35"/>
      <c r="C319" s="9"/>
      <c r="D319" s="9"/>
      <c r="E319" s="10"/>
      <c r="F319" s="10"/>
      <c r="G319" s="10"/>
      <c r="H319" s="10"/>
      <c r="I319" s="10"/>
      <c r="J319" s="10"/>
      <c r="K319" s="10"/>
      <c r="L319" s="11"/>
      <c r="M319" s="11"/>
      <c r="N319" s="54" t="s">
        <v>27</v>
      </c>
    </row>
    <row r="320" customFormat="false" ht="14.25" hidden="true" customHeight="false" outlineLevel="0" collapsed="false">
      <c r="A320" s="8"/>
      <c r="B320" s="35"/>
      <c r="C320" s="9"/>
      <c r="D320" s="9"/>
      <c r="E320" s="10"/>
      <c r="F320" s="10"/>
      <c r="G320" s="10"/>
      <c r="H320" s="10"/>
      <c r="I320" s="10"/>
      <c r="J320" s="10"/>
      <c r="K320" s="10"/>
      <c r="L320" s="11"/>
      <c r="M320" s="11"/>
      <c r="N320" s="54"/>
    </row>
    <row r="321" customFormat="false" ht="14.25" hidden="true" customHeight="false" outlineLevel="0" collapsed="false">
      <c r="A321" s="56"/>
      <c r="B321" s="35"/>
      <c r="C321" s="9"/>
      <c r="D321" s="9"/>
      <c r="E321" s="10"/>
      <c r="F321" s="10"/>
      <c r="G321" s="10"/>
      <c r="H321" s="10"/>
      <c r="I321" s="10"/>
      <c r="J321" s="10"/>
      <c r="K321" s="10"/>
      <c r="L321" s="11"/>
      <c r="M321" s="11"/>
      <c r="O321" s="34" t="s">
        <v>53</v>
      </c>
      <c r="P321" s="34" t="s">
        <v>54</v>
      </c>
      <c r="Q321" s="34" t="s">
        <v>55</v>
      </c>
      <c r="R321" s="34" t="s">
        <v>56</v>
      </c>
      <c r="S321" s="34" t="s">
        <v>57</v>
      </c>
      <c r="U321" s="34" t="s">
        <v>58</v>
      </c>
      <c r="V321" s="34" t="s">
        <v>59</v>
      </c>
      <c r="W321" s="34" t="s">
        <v>60</v>
      </c>
      <c r="X321" s="34" t="s">
        <v>61</v>
      </c>
    </row>
    <row r="322" customFormat="false" ht="15" hidden="false" customHeight="true" outlineLevel="0" collapsed="false">
      <c r="A322" s="1" t="s">
        <v>0</v>
      </c>
      <c r="B322" s="35" t="s">
        <v>0</v>
      </c>
      <c r="C322" s="9"/>
      <c r="D322" s="30"/>
      <c r="E322" s="31"/>
      <c r="F322" s="31"/>
      <c r="G322" s="31"/>
      <c r="H322" s="31"/>
      <c r="I322" s="31"/>
      <c r="J322" s="31"/>
      <c r="K322" s="31"/>
      <c r="L322" s="32"/>
      <c r="M322" s="11"/>
      <c r="O322" s="34" t="n">
        <v>1000</v>
      </c>
      <c r="P322" s="34" t="str">
        <f aca="false">G305</f>
        <v>Enter Data</v>
      </c>
      <c r="Q322" s="34" t="n">
        <v>1.5</v>
      </c>
      <c r="R322" s="34" t="e">
        <f aca="false">Q322-P322</f>
        <v>#VALUE!</v>
      </c>
      <c r="S322" s="34" t="e">
        <f aca="false">R322*$G$7/O322*1000</f>
        <v>#VALUE!</v>
      </c>
      <c r="U322" s="34" t="n">
        <v>0.1</v>
      </c>
      <c r="V322" s="34" t="e">
        <f aca="false">R322/U322</f>
        <v>#VALUE!</v>
      </c>
      <c r="W322" s="34" t="e">
        <f aca="false">ROUNDUP(V322,0)</f>
        <v>#VALUE!</v>
      </c>
      <c r="X322" s="57" t="e">
        <f aca="false">S322/W322</f>
        <v>#VALUE!</v>
      </c>
    </row>
    <row r="323" customFormat="false" ht="15" hidden="false" customHeight="true" outlineLevel="0" collapsed="false">
      <c r="B323" s="35"/>
      <c r="C323" s="9"/>
      <c r="D323" s="10"/>
      <c r="E323" s="10"/>
      <c r="F323" s="10"/>
      <c r="G323" s="10"/>
      <c r="H323" s="10"/>
      <c r="I323" s="10"/>
      <c r="J323" s="10"/>
      <c r="K323" s="10"/>
      <c r="L323" s="10"/>
      <c r="M323" s="11"/>
    </row>
    <row r="324" customFormat="false" ht="8.25" hidden="false" customHeight="true" outlineLevel="0" collapsed="false">
      <c r="A324" s="8" t="s">
        <v>0</v>
      </c>
      <c r="B324" s="35" t="s">
        <v>0</v>
      </c>
      <c r="C324" s="9"/>
      <c r="D324" s="40"/>
      <c r="E324" s="41"/>
      <c r="F324" s="41"/>
      <c r="G324" s="41"/>
      <c r="H324" s="41"/>
      <c r="I324" s="41"/>
      <c r="J324" s="41"/>
      <c r="K324" s="41"/>
      <c r="L324" s="43"/>
      <c r="M324" s="11"/>
    </row>
    <row r="325" customFormat="false" ht="18" hidden="false" customHeight="true" outlineLevel="0" collapsed="false">
      <c r="A325" s="8" t="s">
        <v>0</v>
      </c>
      <c r="B325" s="35" t="s">
        <v>0</v>
      </c>
      <c r="C325" s="9"/>
      <c r="D325" s="9"/>
      <c r="E325" s="49" t="s">
        <v>146</v>
      </c>
      <c r="F325" s="10"/>
      <c r="G325" s="50" t="s">
        <v>13</v>
      </c>
      <c r="H325" s="60" t="s">
        <v>131</v>
      </c>
      <c r="I325" s="10"/>
      <c r="J325" s="10"/>
      <c r="K325" s="51" t="s">
        <v>18</v>
      </c>
      <c r="L325" s="11"/>
      <c r="M325" s="11"/>
    </row>
    <row r="326" customFormat="false" ht="243.75" hidden="false" customHeight="true" outlineLevel="0" collapsed="false">
      <c r="A326" s="8" t="s">
        <v>0</v>
      </c>
      <c r="B326" s="35" t="s">
        <v>0</v>
      </c>
      <c r="C326" s="9"/>
      <c r="D326" s="9"/>
      <c r="E326" s="10"/>
      <c r="F326" s="10"/>
      <c r="G326" s="10"/>
      <c r="H326" s="10"/>
      <c r="I326" s="10"/>
      <c r="J326" s="10"/>
      <c r="K326" s="52" t="str">
        <f aca="false">IF(AND(G325&gt;=O327,G325&lt;=P327),N327,IF(AND(G325&gt;=O328,G325&lt;=P328),N328,IF(AND(G325&gt;=O329,G325&lt;=P329),N329,IF(AND(G325&gt;=O330,G325&lt;=P330),N330,IF(AND(G325&gt;=O331,G325&lt;=P331),N331,IF(AND(G325&gt;=O332,G325&lt;=P332),N332,N333))))))</f>
        <v>Verify Data Entry</v>
      </c>
      <c r="L326" s="11"/>
      <c r="M326" s="11"/>
      <c r="O326" s="34" t="s">
        <v>19</v>
      </c>
      <c r="P326" s="34" t="s">
        <v>20</v>
      </c>
    </row>
    <row r="327" customFormat="false" ht="201" hidden="true" customHeight="true" outlineLevel="0" collapsed="false">
      <c r="A327" s="8"/>
      <c r="B327" s="35"/>
      <c r="C327" s="9"/>
      <c r="D327" s="9"/>
      <c r="E327" s="10"/>
      <c r="F327" s="10"/>
      <c r="G327" s="10"/>
      <c r="H327" s="10"/>
      <c r="I327" s="10"/>
      <c r="J327" s="10"/>
      <c r="K327" s="53"/>
      <c r="L327" s="11"/>
      <c r="M327" s="11"/>
      <c r="N327" s="54" t="s">
        <v>147</v>
      </c>
      <c r="O327" s="34" t="n">
        <v>0</v>
      </c>
      <c r="P327" s="34" t="n">
        <v>25</v>
      </c>
    </row>
    <row r="328" customFormat="false" ht="172.5" hidden="true" customHeight="true" outlineLevel="0" collapsed="false">
      <c r="A328" s="8"/>
      <c r="B328" s="35"/>
      <c r="C328" s="9"/>
      <c r="D328" s="9"/>
      <c r="E328" s="10"/>
      <c r="F328" s="10"/>
      <c r="G328" s="10"/>
      <c r="H328" s="10"/>
      <c r="I328" s="10"/>
      <c r="J328" s="10"/>
      <c r="K328" s="53"/>
      <c r="L328" s="11"/>
      <c r="M328" s="11"/>
      <c r="N328" s="54" t="s">
        <v>148</v>
      </c>
      <c r="O328" s="34" t="n">
        <v>25.01</v>
      </c>
      <c r="P328" s="34" t="n">
        <v>75</v>
      </c>
    </row>
    <row r="329" customFormat="false" ht="86.25" hidden="true" customHeight="true" outlineLevel="0" collapsed="false">
      <c r="A329" s="8"/>
      <c r="B329" s="35"/>
      <c r="C329" s="9"/>
      <c r="D329" s="9"/>
      <c r="E329" s="10"/>
      <c r="F329" s="10"/>
      <c r="G329" s="10"/>
      <c r="H329" s="10"/>
      <c r="I329" s="10"/>
      <c r="J329" s="10"/>
      <c r="K329" s="53"/>
      <c r="L329" s="11"/>
      <c r="M329" s="11"/>
      <c r="N329" s="54" t="s">
        <v>149</v>
      </c>
      <c r="O329" s="34" t="n">
        <v>75.01</v>
      </c>
      <c r="P329" s="34" t="n">
        <v>95</v>
      </c>
    </row>
    <row r="330" customFormat="false" ht="86.25" hidden="true" customHeight="true" outlineLevel="0" collapsed="false">
      <c r="A330" s="8"/>
      <c r="B330" s="35"/>
      <c r="C330" s="9"/>
      <c r="D330" s="9"/>
      <c r="E330" s="10"/>
      <c r="F330" s="10"/>
      <c r="G330" s="10"/>
      <c r="H330" s="10"/>
      <c r="I330" s="10"/>
      <c r="J330" s="10"/>
      <c r="K330" s="53"/>
      <c r="L330" s="11"/>
      <c r="M330" s="11"/>
      <c r="N330" s="54" t="s">
        <v>150</v>
      </c>
      <c r="O330" s="34" t="n">
        <v>95.01</v>
      </c>
      <c r="P330" s="34" t="n">
        <v>150</v>
      </c>
    </row>
    <row r="331" customFormat="false" ht="172.5" hidden="true" customHeight="true" outlineLevel="0" collapsed="false">
      <c r="A331" s="8"/>
      <c r="B331" s="35"/>
      <c r="C331" s="9"/>
      <c r="D331" s="9"/>
      <c r="E331" s="10"/>
      <c r="F331" s="10"/>
      <c r="G331" s="10"/>
      <c r="H331" s="10"/>
      <c r="I331" s="10"/>
      <c r="J331" s="10"/>
      <c r="K331" s="53"/>
      <c r="L331" s="11"/>
      <c r="M331" s="11"/>
      <c r="N331" s="54" t="s">
        <v>151</v>
      </c>
      <c r="O331" s="34" t="n">
        <v>150.01</v>
      </c>
      <c r="P331" s="34" t="n">
        <v>500</v>
      </c>
    </row>
    <row r="332" customFormat="false" ht="172.5" hidden="true" customHeight="true" outlineLevel="0" collapsed="false">
      <c r="A332" s="8"/>
      <c r="B332" s="35"/>
      <c r="C332" s="9"/>
      <c r="D332" s="9"/>
      <c r="E332" s="10"/>
      <c r="F332" s="10"/>
      <c r="G332" s="10"/>
      <c r="H332" s="10"/>
      <c r="I332" s="10"/>
      <c r="J332" s="10"/>
      <c r="K332" s="53"/>
      <c r="L332" s="11"/>
      <c r="M332" s="11"/>
      <c r="N332" s="54" t="s">
        <v>152</v>
      </c>
      <c r="O332" s="34" t="n">
        <v>500.01</v>
      </c>
      <c r="P332" s="34" t="n">
        <v>1500</v>
      </c>
    </row>
    <row r="333" customFormat="false" ht="14.25" hidden="true" customHeight="false" outlineLevel="0" collapsed="false">
      <c r="A333" s="8"/>
      <c r="B333" s="35"/>
      <c r="C333" s="9"/>
      <c r="D333" s="9"/>
      <c r="E333" s="10"/>
      <c r="F333" s="10"/>
      <c r="G333" s="10"/>
      <c r="H333" s="10"/>
      <c r="I333" s="10"/>
      <c r="J333" s="10"/>
      <c r="L333" s="11"/>
      <c r="M333" s="11"/>
      <c r="N333" s="34" t="s">
        <v>27</v>
      </c>
    </row>
    <row r="334" customFormat="false" ht="14.25" hidden="false" customHeight="false" outlineLevel="0" collapsed="false">
      <c r="A334" s="8" t="s">
        <v>0</v>
      </c>
      <c r="B334" s="35" t="s">
        <v>0</v>
      </c>
      <c r="C334" s="9"/>
      <c r="D334" s="9"/>
      <c r="E334" s="10"/>
      <c r="F334" s="10"/>
      <c r="G334" s="10"/>
      <c r="H334" s="10"/>
      <c r="I334" s="10"/>
      <c r="J334" s="10"/>
      <c r="K334" s="10"/>
      <c r="L334" s="11"/>
      <c r="M334" s="11"/>
    </row>
    <row r="335" customFormat="false" ht="99" hidden="false" customHeight="true" outlineLevel="0" collapsed="false">
      <c r="A335" s="8" t="s">
        <v>0</v>
      </c>
      <c r="B335" s="35" t="s">
        <v>0</v>
      </c>
      <c r="C335" s="9"/>
      <c r="D335" s="9"/>
      <c r="E335" s="62" t="str">
        <f aca="false">IF(AND(G325&gt;=0,G325&lt;=95),N336,IF(AND(G325&gt;=95,G325&lt;=1800),N337,N338))</f>
        <v>Verify Data Entry</v>
      </c>
      <c r="F335" s="62"/>
      <c r="G335" s="62"/>
      <c r="H335" s="62"/>
      <c r="I335" s="62"/>
      <c r="J335" s="62"/>
      <c r="K335" s="62"/>
      <c r="L335" s="11"/>
      <c r="M335" s="11"/>
    </row>
    <row r="336" customFormat="false" ht="129" hidden="true" customHeight="true" outlineLevel="0" collapsed="false">
      <c r="A336" s="8"/>
      <c r="B336" s="35"/>
      <c r="C336" s="9"/>
      <c r="D336" s="9"/>
      <c r="E336" s="55"/>
      <c r="F336" s="10"/>
      <c r="G336" s="47"/>
      <c r="H336" s="10"/>
      <c r="I336" s="10"/>
      <c r="J336" s="10"/>
      <c r="K336" s="10"/>
      <c r="L336" s="11"/>
      <c r="M336" s="11"/>
      <c r="N336" s="54" t="s">
        <v>153</v>
      </c>
    </row>
    <row r="337" customFormat="false" ht="14.25" hidden="true" customHeight="false" outlineLevel="0" collapsed="false">
      <c r="A337" s="8"/>
      <c r="B337" s="35"/>
      <c r="C337" s="9"/>
      <c r="D337" s="9"/>
      <c r="E337" s="10"/>
      <c r="F337" s="10"/>
      <c r="G337" s="10"/>
      <c r="H337" s="10"/>
      <c r="I337" s="10"/>
      <c r="J337" s="10"/>
      <c r="K337" s="10"/>
      <c r="L337" s="11"/>
      <c r="M337" s="11"/>
      <c r="N337" s="54" t="s">
        <v>154</v>
      </c>
    </row>
    <row r="338" customFormat="false" ht="14.25" hidden="true" customHeight="false" outlineLevel="0" collapsed="false">
      <c r="A338" s="8"/>
      <c r="B338" s="35"/>
      <c r="C338" s="9"/>
      <c r="D338" s="9"/>
      <c r="E338" s="10"/>
      <c r="F338" s="10"/>
      <c r="G338" s="10"/>
      <c r="H338" s="10"/>
      <c r="I338" s="10"/>
      <c r="J338" s="10"/>
      <c r="K338" s="10"/>
      <c r="L338" s="11"/>
      <c r="M338" s="11"/>
      <c r="N338" s="54" t="s">
        <v>27</v>
      </c>
    </row>
    <row r="339" customFormat="false" ht="14.25" hidden="true" customHeight="false" outlineLevel="0" collapsed="false">
      <c r="A339" s="8"/>
      <c r="B339" s="35"/>
      <c r="C339" s="9"/>
      <c r="D339" s="9"/>
      <c r="E339" s="10"/>
      <c r="F339" s="10"/>
      <c r="G339" s="10"/>
      <c r="H339" s="10"/>
      <c r="I339" s="10"/>
      <c r="J339" s="10"/>
      <c r="K339" s="10"/>
      <c r="L339" s="11"/>
      <c r="M339" s="11"/>
      <c r="N339" s="54"/>
    </row>
    <row r="340" customFormat="false" ht="15" hidden="false" customHeight="true" outlineLevel="0" collapsed="false">
      <c r="A340" s="1" t="s">
        <v>0</v>
      </c>
      <c r="B340" s="35" t="s">
        <v>0</v>
      </c>
      <c r="C340" s="9"/>
      <c r="D340" s="30"/>
      <c r="E340" s="31"/>
      <c r="F340" s="31"/>
      <c r="G340" s="31"/>
      <c r="H340" s="31"/>
      <c r="I340" s="31"/>
      <c r="J340" s="31"/>
      <c r="K340" s="31"/>
      <c r="L340" s="32"/>
      <c r="M340" s="11"/>
      <c r="X340" s="57"/>
    </row>
    <row r="341" customFormat="false" ht="15" hidden="false" customHeight="true" outlineLevel="0" collapsed="false">
      <c r="A341" s="8" t="s">
        <v>0</v>
      </c>
      <c r="B341" s="35" t="s">
        <v>0</v>
      </c>
      <c r="C341" s="9"/>
      <c r="D341" s="10"/>
      <c r="E341" s="10"/>
      <c r="F341" s="10"/>
      <c r="G341" s="10"/>
      <c r="H341" s="10"/>
      <c r="I341" s="10"/>
      <c r="J341" s="10"/>
      <c r="K341" s="10"/>
      <c r="L341" s="10"/>
      <c r="M341" s="11"/>
    </row>
    <row r="342" customFormat="false" ht="8.25" hidden="false" customHeight="true" outlineLevel="0" collapsed="false">
      <c r="A342" s="8" t="s">
        <v>0</v>
      </c>
      <c r="B342" s="35" t="s">
        <v>0</v>
      </c>
      <c r="C342" s="9"/>
      <c r="D342" s="40"/>
      <c r="E342" s="41"/>
      <c r="F342" s="41"/>
      <c r="G342" s="41"/>
      <c r="H342" s="41"/>
      <c r="I342" s="41"/>
      <c r="J342" s="41"/>
      <c r="K342" s="41"/>
      <c r="L342" s="43"/>
      <c r="M342" s="11"/>
    </row>
    <row r="343" customFormat="false" ht="18" hidden="false" customHeight="true" outlineLevel="0" collapsed="false">
      <c r="A343" s="8" t="s">
        <v>0</v>
      </c>
      <c r="B343" s="35" t="s">
        <v>0</v>
      </c>
      <c r="C343" s="9"/>
      <c r="D343" s="9"/>
      <c r="E343" s="49" t="s">
        <v>224</v>
      </c>
      <c r="F343" s="10"/>
      <c r="G343" s="50" t="s">
        <v>13</v>
      </c>
      <c r="H343" s="60" t="s">
        <v>131</v>
      </c>
      <c r="I343" s="10"/>
      <c r="J343" s="10"/>
      <c r="K343" s="51" t="s">
        <v>18</v>
      </c>
      <c r="L343" s="11"/>
      <c r="M343" s="11"/>
    </row>
    <row r="344" customFormat="false" ht="201" hidden="false" customHeight="true" outlineLevel="0" collapsed="false">
      <c r="A344" s="8" t="s">
        <v>0</v>
      </c>
      <c r="B344" s="35" t="s">
        <v>0</v>
      </c>
      <c r="C344" s="9"/>
      <c r="D344" s="9"/>
      <c r="E344" s="10"/>
      <c r="F344" s="10"/>
      <c r="G344" s="10"/>
      <c r="H344" s="10"/>
      <c r="I344" s="10"/>
      <c r="J344" s="10"/>
      <c r="K344" s="52" t="str">
        <f aca="false">IF(AND(G343&gt;=O345,G343&lt;=P345),N345,IF(AND(G343&gt;=O346,G343&lt;=P346),N346,IF(AND(G343&gt;=O347,G343&lt;=P347),N347,IF(AND(G343&gt;=O348,G343&lt;=P348),N348,IF(AND(G343&gt;=O349,G343&lt;=P349),N349,IF(AND(G343&gt;=O350,G343&lt;=P350),N350,N351))))))</f>
        <v>Verify Data Entry - Enter 0 for N.N </v>
      </c>
      <c r="L344" s="11"/>
      <c r="M344" s="11"/>
      <c r="O344" s="34" t="s">
        <v>19</v>
      </c>
      <c r="P344" s="34" t="s">
        <v>20</v>
      </c>
    </row>
    <row r="345" customFormat="false" ht="158.25" hidden="true" customHeight="true" outlineLevel="0" collapsed="false">
      <c r="A345" s="8"/>
      <c r="B345" s="35"/>
      <c r="C345" s="9"/>
      <c r="D345" s="9"/>
      <c r="E345" s="10"/>
      <c r="F345" s="10"/>
      <c r="G345" s="10"/>
      <c r="H345" s="10"/>
      <c r="I345" s="10"/>
      <c r="J345" s="10"/>
      <c r="K345" s="53"/>
      <c r="L345" s="11"/>
      <c r="M345" s="11"/>
      <c r="N345" s="54" t="s">
        <v>225</v>
      </c>
      <c r="O345" s="34" t="n">
        <v>0</v>
      </c>
      <c r="P345" s="34" t="n">
        <v>0.7</v>
      </c>
    </row>
    <row r="346" customFormat="false" ht="186.75" hidden="true" customHeight="true" outlineLevel="0" collapsed="false">
      <c r="A346" s="8"/>
      <c r="B346" s="35"/>
      <c r="C346" s="9"/>
      <c r="D346" s="9"/>
      <c r="E346" s="10"/>
      <c r="F346" s="10"/>
      <c r="G346" s="10"/>
      <c r="H346" s="10"/>
      <c r="I346" s="10"/>
      <c r="J346" s="10"/>
      <c r="K346" s="53"/>
      <c r="L346" s="11"/>
      <c r="M346" s="11"/>
      <c r="N346" s="54" t="s">
        <v>226</v>
      </c>
      <c r="O346" s="34" t="n">
        <v>0.71</v>
      </c>
      <c r="P346" s="34" t="n">
        <v>5</v>
      </c>
    </row>
    <row r="347" customFormat="false" ht="140.25" hidden="true" customHeight="true" outlineLevel="0" collapsed="false">
      <c r="A347" s="8"/>
      <c r="B347" s="35"/>
      <c r="C347" s="9"/>
      <c r="D347" s="9"/>
      <c r="E347" s="10"/>
      <c r="F347" s="10"/>
      <c r="G347" s="10"/>
      <c r="H347" s="10"/>
      <c r="I347" s="10"/>
      <c r="J347" s="10"/>
      <c r="K347" s="53"/>
      <c r="L347" s="11"/>
      <c r="M347" s="11"/>
      <c r="N347" s="54" t="s">
        <v>227</v>
      </c>
      <c r="O347" s="34" t="n">
        <v>5.01</v>
      </c>
      <c r="P347" s="34" t="n">
        <v>10</v>
      </c>
    </row>
    <row r="348" customFormat="false" ht="144" hidden="true" customHeight="true" outlineLevel="0" collapsed="false">
      <c r="A348" s="8"/>
      <c r="B348" s="35"/>
      <c r="C348" s="9"/>
      <c r="D348" s="9"/>
      <c r="E348" s="10"/>
      <c r="F348" s="10"/>
      <c r="G348" s="10"/>
      <c r="H348" s="10"/>
      <c r="I348" s="10"/>
      <c r="J348" s="10"/>
      <c r="K348" s="53"/>
      <c r="L348" s="11"/>
      <c r="M348" s="11"/>
      <c r="N348" s="54" t="s">
        <v>228</v>
      </c>
      <c r="O348" s="34" t="n">
        <v>10.01</v>
      </c>
      <c r="P348" s="34" t="n">
        <v>30</v>
      </c>
    </row>
    <row r="349" customFormat="false" ht="144" hidden="true" customHeight="true" outlineLevel="0" collapsed="false">
      <c r="A349" s="8"/>
      <c r="B349" s="35"/>
      <c r="C349" s="9"/>
      <c r="D349" s="9"/>
      <c r="E349" s="10"/>
      <c r="F349" s="10"/>
      <c r="G349" s="10"/>
      <c r="H349" s="10"/>
      <c r="I349" s="10"/>
      <c r="J349" s="10"/>
      <c r="K349" s="53"/>
      <c r="L349" s="11"/>
      <c r="M349" s="11"/>
      <c r="N349" s="54" t="s">
        <v>228</v>
      </c>
      <c r="O349" s="34" t="n">
        <v>30.01</v>
      </c>
      <c r="P349" s="34" t="n">
        <v>40</v>
      </c>
    </row>
    <row r="350" customFormat="false" ht="144" hidden="true" customHeight="true" outlineLevel="0" collapsed="false">
      <c r="A350" s="8"/>
      <c r="B350" s="35"/>
      <c r="C350" s="9"/>
      <c r="D350" s="9"/>
      <c r="E350" s="10"/>
      <c r="F350" s="10"/>
      <c r="G350" s="10"/>
      <c r="H350" s="10"/>
      <c r="I350" s="10"/>
      <c r="J350" s="10"/>
      <c r="K350" s="53"/>
      <c r="L350" s="11"/>
      <c r="M350" s="11"/>
      <c r="N350" s="54" t="s">
        <v>228</v>
      </c>
      <c r="O350" s="34" t="n">
        <v>40.01</v>
      </c>
      <c r="P350" s="34" t="n">
        <v>50</v>
      </c>
    </row>
    <row r="351" customFormat="false" ht="14.25" hidden="true" customHeight="false" outlineLevel="0" collapsed="false">
      <c r="A351" s="8"/>
      <c r="B351" s="35"/>
      <c r="C351" s="9"/>
      <c r="D351" s="9"/>
      <c r="E351" s="10"/>
      <c r="F351" s="10"/>
      <c r="G351" s="10"/>
      <c r="H351" s="10"/>
      <c r="I351" s="10"/>
      <c r="J351" s="10"/>
      <c r="L351" s="11"/>
      <c r="M351" s="11"/>
      <c r="N351" s="34" t="s">
        <v>110</v>
      </c>
    </row>
    <row r="352" customFormat="false" ht="14.25" hidden="true" customHeight="false" outlineLevel="0" collapsed="false">
      <c r="A352" s="8"/>
      <c r="B352" s="35"/>
      <c r="C352" s="9"/>
      <c r="D352" s="9"/>
      <c r="E352" s="10"/>
      <c r="F352" s="10"/>
      <c r="G352" s="10"/>
      <c r="H352" s="10"/>
      <c r="I352" s="10"/>
      <c r="J352" s="10"/>
      <c r="K352" s="10"/>
      <c r="L352" s="11"/>
      <c r="M352" s="11"/>
    </row>
    <row r="353" customFormat="false" ht="15" hidden="false" customHeight="true" outlineLevel="0" collapsed="false">
      <c r="A353" s="1" t="s">
        <v>0</v>
      </c>
      <c r="B353" s="35" t="s">
        <v>0</v>
      </c>
      <c r="C353" s="9"/>
      <c r="D353" s="30"/>
      <c r="E353" s="31"/>
      <c r="F353" s="31"/>
      <c r="G353" s="31"/>
      <c r="H353" s="31"/>
      <c r="I353" s="31"/>
      <c r="J353" s="31"/>
      <c r="K353" s="31"/>
      <c r="L353" s="32"/>
      <c r="M353" s="11"/>
    </row>
    <row r="354" customFormat="false" ht="15" hidden="false" customHeight="true" outlineLevel="0" collapsed="false">
      <c r="A354" s="8" t="s">
        <v>0</v>
      </c>
      <c r="B354" s="35" t="s">
        <v>0</v>
      </c>
      <c r="C354" s="9"/>
      <c r="D354" s="10"/>
      <c r="E354" s="10"/>
      <c r="F354" s="10"/>
      <c r="G354" s="10"/>
      <c r="H354" s="10"/>
      <c r="I354" s="10"/>
      <c r="J354" s="10"/>
      <c r="K354" s="10"/>
      <c r="L354" s="10"/>
      <c r="M354" s="11"/>
    </row>
    <row r="355" customFormat="false" ht="8.25" hidden="false" customHeight="true" outlineLevel="0" collapsed="false">
      <c r="A355" s="8" t="s">
        <v>0</v>
      </c>
      <c r="B355" s="35" t="s">
        <v>0</v>
      </c>
      <c r="C355" s="9"/>
      <c r="D355" s="40"/>
      <c r="E355" s="41"/>
      <c r="F355" s="41"/>
      <c r="G355" s="41"/>
      <c r="H355" s="41"/>
      <c r="I355" s="41"/>
      <c r="J355" s="41"/>
      <c r="K355" s="41"/>
      <c r="L355" s="43"/>
      <c r="M355" s="11"/>
    </row>
    <row r="356" customFormat="false" ht="18" hidden="false" customHeight="true" outlineLevel="0" collapsed="false">
      <c r="A356" s="8" t="s">
        <v>0</v>
      </c>
      <c r="B356" s="35" t="s">
        <v>0</v>
      </c>
      <c r="C356" s="9"/>
      <c r="D356" s="9"/>
      <c r="E356" s="49" t="s">
        <v>130</v>
      </c>
      <c r="F356" s="10"/>
      <c r="G356" s="50" t="s">
        <v>13</v>
      </c>
      <c r="H356" s="60" t="s">
        <v>131</v>
      </c>
      <c r="I356" s="10"/>
      <c r="J356" s="10"/>
      <c r="K356" s="51" t="s">
        <v>18</v>
      </c>
      <c r="L356" s="11"/>
      <c r="M356" s="11"/>
    </row>
    <row r="357" customFormat="false" ht="210" hidden="false" customHeight="true" outlineLevel="0" collapsed="false">
      <c r="A357" s="8" t="s">
        <v>0</v>
      </c>
      <c r="B357" s="35" t="s">
        <v>0</v>
      </c>
      <c r="C357" s="9"/>
      <c r="D357" s="9"/>
      <c r="E357" s="10"/>
      <c r="F357" s="10"/>
      <c r="G357" s="10"/>
      <c r="H357" s="10"/>
      <c r="I357" s="10"/>
      <c r="J357" s="10"/>
      <c r="K357" s="52" t="str">
        <f aca="false">IF(AND(G356&gt;=O358,G356&lt;=P358),N358,IF(AND(G356&gt;=O359,G356&lt;=P359),N359,IF(AND(G356&gt;=O360,G356&lt;=P360),N360,IF(AND(G356&gt;=O361,G356&lt;=P361),N361,IF(AND(G356&gt;=O362,G356&lt;=P362),N362,IF(AND(G356&gt;=O363,G356&lt;=P363),N363,IF(AND(G356&gt;=O364,G356&lt;=P364),N364,N365)))))))</f>
        <v>Verify Data Entry - Enter 0 for N.N </v>
      </c>
      <c r="L357" s="11"/>
      <c r="M357" s="11"/>
      <c r="O357" s="34" t="s">
        <v>19</v>
      </c>
      <c r="P357" s="34" t="s">
        <v>20</v>
      </c>
    </row>
    <row r="358" customFormat="false" ht="100.5" hidden="true" customHeight="true" outlineLevel="0" collapsed="false">
      <c r="A358" s="8"/>
      <c r="B358" s="35"/>
      <c r="C358" s="9"/>
      <c r="D358" s="9"/>
      <c r="E358" s="10"/>
      <c r="F358" s="10"/>
      <c r="G358" s="10"/>
      <c r="H358" s="10"/>
      <c r="I358" s="10"/>
      <c r="J358" s="10"/>
      <c r="K358" s="53"/>
      <c r="L358" s="11"/>
      <c r="M358" s="11"/>
      <c r="N358" s="54" t="s">
        <v>132</v>
      </c>
      <c r="O358" s="34" t="n">
        <v>0</v>
      </c>
      <c r="P358" s="34" t="n">
        <v>50</v>
      </c>
    </row>
    <row r="359" customFormat="false" ht="86.25" hidden="true" customHeight="true" outlineLevel="0" collapsed="false">
      <c r="A359" s="8"/>
      <c r="B359" s="35"/>
      <c r="C359" s="9"/>
      <c r="D359" s="9"/>
      <c r="E359" s="10"/>
      <c r="F359" s="10"/>
      <c r="G359" s="10"/>
      <c r="H359" s="10"/>
      <c r="I359" s="10"/>
      <c r="J359" s="10"/>
      <c r="K359" s="53"/>
      <c r="L359" s="11"/>
      <c r="M359" s="11"/>
      <c r="N359" s="54" t="s">
        <v>133</v>
      </c>
      <c r="O359" s="34" t="n">
        <v>50.01</v>
      </c>
      <c r="P359" s="34" t="n">
        <v>80</v>
      </c>
    </row>
    <row r="360" customFormat="false" ht="72" hidden="true" customHeight="true" outlineLevel="0" collapsed="false">
      <c r="A360" s="8"/>
      <c r="B360" s="35"/>
      <c r="C360" s="9"/>
      <c r="D360" s="9"/>
      <c r="E360" s="10"/>
      <c r="F360" s="10"/>
      <c r="G360" s="10"/>
      <c r="H360" s="10"/>
      <c r="I360" s="10"/>
      <c r="J360" s="10"/>
      <c r="K360" s="53"/>
      <c r="L360" s="11"/>
      <c r="M360" s="11"/>
      <c r="N360" s="54" t="s">
        <v>134</v>
      </c>
      <c r="O360" s="34" t="n">
        <v>80.01</v>
      </c>
      <c r="P360" s="34" t="n">
        <v>100</v>
      </c>
    </row>
    <row r="361" customFormat="false" ht="14.25" hidden="true" customHeight="false" outlineLevel="0" collapsed="false">
      <c r="A361" s="8"/>
      <c r="B361" s="35"/>
      <c r="C361" s="9"/>
      <c r="D361" s="9"/>
      <c r="E361" s="10"/>
      <c r="F361" s="10"/>
      <c r="G361" s="10"/>
      <c r="H361" s="10"/>
      <c r="I361" s="10"/>
      <c r="J361" s="10"/>
      <c r="K361" s="53"/>
      <c r="L361" s="11"/>
      <c r="M361" s="11"/>
      <c r="N361" s="54" t="s">
        <v>135</v>
      </c>
      <c r="O361" s="34" t="n">
        <v>100.01</v>
      </c>
      <c r="P361" s="34" t="n">
        <v>280</v>
      </c>
    </row>
    <row r="362" customFormat="false" ht="201" hidden="true" customHeight="true" outlineLevel="0" collapsed="false">
      <c r="A362" s="8"/>
      <c r="B362" s="35"/>
      <c r="C362" s="9"/>
      <c r="D362" s="9"/>
      <c r="E362" s="10"/>
      <c r="F362" s="10"/>
      <c r="G362" s="10"/>
      <c r="H362" s="10"/>
      <c r="I362" s="10"/>
      <c r="J362" s="10"/>
      <c r="K362" s="53"/>
      <c r="L362" s="11"/>
      <c r="M362" s="11"/>
      <c r="N362" s="54" t="s">
        <v>136</v>
      </c>
      <c r="O362" s="34" t="n">
        <v>280.01</v>
      </c>
      <c r="P362" s="34" t="n">
        <v>800</v>
      </c>
    </row>
    <row r="363" customFormat="false" ht="201" hidden="true" customHeight="true" outlineLevel="0" collapsed="false">
      <c r="A363" s="8"/>
      <c r="B363" s="35"/>
      <c r="C363" s="9"/>
      <c r="D363" s="9"/>
      <c r="E363" s="10"/>
      <c r="F363" s="10"/>
      <c r="G363" s="10"/>
      <c r="H363" s="10"/>
      <c r="I363" s="10"/>
      <c r="J363" s="10"/>
      <c r="K363" s="53"/>
      <c r="L363" s="11"/>
      <c r="M363" s="11"/>
      <c r="N363" s="54" t="s">
        <v>137</v>
      </c>
      <c r="O363" s="34" t="n">
        <v>800.01</v>
      </c>
      <c r="P363" s="34" t="n">
        <v>1200</v>
      </c>
    </row>
    <row r="364" customFormat="false" ht="201" hidden="true" customHeight="true" outlineLevel="0" collapsed="false">
      <c r="A364" s="8"/>
      <c r="B364" s="35"/>
      <c r="C364" s="9"/>
      <c r="D364" s="9"/>
      <c r="E364" s="10"/>
      <c r="F364" s="10"/>
      <c r="G364" s="10"/>
      <c r="H364" s="10"/>
      <c r="I364" s="10"/>
      <c r="J364" s="10"/>
      <c r="K364" s="53"/>
      <c r="L364" s="11"/>
      <c r="M364" s="11"/>
      <c r="N364" s="54" t="s">
        <v>138</v>
      </c>
      <c r="O364" s="34" t="n">
        <v>1200.01</v>
      </c>
      <c r="P364" s="34" t="n">
        <v>3500</v>
      </c>
    </row>
    <row r="365" customFormat="false" ht="14.25" hidden="true" customHeight="false" outlineLevel="0" collapsed="false">
      <c r="A365" s="8"/>
      <c r="B365" s="35"/>
      <c r="C365" s="9"/>
      <c r="D365" s="9"/>
      <c r="E365" s="10"/>
      <c r="F365" s="10"/>
      <c r="G365" s="10"/>
      <c r="H365" s="10"/>
      <c r="I365" s="10"/>
      <c r="J365" s="10"/>
      <c r="L365" s="11"/>
      <c r="M365" s="11"/>
      <c r="N365" s="34" t="s">
        <v>110</v>
      </c>
    </row>
    <row r="366" customFormat="false" ht="14.25" hidden="true" customHeight="false" outlineLevel="0" collapsed="false">
      <c r="A366" s="8"/>
      <c r="B366" s="35"/>
      <c r="C366" s="9"/>
      <c r="D366" s="9"/>
      <c r="E366" s="10"/>
      <c r="F366" s="10"/>
      <c r="G366" s="10"/>
      <c r="H366" s="10"/>
      <c r="I366" s="10"/>
      <c r="J366" s="10"/>
      <c r="K366" s="10"/>
      <c r="L366" s="11"/>
      <c r="M366" s="11"/>
    </row>
    <row r="367" customFormat="false" ht="15" hidden="false" customHeight="true" outlineLevel="0" collapsed="false">
      <c r="A367" s="1" t="s">
        <v>0</v>
      </c>
      <c r="B367" s="35" t="s">
        <v>0</v>
      </c>
      <c r="C367" s="9"/>
      <c r="D367" s="30"/>
      <c r="E367" s="31"/>
      <c r="F367" s="31"/>
      <c r="G367" s="31"/>
      <c r="H367" s="31"/>
      <c r="I367" s="31"/>
      <c r="J367" s="31"/>
      <c r="K367" s="31"/>
      <c r="L367" s="32"/>
      <c r="M367" s="11"/>
      <c r="X367" s="57"/>
    </row>
    <row r="368" customFormat="false" ht="15" hidden="false" customHeight="true" outlineLevel="0" collapsed="false">
      <c r="A368" s="8" t="s">
        <v>0</v>
      </c>
      <c r="B368" s="35" t="s">
        <v>0</v>
      </c>
      <c r="C368" s="9"/>
      <c r="D368" s="10"/>
      <c r="E368" s="10"/>
      <c r="F368" s="10"/>
      <c r="G368" s="10"/>
      <c r="H368" s="10"/>
      <c r="I368" s="10"/>
      <c r="J368" s="10"/>
      <c r="K368" s="10"/>
      <c r="L368" s="10"/>
      <c r="M368" s="11"/>
    </row>
    <row r="369" customFormat="false" ht="8.25" hidden="false" customHeight="true" outlineLevel="0" collapsed="false">
      <c r="A369" s="8" t="s">
        <v>0</v>
      </c>
      <c r="B369" s="35" t="s">
        <v>0</v>
      </c>
      <c r="C369" s="9"/>
      <c r="D369" s="40"/>
      <c r="E369" s="41"/>
      <c r="F369" s="41"/>
      <c r="G369" s="41"/>
      <c r="H369" s="41"/>
      <c r="I369" s="41"/>
      <c r="J369" s="41"/>
      <c r="K369" s="41"/>
      <c r="L369" s="43"/>
      <c r="M369" s="11"/>
    </row>
    <row r="370" customFormat="false" ht="18" hidden="false" customHeight="true" outlineLevel="0" collapsed="false">
      <c r="A370" s="8" t="s">
        <v>0</v>
      </c>
      <c r="B370" s="35" t="s">
        <v>0</v>
      </c>
      <c r="C370" s="9"/>
      <c r="D370" s="9"/>
      <c r="E370" s="49" t="s">
        <v>182</v>
      </c>
      <c r="F370" s="10"/>
      <c r="G370" s="50" t="s">
        <v>13</v>
      </c>
      <c r="H370" s="60" t="s">
        <v>131</v>
      </c>
      <c r="I370" s="10"/>
      <c r="J370" s="10"/>
      <c r="K370" s="51" t="s">
        <v>18</v>
      </c>
      <c r="L370" s="11"/>
      <c r="M370" s="11"/>
    </row>
    <row r="371" customFormat="false" ht="285.75" hidden="false" customHeight="true" outlineLevel="0" collapsed="false">
      <c r="A371" s="8" t="s">
        <v>0</v>
      </c>
      <c r="B371" s="35" t="s">
        <v>0</v>
      </c>
      <c r="C371" s="9"/>
      <c r="D371" s="9"/>
      <c r="E371" s="10"/>
      <c r="F371" s="10"/>
      <c r="G371" s="10"/>
      <c r="H371" s="10"/>
      <c r="I371" s="10"/>
      <c r="J371" s="10"/>
      <c r="K371" s="52" t="str">
        <f aca="false">IF(AND(G370&gt;=O372,G370&lt;=P372),N372,IF(AND(G370&gt;=O373,G370&lt;=P373),N373,IF(AND(G370&gt;=O374,G370&lt;=P374),N374,IF(AND(G370&gt;=O375,G370&lt;=P375),N375,IF(AND(G370&gt;=O376,G370&lt;=P376),N376,IF(AND(G370&gt;=O377,G370&lt;=P377),N377,N378))))))</f>
        <v>Verify Data Entry - Enter 0 for N.N </v>
      </c>
      <c r="L371" s="11"/>
      <c r="M371" s="11"/>
      <c r="O371" s="34" t="s">
        <v>19</v>
      </c>
      <c r="P371" s="34" t="s">
        <v>20</v>
      </c>
    </row>
    <row r="372" customFormat="false" ht="297" hidden="true" customHeight="true" outlineLevel="0" collapsed="false">
      <c r="A372" s="8"/>
      <c r="B372" s="35"/>
      <c r="C372" s="9"/>
      <c r="D372" s="9"/>
      <c r="E372" s="10"/>
      <c r="F372" s="10"/>
      <c r="G372" s="10"/>
      <c r="H372" s="10"/>
      <c r="I372" s="10"/>
      <c r="J372" s="10"/>
      <c r="K372" s="53"/>
      <c r="L372" s="11"/>
      <c r="M372" s="11"/>
      <c r="N372" s="95" t="s">
        <v>340</v>
      </c>
      <c r="O372" s="34" t="n">
        <v>0</v>
      </c>
      <c r="P372" s="34" t="n">
        <v>0.6</v>
      </c>
    </row>
    <row r="373" customFormat="false" ht="100.5" hidden="true" customHeight="true" outlineLevel="0" collapsed="false">
      <c r="A373" s="8"/>
      <c r="B373" s="35"/>
      <c r="C373" s="9"/>
      <c r="D373" s="9"/>
      <c r="E373" s="10"/>
      <c r="F373" s="10"/>
      <c r="G373" s="10"/>
      <c r="H373" s="10"/>
      <c r="I373" s="10"/>
      <c r="J373" s="10"/>
      <c r="K373" s="53"/>
      <c r="L373" s="11"/>
      <c r="M373" s="11"/>
      <c r="N373" s="54" t="s">
        <v>341</v>
      </c>
      <c r="O373" s="34" t="n">
        <v>0.61</v>
      </c>
      <c r="P373" s="34" t="n">
        <v>1.5</v>
      </c>
    </row>
    <row r="374" customFormat="false" ht="186" hidden="true" customHeight="true" outlineLevel="0" collapsed="false">
      <c r="A374" s="8"/>
      <c r="B374" s="35"/>
      <c r="C374" s="9"/>
      <c r="D374" s="9"/>
      <c r="E374" s="10"/>
      <c r="F374" s="10"/>
      <c r="G374" s="10"/>
      <c r="H374" s="10"/>
      <c r="I374" s="10"/>
      <c r="J374" s="10"/>
      <c r="K374" s="53"/>
      <c r="L374" s="11"/>
      <c r="M374" s="11"/>
      <c r="N374" s="95" t="s">
        <v>342</v>
      </c>
      <c r="O374" s="34" t="n">
        <v>1.51</v>
      </c>
      <c r="P374" s="34" t="n">
        <v>2.5</v>
      </c>
    </row>
    <row r="375" customFormat="false" ht="195.75" hidden="true" customHeight="true" outlineLevel="0" collapsed="false">
      <c r="A375" s="8"/>
      <c r="B375" s="35"/>
      <c r="C375" s="9"/>
      <c r="D375" s="9"/>
      <c r="E375" s="10"/>
      <c r="F375" s="10"/>
      <c r="G375" s="10"/>
      <c r="H375" s="10"/>
      <c r="I375" s="10"/>
      <c r="J375" s="10"/>
      <c r="K375" s="53"/>
      <c r="L375" s="11"/>
      <c r="M375" s="11"/>
      <c r="N375" s="54" t="s">
        <v>343</v>
      </c>
      <c r="O375" s="34" t="n">
        <v>2.51</v>
      </c>
      <c r="P375" s="34" t="n">
        <v>5</v>
      </c>
    </row>
    <row r="376" customFormat="false" ht="197.25" hidden="true" customHeight="true" outlineLevel="0" collapsed="false">
      <c r="A376" s="8"/>
      <c r="B376" s="35"/>
      <c r="C376" s="9"/>
      <c r="D376" s="9"/>
      <c r="E376" s="10"/>
      <c r="F376" s="10"/>
      <c r="G376" s="10"/>
      <c r="H376" s="10"/>
      <c r="I376" s="10"/>
      <c r="J376" s="10"/>
      <c r="K376" s="53"/>
      <c r="L376" s="11"/>
      <c r="M376" s="11"/>
      <c r="N376" s="95" t="s">
        <v>344</v>
      </c>
      <c r="O376" s="34" t="n">
        <v>5.01</v>
      </c>
      <c r="P376" s="34" t="n">
        <v>10</v>
      </c>
    </row>
    <row r="377" customFormat="false" ht="202.5" hidden="true" customHeight="true" outlineLevel="0" collapsed="false">
      <c r="A377" s="8"/>
      <c r="B377" s="35"/>
      <c r="C377" s="9"/>
      <c r="D377" s="9"/>
      <c r="E377" s="10"/>
      <c r="F377" s="10"/>
      <c r="G377" s="10"/>
      <c r="H377" s="10"/>
      <c r="I377" s="10"/>
      <c r="J377" s="10"/>
      <c r="K377" s="53"/>
      <c r="L377" s="11"/>
      <c r="M377" s="11"/>
      <c r="N377" s="54" t="s">
        <v>345</v>
      </c>
      <c r="O377" s="34" t="n">
        <v>10.01</v>
      </c>
      <c r="P377" s="34" t="n">
        <v>50</v>
      </c>
    </row>
    <row r="378" customFormat="false" ht="14.25" hidden="true" customHeight="false" outlineLevel="0" collapsed="false">
      <c r="A378" s="8"/>
      <c r="B378" s="35"/>
      <c r="C378" s="9"/>
      <c r="D378" s="9"/>
      <c r="E378" s="10"/>
      <c r="F378" s="10"/>
      <c r="G378" s="10"/>
      <c r="H378" s="10"/>
      <c r="I378" s="10"/>
      <c r="J378" s="10"/>
      <c r="L378" s="11"/>
      <c r="M378" s="11"/>
      <c r="N378" s="96" t="s">
        <v>110</v>
      </c>
    </row>
    <row r="379" customFormat="false" ht="14.25" hidden="false" customHeight="false" outlineLevel="0" collapsed="false">
      <c r="A379" s="8" t="s">
        <v>0</v>
      </c>
      <c r="B379" s="35" t="s">
        <v>0</v>
      </c>
      <c r="C379" s="9"/>
      <c r="D379" s="9"/>
      <c r="E379" s="10"/>
      <c r="F379" s="10"/>
      <c r="G379" s="10"/>
      <c r="H379" s="10"/>
      <c r="I379" s="10"/>
      <c r="J379" s="10"/>
      <c r="K379" s="10"/>
      <c r="L379" s="11"/>
      <c r="M379" s="11"/>
    </row>
    <row r="380" customFormat="false" ht="14.25" hidden="false" customHeight="false" outlineLevel="0" collapsed="false">
      <c r="A380" s="8" t="s">
        <v>0</v>
      </c>
      <c r="B380" s="35" t="s">
        <v>0</v>
      </c>
      <c r="C380" s="9"/>
      <c r="D380" s="9"/>
      <c r="E380" s="51" t="str">
        <f aca="false">IF(AND(G370&gt;=0,G370&lt;=2.5),N381,IF(AND(G370&gt;=2.5,G370&lt;=50),N382,N383))</f>
        <v>Verify Data Entry</v>
      </c>
      <c r="F380" s="10"/>
      <c r="G380" s="10"/>
      <c r="H380" s="10"/>
      <c r="I380" s="10"/>
      <c r="J380" s="10"/>
      <c r="K380" s="10"/>
      <c r="L380" s="11"/>
      <c r="M380" s="11"/>
    </row>
    <row r="381" customFormat="false" ht="14.25" hidden="false" customHeight="false" outlineLevel="0" collapsed="false">
      <c r="A381" s="8" t="s">
        <v>0</v>
      </c>
      <c r="B381" s="35" t="s">
        <v>0</v>
      </c>
      <c r="C381" s="9"/>
      <c r="D381" s="9"/>
      <c r="E381" s="55" t="n">
        <f aca="false">IF(AND(E380=N381),X386,0)</f>
        <v>0</v>
      </c>
      <c r="F381" s="10" t="s">
        <v>47</v>
      </c>
      <c r="G381" s="47"/>
      <c r="H381" s="10"/>
      <c r="I381" s="10"/>
      <c r="J381" s="10"/>
      <c r="K381" s="10"/>
      <c r="L381" s="11"/>
      <c r="M381" s="11"/>
      <c r="N381" s="54" t="s">
        <v>188</v>
      </c>
    </row>
    <row r="382" customFormat="false" ht="14.25" hidden="true" customHeight="false" outlineLevel="0" collapsed="false">
      <c r="A382" s="8"/>
      <c r="B382" s="35"/>
      <c r="C382" s="9"/>
      <c r="D382" s="9"/>
      <c r="E382" s="10"/>
      <c r="F382" s="10"/>
      <c r="G382" s="10"/>
      <c r="H382" s="10"/>
      <c r="I382" s="10"/>
      <c r="J382" s="10"/>
      <c r="K382" s="10"/>
      <c r="L382" s="11"/>
      <c r="M382" s="11"/>
      <c r="N382" s="54" t="s">
        <v>189</v>
      </c>
    </row>
    <row r="383" customFormat="false" ht="14.25" hidden="false" customHeight="false" outlineLevel="0" collapsed="false">
      <c r="A383" s="8" t="s">
        <v>0</v>
      </c>
      <c r="B383" s="35" t="s">
        <v>0</v>
      </c>
      <c r="C383" s="9"/>
      <c r="D383" s="9"/>
      <c r="E383" s="51" t="s">
        <v>126</v>
      </c>
      <c r="F383" s="10"/>
      <c r="G383" s="10"/>
      <c r="H383" s="10"/>
      <c r="I383" s="10"/>
      <c r="J383" s="10"/>
      <c r="K383" s="10"/>
      <c r="L383" s="11"/>
      <c r="M383" s="11"/>
      <c r="N383" s="54" t="s">
        <v>27</v>
      </c>
    </row>
    <row r="384" customFormat="false" ht="14.25" hidden="true" customHeight="false" outlineLevel="0" collapsed="false">
      <c r="A384" s="8"/>
      <c r="B384" s="35"/>
      <c r="C384" s="9"/>
      <c r="D384" s="9"/>
      <c r="E384" s="10"/>
      <c r="F384" s="10"/>
      <c r="G384" s="10"/>
      <c r="H384" s="10"/>
      <c r="I384" s="10"/>
      <c r="J384" s="10"/>
      <c r="K384" s="10"/>
      <c r="L384" s="11"/>
      <c r="M384" s="11"/>
      <c r="N384" s="54"/>
    </row>
    <row r="385" customFormat="false" ht="14.25" hidden="true" customHeight="false" outlineLevel="0" collapsed="false">
      <c r="A385" s="56"/>
      <c r="B385" s="35"/>
      <c r="C385" s="9"/>
      <c r="D385" s="9"/>
      <c r="E385" s="10"/>
      <c r="F385" s="10"/>
      <c r="G385" s="10"/>
      <c r="H385" s="10"/>
      <c r="I385" s="10"/>
      <c r="J385" s="10"/>
      <c r="K385" s="10"/>
      <c r="L385" s="11"/>
      <c r="M385" s="11"/>
      <c r="O385" s="34" t="s">
        <v>53</v>
      </c>
      <c r="P385" s="34" t="s">
        <v>54</v>
      </c>
      <c r="Q385" s="34" t="s">
        <v>55</v>
      </c>
      <c r="R385" s="34" t="s">
        <v>56</v>
      </c>
      <c r="S385" s="34" t="s">
        <v>57</v>
      </c>
      <c r="U385" s="34" t="s">
        <v>58</v>
      </c>
      <c r="V385" s="34" t="s">
        <v>59</v>
      </c>
      <c r="W385" s="34" t="s">
        <v>60</v>
      </c>
      <c r="X385" s="34" t="s">
        <v>61</v>
      </c>
    </row>
    <row r="386" customFormat="false" ht="14.25" hidden="false" customHeight="false" outlineLevel="0" collapsed="false">
      <c r="A386" s="1" t="s">
        <v>0</v>
      </c>
      <c r="B386" s="35" t="s">
        <v>0</v>
      </c>
      <c r="C386" s="9"/>
      <c r="D386" s="9"/>
      <c r="E386" s="10"/>
      <c r="F386" s="10"/>
      <c r="G386" s="10"/>
      <c r="H386" s="10"/>
      <c r="I386" s="10"/>
      <c r="J386" s="10"/>
      <c r="K386" s="10"/>
      <c r="L386" s="11"/>
      <c r="M386" s="11"/>
      <c r="O386" s="34" t="n">
        <v>100</v>
      </c>
      <c r="P386" s="34" t="n">
        <v>0</v>
      </c>
      <c r="Q386" s="34" t="n">
        <v>0.1</v>
      </c>
      <c r="R386" s="34" t="n">
        <f aca="false">Q386-P386</f>
        <v>0.1</v>
      </c>
      <c r="S386" s="34" t="e">
        <f aca="false">R386*$G$7/O386*1</f>
        <v>#VALUE!</v>
      </c>
      <c r="U386" s="34" t="n">
        <v>1</v>
      </c>
      <c r="V386" s="34" t="n">
        <f aca="false">R386/U386</f>
        <v>0.1</v>
      </c>
      <c r="W386" s="34" t="n">
        <f aca="false">ROUNDUP(V386,0)</f>
        <v>1</v>
      </c>
      <c r="X386" s="57" t="e">
        <f aca="false">S386/W386</f>
        <v>#VALUE!</v>
      </c>
    </row>
    <row r="387" customFormat="false" ht="14.25" hidden="false" customHeight="false" outlineLevel="0" collapsed="false">
      <c r="A387" s="8" t="s">
        <v>0</v>
      </c>
      <c r="B387" s="35" t="s">
        <v>0</v>
      </c>
      <c r="C387" s="9"/>
      <c r="D387" s="9"/>
      <c r="E387" s="51" t="str">
        <f aca="false">IF(AND(G370&gt;=0,G370&lt;=2.5),N388,IF(AND(G370&gt;=2.5,G370&lt;=50),N389,N390))</f>
        <v>Verify Data Entry</v>
      </c>
      <c r="F387" s="10"/>
      <c r="G387" s="10"/>
      <c r="H387" s="10"/>
      <c r="I387" s="10"/>
      <c r="J387" s="10"/>
      <c r="K387" s="10"/>
      <c r="L387" s="11"/>
      <c r="M387" s="11"/>
    </row>
    <row r="388" customFormat="false" ht="14.25" hidden="false" customHeight="false" outlineLevel="0" collapsed="false">
      <c r="A388" s="8" t="s">
        <v>0</v>
      </c>
      <c r="B388" s="35" t="s">
        <v>0</v>
      </c>
      <c r="C388" s="9"/>
      <c r="D388" s="9"/>
      <c r="E388" s="55" t="n">
        <f aca="false">IF(AND(E387=N388),X393,0)</f>
        <v>0</v>
      </c>
      <c r="F388" s="10" t="s">
        <v>47</v>
      </c>
      <c r="G388" s="47"/>
      <c r="H388" s="10"/>
      <c r="I388" s="10"/>
      <c r="J388" s="10"/>
      <c r="K388" s="10"/>
      <c r="L388" s="11"/>
      <c r="M388" s="11"/>
      <c r="N388" s="54" t="s">
        <v>190</v>
      </c>
    </row>
    <row r="389" customFormat="false" ht="14.25" hidden="true" customHeight="false" outlineLevel="0" collapsed="false">
      <c r="A389" s="8"/>
      <c r="B389" s="35"/>
      <c r="C389" s="9"/>
      <c r="D389" s="9"/>
      <c r="E389" s="10"/>
      <c r="F389" s="10"/>
      <c r="G389" s="10"/>
      <c r="H389" s="10"/>
      <c r="I389" s="10"/>
      <c r="J389" s="10"/>
      <c r="K389" s="10"/>
      <c r="L389" s="11"/>
      <c r="M389" s="11"/>
      <c r="N389" s="54" t="s">
        <v>189</v>
      </c>
    </row>
    <row r="390" customFormat="false" ht="14.25" hidden="true" customHeight="false" outlineLevel="0" collapsed="false">
      <c r="A390" s="8"/>
      <c r="B390" s="35"/>
      <c r="C390" s="9"/>
      <c r="D390" s="9"/>
      <c r="E390" s="51"/>
      <c r="F390" s="10"/>
      <c r="G390" s="10"/>
      <c r="H390" s="10"/>
      <c r="I390" s="10"/>
      <c r="J390" s="10"/>
      <c r="K390" s="10"/>
      <c r="L390" s="11"/>
      <c r="M390" s="11"/>
      <c r="N390" s="54" t="s">
        <v>27</v>
      </c>
    </row>
    <row r="391" customFormat="false" ht="14.25" hidden="true" customHeight="false" outlineLevel="0" collapsed="false">
      <c r="A391" s="8"/>
      <c r="B391" s="35"/>
      <c r="C391" s="9"/>
      <c r="D391" s="9"/>
      <c r="E391" s="10"/>
      <c r="F391" s="10"/>
      <c r="G391" s="10"/>
      <c r="H391" s="10"/>
      <c r="I391" s="10"/>
      <c r="J391" s="10"/>
      <c r="K391" s="10"/>
      <c r="L391" s="11"/>
      <c r="M391" s="11"/>
      <c r="N391" s="54"/>
    </row>
    <row r="392" customFormat="false" ht="14.25" hidden="true" customHeight="false" outlineLevel="0" collapsed="false">
      <c r="A392" s="56"/>
      <c r="B392" s="35"/>
      <c r="C392" s="9"/>
      <c r="D392" s="9"/>
      <c r="E392" s="10"/>
      <c r="F392" s="10"/>
      <c r="G392" s="10"/>
      <c r="H392" s="10"/>
      <c r="I392" s="10"/>
      <c r="J392" s="10"/>
      <c r="K392" s="10"/>
      <c r="L392" s="11"/>
      <c r="M392" s="11"/>
      <c r="O392" s="34" t="s">
        <v>53</v>
      </c>
      <c r="P392" s="34" t="s">
        <v>54</v>
      </c>
      <c r="Q392" s="34" t="s">
        <v>55</v>
      </c>
      <c r="R392" s="34" t="s">
        <v>56</v>
      </c>
      <c r="S392" s="34" t="s">
        <v>57</v>
      </c>
      <c r="U392" s="34" t="s">
        <v>58</v>
      </c>
      <c r="V392" s="34" t="s">
        <v>59</v>
      </c>
      <c r="W392" s="34" t="s">
        <v>60</v>
      </c>
      <c r="X392" s="34" t="s">
        <v>61</v>
      </c>
    </row>
    <row r="393" customFormat="false" ht="14.25" hidden="true" customHeight="false" outlineLevel="0" collapsed="false">
      <c r="B393" s="35"/>
      <c r="C393" s="9"/>
      <c r="D393" s="9"/>
      <c r="E393" s="10"/>
      <c r="F393" s="10"/>
      <c r="G393" s="10"/>
      <c r="H393" s="10"/>
      <c r="I393" s="10"/>
      <c r="J393" s="10"/>
      <c r="K393" s="10"/>
      <c r="L393" s="11"/>
      <c r="M393" s="11"/>
      <c r="O393" s="34" t="n">
        <v>37.85</v>
      </c>
      <c r="P393" s="34" t="n">
        <v>0</v>
      </c>
      <c r="Q393" s="34" t="n">
        <v>0.1</v>
      </c>
      <c r="R393" s="34" t="n">
        <f aca="false">Q393-P393</f>
        <v>0.1</v>
      </c>
      <c r="S393" s="34" t="e">
        <f aca="false">R393*$G$7/O393*1</f>
        <v>#VALUE!</v>
      </c>
      <c r="U393" s="34" t="n">
        <v>1</v>
      </c>
      <c r="V393" s="34" t="n">
        <f aca="false">R393/U393</f>
        <v>0.1</v>
      </c>
      <c r="W393" s="34" t="n">
        <f aca="false">ROUNDUP(V393,0)</f>
        <v>1</v>
      </c>
      <c r="X393" s="57" t="e">
        <f aca="false">S393/W393</f>
        <v>#VALUE!</v>
      </c>
    </row>
    <row r="394" customFormat="false" ht="14.25" hidden="true" customHeight="false" outlineLevel="0" collapsed="false">
      <c r="A394" s="8"/>
      <c r="B394" s="35"/>
      <c r="C394" s="9"/>
      <c r="D394" s="9"/>
      <c r="E394" s="10"/>
      <c r="F394" s="10"/>
      <c r="G394" s="10"/>
      <c r="H394" s="10"/>
      <c r="I394" s="10"/>
      <c r="J394" s="10"/>
      <c r="K394" s="10"/>
      <c r="L394" s="11"/>
      <c r="M394" s="11"/>
    </row>
    <row r="395" customFormat="false" ht="14.25" hidden="true" customHeight="false" outlineLevel="0" collapsed="false">
      <c r="B395" s="35"/>
      <c r="C395" s="9"/>
      <c r="D395" s="9"/>
      <c r="E395" s="10"/>
      <c r="F395" s="10"/>
      <c r="G395" s="10"/>
      <c r="H395" s="10"/>
      <c r="I395" s="10"/>
      <c r="J395" s="10"/>
      <c r="K395" s="10"/>
      <c r="L395" s="11"/>
      <c r="M395" s="11"/>
    </row>
    <row r="396" customFormat="false" ht="14.25" hidden="true" customHeight="false" outlineLevel="0" collapsed="false">
      <c r="B396" s="35"/>
      <c r="C396" s="9"/>
      <c r="D396" s="9"/>
      <c r="E396" s="10"/>
      <c r="F396" s="10"/>
      <c r="G396" s="10"/>
      <c r="H396" s="10"/>
      <c r="I396" s="10"/>
      <c r="J396" s="10"/>
      <c r="K396" s="10"/>
      <c r="L396" s="11"/>
      <c r="M396" s="11"/>
    </row>
    <row r="397" customFormat="false" ht="14.25" hidden="true" customHeight="false" outlineLevel="0" collapsed="false">
      <c r="B397" s="35"/>
      <c r="C397" s="9"/>
      <c r="D397" s="9"/>
      <c r="E397" s="10"/>
      <c r="F397" s="10"/>
      <c r="G397" s="10"/>
      <c r="H397" s="10"/>
      <c r="I397" s="10"/>
      <c r="J397" s="10"/>
      <c r="K397" s="10"/>
      <c r="L397" s="11"/>
      <c r="M397" s="11"/>
    </row>
    <row r="398" customFormat="false" ht="15" hidden="false" customHeight="true" outlineLevel="0" collapsed="false">
      <c r="A398" s="1" t="s">
        <v>0</v>
      </c>
      <c r="B398" s="35" t="s">
        <v>0</v>
      </c>
      <c r="C398" s="9"/>
      <c r="D398" s="30"/>
      <c r="E398" s="31"/>
      <c r="F398" s="31"/>
      <c r="G398" s="31"/>
      <c r="H398" s="31"/>
      <c r="I398" s="31"/>
      <c r="J398" s="31"/>
      <c r="K398" s="31"/>
      <c r="L398" s="32"/>
      <c r="M398" s="11"/>
    </row>
    <row r="399" customFormat="false" ht="15" hidden="false" customHeight="true" outlineLevel="0" collapsed="false">
      <c r="A399" s="8" t="s">
        <v>0</v>
      </c>
      <c r="B399" s="35" t="s">
        <v>0</v>
      </c>
      <c r="C399" s="9"/>
      <c r="D399" s="10"/>
      <c r="E399" s="10"/>
      <c r="F399" s="10"/>
      <c r="G399" s="10"/>
      <c r="H399" s="10"/>
      <c r="I399" s="10"/>
      <c r="J399" s="10"/>
      <c r="K399" s="10"/>
      <c r="L399" s="10"/>
      <c r="M399" s="11"/>
    </row>
    <row r="400" customFormat="false" ht="8.25" hidden="false" customHeight="true" outlineLevel="0" collapsed="false">
      <c r="A400" s="8" t="s">
        <v>0</v>
      </c>
      <c r="B400" s="35" t="s">
        <v>0</v>
      </c>
      <c r="C400" s="9"/>
      <c r="D400" s="40"/>
      <c r="E400" s="41"/>
      <c r="F400" s="41"/>
      <c r="G400" s="41"/>
      <c r="H400" s="41"/>
      <c r="I400" s="41"/>
      <c r="J400" s="41"/>
      <c r="K400" s="41"/>
      <c r="L400" s="43"/>
      <c r="M400" s="11"/>
    </row>
    <row r="401" customFormat="false" ht="18" hidden="false" customHeight="true" outlineLevel="0" collapsed="false">
      <c r="A401" s="8" t="s">
        <v>0</v>
      </c>
      <c r="B401" s="35" t="s">
        <v>0</v>
      </c>
      <c r="C401" s="9"/>
      <c r="D401" s="9"/>
      <c r="E401" s="49" t="s">
        <v>165</v>
      </c>
      <c r="F401" s="10"/>
      <c r="G401" s="50" t="s">
        <v>13</v>
      </c>
      <c r="H401" s="60" t="s">
        <v>131</v>
      </c>
      <c r="I401" s="10"/>
      <c r="J401" s="10"/>
      <c r="K401" s="51" t="s">
        <v>18</v>
      </c>
      <c r="L401" s="11"/>
      <c r="M401" s="11"/>
    </row>
    <row r="402" customFormat="false" ht="135" hidden="false" customHeight="true" outlineLevel="0" collapsed="false">
      <c r="A402" s="8" t="s">
        <v>0</v>
      </c>
      <c r="B402" s="35" t="s">
        <v>0</v>
      </c>
      <c r="C402" s="9"/>
      <c r="D402" s="9"/>
      <c r="E402" s="10"/>
      <c r="F402" s="10"/>
      <c r="G402" s="10"/>
      <c r="H402" s="10"/>
      <c r="I402" s="10"/>
      <c r="J402" s="10"/>
      <c r="K402" s="52" t="str">
        <f aca="false">IF(AND(G401&gt;=O403,G401&lt;=P403),N403,IF(AND(G401&gt;=O404,G401&lt;=P404),N404,IF(AND(G401&gt;=O405,G401&lt;=P405),N405,IF(AND(G401&gt;=O406,G401&lt;=P406),N406,IF(AND(G401&gt;=O407,G401&lt;=P407),N407,IF(AND(G401&gt;=O408,G401&lt;=P408),N408,N409))))))</f>
        <v>Verify Data Entry</v>
      </c>
      <c r="L402" s="11"/>
      <c r="M402" s="11"/>
      <c r="O402" s="34" t="s">
        <v>19</v>
      </c>
      <c r="P402" s="34" t="s">
        <v>20</v>
      </c>
    </row>
    <row r="403" customFormat="false" ht="72" hidden="true" customHeight="true" outlineLevel="0" collapsed="false">
      <c r="A403" s="8"/>
      <c r="B403" s="35"/>
      <c r="C403" s="9"/>
      <c r="D403" s="9"/>
      <c r="E403" s="10"/>
      <c r="F403" s="10"/>
      <c r="G403" s="10"/>
      <c r="H403" s="10"/>
      <c r="I403" s="10"/>
      <c r="J403" s="10"/>
      <c r="K403" s="53"/>
      <c r="L403" s="11"/>
      <c r="M403" s="11"/>
      <c r="N403" s="54" t="s">
        <v>166</v>
      </c>
      <c r="O403" s="34" t="n">
        <v>0</v>
      </c>
      <c r="P403" s="34" t="n">
        <v>8</v>
      </c>
    </row>
    <row r="404" customFormat="false" ht="57" hidden="true" customHeight="true" outlineLevel="0" collapsed="false">
      <c r="A404" s="8"/>
      <c r="B404" s="35"/>
      <c r="C404" s="9"/>
      <c r="D404" s="9"/>
      <c r="E404" s="10"/>
      <c r="F404" s="10"/>
      <c r="G404" s="10"/>
      <c r="H404" s="10"/>
      <c r="I404" s="10"/>
      <c r="J404" s="10"/>
      <c r="K404" s="53"/>
      <c r="L404" s="11"/>
      <c r="M404" s="11"/>
      <c r="N404" s="54" t="s">
        <v>167</v>
      </c>
      <c r="O404" s="34" t="n">
        <v>8.01</v>
      </c>
      <c r="P404" s="34" t="n">
        <v>13</v>
      </c>
    </row>
    <row r="405" customFormat="false" ht="72" hidden="true" customHeight="true" outlineLevel="0" collapsed="false">
      <c r="A405" s="8"/>
      <c r="B405" s="35"/>
      <c r="C405" s="9"/>
      <c r="D405" s="9"/>
      <c r="E405" s="10"/>
      <c r="F405" s="10"/>
      <c r="G405" s="10"/>
      <c r="H405" s="10"/>
      <c r="I405" s="10"/>
      <c r="J405" s="10"/>
      <c r="K405" s="53"/>
      <c r="L405" s="11"/>
      <c r="M405" s="11"/>
      <c r="N405" s="54" t="s">
        <v>168</v>
      </c>
      <c r="O405" s="34" t="n">
        <v>13.01</v>
      </c>
      <c r="P405" s="34" t="n">
        <v>15</v>
      </c>
    </row>
    <row r="406" customFormat="false" ht="100.5" hidden="true" customHeight="true" outlineLevel="0" collapsed="false">
      <c r="A406" s="8"/>
      <c r="B406" s="35"/>
      <c r="C406" s="9"/>
      <c r="D406" s="9"/>
      <c r="E406" s="10"/>
      <c r="F406" s="10"/>
      <c r="G406" s="10"/>
      <c r="H406" s="10"/>
      <c r="I406" s="10"/>
      <c r="J406" s="10"/>
      <c r="K406" s="53"/>
      <c r="L406" s="11"/>
      <c r="M406" s="11"/>
      <c r="N406" s="54" t="s">
        <v>169</v>
      </c>
      <c r="O406" s="34" t="n">
        <v>15.01</v>
      </c>
      <c r="P406" s="34" t="n">
        <v>30</v>
      </c>
    </row>
    <row r="407" customFormat="false" ht="114.75" hidden="true" customHeight="true" outlineLevel="0" collapsed="false">
      <c r="A407" s="8"/>
      <c r="B407" s="35"/>
      <c r="C407" s="9"/>
      <c r="D407" s="9"/>
      <c r="E407" s="10"/>
      <c r="F407" s="10"/>
      <c r="G407" s="10"/>
      <c r="H407" s="10"/>
      <c r="I407" s="10"/>
      <c r="J407" s="10"/>
      <c r="K407" s="53"/>
      <c r="L407" s="11"/>
      <c r="M407" s="11"/>
      <c r="N407" s="54" t="s">
        <v>170</v>
      </c>
      <c r="O407" s="34" t="n">
        <v>30.01</v>
      </c>
      <c r="P407" s="34" t="n">
        <v>90</v>
      </c>
    </row>
    <row r="408" customFormat="false" ht="129" hidden="true" customHeight="true" outlineLevel="0" collapsed="false">
      <c r="A408" s="8"/>
      <c r="B408" s="35"/>
      <c r="C408" s="9"/>
      <c r="D408" s="9"/>
      <c r="E408" s="10"/>
      <c r="F408" s="10"/>
      <c r="G408" s="10"/>
      <c r="H408" s="10"/>
      <c r="I408" s="10"/>
      <c r="J408" s="10"/>
      <c r="K408" s="53"/>
      <c r="L408" s="11"/>
      <c r="M408" s="11"/>
      <c r="N408" s="54" t="s">
        <v>171</v>
      </c>
      <c r="O408" s="34" t="n">
        <v>90.01</v>
      </c>
      <c r="P408" s="34" t="n">
        <v>160</v>
      </c>
    </row>
    <row r="409" customFormat="false" ht="14.25" hidden="true" customHeight="false" outlineLevel="0" collapsed="false">
      <c r="A409" s="8"/>
      <c r="B409" s="35"/>
      <c r="C409" s="9"/>
      <c r="D409" s="9"/>
      <c r="E409" s="10"/>
      <c r="F409" s="10"/>
      <c r="G409" s="10"/>
      <c r="H409" s="10"/>
      <c r="I409" s="10"/>
      <c r="J409" s="10"/>
      <c r="L409" s="11"/>
      <c r="M409" s="11"/>
      <c r="N409" s="34" t="s">
        <v>27</v>
      </c>
    </row>
    <row r="410" customFormat="false" ht="14.25" hidden="false" customHeight="false" outlineLevel="0" collapsed="false">
      <c r="A410" s="8" t="s">
        <v>0</v>
      </c>
      <c r="B410" s="35" t="s">
        <v>0</v>
      </c>
      <c r="C410" s="9"/>
      <c r="D410" s="9"/>
      <c r="E410" s="10"/>
      <c r="F410" s="10"/>
      <c r="G410" s="10"/>
      <c r="H410" s="10"/>
      <c r="I410" s="10"/>
      <c r="J410" s="10"/>
      <c r="K410" s="10"/>
      <c r="L410" s="11"/>
      <c r="M410" s="11"/>
    </row>
    <row r="411" customFormat="false" ht="14.25" hidden="false" customHeight="false" outlineLevel="0" collapsed="false">
      <c r="A411" s="8" t="s">
        <v>0</v>
      </c>
      <c r="B411" s="35" t="s">
        <v>0</v>
      </c>
      <c r="C411" s="9"/>
      <c r="D411" s="9"/>
      <c r="E411" s="51" t="str">
        <f aca="false">IF(AND(G401&gt;=0,G401&lt;=15),N412,IF(AND(G401&gt;=15,G401&lt;=150),N413,N414))</f>
        <v>Verify Data Entry</v>
      </c>
      <c r="F411" s="10"/>
      <c r="G411" s="10"/>
      <c r="H411" s="10"/>
      <c r="I411" s="10"/>
      <c r="J411" s="10"/>
      <c r="K411" s="10"/>
      <c r="L411" s="11"/>
      <c r="M411" s="11"/>
    </row>
    <row r="412" customFormat="false" ht="15" hidden="false" customHeight="true" outlineLevel="0" collapsed="false">
      <c r="A412" s="8" t="s">
        <v>0</v>
      </c>
      <c r="B412" s="35" t="s">
        <v>0</v>
      </c>
      <c r="C412" s="9"/>
      <c r="D412" s="9"/>
      <c r="E412" s="55" t="n">
        <f aca="false">IF(AND(E411=N412),X417,0)</f>
        <v>0</v>
      </c>
      <c r="F412" s="10" t="s">
        <v>47</v>
      </c>
      <c r="G412" s="47" t="s">
        <v>48</v>
      </c>
      <c r="H412" s="10" t="n">
        <f aca="false">IF(AND(E411=N412),W417,0)</f>
        <v>0</v>
      </c>
      <c r="I412" s="10" t="s">
        <v>49</v>
      </c>
      <c r="J412" s="10"/>
      <c r="K412" s="10"/>
      <c r="L412" s="11"/>
      <c r="M412" s="11"/>
      <c r="N412" s="54" t="s">
        <v>172</v>
      </c>
    </row>
    <row r="413" customFormat="false" ht="14.25" hidden="true" customHeight="false" outlineLevel="0" collapsed="false">
      <c r="A413" s="8"/>
      <c r="B413" s="35"/>
      <c r="C413" s="9"/>
      <c r="D413" s="9"/>
      <c r="E413" s="10"/>
      <c r="F413" s="10"/>
      <c r="G413" s="10"/>
      <c r="H413" s="10"/>
      <c r="I413" s="10"/>
      <c r="J413" s="10"/>
      <c r="K413" s="10"/>
      <c r="L413" s="11"/>
      <c r="M413" s="11"/>
      <c r="N413" s="54" t="s">
        <v>51</v>
      </c>
    </row>
    <row r="414" customFormat="false" ht="14.25" hidden="true" customHeight="false" outlineLevel="0" collapsed="false">
      <c r="A414" s="8"/>
      <c r="B414" s="35"/>
      <c r="C414" s="9"/>
      <c r="D414" s="9"/>
      <c r="E414" s="10"/>
      <c r="F414" s="10"/>
      <c r="G414" s="10"/>
      <c r="H414" s="10"/>
      <c r="I414" s="10"/>
      <c r="J414" s="10"/>
      <c r="K414" s="10"/>
      <c r="L414" s="11"/>
      <c r="M414" s="11"/>
      <c r="N414" s="54" t="s">
        <v>27</v>
      </c>
    </row>
    <row r="415" customFormat="false" ht="14.25" hidden="true" customHeight="false" outlineLevel="0" collapsed="false">
      <c r="A415" s="8"/>
      <c r="B415" s="35"/>
      <c r="C415" s="9"/>
      <c r="D415" s="9"/>
      <c r="E415" s="10"/>
      <c r="F415" s="10"/>
      <c r="G415" s="10"/>
      <c r="H415" s="10"/>
      <c r="I415" s="10"/>
      <c r="J415" s="10"/>
      <c r="K415" s="10"/>
      <c r="L415" s="11"/>
      <c r="M415" s="11"/>
      <c r="N415" s="54"/>
    </row>
    <row r="416" customFormat="false" ht="14.25" hidden="true" customHeight="false" outlineLevel="0" collapsed="false">
      <c r="A416" s="56"/>
      <c r="B416" s="35"/>
      <c r="C416" s="9"/>
      <c r="D416" s="9"/>
      <c r="E416" s="10"/>
      <c r="F416" s="10"/>
      <c r="G416" s="10"/>
      <c r="H416" s="10"/>
      <c r="I416" s="10"/>
      <c r="J416" s="10"/>
      <c r="K416" s="10"/>
      <c r="L416" s="11"/>
      <c r="M416" s="11"/>
      <c r="O416" s="34" t="s">
        <v>53</v>
      </c>
      <c r="P416" s="34" t="s">
        <v>54</v>
      </c>
      <c r="Q416" s="34" t="s">
        <v>55</v>
      </c>
      <c r="R416" s="34" t="s">
        <v>56</v>
      </c>
      <c r="S416" s="34" t="s">
        <v>57</v>
      </c>
      <c r="U416" s="34" t="s">
        <v>58</v>
      </c>
      <c r="V416" s="34" t="s">
        <v>59</v>
      </c>
      <c r="W416" s="34" t="s">
        <v>60</v>
      </c>
      <c r="X416" s="34" t="s">
        <v>61</v>
      </c>
    </row>
    <row r="417" customFormat="false" ht="15" hidden="false" customHeight="true" outlineLevel="0" collapsed="false">
      <c r="A417" s="1" t="s">
        <v>0</v>
      </c>
      <c r="B417" s="35" t="s">
        <v>0</v>
      </c>
      <c r="C417" s="9"/>
      <c r="D417" s="30"/>
      <c r="E417" s="31"/>
      <c r="F417" s="31"/>
      <c r="G417" s="31"/>
      <c r="H417" s="31"/>
      <c r="I417" s="31"/>
      <c r="J417" s="31"/>
      <c r="K417" s="31"/>
      <c r="L417" s="32"/>
      <c r="M417" s="11"/>
      <c r="O417" s="34" t="n">
        <v>100</v>
      </c>
      <c r="P417" s="34" t="str">
        <f aca="false">G401</f>
        <v>Enter Data</v>
      </c>
      <c r="Q417" s="34" t="n">
        <v>15</v>
      </c>
      <c r="R417" s="34" t="e">
        <f aca="false">Q417-P417</f>
        <v>#VALUE!</v>
      </c>
      <c r="S417" s="34" t="e">
        <f aca="false">R417*$G$7/O417*1</f>
        <v>#VALUE!</v>
      </c>
      <c r="U417" s="34" t="n">
        <v>3</v>
      </c>
      <c r="V417" s="34" t="e">
        <f aca="false">R417/U417</f>
        <v>#VALUE!</v>
      </c>
      <c r="W417" s="34" t="e">
        <f aca="false">ROUNDUP(V417,0)</f>
        <v>#VALUE!</v>
      </c>
      <c r="X417" s="57" t="e">
        <f aca="false">S417/W417</f>
        <v>#VALUE!</v>
      </c>
    </row>
    <row r="418" customFormat="false" ht="15" hidden="false" customHeight="true" outlineLevel="0" collapsed="false">
      <c r="A418" s="8" t="s">
        <v>0</v>
      </c>
      <c r="B418" s="35" t="s">
        <v>0</v>
      </c>
      <c r="C418" s="9"/>
      <c r="D418" s="10"/>
      <c r="E418" s="10"/>
      <c r="F418" s="10"/>
      <c r="G418" s="10"/>
      <c r="H418" s="10"/>
      <c r="I418" s="10"/>
      <c r="J418" s="10"/>
      <c r="K418" s="10"/>
      <c r="L418" s="10"/>
      <c r="M418" s="11"/>
    </row>
    <row r="419" customFormat="false" ht="8.25" hidden="false" customHeight="true" outlineLevel="0" collapsed="false">
      <c r="A419" s="8" t="s">
        <v>0</v>
      </c>
      <c r="B419" s="35" t="s">
        <v>0</v>
      </c>
      <c r="C419" s="9"/>
      <c r="D419" s="40"/>
      <c r="E419" s="41"/>
      <c r="F419" s="41"/>
      <c r="G419" s="41"/>
      <c r="H419" s="41"/>
      <c r="I419" s="41"/>
      <c r="J419" s="41"/>
      <c r="K419" s="41"/>
      <c r="L419" s="43"/>
      <c r="M419" s="11"/>
    </row>
    <row r="420" customFormat="false" ht="18" hidden="false" customHeight="true" outlineLevel="0" collapsed="false">
      <c r="A420" s="8" t="s">
        <v>0</v>
      </c>
      <c r="B420" s="35" t="s">
        <v>0</v>
      </c>
      <c r="C420" s="9"/>
      <c r="D420" s="9"/>
      <c r="E420" s="49" t="s">
        <v>173</v>
      </c>
      <c r="F420" s="10"/>
      <c r="G420" s="50" t="s">
        <v>13</v>
      </c>
      <c r="H420" s="60" t="s">
        <v>131</v>
      </c>
      <c r="I420" s="10"/>
      <c r="J420" s="10"/>
      <c r="K420" s="51" t="s">
        <v>18</v>
      </c>
      <c r="L420" s="11"/>
      <c r="M420" s="11"/>
    </row>
    <row r="421" customFormat="false" ht="171.75" hidden="false" customHeight="true" outlineLevel="0" collapsed="false">
      <c r="A421" s="8" t="s">
        <v>0</v>
      </c>
      <c r="B421" s="35" t="s">
        <v>0</v>
      </c>
      <c r="C421" s="9"/>
      <c r="D421" s="9"/>
      <c r="E421" s="10"/>
      <c r="F421" s="10"/>
      <c r="G421" s="10"/>
      <c r="H421" s="10"/>
      <c r="I421" s="10"/>
      <c r="J421" s="10"/>
      <c r="K421" s="52" t="str">
        <f aca="false">IF(AND(G420&gt;=O422,G420&lt;=P422),N422,IF(AND(G420&gt;=O423,G420&lt;=P423),N423,IF(AND(G420&gt;=O424,G420&lt;=P424),N424,IF(AND(G420&gt;=O425,G420&lt;=P425),N425,IF(AND(G420&gt;=O426,G420&lt;=P426),N426,IF(AND(G420&gt;=O427,G420&lt;=P427),N427,IF(AND(G420&gt;=O428,G420&lt;=P428),N428,N429)))))))</f>
        <v>Verify Data Entry - Enter 0 for N.N </v>
      </c>
      <c r="L421" s="11"/>
      <c r="M421" s="11"/>
      <c r="O421" s="34" t="s">
        <v>19</v>
      </c>
      <c r="P421" s="34" t="s">
        <v>20</v>
      </c>
    </row>
    <row r="422" customFormat="false" ht="158.25" hidden="true" customHeight="true" outlineLevel="0" collapsed="false">
      <c r="A422" s="8"/>
      <c r="B422" s="35"/>
      <c r="C422" s="9"/>
      <c r="D422" s="9"/>
      <c r="E422" s="10"/>
      <c r="F422" s="10"/>
      <c r="G422" s="10"/>
      <c r="H422" s="10"/>
      <c r="I422" s="10"/>
      <c r="J422" s="10"/>
      <c r="K422" s="53"/>
      <c r="L422" s="11"/>
      <c r="M422" s="11"/>
      <c r="N422" s="54" t="s">
        <v>174</v>
      </c>
      <c r="O422" s="34" t="n">
        <v>0</v>
      </c>
      <c r="P422" s="34" t="n">
        <v>0.01</v>
      </c>
    </row>
    <row r="423" customFormat="false" ht="158.25" hidden="true" customHeight="true" outlineLevel="0" collapsed="false">
      <c r="A423" s="8"/>
      <c r="B423" s="35"/>
      <c r="C423" s="9"/>
      <c r="D423" s="9"/>
      <c r="E423" s="10"/>
      <c r="F423" s="10"/>
      <c r="G423" s="10"/>
      <c r="H423" s="10"/>
      <c r="I423" s="10"/>
      <c r="J423" s="10"/>
      <c r="K423" s="53"/>
      <c r="L423" s="11"/>
      <c r="M423" s="11"/>
      <c r="N423" s="54" t="s">
        <v>175</v>
      </c>
      <c r="O423" s="34" t="n">
        <v>0.01</v>
      </c>
      <c r="P423" s="34" t="n">
        <v>0.5</v>
      </c>
    </row>
    <row r="424" customFormat="false" ht="72" hidden="true" customHeight="true" outlineLevel="0" collapsed="false">
      <c r="A424" s="8"/>
      <c r="B424" s="35"/>
      <c r="C424" s="9"/>
      <c r="D424" s="9"/>
      <c r="E424" s="10"/>
      <c r="F424" s="10"/>
      <c r="G424" s="10"/>
      <c r="H424" s="10"/>
      <c r="I424" s="10"/>
      <c r="J424" s="10"/>
      <c r="K424" s="53"/>
      <c r="L424" s="11"/>
      <c r="M424" s="11"/>
      <c r="N424" s="54" t="s">
        <v>176</v>
      </c>
      <c r="O424" s="34" t="n">
        <v>0.51</v>
      </c>
      <c r="P424" s="34" t="n">
        <v>2.4</v>
      </c>
    </row>
    <row r="425" customFormat="false" ht="114.75" hidden="true" customHeight="true" outlineLevel="0" collapsed="false">
      <c r="A425" s="8"/>
      <c r="B425" s="35"/>
      <c r="C425" s="9"/>
      <c r="D425" s="9"/>
      <c r="E425" s="10"/>
      <c r="F425" s="10"/>
      <c r="G425" s="10"/>
      <c r="H425" s="10"/>
      <c r="I425" s="10"/>
      <c r="J425" s="10"/>
      <c r="K425" s="53"/>
      <c r="L425" s="11"/>
      <c r="M425" s="11"/>
      <c r="N425" s="54" t="s">
        <v>177</v>
      </c>
      <c r="O425" s="34" t="n">
        <v>2.41</v>
      </c>
      <c r="P425" s="34" t="n">
        <v>3</v>
      </c>
    </row>
    <row r="426" customFormat="false" ht="100.5" hidden="true" customHeight="true" outlineLevel="0" collapsed="false">
      <c r="A426" s="8"/>
      <c r="B426" s="35"/>
      <c r="C426" s="9"/>
      <c r="D426" s="9"/>
      <c r="E426" s="10"/>
      <c r="F426" s="10"/>
      <c r="G426" s="10"/>
      <c r="H426" s="10"/>
      <c r="I426" s="10"/>
      <c r="J426" s="10"/>
      <c r="K426" s="53"/>
      <c r="L426" s="11"/>
      <c r="M426" s="11"/>
      <c r="N426" s="54" t="s">
        <v>178</v>
      </c>
      <c r="O426" s="34" t="n">
        <v>3.01</v>
      </c>
      <c r="P426" s="34" t="n">
        <v>5</v>
      </c>
    </row>
    <row r="427" customFormat="false" ht="114.75" hidden="true" customHeight="true" outlineLevel="0" collapsed="false">
      <c r="A427" s="8"/>
      <c r="B427" s="35"/>
      <c r="C427" s="9"/>
      <c r="D427" s="9"/>
      <c r="E427" s="10"/>
      <c r="F427" s="10"/>
      <c r="G427" s="10"/>
      <c r="H427" s="10"/>
      <c r="I427" s="10"/>
      <c r="J427" s="10"/>
      <c r="K427" s="53"/>
      <c r="L427" s="11"/>
      <c r="M427" s="11"/>
      <c r="N427" s="54" t="s">
        <v>179</v>
      </c>
      <c r="O427" s="34" t="n">
        <v>5.01</v>
      </c>
      <c r="P427" s="34" t="n">
        <v>10</v>
      </c>
    </row>
    <row r="428" customFormat="false" ht="144" hidden="true" customHeight="true" outlineLevel="0" collapsed="false">
      <c r="A428" s="8"/>
      <c r="B428" s="35"/>
      <c r="C428" s="9"/>
      <c r="D428" s="9"/>
      <c r="E428" s="10"/>
      <c r="F428" s="10"/>
      <c r="G428" s="10"/>
      <c r="H428" s="10"/>
      <c r="I428" s="10"/>
      <c r="J428" s="10"/>
      <c r="K428" s="53"/>
      <c r="L428" s="11"/>
      <c r="M428" s="11"/>
      <c r="N428" s="54" t="s">
        <v>180</v>
      </c>
      <c r="O428" s="34" t="n">
        <v>10.01</v>
      </c>
      <c r="P428" s="34" t="n">
        <v>50</v>
      </c>
    </row>
    <row r="429" customFormat="false" ht="14.25" hidden="true" customHeight="false" outlineLevel="0" collapsed="false">
      <c r="A429" s="8"/>
      <c r="B429" s="35"/>
      <c r="C429" s="9"/>
      <c r="D429" s="9"/>
      <c r="E429" s="10"/>
      <c r="F429" s="10"/>
      <c r="G429" s="10"/>
      <c r="H429" s="10"/>
      <c r="I429" s="10"/>
      <c r="J429" s="10"/>
      <c r="L429" s="11"/>
      <c r="M429" s="11"/>
      <c r="N429" s="34" t="s">
        <v>110</v>
      </c>
    </row>
    <row r="430" customFormat="false" ht="14.25" hidden="false" customHeight="false" outlineLevel="0" collapsed="false">
      <c r="A430" s="8" t="s">
        <v>0</v>
      </c>
      <c r="B430" s="35" t="s">
        <v>0</v>
      </c>
      <c r="C430" s="9"/>
      <c r="D430" s="9"/>
      <c r="E430" s="10"/>
      <c r="F430" s="10"/>
      <c r="G430" s="10"/>
      <c r="H430" s="10"/>
      <c r="I430" s="10"/>
      <c r="J430" s="10"/>
      <c r="K430" s="10"/>
      <c r="L430" s="11"/>
      <c r="M430" s="11"/>
    </row>
    <row r="431" customFormat="false" ht="14.25" hidden="false" customHeight="false" outlineLevel="0" collapsed="false">
      <c r="A431" s="8" t="s">
        <v>0</v>
      </c>
      <c r="B431" s="35" t="s">
        <v>0</v>
      </c>
      <c r="C431" s="9"/>
      <c r="D431" s="9"/>
      <c r="E431" s="51" t="str">
        <f aca="false">IF(AND(G420&gt;=0,G420&lt;=2.5),N432,IF(AND(G420&gt;=2.5,G420&lt;=50),N433,N434))</f>
        <v>Verify Data Entry</v>
      </c>
      <c r="F431" s="10"/>
      <c r="G431" s="10"/>
      <c r="H431" s="10"/>
      <c r="I431" s="10"/>
      <c r="J431" s="10"/>
      <c r="K431" s="10"/>
      <c r="L431" s="11"/>
      <c r="M431" s="11"/>
    </row>
    <row r="432" customFormat="false" ht="16.5" hidden="false" customHeight="true" outlineLevel="0" collapsed="false">
      <c r="A432" s="8" t="s">
        <v>0</v>
      </c>
      <c r="B432" s="35" t="s">
        <v>0</v>
      </c>
      <c r="C432" s="9"/>
      <c r="D432" s="9"/>
      <c r="E432" s="55" t="n">
        <f aca="false">IF(AND(E431=N432),X437,0)</f>
        <v>0</v>
      </c>
      <c r="F432" s="10" t="s">
        <v>47</v>
      </c>
      <c r="G432" s="47" t="s">
        <v>48</v>
      </c>
      <c r="H432" s="10" t="n">
        <f aca="false">IF(AND(E431=N432),W437,0)</f>
        <v>0</v>
      </c>
      <c r="I432" s="10" t="s">
        <v>49</v>
      </c>
      <c r="J432" s="10"/>
      <c r="K432" s="10"/>
      <c r="L432" s="11"/>
      <c r="M432" s="11"/>
      <c r="N432" s="54" t="s">
        <v>181</v>
      </c>
    </row>
    <row r="433" customFormat="false" ht="14.25" hidden="true" customHeight="false" outlineLevel="0" collapsed="false">
      <c r="A433" s="8"/>
      <c r="B433" s="35"/>
      <c r="C433" s="9"/>
      <c r="D433" s="9"/>
      <c r="E433" s="10"/>
      <c r="F433" s="10"/>
      <c r="G433" s="10"/>
      <c r="H433" s="10"/>
      <c r="I433" s="10"/>
      <c r="J433" s="10"/>
      <c r="K433" s="10"/>
      <c r="L433" s="11"/>
      <c r="M433" s="11"/>
      <c r="N433" s="54" t="s">
        <v>51</v>
      </c>
    </row>
    <row r="434" customFormat="false" ht="14.25" hidden="true" customHeight="false" outlineLevel="0" collapsed="false">
      <c r="A434" s="8"/>
      <c r="B434" s="35"/>
      <c r="C434" s="9"/>
      <c r="D434" s="9"/>
      <c r="E434" s="10"/>
      <c r="F434" s="10"/>
      <c r="G434" s="10"/>
      <c r="H434" s="10"/>
      <c r="I434" s="10"/>
      <c r="J434" s="10"/>
      <c r="K434" s="10"/>
      <c r="L434" s="11"/>
      <c r="M434" s="11"/>
      <c r="N434" s="54" t="s">
        <v>27</v>
      </c>
    </row>
    <row r="435" customFormat="false" ht="14.25" hidden="true" customHeight="false" outlineLevel="0" collapsed="false">
      <c r="A435" s="8"/>
      <c r="B435" s="35"/>
      <c r="C435" s="9"/>
      <c r="D435" s="9"/>
      <c r="E435" s="10"/>
      <c r="F435" s="10"/>
      <c r="G435" s="10"/>
      <c r="H435" s="10"/>
      <c r="I435" s="10"/>
      <c r="J435" s="10"/>
      <c r="K435" s="10"/>
      <c r="L435" s="11"/>
      <c r="M435" s="11"/>
      <c r="N435" s="54"/>
    </row>
    <row r="436" customFormat="false" ht="14.25" hidden="true" customHeight="false" outlineLevel="0" collapsed="false">
      <c r="A436" s="56"/>
      <c r="B436" s="35"/>
      <c r="C436" s="9"/>
      <c r="D436" s="9"/>
      <c r="E436" s="10"/>
      <c r="F436" s="10"/>
      <c r="G436" s="10"/>
      <c r="H436" s="10"/>
      <c r="I436" s="10"/>
      <c r="J436" s="10"/>
      <c r="K436" s="10"/>
      <c r="L436" s="11"/>
      <c r="M436" s="11"/>
      <c r="O436" s="34" t="s">
        <v>53</v>
      </c>
      <c r="P436" s="34" t="s">
        <v>54</v>
      </c>
      <c r="Q436" s="34" t="s">
        <v>55</v>
      </c>
      <c r="R436" s="34" t="s">
        <v>56</v>
      </c>
      <c r="S436" s="34" t="s">
        <v>57</v>
      </c>
      <c r="U436" s="34" t="s">
        <v>58</v>
      </c>
      <c r="V436" s="34" t="s">
        <v>59</v>
      </c>
      <c r="W436" s="34" t="s">
        <v>60</v>
      </c>
      <c r="X436" s="34" t="s">
        <v>61</v>
      </c>
    </row>
    <row r="437" customFormat="false" ht="15" hidden="false" customHeight="true" outlineLevel="0" collapsed="false">
      <c r="A437" s="1" t="s">
        <v>0</v>
      </c>
      <c r="B437" s="35" t="s">
        <v>0</v>
      </c>
      <c r="C437" s="9"/>
      <c r="D437" s="30"/>
      <c r="E437" s="31"/>
      <c r="F437" s="31"/>
      <c r="G437" s="31"/>
      <c r="H437" s="31"/>
      <c r="I437" s="31"/>
      <c r="J437" s="31"/>
      <c r="K437" s="31"/>
      <c r="L437" s="32"/>
      <c r="M437" s="11"/>
      <c r="O437" s="34" t="n">
        <v>100</v>
      </c>
      <c r="P437" s="34" t="str">
        <f aca="false">G420</f>
        <v>Enter Data</v>
      </c>
      <c r="Q437" s="34" t="n">
        <v>2.5</v>
      </c>
      <c r="R437" s="34" t="e">
        <f aca="false">Q437-P437</f>
        <v>#VALUE!</v>
      </c>
      <c r="S437" s="34" t="e">
        <f aca="false">R437*$G$7/O437*1</f>
        <v>#VALUE!</v>
      </c>
      <c r="U437" s="34" t="n">
        <v>0.5</v>
      </c>
      <c r="V437" s="34" t="e">
        <f aca="false">R437/U437</f>
        <v>#VALUE!</v>
      </c>
      <c r="W437" s="34" t="e">
        <f aca="false">ROUNDUP(V437,0)</f>
        <v>#VALUE!</v>
      </c>
      <c r="X437" s="57" t="e">
        <f aca="false">S437/W437</f>
        <v>#VALUE!</v>
      </c>
    </row>
    <row r="438" customFormat="false" ht="15" hidden="false" customHeight="true" outlineLevel="0" collapsed="false">
      <c r="A438" s="8" t="s">
        <v>0</v>
      </c>
      <c r="B438" s="35" t="s">
        <v>0</v>
      </c>
      <c r="C438" s="9"/>
      <c r="D438" s="10"/>
      <c r="E438" s="10"/>
      <c r="F438" s="10"/>
      <c r="G438" s="10"/>
      <c r="H438" s="10"/>
      <c r="I438" s="10"/>
      <c r="J438" s="10"/>
      <c r="K438" s="10"/>
      <c r="L438" s="10"/>
      <c r="M438" s="11"/>
    </row>
    <row r="439" customFormat="false" ht="8.25" hidden="false" customHeight="true" outlineLevel="0" collapsed="false">
      <c r="A439" s="8" t="s">
        <v>0</v>
      </c>
      <c r="B439" s="35" t="s">
        <v>0</v>
      </c>
      <c r="C439" s="9"/>
      <c r="D439" s="40"/>
      <c r="E439" s="41"/>
      <c r="F439" s="41"/>
      <c r="G439" s="41"/>
      <c r="H439" s="41"/>
      <c r="I439" s="41"/>
      <c r="J439" s="41"/>
      <c r="K439" s="41"/>
      <c r="L439" s="43"/>
      <c r="M439" s="11"/>
    </row>
    <row r="440" customFormat="false" ht="18" hidden="false" customHeight="true" outlineLevel="0" collapsed="false">
      <c r="A440" s="8" t="s">
        <v>0</v>
      </c>
      <c r="B440" s="35" t="s">
        <v>0</v>
      </c>
      <c r="C440" s="9"/>
      <c r="D440" s="9"/>
      <c r="E440" s="49" t="s">
        <v>121</v>
      </c>
      <c r="F440" s="10"/>
      <c r="G440" s="50" t="s">
        <v>13</v>
      </c>
      <c r="H440" s="60" t="s">
        <v>131</v>
      </c>
      <c r="I440" s="10"/>
      <c r="J440" s="10"/>
      <c r="K440" s="51" t="s">
        <v>18</v>
      </c>
      <c r="L440" s="11"/>
      <c r="M440" s="11"/>
    </row>
    <row r="441" customFormat="false" ht="199.5" hidden="false" customHeight="true" outlineLevel="0" collapsed="false">
      <c r="A441" s="8" t="s">
        <v>0</v>
      </c>
      <c r="B441" s="35" t="s">
        <v>0</v>
      </c>
      <c r="C441" s="9"/>
      <c r="D441" s="9"/>
      <c r="E441" s="10"/>
      <c r="F441" s="10"/>
      <c r="G441" s="10"/>
      <c r="H441" s="10"/>
      <c r="I441" s="10"/>
      <c r="J441" s="10"/>
      <c r="K441" s="52" t="str">
        <f aca="false">IF(AND(G440&gt;=O442,G440&lt;=P442),N442,IF(AND(G440&gt;=O443,G440&lt;=P443),N443,IF(AND(G440&gt;=O444,G440&lt;=P444),N444,IF(AND(G440&gt;=O445,G440&lt;=P445),N445,IF(AND(G440&gt;=O446,G440&lt;=P446),N446,IF(AND(G440&gt;=O447,G440&lt;=P447),N447,N448))))))</f>
        <v>Verify Data Entry - Enter 0 for N.N </v>
      </c>
      <c r="L441" s="11"/>
      <c r="M441" s="11"/>
      <c r="O441" s="34" t="s">
        <v>19</v>
      </c>
      <c r="P441" s="34" t="s">
        <v>20</v>
      </c>
    </row>
    <row r="442" customFormat="false" ht="172.5" hidden="true" customHeight="true" outlineLevel="0" collapsed="false">
      <c r="A442" s="8"/>
      <c r="B442" s="35"/>
      <c r="C442" s="9"/>
      <c r="D442" s="9"/>
      <c r="E442" s="10"/>
      <c r="F442" s="10"/>
      <c r="G442" s="10"/>
      <c r="H442" s="10"/>
      <c r="I442" s="10"/>
      <c r="J442" s="10"/>
      <c r="K442" s="53"/>
      <c r="L442" s="11"/>
      <c r="M442" s="11"/>
      <c r="N442" s="54" t="s">
        <v>346</v>
      </c>
      <c r="O442" s="34" t="n">
        <v>0</v>
      </c>
      <c r="P442" s="34" t="n">
        <v>150</v>
      </c>
    </row>
    <row r="443" customFormat="false" ht="100.5" hidden="true" customHeight="true" outlineLevel="0" collapsed="false">
      <c r="A443" s="8"/>
      <c r="B443" s="35"/>
      <c r="C443" s="9"/>
      <c r="D443" s="9"/>
      <c r="E443" s="10"/>
      <c r="F443" s="10"/>
      <c r="G443" s="10"/>
      <c r="H443" s="10"/>
      <c r="I443" s="10"/>
      <c r="J443" s="10"/>
      <c r="K443" s="53"/>
      <c r="L443" s="11"/>
      <c r="M443" s="11"/>
      <c r="N443" s="54" t="s">
        <v>347</v>
      </c>
      <c r="O443" s="34" t="n">
        <v>150.01</v>
      </c>
      <c r="P443" s="34" t="n">
        <v>250</v>
      </c>
    </row>
    <row r="444" customFormat="false" ht="42.75" hidden="true" customHeight="true" outlineLevel="0" collapsed="false">
      <c r="A444" s="8"/>
      <c r="B444" s="35"/>
      <c r="C444" s="9"/>
      <c r="D444" s="9"/>
      <c r="E444" s="10"/>
      <c r="F444" s="10"/>
      <c r="G444" s="10"/>
      <c r="H444" s="10"/>
      <c r="I444" s="10"/>
      <c r="J444" s="10"/>
      <c r="K444" s="53"/>
      <c r="L444" s="11"/>
      <c r="M444" s="11"/>
      <c r="N444" s="54" t="s">
        <v>348</v>
      </c>
      <c r="O444" s="34" t="n">
        <v>250.01</v>
      </c>
      <c r="P444" s="34" t="n">
        <v>300</v>
      </c>
    </row>
    <row r="445" customFormat="false" ht="114.75" hidden="true" customHeight="true" outlineLevel="0" collapsed="false">
      <c r="A445" s="8"/>
      <c r="B445" s="35"/>
      <c r="C445" s="9"/>
      <c r="D445" s="9"/>
      <c r="E445" s="10"/>
      <c r="F445" s="10"/>
      <c r="G445" s="10"/>
      <c r="H445" s="10"/>
      <c r="I445" s="10"/>
      <c r="J445" s="10"/>
      <c r="K445" s="53"/>
      <c r="L445" s="11"/>
      <c r="M445" s="11"/>
      <c r="N445" s="54" t="s">
        <v>349</v>
      </c>
      <c r="O445" s="34" t="n">
        <v>300.01</v>
      </c>
      <c r="P445" s="34" t="n">
        <v>450</v>
      </c>
    </row>
    <row r="446" customFormat="false" ht="114.75" hidden="true" customHeight="true" outlineLevel="0" collapsed="false">
      <c r="A446" s="8"/>
      <c r="B446" s="35"/>
      <c r="C446" s="9"/>
      <c r="D446" s="9"/>
      <c r="E446" s="10"/>
      <c r="F446" s="10"/>
      <c r="G446" s="10"/>
      <c r="H446" s="10"/>
      <c r="I446" s="10"/>
      <c r="J446" s="10"/>
      <c r="K446" s="53"/>
      <c r="L446" s="11"/>
      <c r="M446" s="11"/>
      <c r="N446" s="54" t="s">
        <v>350</v>
      </c>
      <c r="O446" s="34" t="n">
        <v>450.01</v>
      </c>
      <c r="P446" s="34" t="n">
        <v>2500</v>
      </c>
    </row>
    <row r="447" customFormat="false" ht="100.5" hidden="true" customHeight="true" outlineLevel="0" collapsed="false">
      <c r="A447" s="8"/>
      <c r="B447" s="35"/>
      <c r="C447" s="9"/>
      <c r="D447" s="9"/>
      <c r="E447" s="10"/>
      <c r="F447" s="10"/>
      <c r="G447" s="10"/>
      <c r="H447" s="10"/>
      <c r="I447" s="10"/>
      <c r="J447" s="10"/>
      <c r="K447" s="53"/>
      <c r="L447" s="11"/>
      <c r="M447" s="11"/>
      <c r="N447" s="54" t="s">
        <v>351</v>
      </c>
      <c r="O447" s="34" t="n">
        <v>2500.01</v>
      </c>
      <c r="P447" s="34" t="n">
        <v>3500</v>
      </c>
    </row>
    <row r="448" customFormat="false" ht="14.25" hidden="true" customHeight="false" outlineLevel="0" collapsed="false">
      <c r="A448" s="8"/>
      <c r="B448" s="35"/>
      <c r="C448" s="9"/>
      <c r="D448" s="9"/>
      <c r="E448" s="10"/>
      <c r="F448" s="10"/>
      <c r="G448" s="10"/>
      <c r="H448" s="10"/>
      <c r="I448" s="10"/>
      <c r="J448" s="10"/>
      <c r="L448" s="11"/>
      <c r="M448" s="11"/>
      <c r="N448" s="34" t="s">
        <v>110</v>
      </c>
    </row>
    <row r="449" customFormat="false" ht="14.25" hidden="false" customHeight="false" outlineLevel="0" collapsed="false">
      <c r="A449" s="8" t="s">
        <v>0</v>
      </c>
      <c r="B449" s="35" t="s">
        <v>0</v>
      </c>
      <c r="C449" s="9"/>
      <c r="D449" s="9"/>
      <c r="E449" s="10"/>
      <c r="F449" s="10"/>
      <c r="G449" s="10"/>
      <c r="H449" s="10"/>
      <c r="I449" s="10"/>
      <c r="J449" s="10"/>
      <c r="K449" s="10"/>
      <c r="L449" s="11"/>
      <c r="M449" s="11"/>
    </row>
    <row r="450" customFormat="false" ht="14.25" hidden="false" customHeight="false" outlineLevel="0" collapsed="false">
      <c r="A450" s="8" t="s">
        <v>0</v>
      </c>
      <c r="B450" s="35" t="s">
        <v>0</v>
      </c>
      <c r="C450" s="9"/>
      <c r="D450" s="9"/>
      <c r="E450" s="51" t="str">
        <f aca="false">IF(AND(G440&gt;=0,G440&lt;=300),N451,IF(AND(G440&gt;=300,G440&lt;=300),N452,N453))</f>
        <v>Verify Data Entry</v>
      </c>
      <c r="F450" s="10"/>
      <c r="G450" s="10"/>
      <c r="H450" s="10"/>
      <c r="I450" s="10"/>
      <c r="J450" s="10"/>
      <c r="K450" s="10"/>
      <c r="L450" s="11"/>
      <c r="M450" s="11"/>
    </row>
    <row r="451" customFormat="false" ht="15" hidden="false" customHeight="true" outlineLevel="0" collapsed="false">
      <c r="A451" s="8" t="s">
        <v>0</v>
      </c>
      <c r="B451" s="35" t="s">
        <v>0</v>
      </c>
      <c r="C451" s="9"/>
      <c r="D451" s="9"/>
      <c r="E451" s="77" t="n">
        <f aca="false">IF(AND(E450=N451),X456,0)</f>
        <v>0</v>
      </c>
      <c r="F451" s="10" t="s">
        <v>47</v>
      </c>
      <c r="G451" s="47" t="s">
        <v>48</v>
      </c>
      <c r="H451" s="10" t="n">
        <f aca="false">IF(AND(E450=N451),W456,0)</f>
        <v>0</v>
      </c>
      <c r="I451" s="10" t="s">
        <v>49</v>
      </c>
      <c r="J451" s="10"/>
      <c r="K451" s="10"/>
      <c r="L451" s="11"/>
      <c r="M451" s="11"/>
      <c r="N451" s="54" t="s">
        <v>352</v>
      </c>
    </row>
    <row r="452" customFormat="false" ht="14.25" hidden="true" customHeight="false" outlineLevel="0" collapsed="false">
      <c r="A452" s="8"/>
      <c r="B452" s="35"/>
      <c r="C452" s="9"/>
      <c r="D452" s="9"/>
      <c r="E452" s="10"/>
      <c r="F452" s="10"/>
      <c r="G452" s="10"/>
      <c r="H452" s="10"/>
      <c r="I452" s="10"/>
      <c r="J452" s="10"/>
      <c r="K452" s="10"/>
      <c r="L452" s="11"/>
      <c r="M452" s="11"/>
      <c r="N452" s="54" t="s">
        <v>51</v>
      </c>
    </row>
    <row r="453" customFormat="false" ht="14.25" hidden="true" customHeight="false" outlineLevel="0" collapsed="false">
      <c r="A453" s="8"/>
      <c r="B453" s="35"/>
      <c r="C453" s="9"/>
      <c r="D453" s="9"/>
      <c r="E453" s="10"/>
      <c r="F453" s="10"/>
      <c r="G453" s="10"/>
      <c r="H453" s="10"/>
      <c r="I453" s="10"/>
      <c r="J453" s="10"/>
      <c r="K453" s="10"/>
      <c r="L453" s="11"/>
      <c r="M453" s="11"/>
      <c r="N453" s="54" t="s">
        <v>27</v>
      </c>
    </row>
    <row r="454" customFormat="false" ht="14.25" hidden="true" customHeight="false" outlineLevel="0" collapsed="false">
      <c r="A454" s="8"/>
      <c r="B454" s="35"/>
      <c r="C454" s="9"/>
      <c r="D454" s="9"/>
      <c r="E454" s="10"/>
      <c r="F454" s="10"/>
      <c r="G454" s="10"/>
      <c r="H454" s="10"/>
      <c r="I454" s="10"/>
      <c r="J454" s="10"/>
      <c r="K454" s="10"/>
      <c r="L454" s="11"/>
      <c r="M454" s="11"/>
      <c r="N454" s="54"/>
    </row>
    <row r="455" customFormat="false" ht="14.25" hidden="true" customHeight="false" outlineLevel="0" collapsed="false">
      <c r="A455" s="56"/>
      <c r="B455" s="35"/>
      <c r="C455" s="9"/>
      <c r="D455" s="9"/>
      <c r="E455" s="10"/>
      <c r="F455" s="10"/>
      <c r="G455" s="10"/>
      <c r="H455" s="10"/>
      <c r="I455" s="10"/>
      <c r="J455" s="10"/>
      <c r="K455" s="10"/>
      <c r="L455" s="11"/>
      <c r="M455" s="11"/>
      <c r="O455" s="34" t="s">
        <v>53</v>
      </c>
      <c r="P455" s="34" t="s">
        <v>54</v>
      </c>
      <c r="Q455" s="34" t="s">
        <v>55</v>
      </c>
      <c r="R455" s="34" t="s">
        <v>56</v>
      </c>
      <c r="S455" s="34" t="s">
        <v>57</v>
      </c>
      <c r="U455" s="34" t="s">
        <v>58</v>
      </c>
      <c r="V455" s="34" t="s">
        <v>59</v>
      </c>
      <c r="W455" s="34" t="s">
        <v>60</v>
      </c>
      <c r="X455" s="34" t="s">
        <v>61</v>
      </c>
    </row>
    <row r="456" customFormat="false" ht="15" hidden="false" customHeight="true" outlineLevel="0" collapsed="false">
      <c r="A456" s="1" t="s">
        <v>0</v>
      </c>
      <c r="B456" s="35" t="s">
        <v>0</v>
      </c>
      <c r="C456" s="9"/>
      <c r="D456" s="30"/>
      <c r="E456" s="31"/>
      <c r="F456" s="31"/>
      <c r="G456" s="31"/>
      <c r="H456" s="31"/>
      <c r="I456" s="31"/>
      <c r="J456" s="31"/>
      <c r="K456" s="31"/>
      <c r="L456" s="32"/>
      <c r="M456" s="11"/>
      <c r="O456" s="34" t="n">
        <v>1000</v>
      </c>
      <c r="P456" s="34" t="str">
        <f aca="false">G440</f>
        <v>Enter Data</v>
      </c>
      <c r="Q456" s="34" t="n">
        <v>300</v>
      </c>
      <c r="R456" s="34" t="e">
        <f aca="false">Q456-P456</f>
        <v>#VALUE!</v>
      </c>
      <c r="S456" s="34" t="e">
        <f aca="false">R456*$G$7/O456*1</f>
        <v>#VALUE!</v>
      </c>
      <c r="U456" s="34" t="n">
        <v>100</v>
      </c>
      <c r="V456" s="34" t="e">
        <f aca="false">R456/U456</f>
        <v>#VALUE!</v>
      </c>
      <c r="W456" s="34" t="e">
        <f aca="false">ROUNDUP(V456,0)</f>
        <v>#VALUE!</v>
      </c>
      <c r="X456" s="97" t="e">
        <f aca="false">S456/W456</f>
        <v>#VALUE!</v>
      </c>
    </row>
    <row r="457" customFormat="false" ht="15" hidden="false" customHeight="true" outlineLevel="0" collapsed="false">
      <c r="A457" s="8" t="s">
        <v>0</v>
      </c>
      <c r="B457" s="35" t="s">
        <v>0</v>
      </c>
      <c r="C457" s="9"/>
      <c r="D457" s="10"/>
      <c r="E457" s="10"/>
      <c r="F457" s="10"/>
      <c r="G457" s="10"/>
      <c r="H457" s="10"/>
      <c r="I457" s="10"/>
      <c r="J457" s="10"/>
      <c r="K457" s="10"/>
      <c r="L457" s="10"/>
      <c r="M457" s="11"/>
    </row>
    <row r="458" customFormat="false" ht="8.25" hidden="false" customHeight="true" outlineLevel="0" collapsed="false">
      <c r="A458" s="8" t="s">
        <v>0</v>
      </c>
      <c r="B458" s="35" t="s">
        <v>0</v>
      </c>
      <c r="C458" s="9"/>
      <c r="D458" s="40"/>
      <c r="E458" s="41"/>
      <c r="F458" s="41"/>
      <c r="G458" s="41"/>
      <c r="H458" s="41"/>
      <c r="I458" s="41"/>
      <c r="J458" s="41"/>
      <c r="K458" s="41"/>
      <c r="L458" s="43"/>
      <c r="M458" s="11"/>
    </row>
    <row r="459" customFormat="false" ht="18" hidden="false" customHeight="true" outlineLevel="0" collapsed="false">
      <c r="A459" s="8" t="s">
        <v>0</v>
      </c>
      <c r="B459" s="35" t="s">
        <v>0</v>
      </c>
      <c r="C459" s="9"/>
      <c r="D459" s="9"/>
      <c r="E459" s="49" t="s">
        <v>229</v>
      </c>
      <c r="F459" s="10"/>
      <c r="G459" s="50" t="s">
        <v>13</v>
      </c>
      <c r="H459" s="60" t="s">
        <v>131</v>
      </c>
      <c r="I459" s="10"/>
      <c r="J459" s="10"/>
      <c r="K459" s="51" t="s">
        <v>18</v>
      </c>
      <c r="L459" s="11"/>
      <c r="M459" s="11"/>
    </row>
    <row r="460" customFormat="false" ht="243" hidden="false" customHeight="true" outlineLevel="0" collapsed="false">
      <c r="A460" s="8" t="s">
        <v>0</v>
      </c>
      <c r="B460" s="35" t="s">
        <v>0</v>
      </c>
      <c r="C460" s="9"/>
      <c r="D460" s="9"/>
      <c r="E460" s="10"/>
      <c r="F460" s="10"/>
      <c r="G460" s="10"/>
      <c r="H460" s="10"/>
      <c r="I460" s="10"/>
      <c r="J460" s="10"/>
      <c r="K460" s="52" t="str">
        <f aca="false">IF(AND(G459&gt;=O461,G459&lt;=P461),N461,IF(AND(G459&gt;=O462,G459&lt;=P462),N462,IF(AND(G459&gt;=O463,G459&lt;=P463),N463,IF(AND(G459&gt;=O464,G459&lt;=P464),N464,IF(AND(G459&gt;=O465,G459&lt;=P465),N465,IF(AND(G459&gt;=O466,G459&lt;=P466),N466,N467))))))</f>
        <v>Verify Data Entry - Enter 0 for N.N </v>
      </c>
      <c r="L460" s="11"/>
      <c r="M460" s="11"/>
      <c r="O460" s="34" t="s">
        <v>19</v>
      </c>
      <c r="P460" s="34" t="s">
        <v>20</v>
      </c>
    </row>
    <row r="461" customFormat="false" ht="209.25" hidden="true" customHeight="true" outlineLevel="0" collapsed="false">
      <c r="A461" s="8"/>
      <c r="B461" s="35"/>
      <c r="C461" s="9"/>
      <c r="D461" s="9"/>
      <c r="E461" s="10"/>
      <c r="F461" s="10"/>
      <c r="G461" s="10"/>
      <c r="H461" s="10"/>
      <c r="I461" s="10"/>
      <c r="J461" s="10"/>
      <c r="K461" s="53"/>
      <c r="L461" s="11"/>
      <c r="M461" s="11"/>
      <c r="N461" s="54" t="s">
        <v>230</v>
      </c>
      <c r="O461" s="34" t="n">
        <v>0</v>
      </c>
      <c r="P461" s="34" t="n">
        <v>0.01</v>
      </c>
    </row>
    <row r="462" customFormat="false" ht="172.5" hidden="true" customHeight="true" outlineLevel="0" collapsed="false">
      <c r="A462" s="8"/>
      <c r="B462" s="35"/>
      <c r="C462" s="9"/>
      <c r="D462" s="9"/>
      <c r="E462" s="10"/>
      <c r="F462" s="10"/>
      <c r="G462" s="10"/>
      <c r="H462" s="10"/>
      <c r="I462" s="10"/>
      <c r="J462" s="10"/>
      <c r="K462" s="53"/>
      <c r="L462" s="11"/>
      <c r="M462" s="11"/>
      <c r="N462" s="54" t="s">
        <v>230</v>
      </c>
      <c r="O462" s="34" t="n">
        <v>0</v>
      </c>
      <c r="P462" s="34" t="n">
        <v>0.01</v>
      </c>
    </row>
    <row r="463" customFormat="false" ht="140.25" hidden="true" customHeight="true" outlineLevel="0" collapsed="false">
      <c r="A463" s="8"/>
      <c r="B463" s="35"/>
      <c r="C463" s="9"/>
      <c r="D463" s="9"/>
      <c r="E463" s="10"/>
      <c r="F463" s="10"/>
      <c r="G463" s="10"/>
      <c r="H463" s="10"/>
      <c r="I463" s="10"/>
      <c r="J463" s="10"/>
      <c r="K463" s="53"/>
      <c r="L463" s="11"/>
      <c r="M463" s="11"/>
      <c r="N463" s="54" t="s">
        <v>230</v>
      </c>
      <c r="O463" s="34" t="n">
        <v>0</v>
      </c>
      <c r="P463" s="34" t="n">
        <v>0.01</v>
      </c>
    </row>
    <row r="464" customFormat="false" ht="172.5" hidden="true" customHeight="true" outlineLevel="0" collapsed="false">
      <c r="A464" s="8"/>
      <c r="B464" s="35"/>
      <c r="C464" s="9"/>
      <c r="D464" s="9"/>
      <c r="E464" s="10"/>
      <c r="F464" s="10"/>
      <c r="G464" s="10"/>
      <c r="H464" s="10"/>
      <c r="I464" s="10"/>
      <c r="J464" s="10"/>
      <c r="K464" s="53"/>
      <c r="L464" s="11"/>
      <c r="M464" s="11"/>
      <c r="N464" s="54" t="s">
        <v>230</v>
      </c>
      <c r="O464" s="34" t="n">
        <v>0</v>
      </c>
      <c r="P464" s="34" t="n">
        <v>0.01</v>
      </c>
    </row>
    <row r="465" customFormat="false" ht="172.5" hidden="true" customHeight="true" outlineLevel="0" collapsed="false">
      <c r="A465" s="8"/>
      <c r="B465" s="35"/>
      <c r="C465" s="9"/>
      <c r="D465" s="9"/>
      <c r="E465" s="10"/>
      <c r="F465" s="10"/>
      <c r="G465" s="10"/>
      <c r="H465" s="10"/>
      <c r="I465" s="10"/>
      <c r="J465" s="10"/>
      <c r="K465" s="53"/>
      <c r="L465" s="11"/>
      <c r="M465" s="11"/>
      <c r="N465" s="54" t="s">
        <v>230</v>
      </c>
      <c r="O465" s="34" t="n">
        <v>0.02</v>
      </c>
      <c r="P465" s="34" t="n">
        <v>0.1</v>
      </c>
    </row>
    <row r="466" customFormat="false" ht="72" hidden="true" customHeight="true" outlineLevel="0" collapsed="false">
      <c r="A466" s="8"/>
      <c r="B466" s="35"/>
      <c r="C466" s="9"/>
      <c r="D466" s="9"/>
      <c r="E466" s="10"/>
      <c r="F466" s="10"/>
      <c r="G466" s="10"/>
      <c r="H466" s="10"/>
      <c r="I466" s="10"/>
      <c r="J466" s="10"/>
      <c r="K466" s="53"/>
      <c r="L466" s="11"/>
      <c r="M466" s="11"/>
      <c r="N466" s="54" t="s">
        <v>231</v>
      </c>
      <c r="O466" s="34" t="n">
        <v>0.11</v>
      </c>
      <c r="P466" s="34" t="n">
        <v>50</v>
      </c>
    </row>
    <row r="467" customFormat="false" ht="14.25" hidden="true" customHeight="false" outlineLevel="0" collapsed="false">
      <c r="A467" s="8"/>
      <c r="B467" s="35"/>
      <c r="C467" s="9"/>
      <c r="D467" s="9"/>
      <c r="E467" s="10"/>
      <c r="F467" s="10"/>
      <c r="G467" s="10"/>
      <c r="H467" s="10"/>
      <c r="I467" s="10"/>
      <c r="J467" s="10"/>
      <c r="L467" s="11"/>
      <c r="M467" s="11"/>
      <c r="N467" s="34" t="s">
        <v>110</v>
      </c>
    </row>
    <row r="468" customFormat="false" ht="14.25" hidden="false" customHeight="false" outlineLevel="0" collapsed="false">
      <c r="A468" s="8" t="s">
        <v>0</v>
      </c>
      <c r="B468" s="35" t="s">
        <v>0</v>
      </c>
      <c r="C468" s="9"/>
      <c r="D468" s="9"/>
      <c r="E468" s="10"/>
      <c r="F468" s="10"/>
      <c r="G468" s="10"/>
      <c r="H468" s="10"/>
      <c r="I468" s="10"/>
      <c r="J468" s="10"/>
      <c r="K468" s="10"/>
      <c r="L468" s="11"/>
      <c r="M468" s="11"/>
    </row>
    <row r="469" customFormat="false" ht="14.25" hidden="false" customHeight="false" outlineLevel="0" collapsed="false">
      <c r="A469" s="8" t="s">
        <v>0</v>
      </c>
      <c r="B469" s="35" t="s">
        <v>0</v>
      </c>
      <c r="C469" s="9"/>
      <c r="D469" s="9"/>
      <c r="E469" s="51" t="str">
        <f aca="false">IF(AND(G459&gt;=0,G459&lt;=0.6),N470,IF(AND(G459&gt;=0.6,G459&lt;=50),N471,N472))</f>
        <v>Verify Data Entry</v>
      </c>
      <c r="F469" s="10"/>
      <c r="G469" s="10"/>
      <c r="H469" s="10"/>
      <c r="I469" s="10"/>
      <c r="J469" s="10"/>
      <c r="K469" s="10"/>
      <c r="L469" s="11"/>
      <c r="M469" s="11"/>
    </row>
    <row r="470" customFormat="false" ht="14.25" hidden="false" customHeight="false" outlineLevel="0" collapsed="false">
      <c r="A470" s="8" t="s">
        <v>0</v>
      </c>
      <c r="B470" s="35" t="s">
        <v>0</v>
      </c>
      <c r="C470" s="9"/>
      <c r="D470" s="9"/>
      <c r="E470" s="55" t="n">
        <f aca="false">IF(AND(E469=N470),X475,0)</f>
        <v>0</v>
      </c>
      <c r="F470" s="10" t="s">
        <v>47</v>
      </c>
      <c r="G470" s="47"/>
      <c r="H470" s="10"/>
      <c r="I470" s="10"/>
      <c r="J470" s="10"/>
      <c r="K470" s="10"/>
      <c r="L470" s="11"/>
      <c r="M470" s="11"/>
      <c r="N470" s="54" t="s">
        <v>232</v>
      </c>
    </row>
    <row r="471" customFormat="false" ht="14.25" hidden="true" customHeight="false" outlineLevel="0" collapsed="false">
      <c r="A471" s="8"/>
      <c r="B471" s="35"/>
      <c r="C471" s="9"/>
      <c r="D471" s="9"/>
      <c r="E471" s="10"/>
      <c r="F471" s="10"/>
      <c r="G471" s="10"/>
      <c r="H471" s="10"/>
      <c r="I471" s="10"/>
      <c r="J471" s="10"/>
      <c r="K471" s="10"/>
      <c r="L471" s="11"/>
      <c r="M471" s="11"/>
      <c r="N471" s="54" t="s">
        <v>189</v>
      </c>
    </row>
    <row r="472" customFormat="false" ht="14.25" hidden="false" customHeight="false" outlineLevel="0" collapsed="false">
      <c r="A472" s="8" t="s">
        <v>0</v>
      </c>
      <c r="B472" s="35" t="s">
        <v>0</v>
      </c>
      <c r="C472" s="9"/>
      <c r="D472" s="9"/>
      <c r="E472" s="51" t="s">
        <v>126</v>
      </c>
      <c r="F472" s="10"/>
      <c r="G472" s="10"/>
      <c r="H472" s="10"/>
      <c r="I472" s="10"/>
      <c r="J472" s="10"/>
      <c r="K472" s="10"/>
      <c r="L472" s="11"/>
      <c r="M472" s="11"/>
      <c r="N472" s="54" t="s">
        <v>27</v>
      </c>
    </row>
    <row r="473" customFormat="false" ht="14.25" hidden="true" customHeight="false" outlineLevel="0" collapsed="false">
      <c r="A473" s="8"/>
      <c r="B473" s="35"/>
      <c r="C473" s="9"/>
      <c r="D473" s="9"/>
      <c r="E473" s="10"/>
      <c r="F473" s="10"/>
      <c r="G473" s="10"/>
      <c r="H473" s="10"/>
      <c r="I473" s="10"/>
      <c r="J473" s="10"/>
      <c r="K473" s="10"/>
      <c r="L473" s="11"/>
      <c r="M473" s="11"/>
      <c r="N473" s="54"/>
    </row>
    <row r="474" customFormat="false" ht="14.25" hidden="true" customHeight="false" outlineLevel="0" collapsed="false">
      <c r="A474" s="56"/>
      <c r="B474" s="35"/>
      <c r="C474" s="9"/>
      <c r="D474" s="9"/>
      <c r="E474" s="10"/>
      <c r="F474" s="10"/>
      <c r="G474" s="10"/>
      <c r="H474" s="10"/>
      <c r="I474" s="10"/>
      <c r="J474" s="10"/>
      <c r="K474" s="10"/>
      <c r="L474" s="11"/>
      <c r="M474" s="11"/>
      <c r="O474" s="34" t="s">
        <v>53</v>
      </c>
      <c r="P474" s="34" t="s">
        <v>54</v>
      </c>
      <c r="Q474" s="34" t="s">
        <v>55</v>
      </c>
      <c r="R474" s="34" t="s">
        <v>56</v>
      </c>
      <c r="S474" s="34" t="s">
        <v>57</v>
      </c>
      <c r="U474" s="34" t="s">
        <v>58</v>
      </c>
      <c r="V474" s="34" t="s">
        <v>59</v>
      </c>
      <c r="W474" s="34" t="s">
        <v>60</v>
      </c>
      <c r="X474" s="34" t="s">
        <v>61</v>
      </c>
    </row>
    <row r="475" customFormat="false" ht="14.25" hidden="false" customHeight="false" outlineLevel="0" collapsed="false">
      <c r="A475" s="1" t="s">
        <v>0</v>
      </c>
      <c r="B475" s="35" t="s">
        <v>0</v>
      </c>
      <c r="C475" s="9"/>
      <c r="D475" s="9"/>
      <c r="E475" s="10"/>
      <c r="F475" s="10"/>
      <c r="G475" s="10"/>
      <c r="H475" s="10"/>
      <c r="I475" s="10"/>
      <c r="J475" s="10"/>
      <c r="K475" s="10"/>
      <c r="L475" s="11"/>
      <c r="M475" s="11"/>
      <c r="O475" s="34" t="n">
        <v>100</v>
      </c>
      <c r="P475" s="34" t="n">
        <v>0</v>
      </c>
      <c r="Q475" s="34" t="n">
        <v>0.02</v>
      </c>
      <c r="R475" s="34" t="n">
        <f aca="false">Q475-P475</f>
        <v>0.02</v>
      </c>
      <c r="S475" s="34" t="e">
        <f aca="false">R475*$G$7/O475*1</f>
        <v>#VALUE!</v>
      </c>
      <c r="U475" s="34" t="n">
        <v>0.02</v>
      </c>
      <c r="V475" s="34" t="n">
        <f aca="false">R475/U475</f>
        <v>1</v>
      </c>
      <c r="W475" s="34" t="n">
        <f aca="false">ROUNDUP(V475,0)</f>
        <v>1</v>
      </c>
      <c r="X475" s="57" t="e">
        <f aca="false">S475/W475</f>
        <v>#VALUE!</v>
      </c>
    </row>
    <row r="476" customFormat="false" ht="14.25" hidden="false" customHeight="false" outlineLevel="0" collapsed="false">
      <c r="A476" s="8" t="s">
        <v>0</v>
      </c>
      <c r="B476" s="35" t="s">
        <v>0</v>
      </c>
      <c r="C476" s="9"/>
      <c r="D476" s="9"/>
      <c r="E476" s="51" t="str">
        <f aca="false">IF(AND(G459&gt;=0,G459&lt;=0.6),N477,IF(AND(G459&gt;=0.6,G459&lt;=50),N478,N479))</f>
        <v>Verify Data Entry</v>
      </c>
      <c r="F476" s="10"/>
      <c r="G476" s="10"/>
      <c r="H476" s="10"/>
      <c r="I476" s="10"/>
      <c r="J476" s="10"/>
      <c r="K476" s="10"/>
      <c r="L476" s="11"/>
      <c r="M476" s="11"/>
    </row>
    <row r="477" customFormat="false" ht="14.25" hidden="false" customHeight="false" outlineLevel="0" collapsed="false">
      <c r="A477" s="8" t="s">
        <v>0</v>
      </c>
      <c r="B477" s="35" t="s">
        <v>0</v>
      </c>
      <c r="C477" s="9"/>
      <c r="D477" s="9"/>
      <c r="E477" s="55" t="n">
        <f aca="false">IF(AND(E476=N477),X482,0)</f>
        <v>0</v>
      </c>
      <c r="F477" s="10" t="s">
        <v>47</v>
      </c>
      <c r="G477" s="47"/>
      <c r="H477" s="10"/>
      <c r="I477" s="10"/>
      <c r="J477" s="10"/>
      <c r="K477" s="10"/>
      <c r="L477" s="11"/>
      <c r="M477" s="11"/>
      <c r="N477" s="54" t="s">
        <v>233</v>
      </c>
    </row>
    <row r="478" customFormat="false" ht="14.25" hidden="true" customHeight="false" outlineLevel="0" collapsed="false">
      <c r="A478" s="8"/>
      <c r="B478" s="35"/>
      <c r="C478" s="9"/>
      <c r="D478" s="9"/>
      <c r="E478" s="10"/>
      <c r="F478" s="10"/>
      <c r="G478" s="10"/>
      <c r="H478" s="10"/>
      <c r="I478" s="10"/>
      <c r="J478" s="10"/>
      <c r="K478" s="10"/>
      <c r="L478" s="11"/>
      <c r="M478" s="11"/>
      <c r="N478" s="54" t="s">
        <v>189</v>
      </c>
    </row>
    <row r="479" customFormat="false" ht="14.25" hidden="true" customHeight="false" outlineLevel="0" collapsed="false">
      <c r="A479" s="8"/>
      <c r="B479" s="35"/>
      <c r="C479" s="9"/>
      <c r="D479" s="9"/>
      <c r="E479" s="51"/>
      <c r="F479" s="10"/>
      <c r="G479" s="10"/>
      <c r="H479" s="10"/>
      <c r="I479" s="10"/>
      <c r="J479" s="10"/>
      <c r="K479" s="10"/>
      <c r="L479" s="11"/>
      <c r="M479" s="11"/>
      <c r="N479" s="54" t="s">
        <v>27</v>
      </c>
    </row>
    <row r="480" customFormat="false" ht="14.25" hidden="true" customHeight="false" outlineLevel="0" collapsed="false">
      <c r="A480" s="8"/>
      <c r="B480" s="35"/>
      <c r="C480" s="9"/>
      <c r="D480" s="9"/>
      <c r="E480" s="10"/>
      <c r="F480" s="10"/>
      <c r="G480" s="10"/>
      <c r="H480" s="10"/>
      <c r="I480" s="10"/>
      <c r="J480" s="10"/>
      <c r="K480" s="10"/>
      <c r="L480" s="11"/>
      <c r="M480" s="11"/>
      <c r="N480" s="54"/>
    </row>
    <row r="481" customFormat="false" ht="14.25" hidden="true" customHeight="false" outlineLevel="0" collapsed="false">
      <c r="A481" s="56"/>
      <c r="B481" s="35"/>
      <c r="C481" s="9"/>
      <c r="D481" s="9"/>
      <c r="E481" s="10"/>
      <c r="F481" s="10"/>
      <c r="G481" s="10"/>
      <c r="H481" s="10"/>
      <c r="I481" s="10"/>
      <c r="J481" s="10"/>
      <c r="K481" s="10"/>
      <c r="L481" s="11"/>
      <c r="M481" s="11"/>
      <c r="O481" s="34" t="s">
        <v>53</v>
      </c>
      <c r="P481" s="34" t="s">
        <v>54</v>
      </c>
      <c r="Q481" s="34" t="s">
        <v>55</v>
      </c>
      <c r="R481" s="34" t="s">
        <v>56</v>
      </c>
      <c r="S481" s="34" t="s">
        <v>57</v>
      </c>
      <c r="U481" s="34" t="s">
        <v>58</v>
      </c>
      <c r="V481" s="34" t="s">
        <v>59</v>
      </c>
      <c r="W481" s="34" t="s">
        <v>60</v>
      </c>
      <c r="X481" s="34" t="s">
        <v>61</v>
      </c>
    </row>
    <row r="482" customFormat="false" ht="14.25" hidden="true" customHeight="false" outlineLevel="0" collapsed="false">
      <c r="B482" s="35"/>
      <c r="C482" s="9"/>
      <c r="D482" s="9"/>
      <c r="E482" s="10"/>
      <c r="F482" s="10"/>
      <c r="G482" s="10"/>
      <c r="H482" s="10"/>
      <c r="I482" s="10"/>
      <c r="J482" s="10"/>
      <c r="K482" s="10"/>
      <c r="L482" s="11"/>
      <c r="M482" s="11"/>
      <c r="O482" s="34" t="n">
        <v>7.57</v>
      </c>
      <c r="P482" s="34" t="n">
        <v>0</v>
      </c>
      <c r="Q482" s="34" t="n">
        <v>0.02</v>
      </c>
      <c r="R482" s="34" t="n">
        <f aca="false">Q482-P482</f>
        <v>0.02</v>
      </c>
      <c r="S482" s="34" t="e">
        <f aca="false">R482*$G$7/O482*1</f>
        <v>#VALUE!</v>
      </c>
      <c r="U482" s="34" t="n">
        <v>0.02</v>
      </c>
      <c r="V482" s="34" t="n">
        <f aca="false">R482/U482</f>
        <v>1</v>
      </c>
      <c r="W482" s="34" t="n">
        <f aca="false">ROUNDUP(V482,0)</f>
        <v>1</v>
      </c>
      <c r="X482" s="57" t="e">
        <f aca="false">S482/W482</f>
        <v>#VALUE!</v>
      </c>
    </row>
    <row r="483" customFormat="false" ht="14.25" hidden="true" customHeight="false" outlineLevel="0" collapsed="false">
      <c r="A483" s="8"/>
      <c r="B483" s="35"/>
      <c r="C483" s="9"/>
      <c r="D483" s="9"/>
      <c r="E483" s="10"/>
      <c r="F483" s="10"/>
      <c r="G483" s="10"/>
      <c r="H483" s="10"/>
      <c r="I483" s="10"/>
      <c r="J483" s="10"/>
      <c r="K483" s="10"/>
      <c r="L483" s="11"/>
      <c r="M483" s="11"/>
    </row>
    <row r="484" customFormat="false" ht="14.25" hidden="true" customHeight="false" outlineLevel="0" collapsed="false">
      <c r="B484" s="35"/>
      <c r="C484" s="9"/>
      <c r="D484" s="9"/>
      <c r="E484" s="10"/>
      <c r="F484" s="10"/>
      <c r="G484" s="10"/>
      <c r="H484" s="10"/>
      <c r="I484" s="10"/>
      <c r="J484" s="10"/>
      <c r="K484" s="10"/>
      <c r="L484" s="11"/>
      <c r="M484" s="11"/>
    </row>
    <row r="485" customFormat="false" ht="14.25" hidden="true" customHeight="false" outlineLevel="0" collapsed="false">
      <c r="B485" s="35"/>
      <c r="C485" s="9"/>
      <c r="D485" s="9"/>
      <c r="E485" s="10"/>
      <c r="F485" s="10"/>
      <c r="G485" s="10"/>
      <c r="H485" s="10"/>
      <c r="I485" s="10"/>
      <c r="J485" s="10"/>
      <c r="K485" s="10"/>
      <c r="L485" s="11"/>
      <c r="M485" s="11"/>
    </row>
    <row r="486" customFormat="false" ht="14.25" hidden="true" customHeight="false" outlineLevel="0" collapsed="false">
      <c r="B486" s="35"/>
      <c r="C486" s="9"/>
      <c r="D486" s="9"/>
      <c r="E486" s="10"/>
      <c r="F486" s="10"/>
      <c r="G486" s="10"/>
      <c r="H486" s="10"/>
      <c r="I486" s="10"/>
      <c r="J486" s="10"/>
      <c r="K486" s="10"/>
      <c r="L486" s="11"/>
      <c r="M486" s="11"/>
    </row>
    <row r="487" customFormat="false" ht="15" hidden="false" customHeight="true" outlineLevel="0" collapsed="false">
      <c r="A487" s="1" t="s">
        <v>0</v>
      </c>
      <c r="B487" s="35" t="s">
        <v>0</v>
      </c>
      <c r="C487" s="9"/>
      <c r="D487" s="30"/>
      <c r="E487" s="31"/>
      <c r="F487" s="31"/>
      <c r="G487" s="31"/>
      <c r="H487" s="31"/>
      <c r="I487" s="31"/>
      <c r="J487" s="31"/>
      <c r="K487" s="31"/>
      <c r="L487" s="32"/>
      <c r="M487" s="11"/>
    </row>
    <row r="488" customFormat="false" ht="15" hidden="false" customHeight="true" outlineLevel="0" collapsed="false">
      <c r="A488" s="8" t="s">
        <v>0</v>
      </c>
      <c r="B488" s="35" t="s">
        <v>0</v>
      </c>
      <c r="C488" s="9"/>
      <c r="D488" s="10"/>
      <c r="E488" s="10"/>
      <c r="F488" s="10"/>
      <c r="G488" s="10"/>
      <c r="H488" s="10"/>
      <c r="I488" s="10"/>
      <c r="J488" s="10"/>
      <c r="K488" s="10"/>
      <c r="L488" s="10"/>
      <c r="M488" s="11"/>
    </row>
    <row r="489" customFormat="false" ht="8.25" hidden="false" customHeight="true" outlineLevel="0" collapsed="false">
      <c r="A489" s="8" t="s">
        <v>0</v>
      </c>
      <c r="B489" s="35" t="s">
        <v>0</v>
      </c>
      <c r="C489" s="9"/>
      <c r="D489" s="40"/>
      <c r="E489" s="41"/>
      <c r="F489" s="41"/>
      <c r="G489" s="41"/>
      <c r="H489" s="41"/>
      <c r="I489" s="41"/>
      <c r="J489" s="41"/>
      <c r="K489" s="41"/>
      <c r="L489" s="43"/>
      <c r="M489" s="11"/>
    </row>
    <row r="490" customFormat="false" ht="18" hidden="false" customHeight="true" outlineLevel="0" collapsed="false">
      <c r="A490" s="8" t="s">
        <v>0</v>
      </c>
      <c r="B490" s="35" t="s">
        <v>0</v>
      </c>
      <c r="C490" s="9"/>
      <c r="D490" s="9"/>
      <c r="E490" s="49" t="s">
        <v>237</v>
      </c>
      <c r="F490" s="10"/>
      <c r="G490" s="50" t="s">
        <v>13</v>
      </c>
      <c r="H490" s="60" t="s">
        <v>131</v>
      </c>
      <c r="I490" s="10"/>
      <c r="J490" s="10"/>
      <c r="K490" s="51" t="s">
        <v>18</v>
      </c>
      <c r="L490" s="11"/>
      <c r="M490" s="11"/>
    </row>
    <row r="491" customFormat="false" ht="169.5" hidden="false" customHeight="true" outlineLevel="0" collapsed="false">
      <c r="A491" s="8" t="s">
        <v>0</v>
      </c>
      <c r="B491" s="35" t="s">
        <v>0</v>
      </c>
      <c r="C491" s="9"/>
      <c r="D491" s="9"/>
      <c r="E491" s="10"/>
      <c r="F491" s="10"/>
      <c r="G491" s="10"/>
      <c r="H491" s="10"/>
      <c r="I491" s="10"/>
      <c r="J491" s="10"/>
      <c r="K491" s="52" t="str">
        <f aca="false">IF(AND(G490&gt;=O492,G490&lt;=P492),N492,IF(AND(G490&gt;=O493,G490&lt;=P493),N493,IF(AND(G490&gt;=O494,G490&lt;=P494),N494,IF(AND(G490&gt;=O495,G490&lt;=P495),N495,IF(AND(G490&gt;=O496,G490&lt;=P496),N496,IF(AND(G490&gt;=O497,G490&lt;=P497),N497,N498))))))</f>
        <v>Verify Data Entry - Enter 0 for N.N </v>
      </c>
      <c r="L491" s="11"/>
      <c r="M491" s="11"/>
      <c r="O491" s="34" t="s">
        <v>19</v>
      </c>
      <c r="P491" s="34" t="s">
        <v>20</v>
      </c>
    </row>
    <row r="492" customFormat="false" ht="129" hidden="true" customHeight="true" outlineLevel="0" collapsed="false">
      <c r="A492" s="8"/>
      <c r="B492" s="35"/>
      <c r="C492" s="9"/>
      <c r="D492" s="9"/>
      <c r="E492" s="10"/>
      <c r="F492" s="10"/>
      <c r="G492" s="10"/>
      <c r="H492" s="10"/>
      <c r="I492" s="10"/>
      <c r="J492" s="10"/>
      <c r="K492" s="53"/>
      <c r="L492" s="11"/>
      <c r="M492" s="11"/>
      <c r="N492" s="54" t="s">
        <v>238</v>
      </c>
      <c r="O492" s="34" t="n">
        <v>0</v>
      </c>
      <c r="P492" s="34" t="n">
        <v>0.1</v>
      </c>
    </row>
    <row r="493" customFormat="false" ht="129" hidden="true" customHeight="true" outlineLevel="0" collapsed="false">
      <c r="A493" s="8"/>
      <c r="B493" s="35"/>
      <c r="C493" s="9"/>
      <c r="D493" s="9"/>
      <c r="E493" s="10"/>
      <c r="F493" s="10"/>
      <c r="G493" s="10"/>
      <c r="H493" s="10"/>
      <c r="I493" s="10"/>
      <c r="J493" s="10"/>
      <c r="K493" s="53"/>
      <c r="L493" s="11"/>
      <c r="M493" s="11"/>
      <c r="N493" s="54" t="s">
        <v>239</v>
      </c>
      <c r="O493" s="34" t="n">
        <v>0.11</v>
      </c>
      <c r="P493" s="34" t="n">
        <v>3</v>
      </c>
    </row>
    <row r="494" customFormat="false" ht="129" hidden="true" customHeight="true" outlineLevel="0" collapsed="false">
      <c r="A494" s="8"/>
      <c r="B494" s="35"/>
      <c r="C494" s="9"/>
      <c r="D494" s="9"/>
      <c r="E494" s="10"/>
      <c r="F494" s="10"/>
      <c r="G494" s="10"/>
      <c r="H494" s="10"/>
      <c r="I494" s="10"/>
      <c r="J494" s="10"/>
      <c r="K494" s="53"/>
      <c r="L494" s="11"/>
      <c r="M494" s="11"/>
      <c r="N494" s="54" t="s">
        <v>240</v>
      </c>
      <c r="O494" s="34" t="n">
        <v>3.01</v>
      </c>
      <c r="P494" s="34" t="n">
        <v>10</v>
      </c>
    </row>
    <row r="495" customFormat="false" ht="129" hidden="true" customHeight="true" outlineLevel="0" collapsed="false">
      <c r="A495" s="8"/>
      <c r="B495" s="35"/>
      <c r="C495" s="9"/>
      <c r="D495" s="9"/>
      <c r="E495" s="10"/>
      <c r="F495" s="10"/>
      <c r="G495" s="10"/>
      <c r="H495" s="10"/>
      <c r="I495" s="10"/>
      <c r="J495" s="10"/>
      <c r="K495" s="53"/>
      <c r="L495" s="11"/>
      <c r="M495" s="11"/>
      <c r="N495" s="54" t="s">
        <v>241</v>
      </c>
      <c r="O495" s="34" t="n">
        <v>10.01</v>
      </c>
      <c r="P495" s="34" t="n">
        <v>30</v>
      </c>
    </row>
    <row r="496" customFormat="false" ht="129" hidden="true" customHeight="true" outlineLevel="0" collapsed="false">
      <c r="A496" s="8"/>
      <c r="B496" s="35"/>
      <c r="C496" s="9"/>
      <c r="D496" s="9"/>
      <c r="E496" s="10"/>
      <c r="F496" s="10"/>
      <c r="G496" s="10"/>
      <c r="H496" s="10"/>
      <c r="I496" s="10"/>
      <c r="J496" s="10"/>
      <c r="K496" s="53"/>
      <c r="L496" s="11"/>
      <c r="M496" s="11"/>
      <c r="N496" s="54" t="s">
        <v>242</v>
      </c>
      <c r="O496" s="34" t="n">
        <v>30.01</v>
      </c>
      <c r="P496" s="34" t="n">
        <v>100</v>
      </c>
    </row>
    <row r="497" customFormat="false" ht="144" hidden="true" customHeight="true" outlineLevel="0" collapsed="false">
      <c r="A497" s="8"/>
      <c r="B497" s="35"/>
      <c r="C497" s="9"/>
      <c r="D497" s="9"/>
      <c r="E497" s="10"/>
      <c r="F497" s="10"/>
      <c r="G497" s="10"/>
      <c r="H497" s="10"/>
      <c r="I497" s="10"/>
      <c r="J497" s="10"/>
      <c r="K497" s="53"/>
      <c r="L497" s="11"/>
      <c r="M497" s="11"/>
      <c r="N497" s="54" t="s">
        <v>243</v>
      </c>
      <c r="O497" s="34" t="n">
        <v>100.01</v>
      </c>
      <c r="P497" s="34" t="n">
        <v>200</v>
      </c>
    </row>
    <row r="498" customFormat="false" ht="14.25" hidden="true" customHeight="false" outlineLevel="0" collapsed="false">
      <c r="A498" s="8"/>
      <c r="B498" s="35"/>
      <c r="C498" s="9"/>
      <c r="D498" s="9"/>
      <c r="E498" s="10"/>
      <c r="F498" s="10"/>
      <c r="G498" s="10"/>
      <c r="H498" s="10"/>
      <c r="I498" s="10"/>
      <c r="J498" s="10"/>
      <c r="L498" s="11"/>
      <c r="M498" s="11"/>
      <c r="N498" s="34" t="s">
        <v>110</v>
      </c>
    </row>
    <row r="499" customFormat="false" ht="14.25" hidden="false" customHeight="false" outlineLevel="0" collapsed="false">
      <c r="A499" s="8" t="s">
        <v>0</v>
      </c>
      <c r="B499" s="35" t="s">
        <v>0</v>
      </c>
      <c r="C499" s="9"/>
      <c r="D499" s="9"/>
      <c r="E499" s="10"/>
      <c r="F499" s="10"/>
      <c r="G499" s="10"/>
      <c r="H499" s="10"/>
      <c r="I499" s="10"/>
      <c r="J499" s="10"/>
      <c r="K499" s="10"/>
      <c r="L499" s="11"/>
      <c r="M499" s="11"/>
    </row>
    <row r="500" customFormat="false" ht="84.75" hidden="false" customHeight="true" outlineLevel="0" collapsed="false">
      <c r="A500" s="8" t="s">
        <v>0</v>
      </c>
      <c r="B500" s="35" t="s">
        <v>0</v>
      </c>
      <c r="C500" s="9"/>
      <c r="D500" s="9"/>
      <c r="E500" s="62" t="str">
        <f aca="false">IF(AND(G490&gt;=0,G490&lt;=2),N501,IF(AND(G490&gt;=2,G490&lt;=200),N502,N503))</f>
        <v>Verify Data Entry</v>
      </c>
      <c r="F500" s="62"/>
      <c r="G500" s="62"/>
      <c r="H500" s="62"/>
      <c r="I500" s="62"/>
      <c r="J500" s="62"/>
      <c r="K500" s="62"/>
      <c r="L500" s="11"/>
      <c r="M500" s="11"/>
    </row>
    <row r="501" customFormat="false" ht="100.5" hidden="true" customHeight="true" outlineLevel="0" collapsed="false">
      <c r="A501" s="8"/>
      <c r="B501" s="35"/>
      <c r="C501" s="9"/>
      <c r="D501" s="9"/>
      <c r="E501" s="55"/>
      <c r="F501" s="10"/>
      <c r="G501" s="47"/>
      <c r="H501" s="10"/>
      <c r="I501" s="10"/>
      <c r="J501" s="10"/>
      <c r="K501" s="10"/>
      <c r="L501" s="11"/>
      <c r="M501" s="11"/>
      <c r="N501" s="54" t="s">
        <v>244</v>
      </c>
    </row>
    <row r="502" customFormat="false" ht="14.25" hidden="true" customHeight="false" outlineLevel="0" collapsed="false">
      <c r="A502" s="8"/>
      <c r="B502" s="35"/>
      <c r="C502" s="9"/>
      <c r="D502" s="9"/>
      <c r="E502" s="10"/>
      <c r="F502" s="10"/>
      <c r="G502" s="10"/>
      <c r="H502" s="10"/>
      <c r="I502" s="10"/>
      <c r="J502" s="10"/>
      <c r="K502" s="10"/>
      <c r="L502" s="11"/>
      <c r="M502" s="11"/>
      <c r="N502" s="54" t="s">
        <v>154</v>
      </c>
    </row>
    <row r="503" customFormat="false" ht="14.25" hidden="true" customHeight="false" outlineLevel="0" collapsed="false">
      <c r="A503" s="8"/>
      <c r="B503" s="35"/>
      <c r="C503" s="9"/>
      <c r="D503" s="9"/>
      <c r="E503" s="10"/>
      <c r="F503" s="10"/>
      <c r="G503" s="10"/>
      <c r="H503" s="10"/>
      <c r="I503" s="10"/>
      <c r="J503" s="10"/>
      <c r="K503" s="10"/>
      <c r="L503" s="11"/>
      <c r="M503" s="11"/>
      <c r="N503" s="54" t="s">
        <v>27</v>
      </c>
    </row>
    <row r="504" customFormat="false" ht="14.25" hidden="true" customHeight="false" outlineLevel="0" collapsed="false">
      <c r="A504" s="8"/>
      <c r="B504" s="35"/>
      <c r="C504" s="9"/>
      <c r="D504" s="9"/>
      <c r="E504" s="10"/>
      <c r="F504" s="10"/>
      <c r="G504" s="10"/>
      <c r="H504" s="10"/>
      <c r="I504" s="10"/>
      <c r="J504" s="10"/>
      <c r="K504" s="10"/>
      <c r="L504" s="11"/>
      <c r="M504" s="11"/>
      <c r="N504" s="54"/>
    </row>
    <row r="505" customFormat="false" ht="15" hidden="false" customHeight="true" outlineLevel="0" collapsed="false">
      <c r="A505" s="1" t="s">
        <v>0</v>
      </c>
      <c r="B505" s="35" t="s">
        <v>0</v>
      </c>
      <c r="C505" s="9"/>
      <c r="D505" s="30"/>
      <c r="E505" s="31"/>
      <c r="F505" s="31"/>
      <c r="G505" s="31"/>
      <c r="H505" s="31"/>
      <c r="I505" s="31"/>
      <c r="J505" s="31"/>
      <c r="K505" s="31"/>
      <c r="L505" s="32"/>
      <c r="M505" s="11"/>
      <c r="X505" s="57"/>
    </row>
    <row r="506" customFormat="false" ht="15" hidden="false" customHeight="true" outlineLevel="0" collapsed="false">
      <c r="A506" s="8" t="s">
        <v>0</v>
      </c>
      <c r="B506" s="35" t="s">
        <v>0</v>
      </c>
      <c r="C506" s="9"/>
      <c r="D506" s="10"/>
      <c r="E506" s="10"/>
      <c r="F506" s="10"/>
      <c r="G506" s="10"/>
      <c r="H506" s="10"/>
      <c r="I506" s="10"/>
      <c r="J506" s="10"/>
      <c r="K506" s="10"/>
      <c r="L506" s="10"/>
      <c r="M506" s="11"/>
    </row>
    <row r="507" customFormat="false" ht="8.25" hidden="false" customHeight="true" outlineLevel="0" collapsed="false">
      <c r="A507" s="8" t="s">
        <v>0</v>
      </c>
      <c r="B507" s="35" t="s">
        <v>0</v>
      </c>
      <c r="C507" s="9"/>
      <c r="D507" s="40"/>
      <c r="E507" s="41"/>
      <c r="F507" s="41"/>
      <c r="G507" s="41"/>
      <c r="H507" s="41"/>
      <c r="I507" s="41"/>
      <c r="J507" s="41"/>
      <c r="K507" s="41"/>
      <c r="L507" s="43"/>
      <c r="M507" s="11"/>
    </row>
    <row r="508" customFormat="false" ht="18" hidden="false" customHeight="true" outlineLevel="0" collapsed="false">
      <c r="A508" s="8" t="s">
        <v>0</v>
      </c>
      <c r="B508" s="35" t="s">
        <v>0</v>
      </c>
      <c r="C508" s="9"/>
      <c r="D508" s="9"/>
      <c r="E508" s="49" t="s">
        <v>245</v>
      </c>
      <c r="F508" s="10"/>
      <c r="G508" s="50" t="s">
        <v>13</v>
      </c>
      <c r="H508" s="60" t="s">
        <v>131</v>
      </c>
      <c r="I508" s="10"/>
      <c r="J508" s="10"/>
      <c r="K508" s="51" t="s">
        <v>18</v>
      </c>
      <c r="L508" s="11"/>
      <c r="M508" s="11"/>
    </row>
    <row r="509" customFormat="false" ht="199.5" hidden="false" customHeight="true" outlineLevel="0" collapsed="false">
      <c r="A509" s="8" t="s">
        <v>0</v>
      </c>
      <c r="B509" s="35" t="s">
        <v>0</v>
      </c>
      <c r="C509" s="9"/>
      <c r="D509" s="9"/>
      <c r="E509" s="10"/>
      <c r="F509" s="10"/>
      <c r="G509" s="10"/>
      <c r="H509" s="10"/>
      <c r="I509" s="10"/>
      <c r="J509" s="10"/>
      <c r="K509" s="52" t="str">
        <f aca="false">IF(AND(G508&gt;=O510,G508&lt;=P510),N510,IF(AND(G508&gt;=O511,G508&lt;=P511),N511,IF(AND(G508&gt;=O512,G508&lt;=P512),N512,IF(AND(G508&gt;=O513,G508&lt;=P513),N513,IF(AND(G508&gt;=O514,G508&lt;=P514),N514,IF(AND(G508&gt;=O515,G508&lt;=P515),N515,IF(AND(G508&gt;=O516,G508&lt;=P516),N516,N517)))))))</f>
        <v>Verify Data Entry - Enter 0 for N.N </v>
      </c>
      <c r="L509" s="11"/>
      <c r="M509" s="11"/>
      <c r="O509" s="34" t="s">
        <v>19</v>
      </c>
      <c r="P509" s="34" t="s">
        <v>20</v>
      </c>
    </row>
    <row r="510" customFormat="false" ht="186.75" hidden="true" customHeight="true" outlineLevel="0" collapsed="false">
      <c r="A510" s="8"/>
      <c r="B510" s="35"/>
      <c r="C510" s="9"/>
      <c r="D510" s="9"/>
      <c r="E510" s="10"/>
      <c r="F510" s="10"/>
      <c r="G510" s="10"/>
      <c r="H510" s="10"/>
      <c r="I510" s="10"/>
      <c r="J510" s="10"/>
      <c r="K510" s="53"/>
      <c r="L510" s="11"/>
      <c r="M510" s="11"/>
      <c r="N510" s="54" t="s">
        <v>246</v>
      </c>
      <c r="O510" s="34" t="n">
        <v>0</v>
      </c>
      <c r="P510" s="34" t="n">
        <v>0.02</v>
      </c>
    </row>
    <row r="511" customFormat="false" ht="57" hidden="true" customHeight="true" outlineLevel="0" collapsed="false">
      <c r="A511" s="8"/>
      <c r="B511" s="35"/>
      <c r="C511" s="9"/>
      <c r="D511" s="9"/>
      <c r="E511" s="10"/>
      <c r="F511" s="10"/>
      <c r="G511" s="10"/>
      <c r="H511" s="10"/>
      <c r="I511" s="10"/>
      <c r="J511" s="10"/>
      <c r="K511" s="53"/>
      <c r="L511" s="11"/>
      <c r="M511" s="11"/>
      <c r="N511" s="54" t="s">
        <v>247</v>
      </c>
      <c r="O511" s="34" t="n">
        <v>0.03</v>
      </c>
      <c r="P511" s="34" t="n">
        <v>4.5</v>
      </c>
    </row>
    <row r="512" customFormat="false" ht="72" hidden="true" customHeight="true" outlineLevel="0" collapsed="false">
      <c r="A512" s="8"/>
      <c r="B512" s="35"/>
      <c r="C512" s="9"/>
      <c r="D512" s="9"/>
      <c r="E512" s="10"/>
      <c r="F512" s="10"/>
      <c r="G512" s="10"/>
      <c r="H512" s="10"/>
      <c r="I512" s="10"/>
      <c r="J512" s="10"/>
      <c r="K512" s="53"/>
      <c r="L512" s="11"/>
      <c r="M512" s="11"/>
      <c r="N512" s="54" t="s">
        <v>248</v>
      </c>
      <c r="O512" s="34" t="n">
        <v>4.51</v>
      </c>
      <c r="P512" s="34" t="n">
        <v>4.99</v>
      </c>
    </row>
    <row r="513" customFormat="false" ht="114.75" hidden="true" customHeight="true" outlineLevel="0" collapsed="false">
      <c r="A513" s="8"/>
      <c r="B513" s="35"/>
      <c r="C513" s="9"/>
      <c r="D513" s="9"/>
      <c r="E513" s="10"/>
      <c r="F513" s="10"/>
      <c r="G513" s="10"/>
      <c r="H513" s="10"/>
      <c r="I513" s="10"/>
      <c r="J513" s="10"/>
      <c r="K513" s="53"/>
      <c r="L513" s="11"/>
      <c r="M513" s="11"/>
      <c r="N513" s="54" t="s">
        <v>249</v>
      </c>
      <c r="O513" s="34" t="n">
        <v>5</v>
      </c>
      <c r="P513" s="34" t="n">
        <v>6</v>
      </c>
    </row>
    <row r="514" customFormat="false" ht="114.75" hidden="true" customHeight="true" outlineLevel="0" collapsed="false">
      <c r="A514" s="8"/>
      <c r="B514" s="35"/>
      <c r="C514" s="9"/>
      <c r="D514" s="9"/>
      <c r="E514" s="10"/>
      <c r="F514" s="10"/>
      <c r="G514" s="10"/>
      <c r="H514" s="10"/>
      <c r="I514" s="10"/>
      <c r="J514" s="10"/>
      <c r="K514" s="53"/>
      <c r="L514" s="11"/>
      <c r="M514" s="11"/>
      <c r="N514" s="54" t="s">
        <v>250</v>
      </c>
      <c r="O514" s="34" t="n">
        <v>6.01</v>
      </c>
      <c r="P514" s="34" t="n">
        <v>15</v>
      </c>
    </row>
    <row r="515" customFormat="false" ht="114.75" hidden="true" customHeight="true" outlineLevel="0" collapsed="false">
      <c r="A515" s="8"/>
      <c r="B515" s="35"/>
      <c r="C515" s="9"/>
      <c r="D515" s="9"/>
      <c r="E515" s="10"/>
      <c r="F515" s="10"/>
      <c r="G515" s="10"/>
      <c r="H515" s="10"/>
      <c r="I515" s="10"/>
      <c r="J515" s="10"/>
      <c r="K515" s="53"/>
      <c r="L515" s="11"/>
      <c r="M515" s="11"/>
      <c r="N515" s="54" t="s">
        <v>251</v>
      </c>
      <c r="O515" s="34" t="n">
        <v>15.01</v>
      </c>
      <c r="P515" s="34" t="n">
        <v>50</v>
      </c>
    </row>
    <row r="516" customFormat="false" ht="114.75" hidden="true" customHeight="true" outlineLevel="0" collapsed="false">
      <c r="A516" s="8"/>
      <c r="B516" s="35"/>
      <c r="C516" s="9"/>
      <c r="D516" s="9"/>
      <c r="E516" s="10"/>
      <c r="F516" s="10"/>
      <c r="G516" s="10"/>
      <c r="H516" s="10"/>
      <c r="I516" s="10"/>
      <c r="J516" s="10"/>
      <c r="K516" s="53"/>
      <c r="L516" s="11"/>
      <c r="M516" s="11"/>
      <c r="N516" s="54" t="s">
        <v>252</v>
      </c>
      <c r="O516" s="34" t="n">
        <v>50.01</v>
      </c>
      <c r="P516" s="34" t="n">
        <v>200</v>
      </c>
    </row>
    <row r="517" customFormat="false" ht="14.25" hidden="true" customHeight="false" outlineLevel="0" collapsed="false">
      <c r="A517" s="8"/>
      <c r="B517" s="35"/>
      <c r="C517" s="9"/>
      <c r="D517" s="9"/>
      <c r="E517" s="10"/>
      <c r="F517" s="10"/>
      <c r="G517" s="10"/>
      <c r="H517" s="10"/>
      <c r="I517" s="10"/>
      <c r="J517" s="10"/>
      <c r="L517" s="11"/>
      <c r="M517" s="11"/>
      <c r="N517" s="34" t="s">
        <v>110</v>
      </c>
    </row>
    <row r="518" customFormat="false" ht="14.25" hidden="false" customHeight="false" outlineLevel="0" collapsed="false">
      <c r="A518" s="8" t="s">
        <v>0</v>
      </c>
      <c r="B518" s="35" t="s">
        <v>0</v>
      </c>
      <c r="C518" s="9"/>
      <c r="D518" s="9"/>
      <c r="E518" s="10"/>
      <c r="F518" s="10"/>
      <c r="G518" s="10"/>
      <c r="H518" s="10"/>
      <c r="I518" s="10"/>
      <c r="J518" s="10"/>
      <c r="K518" s="10"/>
      <c r="L518" s="11"/>
      <c r="M518" s="11"/>
    </row>
    <row r="519" customFormat="false" ht="14.25" hidden="false" customHeight="false" outlineLevel="0" collapsed="false">
      <c r="A519" s="8" t="s">
        <v>0</v>
      </c>
      <c r="B519" s="35" t="s">
        <v>0</v>
      </c>
      <c r="C519" s="9"/>
      <c r="D519" s="9"/>
      <c r="E519" s="51" t="str">
        <f aca="false">IF(AND(G508&gt;=0,G508&lt;=5),N520,IF(AND(G508&gt;=5,G508&lt;=200),N521,N522))</f>
        <v>Verify Data Entry</v>
      </c>
      <c r="F519" s="10"/>
      <c r="G519" s="10"/>
      <c r="H519" s="10"/>
      <c r="I519" s="10"/>
      <c r="J519" s="10"/>
      <c r="K519" s="10"/>
      <c r="L519" s="11"/>
      <c r="M519" s="11"/>
    </row>
    <row r="520" customFormat="false" ht="14.25" hidden="false" customHeight="true" outlineLevel="0" collapsed="false">
      <c r="A520" s="8" t="s">
        <v>0</v>
      </c>
      <c r="B520" s="35" t="s">
        <v>0</v>
      </c>
      <c r="C520" s="9"/>
      <c r="D520" s="9"/>
      <c r="E520" s="55" t="n">
        <f aca="false">IF(AND(E519=N520),X525,0)</f>
        <v>0</v>
      </c>
      <c r="F520" s="10" t="s">
        <v>47</v>
      </c>
      <c r="G520" s="47" t="s">
        <v>48</v>
      </c>
      <c r="H520" s="10" t="n">
        <f aca="false">IF(AND(E519=N520),W525,0)</f>
        <v>0</v>
      </c>
      <c r="I520" s="10" t="s">
        <v>49</v>
      </c>
      <c r="J520" s="10"/>
      <c r="K520" s="10"/>
      <c r="L520" s="11"/>
      <c r="M520" s="11"/>
      <c r="N520" s="54" t="s">
        <v>253</v>
      </c>
    </row>
    <row r="521" customFormat="false" ht="14.25" hidden="true" customHeight="false" outlineLevel="0" collapsed="false">
      <c r="A521" s="8"/>
      <c r="B521" s="35"/>
      <c r="C521" s="9"/>
      <c r="D521" s="9"/>
      <c r="E521" s="10"/>
      <c r="F521" s="10"/>
      <c r="G521" s="10"/>
      <c r="H521" s="10"/>
      <c r="I521" s="10"/>
      <c r="J521" s="10"/>
      <c r="K521" s="10"/>
      <c r="L521" s="11"/>
      <c r="M521" s="11"/>
      <c r="N521" s="54" t="s">
        <v>51</v>
      </c>
    </row>
    <row r="522" customFormat="false" ht="14.25" hidden="true" customHeight="false" outlineLevel="0" collapsed="false">
      <c r="A522" s="8"/>
      <c r="B522" s="35"/>
      <c r="C522" s="9"/>
      <c r="D522" s="9"/>
      <c r="E522" s="10"/>
      <c r="F522" s="10"/>
      <c r="G522" s="10"/>
      <c r="H522" s="10"/>
      <c r="I522" s="10"/>
      <c r="J522" s="10"/>
      <c r="K522" s="10"/>
      <c r="L522" s="11"/>
      <c r="M522" s="11"/>
      <c r="N522" s="54" t="s">
        <v>27</v>
      </c>
    </row>
    <row r="523" customFormat="false" ht="14.25" hidden="true" customHeight="false" outlineLevel="0" collapsed="false">
      <c r="A523" s="8"/>
      <c r="B523" s="35"/>
      <c r="C523" s="9"/>
      <c r="D523" s="9"/>
      <c r="E523" s="10"/>
      <c r="F523" s="10"/>
      <c r="G523" s="10"/>
      <c r="H523" s="10"/>
      <c r="I523" s="10"/>
      <c r="J523" s="10"/>
      <c r="K523" s="10"/>
      <c r="L523" s="11"/>
      <c r="M523" s="11"/>
      <c r="N523" s="54"/>
    </row>
    <row r="524" customFormat="false" ht="14.25" hidden="true" customHeight="false" outlineLevel="0" collapsed="false">
      <c r="A524" s="56"/>
      <c r="B524" s="35"/>
      <c r="C524" s="9"/>
      <c r="D524" s="9"/>
      <c r="E524" s="10"/>
      <c r="F524" s="10"/>
      <c r="G524" s="10"/>
      <c r="H524" s="10"/>
      <c r="I524" s="10"/>
      <c r="J524" s="10"/>
      <c r="K524" s="10"/>
      <c r="L524" s="11"/>
      <c r="M524" s="11"/>
      <c r="O524" s="34" t="s">
        <v>53</v>
      </c>
      <c r="P524" s="34" t="s">
        <v>54</v>
      </c>
      <c r="Q524" s="34" t="s">
        <v>55</v>
      </c>
      <c r="R524" s="34" t="s">
        <v>56</v>
      </c>
      <c r="S524" s="34" t="s">
        <v>57</v>
      </c>
      <c r="U524" s="34" t="s">
        <v>58</v>
      </c>
      <c r="V524" s="34" t="s">
        <v>59</v>
      </c>
      <c r="W524" s="34" t="s">
        <v>60</v>
      </c>
      <c r="X524" s="34" t="s">
        <v>61</v>
      </c>
    </row>
    <row r="525" customFormat="false" ht="15" hidden="false" customHeight="true" outlineLevel="0" collapsed="false">
      <c r="A525" s="1" t="s">
        <v>0</v>
      </c>
      <c r="B525" s="35" t="s">
        <v>0</v>
      </c>
      <c r="C525" s="9"/>
      <c r="D525" s="30"/>
      <c r="E525" s="31"/>
      <c r="F525" s="31"/>
      <c r="G525" s="31"/>
      <c r="H525" s="31"/>
      <c r="I525" s="31"/>
      <c r="J525" s="31"/>
      <c r="K525" s="31"/>
      <c r="L525" s="32"/>
      <c r="M525" s="11"/>
      <c r="O525" s="34" t="n">
        <v>1000</v>
      </c>
      <c r="P525" s="34" t="str">
        <f aca="false">G508</f>
        <v>Enter Data</v>
      </c>
      <c r="Q525" s="34" t="n">
        <v>5</v>
      </c>
      <c r="R525" s="34" t="e">
        <f aca="false">Q525-P525</f>
        <v>#VALUE!</v>
      </c>
      <c r="S525" s="34" t="e">
        <f aca="false">R525*$G$7/O525*1</f>
        <v>#VALUE!</v>
      </c>
      <c r="U525" s="34" t="n">
        <v>2</v>
      </c>
      <c r="V525" s="34" t="e">
        <f aca="false">R525/U525</f>
        <v>#VALUE!</v>
      </c>
      <c r="W525" s="34" t="e">
        <f aca="false">ROUNDUP(V525,0)</f>
        <v>#VALUE!</v>
      </c>
      <c r="X525" s="57" t="e">
        <f aca="false">S525/W525</f>
        <v>#VALUE!</v>
      </c>
    </row>
    <row r="526" customFormat="false" ht="15" hidden="false" customHeight="true" outlineLevel="0" collapsed="false">
      <c r="A526" s="8" t="s">
        <v>0</v>
      </c>
      <c r="B526" s="35" t="s">
        <v>0</v>
      </c>
      <c r="C526" s="9"/>
      <c r="D526" s="10"/>
      <c r="E526" s="10"/>
      <c r="F526" s="10"/>
      <c r="G526" s="10"/>
      <c r="H526" s="10"/>
      <c r="I526" s="10"/>
      <c r="J526" s="10"/>
      <c r="K526" s="10"/>
      <c r="L526" s="10"/>
      <c r="M526" s="11"/>
    </row>
    <row r="527" customFormat="false" ht="8.25" hidden="false" customHeight="true" outlineLevel="0" collapsed="false">
      <c r="A527" s="8" t="s">
        <v>0</v>
      </c>
      <c r="B527" s="35" t="s">
        <v>0</v>
      </c>
      <c r="C527" s="9"/>
      <c r="D527" s="40"/>
      <c r="E527" s="41"/>
      <c r="F527" s="41"/>
      <c r="G527" s="41"/>
      <c r="H527" s="41"/>
      <c r="I527" s="41"/>
      <c r="J527" s="41"/>
      <c r="K527" s="41"/>
      <c r="L527" s="43"/>
      <c r="M527" s="11"/>
    </row>
    <row r="528" customFormat="false" ht="18" hidden="false" customHeight="true" outlineLevel="0" collapsed="false">
      <c r="A528" s="8" t="s">
        <v>0</v>
      </c>
      <c r="B528" s="35" t="s">
        <v>0</v>
      </c>
      <c r="C528" s="9"/>
      <c r="D528" s="9"/>
      <c r="E528" s="49" t="s">
        <v>254</v>
      </c>
      <c r="F528" s="10"/>
      <c r="G528" s="50" t="s">
        <v>13</v>
      </c>
      <c r="H528" s="60" t="s">
        <v>131</v>
      </c>
      <c r="I528" s="10"/>
      <c r="J528" s="10"/>
      <c r="K528" s="51" t="s">
        <v>18</v>
      </c>
      <c r="L528" s="11"/>
      <c r="M528" s="11"/>
    </row>
    <row r="529" customFormat="false" ht="213" hidden="false" customHeight="true" outlineLevel="0" collapsed="false">
      <c r="A529" s="8" t="s">
        <v>0</v>
      </c>
      <c r="B529" s="35" t="s">
        <v>0</v>
      </c>
      <c r="C529" s="9"/>
      <c r="D529" s="9"/>
      <c r="E529" s="10"/>
      <c r="F529" s="10"/>
      <c r="G529" s="10"/>
      <c r="H529" s="10"/>
      <c r="I529" s="10"/>
      <c r="J529" s="10"/>
      <c r="K529" s="52" t="str">
        <f aca="false">IF(AND(G528&gt;=O530,G528&lt;=P530),N530,IF(AND(G528&gt;=O531,G528&lt;=P531),N531,IF(AND(G528&gt;=O532,G528&lt;=P532),N532,IF(AND(G528&gt;=O533,G528&lt;=P533),N533,IF(AND(G528&gt;=O534,G528&lt;=P534),N534,IF(AND(G528&gt;=O535,G528&lt;=P535),N535,N536))))))</f>
        <v>Verify Data Entry - Enter 0 for N.N </v>
      </c>
      <c r="L529" s="11"/>
      <c r="M529" s="11"/>
      <c r="O529" s="34" t="s">
        <v>19</v>
      </c>
      <c r="P529" s="34" t="s">
        <v>20</v>
      </c>
    </row>
    <row r="530" customFormat="false" ht="186.75" hidden="true" customHeight="true" outlineLevel="0" collapsed="false">
      <c r="A530" s="8"/>
      <c r="B530" s="35"/>
      <c r="C530" s="9"/>
      <c r="D530" s="9"/>
      <c r="E530" s="10"/>
      <c r="F530" s="10"/>
      <c r="G530" s="10"/>
      <c r="H530" s="10"/>
      <c r="I530" s="10"/>
      <c r="J530" s="10"/>
      <c r="K530" s="53"/>
      <c r="L530" s="11"/>
      <c r="M530" s="11"/>
      <c r="N530" s="54" t="s">
        <v>255</v>
      </c>
      <c r="O530" s="34" t="n">
        <v>0</v>
      </c>
      <c r="P530" s="34" t="n">
        <v>1</v>
      </c>
    </row>
    <row r="531" customFormat="false" ht="100.5" hidden="true" customHeight="true" outlineLevel="0" collapsed="false">
      <c r="A531" s="8"/>
      <c r="B531" s="35"/>
      <c r="C531" s="9"/>
      <c r="D531" s="9"/>
      <c r="E531" s="10"/>
      <c r="F531" s="10"/>
      <c r="G531" s="10"/>
      <c r="H531" s="10"/>
      <c r="I531" s="10"/>
      <c r="J531" s="10"/>
      <c r="K531" s="53"/>
      <c r="L531" s="11"/>
      <c r="M531" s="11"/>
      <c r="N531" s="54" t="s">
        <v>256</v>
      </c>
      <c r="O531" s="34" t="n">
        <v>1.01</v>
      </c>
      <c r="P531" s="34" t="n">
        <v>10</v>
      </c>
    </row>
    <row r="532" customFormat="false" ht="186.75" hidden="true" customHeight="true" outlineLevel="0" collapsed="false">
      <c r="A532" s="8"/>
      <c r="B532" s="35"/>
      <c r="C532" s="9"/>
      <c r="D532" s="9"/>
      <c r="E532" s="10"/>
      <c r="F532" s="10"/>
      <c r="G532" s="10"/>
      <c r="H532" s="10"/>
      <c r="I532" s="10"/>
      <c r="J532" s="10"/>
      <c r="K532" s="53"/>
      <c r="L532" s="11"/>
      <c r="M532" s="11"/>
      <c r="N532" s="54" t="s">
        <v>257</v>
      </c>
      <c r="O532" s="34" t="n">
        <v>10.01</v>
      </c>
      <c r="P532" s="34" t="n">
        <v>40</v>
      </c>
    </row>
    <row r="533" customFormat="false" ht="186.75" hidden="true" customHeight="true" outlineLevel="0" collapsed="false">
      <c r="A533" s="8"/>
      <c r="B533" s="35"/>
      <c r="C533" s="9"/>
      <c r="D533" s="9"/>
      <c r="E533" s="10"/>
      <c r="F533" s="10"/>
      <c r="G533" s="10"/>
      <c r="H533" s="10"/>
      <c r="I533" s="10"/>
      <c r="J533" s="10"/>
      <c r="K533" s="53"/>
      <c r="L533" s="11"/>
      <c r="M533" s="11"/>
      <c r="N533" s="54" t="s">
        <v>258</v>
      </c>
      <c r="O533" s="34" t="n">
        <v>40.01</v>
      </c>
      <c r="P533" s="34" t="n">
        <v>80</v>
      </c>
    </row>
    <row r="534" customFormat="false" ht="186.75" hidden="true" customHeight="true" outlineLevel="0" collapsed="false">
      <c r="A534" s="8"/>
      <c r="B534" s="35"/>
      <c r="C534" s="9"/>
      <c r="D534" s="9"/>
      <c r="E534" s="10"/>
      <c r="F534" s="10"/>
      <c r="G534" s="10"/>
      <c r="H534" s="10"/>
      <c r="I534" s="10"/>
      <c r="J534" s="10"/>
      <c r="K534" s="53"/>
      <c r="L534" s="11"/>
      <c r="M534" s="11"/>
      <c r="N534" s="54" t="s">
        <v>259</v>
      </c>
      <c r="O534" s="34" t="n">
        <v>80.01</v>
      </c>
      <c r="P534" s="34" t="n">
        <v>100</v>
      </c>
    </row>
    <row r="535" customFormat="false" ht="172.5" hidden="true" customHeight="true" outlineLevel="0" collapsed="false">
      <c r="A535" s="8"/>
      <c r="B535" s="35"/>
      <c r="C535" s="9"/>
      <c r="D535" s="9"/>
      <c r="E535" s="10"/>
      <c r="F535" s="10"/>
      <c r="G535" s="10"/>
      <c r="H535" s="10"/>
      <c r="I535" s="10"/>
      <c r="J535" s="10"/>
      <c r="K535" s="53"/>
      <c r="L535" s="11"/>
      <c r="M535" s="11"/>
      <c r="N535" s="54" t="s">
        <v>260</v>
      </c>
      <c r="O535" s="34" t="n">
        <v>100.01</v>
      </c>
      <c r="P535" s="34" t="n">
        <v>250</v>
      </c>
    </row>
    <row r="536" customFormat="false" ht="14.25" hidden="true" customHeight="false" outlineLevel="0" collapsed="false">
      <c r="A536" s="8"/>
      <c r="B536" s="35"/>
      <c r="C536" s="9"/>
      <c r="D536" s="9"/>
      <c r="E536" s="10"/>
      <c r="F536" s="10"/>
      <c r="G536" s="10"/>
      <c r="H536" s="10"/>
      <c r="I536" s="10"/>
      <c r="J536" s="10"/>
      <c r="L536" s="11"/>
      <c r="M536" s="11"/>
      <c r="N536" s="34" t="s">
        <v>110</v>
      </c>
    </row>
    <row r="537" customFormat="false" ht="14.25" hidden="true" customHeight="false" outlineLevel="0" collapsed="false">
      <c r="A537" s="8"/>
      <c r="B537" s="35"/>
      <c r="C537" s="9"/>
      <c r="D537" s="9"/>
      <c r="E537" s="10"/>
      <c r="F537" s="10"/>
      <c r="G537" s="10"/>
      <c r="H537" s="10"/>
      <c r="I537" s="10"/>
      <c r="J537" s="10"/>
      <c r="K537" s="10"/>
      <c r="L537" s="11"/>
      <c r="M537" s="11"/>
    </row>
    <row r="538" customFormat="false" ht="15" hidden="false" customHeight="true" outlineLevel="0" collapsed="false">
      <c r="A538" s="1" t="s">
        <v>0</v>
      </c>
      <c r="B538" s="35" t="s">
        <v>0</v>
      </c>
      <c r="C538" s="9"/>
      <c r="D538" s="30"/>
      <c r="E538" s="31"/>
      <c r="F538" s="31"/>
      <c r="G538" s="31"/>
      <c r="H538" s="31"/>
      <c r="I538" s="31"/>
      <c r="J538" s="31"/>
      <c r="K538" s="31"/>
      <c r="L538" s="32"/>
      <c r="M538" s="11"/>
      <c r="X538" s="57"/>
    </row>
    <row r="539" customFormat="false" ht="14.25" hidden="true" customHeight="false" outlineLevel="0" collapsed="false">
      <c r="A539" s="1" t="s">
        <v>0</v>
      </c>
      <c r="B539" s="35"/>
      <c r="C539" s="9"/>
      <c r="D539" s="10"/>
      <c r="E539" s="10"/>
      <c r="F539" s="10"/>
      <c r="G539" s="10"/>
      <c r="H539" s="10"/>
      <c r="I539" s="10"/>
      <c r="J539" s="10"/>
      <c r="K539" s="10"/>
      <c r="L539" s="10"/>
      <c r="M539" s="11"/>
    </row>
    <row r="540" customFormat="false" ht="14.25" hidden="true" customHeight="false" outlineLevel="0" collapsed="false">
      <c r="A540" s="8" t="s">
        <v>0</v>
      </c>
      <c r="B540" s="35"/>
      <c r="C540" s="9"/>
      <c r="D540" s="10"/>
      <c r="E540" s="10"/>
      <c r="F540" s="10"/>
      <c r="G540" s="10"/>
      <c r="H540" s="10"/>
      <c r="I540" s="10"/>
      <c r="J540" s="10"/>
      <c r="K540" s="10"/>
      <c r="L540" s="10"/>
      <c r="M540" s="11"/>
    </row>
    <row r="541" customFormat="false" ht="15" hidden="false" customHeight="true" outlineLevel="0" collapsed="false">
      <c r="A541" s="1" t="s">
        <v>0</v>
      </c>
      <c r="B541" s="35" t="s">
        <v>0</v>
      </c>
      <c r="C541" s="30"/>
      <c r="D541" s="31"/>
      <c r="E541" s="31"/>
      <c r="F541" s="31"/>
      <c r="G541" s="31"/>
      <c r="H541" s="31"/>
      <c r="I541" s="31"/>
      <c r="J541" s="31"/>
      <c r="K541" s="31"/>
      <c r="L541" s="31"/>
      <c r="M541" s="32"/>
    </row>
    <row r="542" s="33" customFormat="true" ht="6.75" hidden="false" customHeight="true" outlineLevel="0" collapsed="false">
      <c r="A542" s="1"/>
      <c r="B542" s="35" t="s">
        <v>0</v>
      </c>
      <c r="N542" s="34"/>
      <c r="O542" s="34"/>
      <c r="P542" s="34"/>
      <c r="Q542" s="34"/>
      <c r="R542" s="34"/>
      <c r="S542" s="34"/>
      <c r="T542" s="34"/>
      <c r="U542" s="34"/>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34"/>
      <c r="AU542" s="34"/>
      <c r="AV542" s="34"/>
      <c r="AW542" s="34"/>
      <c r="AX542" s="34"/>
      <c r="AY542" s="34"/>
      <c r="AZ542" s="34"/>
    </row>
    <row r="543" customFormat="false" ht="15" hidden="false" customHeight="true" outlineLevel="0" collapsed="false">
      <c r="A543" s="8" t="s">
        <v>0</v>
      </c>
      <c r="B543" s="35" t="s">
        <v>0</v>
      </c>
      <c r="C543" s="40"/>
      <c r="D543" s="41"/>
      <c r="E543" s="41"/>
      <c r="F543" s="41"/>
      <c r="G543" s="41"/>
      <c r="H543" s="41"/>
      <c r="I543" s="41"/>
      <c r="J543" s="41"/>
      <c r="K543" s="41"/>
      <c r="L543" s="41"/>
      <c r="M543" s="43"/>
    </row>
    <row r="544" customFormat="false" ht="27.75" hidden="false" customHeight="true" outlineLevel="0" collapsed="false">
      <c r="A544" s="8" t="s">
        <v>0</v>
      </c>
      <c r="B544" s="35" t="s">
        <v>0</v>
      </c>
      <c r="C544" s="9"/>
      <c r="D544" s="12" t="s">
        <v>261</v>
      </c>
      <c r="E544" s="13"/>
      <c r="F544" s="13"/>
      <c r="G544" s="13"/>
      <c r="H544" s="13"/>
      <c r="I544" s="13"/>
      <c r="J544" s="14"/>
      <c r="K544" s="15"/>
      <c r="L544" s="15"/>
      <c r="M544" s="16"/>
      <c r="N544" s="48"/>
    </row>
    <row r="545" customFormat="false" ht="15" hidden="false" customHeight="true" outlineLevel="0" collapsed="false">
      <c r="A545" s="8" t="s">
        <v>0</v>
      </c>
      <c r="B545" s="35" t="s">
        <v>0</v>
      </c>
      <c r="C545" s="9"/>
      <c r="D545" s="10"/>
      <c r="E545" s="10"/>
      <c r="F545" s="10"/>
      <c r="G545" s="10"/>
      <c r="H545" s="10"/>
      <c r="I545" s="10"/>
      <c r="J545" s="10"/>
      <c r="K545" s="10"/>
      <c r="L545" s="10"/>
      <c r="M545" s="11"/>
    </row>
    <row r="546" customFormat="false" ht="8.25" hidden="false" customHeight="true" outlineLevel="0" collapsed="false">
      <c r="A546" s="8" t="s">
        <v>0</v>
      </c>
      <c r="B546" s="35" t="s">
        <v>0</v>
      </c>
      <c r="C546" s="9"/>
      <c r="D546" s="40"/>
      <c r="E546" s="41"/>
      <c r="F546" s="41"/>
      <c r="G546" s="41"/>
      <c r="H546" s="41"/>
      <c r="I546" s="41"/>
      <c r="J546" s="41"/>
      <c r="K546" s="41"/>
      <c r="L546" s="43"/>
      <c r="M546" s="11"/>
    </row>
    <row r="547" customFormat="false" ht="18" hidden="false" customHeight="true" outlineLevel="0" collapsed="false">
      <c r="A547" s="8" t="s">
        <v>0</v>
      </c>
      <c r="B547" s="35" t="s">
        <v>0</v>
      </c>
      <c r="C547" s="9"/>
      <c r="D547" s="9"/>
      <c r="E547" s="49" t="s">
        <v>262</v>
      </c>
      <c r="F547" s="10"/>
      <c r="G547" s="50" t="s">
        <v>13</v>
      </c>
      <c r="H547" s="60" t="s">
        <v>131</v>
      </c>
      <c r="I547" s="10"/>
      <c r="J547" s="10"/>
      <c r="K547" s="51" t="s">
        <v>18</v>
      </c>
      <c r="L547" s="11"/>
      <c r="M547" s="11"/>
    </row>
    <row r="548" customFormat="false" ht="168.75" hidden="false" customHeight="true" outlineLevel="0" collapsed="false">
      <c r="A548" s="8" t="s">
        <v>0</v>
      </c>
      <c r="B548" s="35" t="s">
        <v>0</v>
      </c>
      <c r="C548" s="9"/>
      <c r="D548" s="9"/>
      <c r="E548" s="10"/>
      <c r="F548" s="10"/>
      <c r="G548" s="10"/>
      <c r="H548" s="10"/>
      <c r="I548" s="10"/>
      <c r="J548" s="10"/>
      <c r="K548" s="52" t="str">
        <f aca="false">IF(AND(G547&gt;=O549,G547&lt;=P549),N549,IF(AND(G547&gt;=O550,G547&lt;=P550),N550,IF(AND(G547&gt;=O551,G547&lt;=P551),N551,IF(AND(G547&gt;=O552,G547&lt;=P552),N552,IF(AND(G547&gt;=O553,G547&lt;=P553),N553,IF(AND(G547&gt;=O554,G547&lt;=P554),N554,N555))))))</f>
        <v>Verify Data Entry - Enter 0 for N.N </v>
      </c>
      <c r="L548" s="11"/>
      <c r="M548" s="11"/>
      <c r="O548" s="34" t="s">
        <v>19</v>
      </c>
      <c r="P548" s="34" t="s">
        <v>20</v>
      </c>
    </row>
    <row r="549" customFormat="false" ht="144" hidden="true" customHeight="true" outlineLevel="0" collapsed="false">
      <c r="A549" s="8"/>
      <c r="B549" s="35"/>
      <c r="C549" s="9"/>
      <c r="D549" s="9"/>
      <c r="E549" s="10"/>
      <c r="F549" s="10"/>
      <c r="G549" s="10"/>
      <c r="H549" s="10"/>
      <c r="I549" s="10"/>
      <c r="J549" s="10"/>
      <c r="K549" s="53"/>
      <c r="L549" s="11"/>
      <c r="M549" s="11"/>
      <c r="N549" s="54" t="s">
        <v>263</v>
      </c>
      <c r="O549" s="34" t="n">
        <v>0</v>
      </c>
      <c r="P549" s="34" t="n">
        <v>5</v>
      </c>
    </row>
    <row r="550" customFormat="false" ht="158.25" hidden="true" customHeight="true" outlineLevel="0" collapsed="false">
      <c r="A550" s="8"/>
      <c r="B550" s="35"/>
      <c r="C550" s="9"/>
      <c r="D550" s="9"/>
      <c r="E550" s="10"/>
      <c r="F550" s="10"/>
      <c r="G550" s="10"/>
      <c r="H550" s="10"/>
      <c r="I550" s="10"/>
      <c r="J550" s="10"/>
      <c r="K550" s="53"/>
      <c r="L550" s="11"/>
      <c r="M550" s="11"/>
      <c r="N550" s="54" t="s">
        <v>264</v>
      </c>
      <c r="O550" s="34" t="n">
        <v>5.01</v>
      </c>
      <c r="P550" s="34" t="n">
        <v>50</v>
      </c>
    </row>
    <row r="551" customFormat="false" ht="172.5" hidden="true" customHeight="true" outlineLevel="0" collapsed="false">
      <c r="A551" s="8"/>
      <c r="B551" s="35"/>
      <c r="C551" s="9"/>
      <c r="D551" s="9"/>
      <c r="E551" s="10"/>
      <c r="F551" s="10"/>
      <c r="G551" s="10"/>
      <c r="H551" s="10"/>
      <c r="I551" s="10"/>
      <c r="J551" s="10"/>
      <c r="K551" s="53"/>
      <c r="L551" s="11"/>
      <c r="M551" s="11"/>
      <c r="N551" s="54" t="s">
        <v>265</v>
      </c>
      <c r="O551" s="34" t="n">
        <v>50.01</v>
      </c>
      <c r="P551" s="34" t="n">
        <v>100</v>
      </c>
    </row>
    <row r="552" customFormat="false" ht="158.25" hidden="true" customHeight="true" outlineLevel="0" collapsed="false">
      <c r="A552" s="8"/>
      <c r="B552" s="35"/>
      <c r="C552" s="9"/>
      <c r="D552" s="9"/>
      <c r="E552" s="10"/>
      <c r="F552" s="10"/>
      <c r="G552" s="10"/>
      <c r="H552" s="10"/>
      <c r="I552" s="10"/>
      <c r="J552" s="10"/>
      <c r="K552" s="53"/>
      <c r="L552" s="11"/>
      <c r="M552" s="11"/>
      <c r="N552" s="54" t="s">
        <v>266</v>
      </c>
      <c r="O552" s="34" t="n">
        <v>100.01</v>
      </c>
      <c r="P552" s="34" t="n">
        <v>150</v>
      </c>
    </row>
    <row r="553" customFormat="false" ht="172.5" hidden="true" customHeight="true" outlineLevel="0" collapsed="false">
      <c r="A553" s="8"/>
      <c r="B553" s="35"/>
      <c r="C553" s="9"/>
      <c r="D553" s="9"/>
      <c r="E553" s="10"/>
      <c r="F553" s="10"/>
      <c r="G553" s="10"/>
      <c r="H553" s="10"/>
      <c r="I553" s="10"/>
      <c r="J553" s="10"/>
      <c r="K553" s="53"/>
      <c r="L553" s="11"/>
      <c r="M553" s="11"/>
      <c r="N553" s="54" t="s">
        <v>267</v>
      </c>
      <c r="O553" s="34" t="n">
        <v>150.01</v>
      </c>
      <c r="P553" s="34" t="n">
        <v>200</v>
      </c>
    </row>
    <row r="554" customFormat="false" ht="172.5" hidden="true" customHeight="true" outlineLevel="0" collapsed="false">
      <c r="A554" s="8"/>
      <c r="B554" s="35"/>
      <c r="C554" s="9"/>
      <c r="D554" s="9"/>
      <c r="E554" s="10"/>
      <c r="F554" s="10"/>
      <c r="G554" s="10"/>
      <c r="H554" s="10"/>
      <c r="I554" s="10"/>
      <c r="J554" s="10"/>
      <c r="K554" s="53"/>
      <c r="L554" s="11"/>
      <c r="M554" s="11"/>
      <c r="N554" s="54" t="s">
        <v>268</v>
      </c>
      <c r="O554" s="34" t="n">
        <v>200.01</v>
      </c>
      <c r="P554" s="34" t="n">
        <v>250</v>
      </c>
    </row>
    <row r="555" customFormat="false" ht="14.25" hidden="true" customHeight="false" outlineLevel="0" collapsed="false">
      <c r="A555" s="8"/>
      <c r="B555" s="35"/>
      <c r="C555" s="9"/>
      <c r="D555" s="9"/>
      <c r="E555" s="10"/>
      <c r="F555" s="10"/>
      <c r="G555" s="10"/>
      <c r="H555" s="10"/>
      <c r="I555" s="10"/>
      <c r="J555" s="10"/>
      <c r="L555" s="11"/>
      <c r="M555" s="11"/>
      <c r="N555" s="34" t="s">
        <v>110</v>
      </c>
    </row>
    <row r="556" customFormat="false" ht="14.25" hidden="true" customHeight="false" outlineLevel="0" collapsed="false">
      <c r="A556" s="8"/>
      <c r="B556" s="35"/>
      <c r="C556" s="9"/>
      <c r="D556" s="9"/>
      <c r="E556" s="10"/>
      <c r="F556" s="10"/>
      <c r="G556" s="10"/>
      <c r="H556" s="10"/>
      <c r="I556" s="10"/>
      <c r="J556" s="10"/>
      <c r="K556" s="10"/>
      <c r="L556" s="11"/>
      <c r="M556" s="11"/>
    </row>
    <row r="557" customFormat="false" ht="15" hidden="false" customHeight="true" outlineLevel="0" collapsed="false">
      <c r="A557" s="1" t="s">
        <v>0</v>
      </c>
      <c r="B557" s="35" t="s">
        <v>0</v>
      </c>
      <c r="C557" s="9"/>
      <c r="D557" s="30"/>
      <c r="E557" s="31"/>
      <c r="F557" s="31"/>
      <c r="G557" s="31"/>
      <c r="H557" s="31"/>
      <c r="I557" s="31"/>
      <c r="J557" s="31"/>
      <c r="K557" s="31"/>
      <c r="L557" s="32"/>
      <c r="M557" s="11"/>
      <c r="X557" s="57"/>
    </row>
    <row r="558" customFormat="false" ht="15" hidden="false" customHeight="true" outlineLevel="0" collapsed="false">
      <c r="A558" s="8" t="s">
        <v>0</v>
      </c>
      <c r="B558" s="35" t="s">
        <v>0</v>
      </c>
      <c r="C558" s="9"/>
      <c r="D558" s="10"/>
      <c r="E558" s="10"/>
      <c r="F558" s="10"/>
      <c r="G558" s="10"/>
      <c r="H558" s="10"/>
      <c r="I558" s="10"/>
      <c r="J558" s="10"/>
      <c r="K558" s="10"/>
      <c r="L558" s="10"/>
      <c r="M558" s="11"/>
    </row>
    <row r="559" customFormat="false" ht="8.25" hidden="false" customHeight="true" outlineLevel="0" collapsed="false">
      <c r="A559" s="8" t="s">
        <v>0</v>
      </c>
      <c r="B559" s="35" t="s">
        <v>0</v>
      </c>
      <c r="C559" s="9"/>
      <c r="D559" s="40"/>
      <c r="E559" s="41"/>
      <c r="F559" s="41"/>
      <c r="G559" s="41"/>
      <c r="H559" s="41"/>
      <c r="I559" s="41"/>
      <c r="J559" s="41"/>
      <c r="K559" s="41"/>
      <c r="L559" s="43"/>
      <c r="M559" s="11"/>
    </row>
    <row r="560" customFormat="false" ht="18" hidden="false" customHeight="true" outlineLevel="0" collapsed="false">
      <c r="A560" s="8" t="s">
        <v>0</v>
      </c>
      <c r="B560" s="35" t="s">
        <v>0</v>
      </c>
      <c r="C560" s="9"/>
      <c r="D560" s="9"/>
      <c r="E560" s="49" t="s">
        <v>353</v>
      </c>
      <c r="F560" s="10"/>
      <c r="G560" s="50" t="s">
        <v>13</v>
      </c>
      <c r="H560" s="60" t="s">
        <v>131</v>
      </c>
      <c r="I560" s="10"/>
      <c r="J560" s="10"/>
      <c r="K560" s="51" t="s">
        <v>18</v>
      </c>
      <c r="L560" s="11"/>
      <c r="M560" s="11"/>
    </row>
    <row r="561" customFormat="false" ht="270" hidden="false" customHeight="true" outlineLevel="0" collapsed="false">
      <c r="A561" s="8" t="s">
        <v>0</v>
      </c>
      <c r="B561" s="35" t="s">
        <v>0</v>
      </c>
      <c r="C561" s="9"/>
      <c r="D561" s="9"/>
      <c r="E561" s="10"/>
      <c r="F561" s="10"/>
      <c r="G561" s="10"/>
      <c r="H561" s="10"/>
      <c r="I561" s="10"/>
      <c r="J561" s="10"/>
      <c r="K561" s="52" t="str">
        <f aca="false">IF(AND(G560&gt;=O562,G560&lt;=P562),N562,IF(AND(G560&gt;=O563,G560&lt;=P563),N563,IF(AND(G560&gt;=O564,G560&lt;=P564),N564,IF(AND(G560&gt;=O565,G560&lt;=P565),N565,IF(AND(G560&gt;=O566,G560&lt;=P566),N566,IF(AND(G560&gt;=O567,G560&lt;=P567),N567,N568))))))</f>
        <v>Verify Data Entry - Enter 0 for N.N </v>
      </c>
      <c r="L561" s="11"/>
      <c r="M561" s="11"/>
      <c r="O561" s="34" t="s">
        <v>19</v>
      </c>
      <c r="P561" s="34" t="s">
        <v>20</v>
      </c>
    </row>
    <row r="562" customFormat="false" ht="144" hidden="true" customHeight="true" outlineLevel="0" collapsed="false">
      <c r="A562" s="8"/>
      <c r="B562" s="35"/>
      <c r="C562" s="9"/>
      <c r="D562" s="9"/>
      <c r="E562" s="10"/>
      <c r="F562" s="10"/>
      <c r="G562" s="10"/>
      <c r="H562" s="10"/>
      <c r="I562" s="10"/>
      <c r="J562" s="10"/>
      <c r="K562" s="53"/>
      <c r="L562" s="11"/>
      <c r="M562" s="11"/>
      <c r="N562" s="54" t="s">
        <v>354</v>
      </c>
      <c r="O562" s="34" t="n">
        <v>0</v>
      </c>
      <c r="P562" s="34" t="n">
        <v>1</v>
      </c>
    </row>
    <row r="563" customFormat="false" ht="206.25" hidden="true" customHeight="true" outlineLevel="0" collapsed="false">
      <c r="A563" s="8"/>
      <c r="B563" s="35"/>
      <c r="C563" s="9"/>
      <c r="D563" s="9"/>
      <c r="E563" s="10"/>
      <c r="F563" s="10"/>
      <c r="G563" s="10"/>
      <c r="H563" s="10"/>
      <c r="I563" s="10"/>
      <c r="J563" s="10"/>
      <c r="K563" s="53"/>
      <c r="L563" s="11"/>
      <c r="M563" s="11"/>
      <c r="N563" s="54" t="s">
        <v>355</v>
      </c>
      <c r="O563" s="34" t="n">
        <v>1</v>
      </c>
      <c r="P563" s="34" t="n">
        <v>4</v>
      </c>
    </row>
    <row r="564" customFormat="false" ht="201" hidden="true" customHeight="true" outlineLevel="0" collapsed="false">
      <c r="A564" s="8"/>
      <c r="B564" s="35"/>
      <c r="C564" s="9"/>
      <c r="D564" s="9"/>
      <c r="E564" s="10"/>
      <c r="F564" s="10"/>
      <c r="G564" s="10"/>
      <c r="H564" s="10"/>
      <c r="I564" s="10"/>
      <c r="J564" s="10"/>
      <c r="K564" s="53"/>
      <c r="L564" s="11"/>
      <c r="M564" s="11"/>
      <c r="N564" s="54" t="s">
        <v>356</v>
      </c>
      <c r="O564" s="34" t="n">
        <v>4</v>
      </c>
      <c r="P564" s="34" t="n">
        <v>8</v>
      </c>
    </row>
    <row r="565" customFormat="false" ht="201" hidden="true" customHeight="true" outlineLevel="0" collapsed="false">
      <c r="A565" s="8"/>
      <c r="B565" s="35"/>
      <c r="C565" s="9"/>
      <c r="D565" s="9"/>
      <c r="E565" s="10"/>
      <c r="F565" s="10"/>
      <c r="G565" s="10"/>
      <c r="H565" s="10"/>
      <c r="I565" s="10"/>
      <c r="J565" s="10"/>
      <c r="K565" s="53"/>
      <c r="L565" s="11"/>
      <c r="M565" s="11"/>
      <c r="N565" s="54" t="s">
        <v>357</v>
      </c>
      <c r="O565" s="34" t="n">
        <v>8</v>
      </c>
      <c r="P565" s="34" t="n">
        <v>16</v>
      </c>
    </row>
    <row r="566" customFormat="false" ht="57" hidden="true" customHeight="true" outlineLevel="0" collapsed="false">
      <c r="A566" s="8"/>
      <c r="B566" s="35"/>
      <c r="C566" s="9"/>
      <c r="D566" s="9"/>
      <c r="E566" s="10"/>
      <c r="F566" s="10"/>
      <c r="G566" s="10"/>
      <c r="H566" s="10"/>
      <c r="I566" s="10"/>
      <c r="J566" s="10"/>
      <c r="K566" s="53"/>
      <c r="L566" s="11"/>
      <c r="M566" s="11"/>
      <c r="N566" s="54" t="s">
        <v>358</v>
      </c>
      <c r="O566" s="34" t="n">
        <v>16</v>
      </c>
      <c r="P566" s="34" t="n">
        <v>50</v>
      </c>
    </row>
    <row r="567" customFormat="false" ht="57" hidden="true" customHeight="true" outlineLevel="0" collapsed="false">
      <c r="A567" s="8"/>
      <c r="B567" s="35"/>
      <c r="C567" s="9"/>
      <c r="D567" s="9"/>
      <c r="E567" s="10"/>
      <c r="F567" s="10"/>
      <c r="G567" s="10"/>
      <c r="H567" s="10"/>
      <c r="I567" s="10"/>
      <c r="J567" s="10"/>
      <c r="K567" s="53"/>
      <c r="L567" s="11"/>
      <c r="M567" s="11"/>
      <c r="N567" s="54" t="s">
        <v>358</v>
      </c>
      <c r="O567" s="34" t="n">
        <v>50</v>
      </c>
      <c r="P567" s="34" t="n">
        <v>80</v>
      </c>
    </row>
    <row r="568" customFormat="false" ht="14.25" hidden="true" customHeight="false" outlineLevel="0" collapsed="false">
      <c r="A568" s="8"/>
      <c r="B568" s="35"/>
      <c r="C568" s="9"/>
      <c r="D568" s="9"/>
      <c r="E568" s="10"/>
      <c r="F568" s="10"/>
      <c r="G568" s="10"/>
      <c r="H568" s="10"/>
      <c r="I568" s="10"/>
      <c r="J568" s="10"/>
      <c r="L568" s="11"/>
      <c r="M568" s="11"/>
      <c r="N568" s="34" t="s">
        <v>110</v>
      </c>
    </row>
    <row r="569" customFormat="false" ht="14.25" hidden="true" customHeight="false" outlineLevel="0" collapsed="false">
      <c r="A569" s="8"/>
      <c r="B569" s="35"/>
      <c r="C569" s="9"/>
      <c r="D569" s="9"/>
      <c r="E569" s="10"/>
      <c r="F569" s="10"/>
      <c r="G569" s="10"/>
      <c r="H569" s="10"/>
      <c r="I569" s="10"/>
      <c r="J569" s="10"/>
      <c r="K569" s="10"/>
      <c r="L569" s="11"/>
      <c r="M569" s="11"/>
    </row>
    <row r="570" customFormat="false" ht="15" hidden="false" customHeight="true" outlineLevel="0" collapsed="false">
      <c r="A570" s="1" t="s">
        <v>0</v>
      </c>
      <c r="B570" s="35" t="s">
        <v>0</v>
      </c>
      <c r="C570" s="9"/>
      <c r="D570" s="30"/>
      <c r="E570" s="31"/>
      <c r="F570" s="31"/>
      <c r="G570" s="31"/>
      <c r="H570" s="31"/>
      <c r="I570" s="31"/>
      <c r="J570" s="31"/>
      <c r="K570" s="31"/>
      <c r="L570" s="32"/>
      <c r="M570" s="11"/>
      <c r="X570" s="57"/>
    </row>
    <row r="571" customFormat="false" ht="15" hidden="false" customHeight="true" outlineLevel="0" collapsed="false">
      <c r="A571" s="8" t="s">
        <v>0</v>
      </c>
      <c r="B571" s="35" t="s">
        <v>0</v>
      </c>
      <c r="C571" s="9"/>
      <c r="D571" s="10"/>
      <c r="E571" s="10"/>
      <c r="F571" s="10"/>
      <c r="G571" s="10"/>
      <c r="H571" s="10"/>
      <c r="I571" s="10"/>
      <c r="J571" s="10"/>
      <c r="K571" s="10"/>
      <c r="L571" s="10"/>
      <c r="M571" s="11"/>
    </row>
    <row r="572" customFormat="false" ht="8.25" hidden="false" customHeight="true" outlineLevel="0" collapsed="false">
      <c r="A572" s="8" t="s">
        <v>0</v>
      </c>
      <c r="B572" s="35" t="s">
        <v>0</v>
      </c>
      <c r="C572" s="9"/>
      <c r="D572" s="40"/>
      <c r="E572" s="41"/>
      <c r="F572" s="41"/>
      <c r="G572" s="41"/>
      <c r="H572" s="41"/>
      <c r="I572" s="41"/>
      <c r="J572" s="41"/>
      <c r="K572" s="41"/>
      <c r="L572" s="43"/>
      <c r="M572" s="11"/>
    </row>
    <row r="573" customFormat="false" ht="18" hidden="false" customHeight="true" outlineLevel="0" collapsed="false">
      <c r="A573" s="8" t="s">
        <v>0</v>
      </c>
      <c r="B573" s="35" t="s">
        <v>0</v>
      </c>
      <c r="C573" s="9"/>
      <c r="D573" s="9"/>
      <c r="E573" s="49" t="s">
        <v>269</v>
      </c>
      <c r="F573" s="10"/>
      <c r="G573" s="50" t="s">
        <v>13</v>
      </c>
      <c r="H573" s="60" t="s">
        <v>131</v>
      </c>
      <c r="I573" s="10"/>
      <c r="J573" s="10"/>
      <c r="K573" s="51" t="s">
        <v>18</v>
      </c>
      <c r="L573" s="11"/>
      <c r="M573" s="11"/>
    </row>
    <row r="574" customFormat="false" ht="129.75" hidden="false" customHeight="true" outlineLevel="0" collapsed="false">
      <c r="A574" s="8" t="s">
        <v>0</v>
      </c>
      <c r="B574" s="35" t="s">
        <v>0</v>
      </c>
      <c r="C574" s="9"/>
      <c r="D574" s="9"/>
      <c r="E574" s="10"/>
      <c r="F574" s="10"/>
      <c r="G574" s="10"/>
      <c r="H574" s="10"/>
      <c r="I574" s="10"/>
      <c r="J574" s="10"/>
      <c r="K574" s="52" t="str">
        <f aca="false">IF(AND(G573&gt;=O575,G573&lt;=P575),N575,IF(AND(G573&gt;=O576,G573&lt;=P576),N576,IF(AND(G573&gt;=O577,G573&lt;=P577),N577,IF(AND(G573&gt;=O578,G573&lt;=P578),N578,IF(AND(G573&gt;=O579,G573&lt;=P579),N579,IF(AND(G573&gt;=O580,G573&lt;=P580),N580,N581))))))</f>
        <v>Verify Data Entry - Enter 0 for N.N </v>
      </c>
      <c r="L574" s="11"/>
      <c r="M574" s="11"/>
      <c r="O574" s="34" t="s">
        <v>19</v>
      </c>
      <c r="P574" s="34" t="s">
        <v>20</v>
      </c>
    </row>
    <row r="575" customFormat="false" ht="144" hidden="true" customHeight="true" outlineLevel="0" collapsed="false">
      <c r="A575" s="8"/>
      <c r="B575" s="35"/>
      <c r="C575" s="9"/>
      <c r="D575" s="9"/>
      <c r="E575" s="10"/>
      <c r="F575" s="10"/>
      <c r="G575" s="10"/>
      <c r="H575" s="10"/>
      <c r="I575" s="10"/>
      <c r="J575" s="10"/>
      <c r="K575" s="53"/>
      <c r="L575" s="11"/>
      <c r="M575" s="11"/>
      <c r="N575" s="54" t="s">
        <v>359</v>
      </c>
      <c r="O575" s="34" t="n">
        <v>0</v>
      </c>
      <c r="P575" s="34" t="n">
        <v>0.1</v>
      </c>
    </row>
    <row r="576" customFormat="false" ht="127.5" hidden="true" customHeight="true" outlineLevel="0" collapsed="false">
      <c r="A576" s="8"/>
      <c r="B576" s="35"/>
      <c r="C576" s="9"/>
      <c r="D576" s="9"/>
      <c r="E576" s="10"/>
      <c r="F576" s="10"/>
      <c r="G576" s="10"/>
      <c r="H576" s="10"/>
      <c r="I576" s="10"/>
      <c r="J576" s="10"/>
      <c r="K576" s="53"/>
      <c r="L576" s="11"/>
      <c r="M576" s="11"/>
      <c r="N576" s="54" t="s">
        <v>271</v>
      </c>
      <c r="O576" s="34" t="n">
        <v>0.1</v>
      </c>
      <c r="P576" s="34" t="n">
        <v>10</v>
      </c>
    </row>
    <row r="577" customFormat="false" ht="100.5" hidden="true" customHeight="true" outlineLevel="0" collapsed="false">
      <c r="A577" s="8"/>
      <c r="B577" s="35"/>
      <c r="C577" s="9"/>
      <c r="D577" s="9"/>
      <c r="E577" s="10"/>
      <c r="F577" s="10"/>
      <c r="G577" s="10"/>
      <c r="H577" s="10"/>
      <c r="I577" s="10"/>
      <c r="J577" s="10"/>
      <c r="K577" s="53"/>
      <c r="L577" s="11"/>
      <c r="M577" s="11"/>
      <c r="N577" s="54" t="s">
        <v>271</v>
      </c>
      <c r="O577" s="34" t="n">
        <v>10</v>
      </c>
      <c r="P577" s="34" t="n">
        <v>20</v>
      </c>
    </row>
    <row r="578" customFormat="false" ht="100.5" hidden="true" customHeight="true" outlineLevel="0" collapsed="false">
      <c r="A578" s="8"/>
      <c r="B578" s="35"/>
      <c r="C578" s="9"/>
      <c r="D578" s="9"/>
      <c r="E578" s="10"/>
      <c r="F578" s="10"/>
      <c r="G578" s="10"/>
      <c r="H578" s="10"/>
      <c r="I578" s="10"/>
      <c r="J578" s="10"/>
      <c r="K578" s="53"/>
      <c r="L578" s="11"/>
      <c r="M578" s="11"/>
      <c r="N578" s="54" t="s">
        <v>271</v>
      </c>
      <c r="O578" s="34" t="n">
        <v>20</v>
      </c>
      <c r="P578" s="34" t="n">
        <v>30</v>
      </c>
    </row>
    <row r="579" customFormat="false" ht="100.5" hidden="true" customHeight="true" outlineLevel="0" collapsed="false">
      <c r="A579" s="8"/>
      <c r="B579" s="35"/>
      <c r="C579" s="9"/>
      <c r="D579" s="9"/>
      <c r="E579" s="10"/>
      <c r="F579" s="10"/>
      <c r="G579" s="10"/>
      <c r="H579" s="10"/>
      <c r="I579" s="10"/>
      <c r="J579" s="10"/>
      <c r="K579" s="53"/>
      <c r="L579" s="11"/>
      <c r="M579" s="11"/>
      <c r="N579" s="54" t="s">
        <v>271</v>
      </c>
      <c r="O579" s="34" t="n">
        <v>30</v>
      </c>
      <c r="P579" s="34" t="n">
        <v>40</v>
      </c>
    </row>
    <row r="580" customFormat="false" ht="100.5" hidden="true" customHeight="true" outlineLevel="0" collapsed="false">
      <c r="A580" s="8"/>
      <c r="B580" s="35"/>
      <c r="C580" s="9"/>
      <c r="D580" s="9"/>
      <c r="E580" s="10"/>
      <c r="F580" s="10"/>
      <c r="G580" s="10"/>
      <c r="H580" s="10"/>
      <c r="I580" s="10"/>
      <c r="J580" s="10"/>
      <c r="K580" s="53"/>
      <c r="L580" s="11"/>
      <c r="M580" s="11"/>
      <c r="N580" s="54" t="s">
        <v>271</v>
      </c>
      <c r="O580" s="34" t="n">
        <v>40</v>
      </c>
      <c r="P580" s="34" t="n">
        <v>100</v>
      </c>
    </row>
    <row r="581" customFormat="false" ht="14.25" hidden="true" customHeight="false" outlineLevel="0" collapsed="false">
      <c r="A581" s="8"/>
      <c r="B581" s="35"/>
      <c r="C581" s="9"/>
      <c r="D581" s="9"/>
      <c r="E581" s="10"/>
      <c r="F581" s="10"/>
      <c r="G581" s="10"/>
      <c r="H581" s="10"/>
      <c r="I581" s="10"/>
      <c r="J581" s="10"/>
      <c r="L581" s="11"/>
      <c r="M581" s="11"/>
      <c r="N581" s="34" t="s">
        <v>110</v>
      </c>
    </row>
    <row r="582" customFormat="false" ht="14.25" hidden="true" customHeight="false" outlineLevel="0" collapsed="false">
      <c r="A582" s="8"/>
      <c r="B582" s="35"/>
      <c r="C582" s="9"/>
      <c r="D582" s="9"/>
      <c r="E582" s="10"/>
      <c r="F582" s="10"/>
      <c r="G582" s="10"/>
      <c r="H582" s="10"/>
      <c r="I582" s="10"/>
      <c r="J582" s="10"/>
      <c r="K582" s="10"/>
      <c r="L582" s="11"/>
      <c r="M582" s="11"/>
    </row>
    <row r="583" customFormat="false" ht="15" hidden="false" customHeight="true" outlineLevel="0" collapsed="false">
      <c r="A583" s="1" t="s">
        <v>0</v>
      </c>
      <c r="B583" s="35" t="s">
        <v>0</v>
      </c>
      <c r="C583" s="9"/>
      <c r="D583" s="30"/>
      <c r="E583" s="31"/>
      <c r="F583" s="31"/>
      <c r="G583" s="31"/>
      <c r="H583" s="31"/>
      <c r="I583" s="31"/>
      <c r="J583" s="31"/>
      <c r="K583" s="31"/>
      <c r="L583" s="32"/>
      <c r="M583" s="11"/>
      <c r="X583" s="57"/>
    </row>
    <row r="584" customFormat="false" ht="15" hidden="false" customHeight="true" outlineLevel="0" collapsed="false">
      <c r="A584" s="8" t="s">
        <v>0</v>
      </c>
      <c r="B584" s="35" t="s">
        <v>0</v>
      </c>
      <c r="C584" s="9"/>
      <c r="D584" s="10"/>
      <c r="E584" s="10"/>
      <c r="F584" s="10"/>
      <c r="G584" s="10"/>
      <c r="H584" s="10"/>
      <c r="I584" s="10"/>
      <c r="J584" s="10"/>
      <c r="K584" s="10"/>
      <c r="L584" s="10"/>
      <c r="M584" s="11"/>
    </row>
    <row r="585" customFormat="false" ht="8.25" hidden="false" customHeight="true" outlineLevel="0" collapsed="false">
      <c r="A585" s="8" t="s">
        <v>0</v>
      </c>
      <c r="B585" s="35" t="s">
        <v>0</v>
      </c>
      <c r="C585" s="9"/>
      <c r="D585" s="40"/>
      <c r="E585" s="41"/>
      <c r="F585" s="41"/>
      <c r="G585" s="41"/>
      <c r="H585" s="41"/>
      <c r="I585" s="41"/>
      <c r="J585" s="41"/>
      <c r="K585" s="41"/>
      <c r="L585" s="43"/>
      <c r="M585" s="11"/>
    </row>
    <row r="586" customFormat="false" ht="18" hidden="false" customHeight="true" outlineLevel="0" collapsed="false">
      <c r="A586" s="8" t="s">
        <v>0</v>
      </c>
      <c r="B586" s="35" t="s">
        <v>0</v>
      </c>
      <c r="C586" s="9"/>
      <c r="D586" s="9"/>
      <c r="E586" s="49" t="s">
        <v>272</v>
      </c>
      <c r="F586" s="10"/>
      <c r="G586" s="50" t="s">
        <v>13</v>
      </c>
      <c r="H586" s="60" t="s">
        <v>131</v>
      </c>
      <c r="I586" s="10"/>
      <c r="J586" s="10"/>
      <c r="K586" s="51" t="s">
        <v>18</v>
      </c>
      <c r="L586" s="11"/>
      <c r="M586" s="11"/>
    </row>
    <row r="587" customFormat="false" ht="160.5" hidden="false" customHeight="true" outlineLevel="0" collapsed="false">
      <c r="A587" s="8" t="s">
        <v>0</v>
      </c>
      <c r="B587" s="35" t="s">
        <v>0</v>
      </c>
      <c r="C587" s="9"/>
      <c r="D587" s="9"/>
      <c r="E587" s="10"/>
      <c r="F587" s="10"/>
      <c r="G587" s="10"/>
      <c r="H587" s="10"/>
      <c r="I587" s="10"/>
      <c r="J587" s="10"/>
      <c r="K587" s="52" t="str">
        <f aca="false">IF(AND(G586&gt;=O588,G586&lt;=P588),N588,IF(AND(G586&gt;=O589,G586&lt;=P589),N589,IF(AND(G586&gt;=O590,G586&lt;=P590),N590,IF(AND(G586&gt;=O591,G586&lt;=P591),N591,IF(AND(G586&gt;=O592,G586&lt;=P592),N592,IF(AND(G586&gt;=O593,G586&lt;=P593),N593,N594))))))</f>
        <v>Verify Data Entry - Enter 0 for N.N </v>
      </c>
      <c r="L587" s="11"/>
      <c r="M587" s="11"/>
      <c r="O587" s="34" t="s">
        <v>19</v>
      </c>
      <c r="P587" s="34" t="s">
        <v>20</v>
      </c>
    </row>
    <row r="588" customFormat="false" ht="144" hidden="true" customHeight="true" outlineLevel="0" collapsed="false">
      <c r="A588" s="8"/>
      <c r="B588" s="35"/>
      <c r="C588" s="9"/>
      <c r="D588" s="9"/>
      <c r="E588" s="10"/>
      <c r="F588" s="10"/>
      <c r="G588" s="10"/>
      <c r="H588" s="10"/>
      <c r="I588" s="10"/>
      <c r="J588" s="10"/>
      <c r="K588" s="53"/>
      <c r="L588" s="11"/>
      <c r="M588" s="11"/>
      <c r="N588" s="54" t="s">
        <v>360</v>
      </c>
      <c r="O588" s="34" t="n">
        <v>0</v>
      </c>
      <c r="P588" s="34" t="n">
        <v>0.5</v>
      </c>
    </row>
    <row r="589" customFormat="false" ht="127.5" hidden="true" customHeight="true" outlineLevel="0" collapsed="false">
      <c r="A589" s="8"/>
      <c r="B589" s="35"/>
      <c r="C589" s="9"/>
      <c r="D589" s="9"/>
      <c r="E589" s="10"/>
      <c r="F589" s="10"/>
      <c r="G589" s="10"/>
      <c r="H589" s="10"/>
      <c r="I589" s="10"/>
      <c r="J589" s="10"/>
      <c r="K589" s="53"/>
      <c r="L589" s="11"/>
      <c r="M589" s="11"/>
      <c r="N589" s="54" t="s">
        <v>361</v>
      </c>
      <c r="O589" s="34" t="n">
        <v>0.5</v>
      </c>
      <c r="P589" s="34" t="n">
        <v>100</v>
      </c>
    </row>
    <row r="590" customFormat="false" ht="144" hidden="true" customHeight="true" outlineLevel="0" collapsed="false">
      <c r="A590" s="8"/>
      <c r="B590" s="35"/>
      <c r="C590" s="9"/>
      <c r="D590" s="9"/>
      <c r="E590" s="10"/>
      <c r="F590" s="10"/>
      <c r="G590" s="10"/>
      <c r="H590" s="10"/>
      <c r="I590" s="10"/>
      <c r="J590" s="10"/>
      <c r="K590" s="53"/>
      <c r="L590" s="11"/>
      <c r="M590" s="11"/>
      <c r="N590" s="54" t="s">
        <v>361</v>
      </c>
      <c r="O590" s="34" t="n">
        <v>0.5</v>
      </c>
      <c r="P590" s="34" t="n">
        <v>100</v>
      </c>
    </row>
    <row r="591" customFormat="false" ht="144" hidden="true" customHeight="true" outlineLevel="0" collapsed="false">
      <c r="A591" s="8"/>
      <c r="B591" s="35"/>
      <c r="C591" s="9"/>
      <c r="D591" s="9"/>
      <c r="E591" s="10"/>
      <c r="F591" s="10"/>
      <c r="G591" s="10"/>
      <c r="H591" s="10"/>
      <c r="I591" s="10"/>
      <c r="J591" s="10"/>
      <c r="K591" s="53"/>
      <c r="L591" s="11"/>
      <c r="M591" s="11"/>
      <c r="N591" s="54" t="s">
        <v>361</v>
      </c>
      <c r="O591" s="34" t="n">
        <v>0.5</v>
      </c>
      <c r="P591" s="34" t="n">
        <v>100</v>
      </c>
    </row>
    <row r="592" customFormat="false" ht="144" hidden="true" customHeight="true" outlineLevel="0" collapsed="false">
      <c r="A592" s="8"/>
      <c r="B592" s="35"/>
      <c r="C592" s="9"/>
      <c r="D592" s="9"/>
      <c r="E592" s="10"/>
      <c r="F592" s="10"/>
      <c r="G592" s="10"/>
      <c r="H592" s="10"/>
      <c r="I592" s="10"/>
      <c r="J592" s="10"/>
      <c r="K592" s="53"/>
      <c r="L592" s="11"/>
      <c r="M592" s="11"/>
      <c r="N592" s="54" t="s">
        <v>361</v>
      </c>
      <c r="O592" s="34" t="n">
        <v>0.5</v>
      </c>
      <c r="P592" s="34" t="n">
        <v>100</v>
      </c>
    </row>
    <row r="593" customFormat="false" ht="144" hidden="true" customHeight="true" outlineLevel="0" collapsed="false">
      <c r="A593" s="8"/>
      <c r="B593" s="35"/>
      <c r="C593" s="9"/>
      <c r="D593" s="9"/>
      <c r="E593" s="10"/>
      <c r="F593" s="10"/>
      <c r="G593" s="10"/>
      <c r="H593" s="10"/>
      <c r="I593" s="10"/>
      <c r="J593" s="10"/>
      <c r="K593" s="53"/>
      <c r="L593" s="11"/>
      <c r="M593" s="11"/>
      <c r="N593" s="54" t="s">
        <v>361</v>
      </c>
      <c r="O593" s="34" t="n">
        <v>0.5</v>
      </c>
      <c r="P593" s="34" t="n">
        <v>100</v>
      </c>
    </row>
    <row r="594" customFormat="false" ht="14.25" hidden="true" customHeight="false" outlineLevel="0" collapsed="false">
      <c r="A594" s="8"/>
      <c r="B594" s="35"/>
      <c r="C594" s="9"/>
      <c r="D594" s="9"/>
      <c r="E594" s="10"/>
      <c r="F594" s="10"/>
      <c r="G594" s="10"/>
      <c r="H594" s="10"/>
      <c r="I594" s="10"/>
      <c r="J594" s="10"/>
      <c r="L594" s="11"/>
      <c r="M594" s="11"/>
      <c r="N594" s="34" t="s">
        <v>110</v>
      </c>
    </row>
    <row r="595" customFormat="false" ht="14.25" hidden="true" customHeight="false" outlineLevel="0" collapsed="false">
      <c r="A595" s="8"/>
      <c r="B595" s="35"/>
      <c r="C595" s="9"/>
      <c r="D595" s="9"/>
      <c r="E595" s="10"/>
      <c r="F595" s="10"/>
      <c r="G595" s="10"/>
      <c r="H595" s="10"/>
      <c r="I595" s="10"/>
      <c r="J595" s="10"/>
      <c r="K595" s="10"/>
      <c r="L595" s="11"/>
      <c r="M595" s="11"/>
    </row>
    <row r="596" customFormat="false" ht="15" hidden="false" customHeight="true" outlineLevel="0" collapsed="false">
      <c r="A596" s="1" t="s">
        <v>275</v>
      </c>
      <c r="B596" s="35" t="s">
        <v>0</v>
      </c>
      <c r="C596" s="9"/>
      <c r="D596" s="30"/>
      <c r="E596" s="31"/>
      <c r="F596" s="31"/>
      <c r="G596" s="31"/>
      <c r="H596" s="31"/>
      <c r="I596" s="31"/>
      <c r="J596" s="31"/>
      <c r="K596" s="31"/>
      <c r="L596" s="32"/>
      <c r="M596" s="11"/>
      <c r="X596" s="57"/>
    </row>
    <row r="597" customFormat="false" ht="14.25" hidden="true" customHeight="false" outlineLevel="0" collapsed="false">
      <c r="A597" s="8" t="s">
        <v>275</v>
      </c>
      <c r="B597" s="35"/>
      <c r="C597" s="9"/>
      <c r="D597" s="10"/>
      <c r="E597" s="10"/>
      <c r="F597" s="10"/>
      <c r="G597" s="10"/>
      <c r="H597" s="10"/>
      <c r="I597" s="10"/>
      <c r="J597" s="10"/>
      <c r="K597" s="10"/>
      <c r="L597" s="10"/>
      <c r="M597" s="11"/>
    </row>
    <row r="598" customFormat="false" ht="14.25" hidden="true" customHeight="false" outlineLevel="0" collapsed="false">
      <c r="A598" s="1" t="s">
        <v>0</v>
      </c>
      <c r="B598" s="35"/>
      <c r="C598" s="9"/>
      <c r="D598" s="10"/>
      <c r="E598" s="10"/>
      <c r="F598" s="10"/>
      <c r="G598" s="10"/>
      <c r="H598" s="10"/>
      <c r="I598" s="10"/>
      <c r="J598" s="10"/>
      <c r="K598" s="10"/>
      <c r="L598" s="10"/>
      <c r="M598" s="11"/>
    </row>
    <row r="599" customFormat="false" ht="15" hidden="false" customHeight="true" outlineLevel="0" collapsed="false">
      <c r="A599" s="1" t="s">
        <v>0</v>
      </c>
      <c r="B599" s="35" t="s">
        <v>0</v>
      </c>
      <c r="C599" s="30"/>
      <c r="D599" s="31"/>
      <c r="E599" s="31"/>
      <c r="F599" s="31"/>
      <c r="G599" s="31"/>
      <c r="H599" s="31"/>
      <c r="I599" s="31"/>
      <c r="J599" s="31"/>
      <c r="K599" s="31"/>
      <c r="L599" s="31"/>
      <c r="M599" s="32"/>
    </row>
    <row r="600" s="33" customFormat="true" ht="6.75" hidden="false" customHeight="true" outlineLevel="0" collapsed="false">
      <c r="A600" s="1" t="s">
        <v>0</v>
      </c>
      <c r="B600" s="35" t="s">
        <v>0</v>
      </c>
      <c r="N600" s="34"/>
      <c r="O600" s="34"/>
      <c r="P600" s="34"/>
      <c r="Q600" s="34"/>
      <c r="R600" s="34"/>
      <c r="S600" s="34"/>
      <c r="T600" s="34"/>
      <c r="U600" s="34"/>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34"/>
      <c r="AU600" s="34"/>
      <c r="AV600" s="34"/>
      <c r="AW600" s="34"/>
      <c r="AX600" s="34"/>
      <c r="AY600" s="34"/>
      <c r="AZ600" s="34"/>
    </row>
    <row r="601" customFormat="false" ht="15" hidden="false" customHeight="true" outlineLevel="0" collapsed="false">
      <c r="A601" s="8" t="s">
        <v>0</v>
      </c>
      <c r="B601" s="35" t="s">
        <v>0</v>
      </c>
      <c r="C601" s="40"/>
      <c r="D601" s="41"/>
      <c r="E601" s="41"/>
      <c r="F601" s="41"/>
      <c r="G601" s="41"/>
      <c r="H601" s="41"/>
      <c r="I601" s="41"/>
      <c r="J601" s="41"/>
      <c r="K601" s="41"/>
      <c r="L601" s="41"/>
      <c r="M601" s="43"/>
    </row>
    <row r="602" customFormat="false" ht="27.75" hidden="false" customHeight="true" outlineLevel="0" collapsed="false">
      <c r="A602" s="8" t="s">
        <v>0</v>
      </c>
      <c r="B602" s="35" t="s">
        <v>0</v>
      </c>
      <c r="C602" s="9"/>
      <c r="D602" s="12" t="s">
        <v>362</v>
      </c>
      <c r="E602" s="13"/>
      <c r="F602" s="13"/>
      <c r="G602" s="13"/>
      <c r="H602" s="13"/>
      <c r="I602" s="13"/>
      <c r="J602" s="14"/>
      <c r="K602" s="15"/>
      <c r="L602" s="15"/>
      <c r="M602" s="16"/>
      <c r="N602" s="48"/>
    </row>
    <row r="603" customFormat="false" ht="15" hidden="false" customHeight="true" outlineLevel="0" collapsed="false">
      <c r="A603" s="8" t="s">
        <v>0</v>
      </c>
      <c r="B603" s="35" t="s">
        <v>0</v>
      </c>
      <c r="C603" s="9"/>
      <c r="D603" s="10"/>
      <c r="E603" s="10"/>
      <c r="F603" s="10"/>
      <c r="G603" s="10"/>
      <c r="H603" s="10"/>
      <c r="I603" s="10"/>
      <c r="J603" s="10"/>
      <c r="K603" s="10"/>
      <c r="L603" s="10"/>
      <c r="M603" s="11"/>
    </row>
    <row r="604" customFormat="false" ht="8.25" hidden="false" customHeight="true" outlineLevel="0" collapsed="false">
      <c r="A604" s="8" t="s">
        <v>0</v>
      </c>
      <c r="B604" s="35" t="s">
        <v>0</v>
      </c>
      <c r="C604" s="9"/>
      <c r="D604" s="40"/>
      <c r="E604" s="41"/>
      <c r="F604" s="41"/>
      <c r="G604" s="41"/>
      <c r="H604" s="41"/>
      <c r="I604" s="41"/>
      <c r="J604" s="41"/>
      <c r="K604" s="41"/>
      <c r="L604" s="43"/>
      <c r="M604" s="11"/>
    </row>
    <row r="605" customFormat="false" ht="18" hidden="false" customHeight="true" outlineLevel="0" collapsed="false">
      <c r="A605" s="8" t="s">
        <v>0</v>
      </c>
      <c r="B605" s="35" t="s">
        <v>0</v>
      </c>
      <c r="C605" s="9"/>
      <c r="D605" s="9"/>
      <c r="E605" s="49" t="s">
        <v>363</v>
      </c>
      <c r="F605" s="10"/>
      <c r="G605" s="50" t="s">
        <v>13</v>
      </c>
      <c r="H605" s="60" t="s">
        <v>131</v>
      </c>
      <c r="I605" s="10"/>
      <c r="J605" s="10"/>
      <c r="K605" s="51" t="s">
        <v>18</v>
      </c>
      <c r="L605" s="11"/>
      <c r="M605" s="11"/>
    </row>
    <row r="606" customFormat="false" ht="168.75" hidden="false" customHeight="true" outlineLevel="0" collapsed="false">
      <c r="A606" s="8" t="s">
        <v>0</v>
      </c>
      <c r="B606" s="35" t="s">
        <v>0</v>
      </c>
      <c r="C606" s="9"/>
      <c r="D606" s="9"/>
      <c r="E606" s="10"/>
      <c r="F606" s="10"/>
      <c r="G606" s="10"/>
      <c r="H606" s="10"/>
      <c r="I606" s="10"/>
      <c r="J606" s="10"/>
      <c r="K606" s="52" t="str">
        <f aca="false">IF(AND(G605&gt;=O607,G605&lt;=P607),N607,IF(AND(G605&gt;=O608,G605&lt;=P608),N608,IF(AND(G605&gt;=O609,G605&lt;=P609),N609,IF(AND(G605&gt;=O610,G605&lt;=P610),N610,IF(AND(G605&gt;=O611,G605&lt;=P611),N611,IF(AND(G605&gt;=O612,G605&lt;=P612),N612,N613))))))</f>
        <v>Verify Data Entry</v>
      </c>
      <c r="L606" s="11"/>
      <c r="M606" s="11"/>
      <c r="O606" s="34" t="s">
        <v>19</v>
      </c>
      <c r="P606" s="34" t="s">
        <v>20</v>
      </c>
    </row>
    <row r="607" customFormat="false" ht="144" hidden="true" customHeight="true" outlineLevel="0" collapsed="false">
      <c r="A607" s="8"/>
      <c r="B607" s="35"/>
      <c r="C607" s="9"/>
      <c r="D607" s="9"/>
      <c r="E607" s="10"/>
      <c r="F607" s="10"/>
      <c r="G607" s="10"/>
      <c r="H607" s="10"/>
      <c r="I607" s="10"/>
      <c r="J607" s="10"/>
      <c r="K607" s="53"/>
      <c r="L607" s="11"/>
      <c r="M607" s="11"/>
      <c r="N607" s="54" t="s">
        <v>364</v>
      </c>
      <c r="O607" s="34" t="n">
        <v>0</v>
      </c>
      <c r="P607" s="34" t="n">
        <v>200</v>
      </c>
    </row>
    <row r="608" customFormat="false" ht="14.25" hidden="true" customHeight="false" outlineLevel="0" collapsed="false">
      <c r="A608" s="8"/>
      <c r="B608" s="35"/>
      <c r="C608" s="9"/>
      <c r="D608" s="9"/>
      <c r="E608" s="10"/>
      <c r="F608" s="10"/>
      <c r="G608" s="10"/>
      <c r="H608" s="10"/>
      <c r="I608" s="10"/>
      <c r="J608" s="10"/>
      <c r="K608" s="53"/>
      <c r="L608" s="11"/>
      <c r="M608" s="11"/>
      <c r="N608" s="54" t="s">
        <v>364</v>
      </c>
      <c r="O608" s="34" t="n">
        <v>0</v>
      </c>
      <c r="P608" s="34" t="n">
        <v>200</v>
      </c>
    </row>
    <row r="609" customFormat="false" ht="14.25" hidden="true" customHeight="false" outlineLevel="0" collapsed="false">
      <c r="A609" s="8"/>
      <c r="B609" s="35"/>
      <c r="C609" s="9"/>
      <c r="D609" s="9"/>
      <c r="E609" s="10"/>
      <c r="F609" s="10"/>
      <c r="G609" s="10"/>
      <c r="H609" s="10"/>
      <c r="I609" s="10"/>
      <c r="J609" s="10"/>
      <c r="K609" s="53"/>
      <c r="L609" s="11"/>
      <c r="M609" s="11"/>
      <c r="N609" s="54" t="s">
        <v>364</v>
      </c>
      <c r="O609" s="34" t="n">
        <v>0</v>
      </c>
      <c r="P609" s="34" t="n">
        <v>200</v>
      </c>
    </row>
    <row r="610" customFormat="false" ht="14.25" hidden="true" customHeight="false" outlineLevel="0" collapsed="false">
      <c r="A610" s="8"/>
      <c r="B610" s="35"/>
      <c r="C610" s="9"/>
      <c r="D610" s="9"/>
      <c r="E610" s="10"/>
      <c r="F610" s="10"/>
      <c r="G610" s="10"/>
      <c r="H610" s="10"/>
      <c r="I610" s="10"/>
      <c r="J610" s="10"/>
      <c r="K610" s="53"/>
      <c r="L610" s="11"/>
      <c r="M610" s="11"/>
      <c r="N610" s="54" t="s">
        <v>364</v>
      </c>
      <c r="O610" s="34" t="n">
        <v>0</v>
      </c>
      <c r="P610" s="34" t="n">
        <v>200</v>
      </c>
    </row>
    <row r="611" customFormat="false" ht="14.25" hidden="true" customHeight="false" outlineLevel="0" collapsed="false">
      <c r="A611" s="8"/>
      <c r="B611" s="35"/>
      <c r="C611" s="9"/>
      <c r="D611" s="9"/>
      <c r="E611" s="10"/>
      <c r="F611" s="10"/>
      <c r="G611" s="10"/>
      <c r="H611" s="10"/>
      <c r="I611" s="10"/>
      <c r="J611" s="10"/>
      <c r="K611" s="53"/>
      <c r="L611" s="11"/>
      <c r="M611" s="11"/>
      <c r="N611" s="54" t="s">
        <v>364</v>
      </c>
      <c r="O611" s="34" t="n">
        <v>0</v>
      </c>
      <c r="P611" s="34" t="n">
        <v>200</v>
      </c>
    </row>
    <row r="612" customFormat="false" ht="14.25" hidden="true" customHeight="false" outlineLevel="0" collapsed="false">
      <c r="A612" s="8"/>
      <c r="B612" s="35"/>
      <c r="C612" s="9"/>
      <c r="D612" s="9"/>
      <c r="E612" s="10"/>
      <c r="F612" s="10"/>
      <c r="G612" s="10"/>
      <c r="H612" s="10"/>
      <c r="I612" s="10"/>
      <c r="J612" s="10"/>
      <c r="K612" s="53"/>
      <c r="L612" s="11"/>
      <c r="M612" s="11"/>
      <c r="N612" s="54" t="s">
        <v>364</v>
      </c>
      <c r="O612" s="34" t="n">
        <v>0</v>
      </c>
      <c r="P612" s="34" t="n">
        <v>200</v>
      </c>
    </row>
    <row r="613" customFormat="false" ht="14.25" hidden="true" customHeight="false" outlineLevel="0" collapsed="false">
      <c r="A613" s="8"/>
      <c r="B613" s="35"/>
      <c r="C613" s="9"/>
      <c r="D613" s="9"/>
      <c r="E613" s="10"/>
      <c r="F613" s="10"/>
      <c r="G613" s="10"/>
      <c r="H613" s="10"/>
      <c r="I613" s="10"/>
      <c r="J613" s="10"/>
      <c r="L613" s="11"/>
      <c r="M613" s="11"/>
      <c r="N613" s="34" t="s">
        <v>27</v>
      </c>
    </row>
    <row r="614" customFormat="false" ht="14.25" hidden="true" customHeight="false" outlineLevel="0" collapsed="false">
      <c r="A614" s="8"/>
      <c r="B614" s="35"/>
      <c r="C614" s="9"/>
      <c r="D614" s="9"/>
      <c r="E614" s="10"/>
      <c r="F614" s="10"/>
      <c r="G614" s="10"/>
      <c r="H614" s="10"/>
      <c r="I614" s="10"/>
      <c r="J614" s="10"/>
      <c r="K614" s="10"/>
      <c r="L614" s="11"/>
      <c r="M614" s="11"/>
    </row>
    <row r="615" customFormat="false" ht="15" hidden="false" customHeight="true" outlineLevel="0" collapsed="false">
      <c r="A615" s="1" t="s">
        <v>0</v>
      </c>
      <c r="B615" s="35" t="s">
        <v>0</v>
      </c>
      <c r="C615" s="9"/>
      <c r="D615" s="30"/>
      <c r="E615" s="31"/>
      <c r="F615" s="31"/>
      <c r="G615" s="31"/>
      <c r="H615" s="31"/>
      <c r="I615" s="31"/>
      <c r="J615" s="31"/>
      <c r="K615" s="31"/>
      <c r="L615" s="32"/>
      <c r="M615" s="11"/>
      <c r="X615" s="57"/>
    </row>
    <row r="616" customFormat="false" ht="15" hidden="false" customHeight="true" outlineLevel="0" collapsed="false">
      <c r="A616" s="8" t="s">
        <v>0</v>
      </c>
      <c r="B616" s="35" t="s">
        <v>0</v>
      </c>
      <c r="C616" s="9"/>
      <c r="D616" s="10"/>
      <c r="E616" s="10"/>
      <c r="F616" s="10"/>
      <c r="G616" s="10"/>
      <c r="H616" s="10"/>
      <c r="I616" s="10"/>
      <c r="J616" s="10"/>
      <c r="K616" s="10"/>
      <c r="L616" s="10"/>
      <c r="M616" s="11"/>
    </row>
    <row r="617" customFormat="false" ht="8.25" hidden="false" customHeight="true" outlineLevel="0" collapsed="false">
      <c r="A617" s="8" t="s">
        <v>0</v>
      </c>
      <c r="B617" s="35" t="s">
        <v>0</v>
      </c>
      <c r="C617" s="9"/>
      <c r="D617" s="40"/>
      <c r="E617" s="41"/>
      <c r="F617" s="41"/>
      <c r="G617" s="41"/>
      <c r="H617" s="41"/>
      <c r="I617" s="41"/>
      <c r="J617" s="41"/>
      <c r="K617" s="41"/>
      <c r="L617" s="43"/>
      <c r="M617" s="11"/>
    </row>
    <row r="618" customFormat="false" ht="18" hidden="false" customHeight="true" outlineLevel="0" collapsed="false">
      <c r="A618" s="8" t="s">
        <v>0</v>
      </c>
      <c r="B618" s="35" t="s">
        <v>0</v>
      </c>
      <c r="C618" s="9"/>
      <c r="D618" s="9"/>
      <c r="E618" s="49" t="s">
        <v>365</v>
      </c>
      <c r="F618" s="10"/>
      <c r="G618" s="50" t="s">
        <v>13</v>
      </c>
      <c r="H618" s="60" t="s">
        <v>131</v>
      </c>
      <c r="I618" s="10"/>
      <c r="J618" s="10"/>
      <c r="K618" s="51" t="s">
        <v>18</v>
      </c>
      <c r="L618" s="11"/>
      <c r="M618" s="11"/>
    </row>
    <row r="619" customFormat="false" ht="105" hidden="false" customHeight="true" outlineLevel="0" collapsed="false">
      <c r="A619" s="8" t="s">
        <v>0</v>
      </c>
      <c r="B619" s="35" t="s">
        <v>0</v>
      </c>
      <c r="C619" s="9"/>
      <c r="D619" s="9"/>
      <c r="E619" s="10"/>
      <c r="F619" s="10"/>
      <c r="G619" s="10"/>
      <c r="H619" s="10"/>
      <c r="I619" s="10"/>
      <c r="J619" s="10"/>
      <c r="K619" s="52" t="str">
        <f aca="false">IF(AND(G618&gt;=O620,G618&lt;=P620),N620,IF(AND(G618&gt;=O621,G618&lt;=P621),N621,IF(AND(G618&gt;=O622,G618&lt;=P622),N622,IF(AND(G618&gt;=O623,G618&lt;=P623),N623,IF(AND(G618&gt;=O624,G618&lt;=P624),N624,IF(AND(G618&gt;=O625,G618&lt;=P625),N625,N626))))))</f>
        <v>Verify Data Entry</v>
      </c>
      <c r="L619" s="11"/>
      <c r="M619" s="11"/>
      <c r="O619" s="34" t="s">
        <v>19</v>
      </c>
      <c r="P619" s="34" t="s">
        <v>20</v>
      </c>
    </row>
    <row r="620" customFormat="false" ht="144" hidden="true" customHeight="true" outlineLevel="0" collapsed="false">
      <c r="A620" s="8"/>
      <c r="B620" s="35"/>
      <c r="C620" s="9"/>
      <c r="D620" s="9"/>
      <c r="E620" s="10"/>
      <c r="F620" s="10"/>
      <c r="G620" s="10"/>
      <c r="H620" s="10"/>
      <c r="I620" s="10"/>
      <c r="J620" s="10"/>
      <c r="K620" s="53"/>
      <c r="L620" s="11"/>
      <c r="M620" s="11"/>
      <c r="N620" s="54" t="s">
        <v>364</v>
      </c>
      <c r="O620" s="34" t="n">
        <v>0</v>
      </c>
      <c r="P620" s="34" t="n">
        <v>200</v>
      </c>
    </row>
    <row r="621" customFormat="false" ht="127.5" hidden="true" customHeight="true" outlineLevel="0" collapsed="false">
      <c r="A621" s="8"/>
      <c r="B621" s="35"/>
      <c r="C621" s="9"/>
      <c r="D621" s="9"/>
      <c r="E621" s="10"/>
      <c r="F621" s="10"/>
      <c r="G621" s="10"/>
      <c r="H621" s="10"/>
      <c r="I621" s="10"/>
      <c r="J621" s="10"/>
      <c r="K621" s="53"/>
      <c r="L621" s="11"/>
      <c r="M621" s="11"/>
      <c r="N621" s="54" t="s">
        <v>364</v>
      </c>
      <c r="O621" s="34" t="n">
        <v>0</v>
      </c>
      <c r="P621" s="34" t="n">
        <v>200</v>
      </c>
    </row>
    <row r="622" customFormat="false" ht="14.25" hidden="true" customHeight="false" outlineLevel="0" collapsed="false">
      <c r="A622" s="8"/>
      <c r="B622" s="35"/>
      <c r="C622" s="9"/>
      <c r="D622" s="9"/>
      <c r="E622" s="10"/>
      <c r="F622" s="10"/>
      <c r="G622" s="10"/>
      <c r="H622" s="10"/>
      <c r="I622" s="10"/>
      <c r="J622" s="10"/>
      <c r="K622" s="53"/>
      <c r="L622" s="11"/>
      <c r="M622" s="11"/>
      <c r="N622" s="54" t="s">
        <v>364</v>
      </c>
      <c r="O622" s="34" t="n">
        <v>0</v>
      </c>
      <c r="P622" s="34" t="n">
        <v>200</v>
      </c>
    </row>
    <row r="623" customFormat="false" ht="14.25" hidden="true" customHeight="false" outlineLevel="0" collapsed="false">
      <c r="A623" s="8"/>
      <c r="B623" s="35"/>
      <c r="C623" s="9"/>
      <c r="D623" s="9"/>
      <c r="E623" s="10"/>
      <c r="F623" s="10"/>
      <c r="G623" s="10"/>
      <c r="H623" s="10"/>
      <c r="I623" s="10"/>
      <c r="J623" s="10"/>
      <c r="K623" s="53"/>
      <c r="L623" s="11"/>
      <c r="M623" s="11"/>
      <c r="N623" s="54" t="s">
        <v>364</v>
      </c>
      <c r="O623" s="34" t="n">
        <v>0</v>
      </c>
      <c r="P623" s="34" t="n">
        <v>200</v>
      </c>
    </row>
    <row r="624" customFormat="false" ht="14.25" hidden="true" customHeight="false" outlineLevel="0" collapsed="false">
      <c r="A624" s="8"/>
      <c r="B624" s="35"/>
      <c r="C624" s="9"/>
      <c r="D624" s="9"/>
      <c r="E624" s="10"/>
      <c r="F624" s="10"/>
      <c r="G624" s="10"/>
      <c r="H624" s="10"/>
      <c r="I624" s="10"/>
      <c r="J624" s="10"/>
      <c r="K624" s="53"/>
      <c r="L624" s="11"/>
      <c r="M624" s="11"/>
      <c r="N624" s="54" t="s">
        <v>364</v>
      </c>
      <c r="O624" s="34" t="n">
        <v>0</v>
      </c>
      <c r="P624" s="34" t="n">
        <v>200</v>
      </c>
    </row>
    <row r="625" customFormat="false" ht="14.25" hidden="true" customHeight="false" outlineLevel="0" collapsed="false">
      <c r="A625" s="8"/>
      <c r="B625" s="35"/>
      <c r="C625" s="9"/>
      <c r="D625" s="9"/>
      <c r="E625" s="10"/>
      <c r="F625" s="10"/>
      <c r="G625" s="10"/>
      <c r="H625" s="10"/>
      <c r="I625" s="10"/>
      <c r="J625" s="10"/>
      <c r="K625" s="53"/>
      <c r="L625" s="11"/>
      <c r="M625" s="11"/>
      <c r="N625" s="54" t="s">
        <v>364</v>
      </c>
      <c r="O625" s="34" t="n">
        <v>0</v>
      </c>
      <c r="P625" s="34" t="n">
        <v>200</v>
      </c>
    </row>
    <row r="626" customFormat="false" ht="14.25" hidden="true" customHeight="false" outlineLevel="0" collapsed="false">
      <c r="A626" s="8"/>
      <c r="B626" s="35"/>
      <c r="C626" s="9"/>
      <c r="D626" s="9"/>
      <c r="E626" s="10"/>
      <c r="F626" s="10"/>
      <c r="G626" s="10"/>
      <c r="H626" s="10"/>
      <c r="I626" s="10"/>
      <c r="J626" s="10"/>
      <c r="L626" s="11"/>
      <c r="M626" s="11"/>
      <c r="N626" s="34" t="s">
        <v>27</v>
      </c>
    </row>
    <row r="627" customFormat="false" ht="14.25" hidden="true" customHeight="false" outlineLevel="0" collapsed="false">
      <c r="A627" s="8"/>
      <c r="B627" s="35"/>
      <c r="C627" s="9"/>
      <c r="D627" s="9"/>
      <c r="E627" s="10"/>
      <c r="F627" s="10"/>
      <c r="G627" s="10"/>
      <c r="H627" s="10"/>
      <c r="I627" s="10"/>
      <c r="J627" s="10"/>
      <c r="K627" s="10"/>
      <c r="L627" s="11"/>
      <c r="M627" s="11"/>
    </row>
    <row r="628" customFormat="false" ht="15" hidden="false" customHeight="true" outlineLevel="0" collapsed="false">
      <c r="A628" s="1" t="s">
        <v>0</v>
      </c>
      <c r="B628" s="35" t="s">
        <v>0</v>
      </c>
      <c r="C628" s="9"/>
      <c r="D628" s="30"/>
      <c r="E628" s="31"/>
      <c r="F628" s="31"/>
      <c r="G628" s="31"/>
      <c r="H628" s="31"/>
      <c r="I628" s="31"/>
      <c r="J628" s="31"/>
      <c r="K628" s="31"/>
      <c r="L628" s="32"/>
      <c r="M628" s="11"/>
      <c r="X628" s="57"/>
    </row>
    <row r="629" customFormat="false" ht="15" hidden="false" customHeight="true" outlineLevel="0" collapsed="false">
      <c r="A629" s="8" t="s">
        <v>0</v>
      </c>
      <c r="B629" s="35" t="s">
        <v>0</v>
      </c>
      <c r="C629" s="9"/>
      <c r="D629" s="10"/>
      <c r="E629" s="10"/>
      <c r="F629" s="10"/>
      <c r="G629" s="10"/>
      <c r="H629" s="10"/>
      <c r="I629" s="10"/>
      <c r="J629" s="10"/>
      <c r="K629" s="10"/>
      <c r="L629" s="10"/>
      <c r="M629" s="11"/>
    </row>
    <row r="630" customFormat="false" ht="8.25" hidden="false" customHeight="true" outlineLevel="0" collapsed="false">
      <c r="A630" s="8" t="s">
        <v>0</v>
      </c>
      <c r="B630" s="35" t="s">
        <v>0</v>
      </c>
      <c r="C630" s="9"/>
      <c r="D630" s="40"/>
      <c r="E630" s="41"/>
      <c r="F630" s="41"/>
      <c r="G630" s="41"/>
      <c r="H630" s="41"/>
      <c r="I630" s="41"/>
      <c r="J630" s="41"/>
      <c r="K630" s="41"/>
      <c r="L630" s="43"/>
      <c r="M630" s="11"/>
    </row>
    <row r="631" customFormat="false" ht="18" hidden="false" customHeight="true" outlineLevel="0" collapsed="false">
      <c r="A631" s="8" t="s">
        <v>0</v>
      </c>
      <c r="B631" s="35" t="s">
        <v>0</v>
      </c>
      <c r="C631" s="9"/>
      <c r="D631" s="9"/>
      <c r="E631" s="49" t="s">
        <v>366</v>
      </c>
      <c r="F631" s="10"/>
      <c r="G631" s="50" t="s">
        <v>13</v>
      </c>
      <c r="H631" s="60" t="s">
        <v>131</v>
      </c>
      <c r="I631" s="10"/>
      <c r="J631" s="10"/>
      <c r="K631" s="51" t="s">
        <v>18</v>
      </c>
      <c r="L631" s="11"/>
      <c r="M631" s="11"/>
    </row>
    <row r="632" customFormat="false" ht="105" hidden="false" customHeight="true" outlineLevel="0" collapsed="false">
      <c r="A632" s="8" t="s">
        <v>0</v>
      </c>
      <c r="B632" s="35" t="s">
        <v>0</v>
      </c>
      <c r="C632" s="9"/>
      <c r="D632" s="9"/>
      <c r="E632" s="10"/>
      <c r="F632" s="10"/>
      <c r="G632" s="10"/>
      <c r="H632" s="10"/>
      <c r="I632" s="10"/>
      <c r="J632" s="10"/>
      <c r="K632" s="52" t="str">
        <f aca="false">IF(AND(G631&gt;=O633,G631&lt;=P633),N633,IF(AND(G631&gt;=O634,G631&lt;=P634),N634,IF(AND(G631&gt;=O635,G631&lt;=P635),N635,IF(AND(G631&gt;=O636,G631&lt;=P636),N636,IF(AND(G631&gt;=O637,G631&lt;=P637),N637,IF(AND(G631&gt;=O638,G631&lt;=P638),N638,N639))))))</f>
        <v>Verify Data Entry</v>
      </c>
      <c r="L632" s="11"/>
      <c r="M632" s="11"/>
      <c r="O632" s="34" t="s">
        <v>19</v>
      </c>
      <c r="P632" s="34" t="s">
        <v>20</v>
      </c>
    </row>
    <row r="633" customFormat="false" ht="144" hidden="true" customHeight="true" outlineLevel="0" collapsed="false">
      <c r="A633" s="8"/>
      <c r="B633" s="35"/>
      <c r="C633" s="9"/>
      <c r="D633" s="9"/>
      <c r="E633" s="10"/>
      <c r="F633" s="10"/>
      <c r="G633" s="10"/>
      <c r="H633" s="10"/>
      <c r="I633" s="10"/>
      <c r="J633" s="10"/>
      <c r="K633" s="53"/>
      <c r="L633" s="11"/>
      <c r="M633" s="11"/>
      <c r="N633" s="54" t="s">
        <v>364</v>
      </c>
      <c r="O633" s="34" t="n">
        <v>0</v>
      </c>
      <c r="P633" s="34" t="n">
        <v>200</v>
      </c>
    </row>
    <row r="634" customFormat="false" ht="127.5" hidden="true" customHeight="true" outlineLevel="0" collapsed="false">
      <c r="A634" s="8"/>
      <c r="B634" s="35"/>
      <c r="C634" s="9"/>
      <c r="D634" s="9"/>
      <c r="E634" s="10"/>
      <c r="F634" s="10"/>
      <c r="G634" s="10"/>
      <c r="H634" s="10"/>
      <c r="I634" s="10"/>
      <c r="J634" s="10"/>
      <c r="K634" s="53"/>
      <c r="L634" s="11"/>
      <c r="M634" s="11"/>
      <c r="N634" s="54" t="s">
        <v>364</v>
      </c>
      <c r="O634" s="34" t="n">
        <v>0</v>
      </c>
      <c r="P634" s="34" t="n">
        <v>200</v>
      </c>
    </row>
    <row r="635" customFormat="false" ht="14.25" hidden="true" customHeight="false" outlineLevel="0" collapsed="false">
      <c r="A635" s="8"/>
      <c r="B635" s="35"/>
      <c r="C635" s="9"/>
      <c r="D635" s="9"/>
      <c r="E635" s="10"/>
      <c r="F635" s="10"/>
      <c r="G635" s="10"/>
      <c r="H635" s="10"/>
      <c r="I635" s="10"/>
      <c r="J635" s="10"/>
      <c r="K635" s="53"/>
      <c r="L635" s="11"/>
      <c r="M635" s="11"/>
      <c r="N635" s="54" t="s">
        <v>364</v>
      </c>
      <c r="O635" s="34" t="n">
        <v>0</v>
      </c>
      <c r="P635" s="34" t="n">
        <v>200</v>
      </c>
    </row>
    <row r="636" customFormat="false" ht="14.25" hidden="true" customHeight="false" outlineLevel="0" collapsed="false">
      <c r="A636" s="8"/>
      <c r="B636" s="35"/>
      <c r="C636" s="9"/>
      <c r="D636" s="9"/>
      <c r="E636" s="10"/>
      <c r="F636" s="10"/>
      <c r="G636" s="10"/>
      <c r="H636" s="10"/>
      <c r="I636" s="10"/>
      <c r="J636" s="10"/>
      <c r="K636" s="53"/>
      <c r="L636" s="11"/>
      <c r="M636" s="11"/>
      <c r="N636" s="54" t="s">
        <v>364</v>
      </c>
      <c r="O636" s="34" t="n">
        <v>0</v>
      </c>
      <c r="P636" s="34" t="n">
        <v>200</v>
      </c>
    </row>
    <row r="637" customFormat="false" ht="14.25" hidden="true" customHeight="false" outlineLevel="0" collapsed="false">
      <c r="A637" s="8"/>
      <c r="B637" s="35"/>
      <c r="C637" s="9"/>
      <c r="D637" s="9"/>
      <c r="E637" s="10"/>
      <c r="F637" s="10"/>
      <c r="G637" s="10"/>
      <c r="H637" s="10"/>
      <c r="I637" s="10"/>
      <c r="J637" s="10"/>
      <c r="K637" s="53"/>
      <c r="L637" s="11"/>
      <c r="M637" s="11"/>
      <c r="N637" s="54" t="s">
        <v>364</v>
      </c>
      <c r="O637" s="34" t="n">
        <v>0</v>
      </c>
      <c r="P637" s="34" t="n">
        <v>200</v>
      </c>
    </row>
    <row r="638" customFormat="false" ht="14.25" hidden="true" customHeight="false" outlineLevel="0" collapsed="false">
      <c r="A638" s="8"/>
      <c r="B638" s="35"/>
      <c r="C638" s="9"/>
      <c r="D638" s="9"/>
      <c r="E638" s="10"/>
      <c r="F638" s="10"/>
      <c r="G638" s="10"/>
      <c r="H638" s="10"/>
      <c r="I638" s="10"/>
      <c r="J638" s="10"/>
      <c r="K638" s="53"/>
      <c r="L638" s="11"/>
      <c r="M638" s="11"/>
      <c r="N638" s="54" t="s">
        <v>364</v>
      </c>
      <c r="O638" s="34" t="n">
        <v>0</v>
      </c>
      <c r="P638" s="34" t="n">
        <v>200</v>
      </c>
    </row>
    <row r="639" customFormat="false" ht="14.25" hidden="true" customHeight="false" outlineLevel="0" collapsed="false">
      <c r="A639" s="8"/>
      <c r="B639" s="35"/>
      <c r="C639" s="9"/>
      <c r="D639" s="9"/>
      <c r="E639" s="10"/>
      <c r="F639" s="10"/>
      <c r="G639" s="10"/>
      <c r="H639" s="10"/>
      <c r="I639" s="10"/>
      <c r="J639" s="10"/>
      <c r="L639" s="11"/>
      <c r="M639" s="11"/>
      <c r="N639" s="34" t="s">
        <v>27</v>
      </c>
    </row>
    <row r="640" customFormat="false" ht="14.25" hidden="true" customHeight="false" outlineLevel="0" collapsed="false">
      <c r="A640" s="8"/>
      <c r="B640" s="35"/>
      <c r="C640" s="9"/>
      <c r="D640" s="9"/>
      <c r="E640" s="10"/>
      <c r="F640" s="10"/>
      <c r="G640" s="10"/>
      <c r="H640" s="10"/>
      <c r="I640" s="10"/>
      <c r="J640" s="10"/>
      <c r="K640" s="10"/>
      <c r="L640" s="11"/>
      <c r="M640" s="11"/>
    </row>
    <row r="641" customFormat="false" ht="15" hidden="false" customHeight="true" outlineLevel="0" collapsed="false">
      <c r="A641" s="1" t="s">
        <v>0</v>
      </c>
      <c r="B641" s="35" t="s">
        <v>0</v>
      </c>
      <c r="C641" s="9"/>
      <c r="D641" s="30"/>
      <c r="E641" s="31"/>
      <c r="F641" s="31"/>
      <c r="G641" s="31"/>
      <c r="H641" s="31"/>
      <c r="I641" s="31"/>
      <c r="J641" s="31"/>
      <c r="K641" s="31"/>
      <c r="L641" s="32"/>
      <c r="M641" s="11"/>
      <c r="X641" s="57"/>
    </row>
    <row r="642" customFormat="false" ht="15" hidden="false" customHeight="true" outlineLevel="0" collapsed="false">
      <c r="A642" s="8" t="s">
        <v>0</v>
      </c>
      <c r="B642" s="35" t="s">
        <v>0</v>
      </c>
      <c r="C642" s="9"/>
      <c r="D642" s="10"/>
      <c r="E642" s="10"/>
      <c r="F642" s="10"/>
      <c r="G642" s="10"/>
      <c r="H642" s="10"/>
      <c r="I642" s="10"/>
      <c r="J642" s="10"/>
      <c r="K642" s="10"/>
      <c r="L642" s="10"/>
      <c r="M642" s="11"/>
    </row>
    <row r="643" customFormat="false" ht="8.25" hidden="false" customHeight="true" outlineLevel="0" collapsed="false">
      <c r="A643" s="8" t="s">
        <v>0</v>
      </c>
      <c r="B643" s="35" t="s">
        <v>0</v>
      </c>
      <c r="C643" s="9"/>
      <c r="D643" s="40"/>
      <c r="E643" s="41"/>
      <c r="F643" s="41"/>
      <c r="G643" s="41"/>
      <c r="H643" s="41"/>
      <c r="I643" s="41"/>
      <c r="J643" s="41"/>
      <c r="K643" s="41"/>
      <c r="L643" s="43"/>
      <c r="M643" s="11"/>
    </row>
    <row r="644" customFormat="false" ht="18" hidden="false" customHeight="true" outlineLevel="0" collapsed="false">
      <c r="A644" s="8" t="s">
        <v>0</v>
      </c>
      <c r="B644" s="35" t="s">
        <v>0</v>
      </c>
      <c r="C644" s="9"/>
      <c r="D644" s="9"/>
      <c r="E644" s="49" t="s">
        <v>367</v>
      </c>
      <c r="F644" s="10"/>
      <c r="G644" s="50" t="s">
        <v>13</v>
      </c>
      <c r="H644" s="60" t="s">
        <v>131</v>
      </c>
      <c r="I644" s="10"/>
      <c r="J644" s="10"/>
      <c r="K644" s="51" t="s">
        <v>18</v>
      </c>
      <c r="L644" s="11"/>
      <c r="M644" s="11"/>
    </row>
    <row r="645" customFormat="false" ht="105" hidden="false" customHeight="true" outlineLevel="0" collapsed="false">
      <c r="A645" s="8" t="s">
        <v>0</v>
      </c>
      <c r="B645" s="35" t="s">
        <v>0</v>
      </c>
      <c r="C645" s="9"/>
      <c r="D645" s="9"/>
      <c r="E645" s="10"/>
      <c r="F645" s="10"/>
      <c r="G645" s="10"/>
      <c r="H645" s="10"/>
      <c r="I645" s="10"/>
      <c r="J645" s="10"/>
      <c r="K645" s="52" t="str">
        <f aca="false">IF(AND(G644&gt;=O646,G644&lt;=P646),N646,IF(AND(G644&gt;=O647,G644&lt;=P647),N647,IF(AND(G644&gt;=O648,G644&lt;=P648),N648,IF(AND(G644&gt;=O649,G644&lt;=P649),N649,IF(AND(G644&gt;=O650,G644&lt;=P650),N650,IF(AND(G644&gt;=O651,G644&lt;=P651),N651,N652))))))</f>
        <v>Verify Data Entry</v>
      </c>
      <c r="L645" s="11"/>
      <c r="M645" s="11"/>
      <c r="O645" s="34" t="s">
        <v>19</v>
      </c>
      <c r="P645" s="34" t="s">
        <v>20</v>
      </c>
    </row>
    <row r="646" customFormat="false" ht="144" hidden="true" customHeight="true" outlineLevel="0" collapsed="false">
      <c r="A646" s="8"/>
      <c r="B646" s="35"/>
      <c r="C646" s="9"/>
      <c r="D646" s="9"/>
      <c r="E646" s="10"/>
      <c r="F646" s="10"/>
      <c r="G646" s="10"/>
      <c r="H646" s="10"/>
      <c r="I646" s="10"/>
      <c r="J646" s="10"/>
      <c r="K646" s="53"/>
      <c r="L646" s="11"/>
      <c r="M646" s="11"/>
      <c r="N646" s="54" t="s">
        <v>364</v>
      </c>
      <c r="O646" s="34" t="n">
        <v>0</v>
      </c>
      <c r="P646" s="34" t="n">
        <v>200</v>
      </c>
    </row>
    <row r="647" customFormat="false" ht="127.5" hidden="true" customHeight="true" outlineLevel="0" collapsed="false">
      <c r="A647" s="8"/>
      <c r="B647" s="35"/>
      <c r="C647" s="9"/>
      <c r="D647" s="9"/>
      <c r="E647" s="10"/>
      <c r="F647" s="10"/>
      <c r="G647" s="10"/>
      <c r="H647" s="10"/>
      <c r="I647" s="10"/>
      <c r="J647" s="10"/>
      <c r="K647" s="53"/>
      <c r="L647" s="11"/>
      <c r="M647" s="11"/>
      <c r="N647" s="54" t="s">
        <v>364</v>
      </c>
      <c r="O647" s="34" t="n">
        <v>0</v>
      </c>
      <c r="P647" s="34" t="n">
        <v>200</v>
      </c>
    </row>
    <row r="648" customFormat="false" ht="14.25" hidden="true" customHeight="false" outlineLevel="0" collapsed="false">
      <c r="A648" s="8"/>
      <c r="B648" s="35"/>
      <c r="C648" s="9"/>
      <c r="D648" s="9"/>
      <c r="E648" s="10"/>
      <c r="F648" s="10"/>
      <c r="G648" s="10"/>
      <c r="H648" s="10"/>
      <c r="I648" s="10"/>
      <c r="J648" s="10"/>
      <c r="K648" s="53"/>
      <c r="L648" s="11"/>
      <c r="M648" s="11"/>
      <c r="N648" s="54" t="s">
        <v>364</v>
      </c>
      <c r="O648" s="34" t="n">
        <v>0</v>
      </c>
      <c r="P648" s="34" t="n">
        <v>200</v>
      </c>
    </row>
    <row r="649" customFormat="false" ht="14.25" hidden="true" customHeight="false" outlineLevel="0" collapsed="false">
      <c r="A649" s="8"/>
      <c r="B649" s="35"/>
      <c r="C649" s="9"/>
      <c r="D649" s="9"/>
      <c r="E649" s="10"/>
      <c r="F649" s="10"/>
      <c r="G649" s="10"/>
      <c r="H649" s="10"/>
      <c r="I649" s="10"/>
      <c r="J649" s="10"/>
      <c r="K649" s="53"/>
      <c r="L649" s="11"/>
      <c r="M649" s="11"/>
      <c r="N649" s="54" t="s">
        <v>364</v>
      </c>
      <c r="O649" s="34" t="n">
        <v>0</v>
      </c>
      <c r="P649" s="34" t="n">
        <v>200</v>
      </c>
    </row>
    <row r="650" customFormat="false" ht="14.25" hidden="true" customHeight="false" outlineLevel="0" collapsed="false">
      <c r="A650" s="8"/>
      <c r="B650" s="35"/>
      <c r="C650" s="9"/>
      <c r="D650" s="9"/>
      <c r="E650" s="10"/>
      <c r="F650" s="10"/>
      <c r="G650" s="10"/>
      <c r="H650" s="10"/>
      <c r="I650" s="10"/>
      <c r="J650" s="10"/>
      <c r="K650" s="53"/>
      <c r="L650" s="11"/>
      <c r="M650" s="11"/>
      <c r="N650" s="54" t="s">
        <v>364</v>
      </c>
      <c r="O650" s="34" t="n">
        <v>0</v>
      </c>
      <c r="P650" s="34" t="n">
        <v>200</v>
      </c>
    </row>
    <row r="651" customFormat="false" ht="14.25" hidden="true" customHeight="false" outlineLevel="0" collapsed="false">
      <c r="A651" s="8"/>
      <c r="B651" s="35"/>
      <c r="C651" s="9"/>
      <c r="D651" s="9"/>
      <c r="E651" s="10"/>
      <c r="F651" s="10"/>
      <c r="G651" s="10"/>
      <c r="H651" s="10"/>
      <c r="I651" s="10"/>
      <c r="J651" s="10"/>
      <c r="K651" s="53"/>
      <c r="L651" s="11"/>
      <c r="M651" s="11"/>
      <c r="N651" s="54" t="s">
        <v>364</v>
      </c>
      <c r="O651" s="34" t="n">
        <v>0</v>
      </c>
      <c r="P651" s="34" t="n">
        <v>200</v>
      </c>
    </row>
    <row r="652" customFormat="false" ht="14.25" hidden="true" customHeight="false" outlineLevel="0" collapsed="false">
      <c r="A652" s="8"/>
      <c r="B652" s="35"/>
      <c r="C652" s="9"/>
      <c r="D652" s="9"/>
      <c r="E652" s="10"/>
      <c r="F652" s="10"/>
      <c r="G652" s="10"/>
      <c r="H652" s="10"/>
      <c r="I652" s="10"/>
      <c r="J652" s="10"/>
      <c r="L652" s="11"/>
      <c r="M652" s="11"/>
      <c r="N652" s="34" t="s">
        <v>27</v>
      </c>
    </row>
    <row r="653" customFormat="false" ht="14.25" hidden="true" customHeight="false" outlineLevel="0" collapsed="false">
      <c r="A653" s="8"/>
      <c r="B653" s="35"/>
      <c r="C653" s="9"/>
      <c r="D653" s="9"/>
      <c r="E653" s="10"/>
      <c r="F653" s="10"/>
      <c r="G653" s="10"/>
      <c r="H653" s="10"/>
      <c r="I653" s="10"/>
      <c r="J653" s="10"/>
      <c r="K653" s="10"/>
      <c r="L653" s="11"/>
      <c r="M653" s="11"/>
    </row>
    <row r="654" customFormat="false" ht="15" hidden="false" customHeight="true" outlineLevel="0" collapsed="false">
      <c r="A654" s="1" t="s">
        <v>0</v>
      </c>
      <c r="B654" s="35" t="s">
        <v>0</v>
      </c>
      <c r="C654" s="9"/>
      <c r="D654" s="30"/>
      <c r="E654" s="31"/>
      <c r="F654" s="31"/>
      <c r="G654" s="31"/>
      <c r="H654" s="31"/>
      <c r="I654" s="31"/>
      <c r="J654" s="31"/>
      <c r="K654" s="31"/>
      <c r="L654" s="32"/>
      <c r="M654" s="11"/>
      <c r="X654" s="57"/>
    </row>
    <row r="655" customFormat="false" ht="15" hidden="false" customHeight="true" outlineLevel="0" collapsed="false">
      <c r="A655" s="8" t="s">
        <v>0</v>
      </c>
      <c r="B655" s="35" t="s">
        <v>0</v>
      </c>
      <c r="C655" s="9"/>
      <c r="D655" s="10"/>
      <c r="E655" s="10"/>
      <c r="F655" s="10"/>
      <c r="G655" s="10"/>
      <c r="H655" s="10"/>
      <c r="I655" s="10"/>
      <c r="J655" s="10"/>
      <c r="K655" s="10"/>
      <c r="L655" s="10"/>
      <c r="M655" s="11"/>
    </row>
    <row r="656" customFormat="false" ht="8.25" hidden="false" customHeight="true" outlineLevel="0" collapsed="false">
      <c r="A656" s="8" t="s">
        <v>0</v>
      </c>
      <c r="B656" s="35" t="s">
        <v>0</v>
      </c>
      <c r="C656" s="9"/>
      <c r="D656" s="40"/>
      <c r="E656" s="41"/>
      <c r="F656" s="41"/>
      <c r="G656" s="41"/>
      <c r="H656" s="41"/>
      <c r="I656" s="41"/>
      <c r="J656" s="41"/>
      <c r="K656" s="41"/>
      <c r="L656" s="43"/>
      <c r="M656" s="11"/>
    </row>
    <row r="657" customFormat="false" ht="18" hidden="false" customHeight="true" outlineLevel="0" collapsed="false">
      <c r="A657" s="8" t="s">
        <v>0</v>
      </c>
      <c r="B657" s="35" t="s">
        <v>0</v>
      </c>
      <c r="C657" s="9"/>
      <c r="D657" s="9"/>
      <c r="E657" s="49" t="s">
        <v>139</v>
      </c>
      <c r="F657" s="10"/>
      <c r="G657" s="50" t="s">
        <v>13</v>
      </c>
      <c r="H657" s="60" t="s">
        <v>131</v>
      </c>
      <c r="I657" s="10"/>
      <c r="J657" s="10"/>
      <c r="K657" s="51" t="s">
        <v>18</v>
      </c>
      <c r="L657" s="11"/>
      <c r="M657" s="11"/>
    </row>
    <row r="658" customFormat="false" ht="151.5" hidden="false" customHeight="true" outlineLevel="0" collapsed="false">
      <c r="A658" s="8" t="s">
        <v>0</v>
      </c>
      <c r="B658" s="35" t="s">
        <v>0</v>
      </c>
      <c r="C658" s="9"/>
      <c r="D658" s="9"/>
      <c r="E658" s="10"/>
      <c r="F658" s="10"/>
      <c r="G658" s="10"/>
      <c r="H658" s="10"/>
      <c r="I658" s="10"/>
      <c r="J658" s="10"/>
      <c r="K658" s="52" t="str">
        <f aca="false">IF(AND(G657&gt;=O659,G657&lt;=P659),N659,IF(AND(G657&gt;=O660,G657&lt;=P660),N660,IF(AND(G657&gt;=O661,G657&lt;=P661),N661,IF(AND(G657&gt;=O662,G657&lt;=P662),N662,IF(AND(G657&gt;=O663,G657&lt;=P663),N663,IF(AND(G657&gt;=O664,G657&lt;=P664),N664,IF(AND(G657&gt;=O665,G657&lt;=P665),N665,N666)))))))</f>
        <v>Verify Data Entry</v>
      </c>
      <c r="L658" s="11"/>
      <c r="M658" s="11"/>
      <c r="O658" s="34" t="s">
        <v>19</v>
      </c>
      <c r="P658" s="34" t="s">
        <v>20</v>
      </c>
    </row>
    <row r="659" customFormat="false" ht="144" hidden="true" customHeight="true" outlineLevel="0" collapsed="false">
      <c r="A659" s="8"/>
      <c r="B659" s="35"/>
      <c r="C659" s="9"/>
      <c r="D659" s="9"/>
      <c r="E659" s="10"/>
      <c r="F659" s="10"/>
      <c r="G659" s="10"/>
      <c r="H659" s="10"/>
      <c r="I659" s="10"/>
      <c r="J659" s="10"/>
      <c r="K659" s="53"/>
      <c r="L659" s="11"/>
      <c r="M659" s="11"/>
      <c r="N659" s="54" t="s">
        <v>140</v>
      </c>
      <c r="O659" s="34" t="n">
        <v>0</v>
      </c>
      <c r="P659" s="34" t="n">
        <v>40</v>
      </c>
    </row>
    <row r="660" customFormat="false" ht="86.25" hidden="true" customHeight="true" outlineLevel="0" collapsed="false">
      <c r="A660" s="8"/>
      <c r="B660" s="35"/>
      <c r="C660" s="9"/>
      <c r="D660" s="9"/>
      <c r="E660" s="10"/>
      <c r="F660" s="10"/>
      <c r="G660" s="10"/>
      <c r="H660" s="10"/>
      <c r="I660" s="10"/>
      <c r="J660" s="10"/>
      <c r="K660" s="53"/>
      <c r="L660" s="11"/>
      <c r="M660" s="11"/>
      <c r="N660" s="54" t="s">
        <v>141</v>
      </c>
      <c r="O660" s="34" t="n">
        <v>40.01</v>
      </c>
      <c r="P660" s="34" t="n">
        <v>80</v>
      </c>
    </row>
    <row r="661" customFormat="false" ht="42.75" hidden="true" customHeight="true" outlineLevel="0" collapsed="false">
      <c r="A661" s="8"/>
      <c r="B661" s="35"/>
      <c r="C661" s="9"/>
      <c r="D661" s="9"/>
      <c r="E661" s="10"/>
      <c r="F661" s="10"/>
      <c r="G661" s="10"/>
      <c r="H661" s="10"/>
      <c r="I661" s="10"/>
      <c r="J661" s="10"/>
      <c r="K661" s="53"/>
      <c r="L661" s="11"/>
      <c r="M661" s="11"/>
      <c r="N661" s="54" t="s">
        <v>142</v>
      </c>
      <c r="O661" s="34" t="n">
        <v>80.01</v>
      </c>
      <c r="P661" s="34" t="n">
        <v>100</v>
      </c>
    </row>
    <row r="662" customFormat="false" ht="14.25" hidden="true" customHeight="false" outlineLevel="0" collapsed="false">
      <c r="A662" s="8"/>
      <c r="B662" s="35"/>
      <c r="C662" s="9"/>
      <c r="D662" s="9"/>
      <c r="E662" s="10"/>
      <c r="F662" s="10"/>
      <c r="G662" s="10"/>
      <c r="H662" s="10"/>
      <c r="I662" s="10"/>
      <c r="J662" s="10"/>
      <c r="K662" s="53"/>
      <c r="L662" s="11"/>
      <c r="M662" s="11"/>
      <c r="N662" s="54" t="s">
        <v>135</v>
      </c>
      <c r="O662" s="34" t="n">
        <v>100.01</v>
      </c>
      <c r="P662" s="34" t="n">
        <v>250</v>
      </c>
    </row>
    <row r="663" customFormat="false" ht="144" hidden="true" customHeight="true" outlineLevel="0" collapsed="false">
      <c r="A663" s="8"/>
      <c r="B663" s="35"/>
      <c r="C663" s="9"/>
      <c r="D663" s="9"/>
      <c r="E663" s="10"/>
      <c r="F663" s="10"/>
      <c r="G663" s="10"/>
      <c r="H663" s="10"/>
      <c r="I663" s="10"/>
      <c r="J663" s="10"/>
      <c r="K663" s="53"/>
      <c r="L663" s="11"/>
      <c r="M663" s="11"/>
      <c r="N663" s="54" t="s">
        <v>143</v>
      </c>
      <c r="O663" s="34" t="n">
        <v>250.01</v>
      </c>
      <c r="P663" s="34" t="n">
        <v>400</v>
      </c>
    </row>
    <row r="664" customFormat="false" ht="114.75" hidden="true" customHeight="true" outlineLevel="0" collapsed="false">
      <c r="A664" s="8"/>
      <c r="B664" s="35"/>
      <c r="C664" s="9"/>
      <c r="D664" s="9"/>
      <c r="E664" s="10"/>
      <c r="F664" s="10"/>
      <c r="G664" s="10"/>
      <c r="H664" s="10"/>
      <c r="I664" s="10"/>
      <c r="J664" s="10"/>
      <c r="K664" s="53"/>
      <c r="L664" s="11"/>
      <c r="M664" s="11"/>
      <c r="N664" s="54" t="s">
        <v>144</v>
      </c>
      <c r="O664" s="34" t="n">
        <v>400.01</v>
      </c>
      <c r="P664" s="34" t="n">
        <v>2000</v>
      </c>
    </row>
    <row r="665" customFormat="false" ht="126.75" hidden="true" customHeight="true" outlineLevel="0" collapsed="false">
      <c r="A665" s="8"/>
      <c r="B665" s="35"/>
      <c r="C665" s="9"/>
      <c r="D665" s="9"/>
      <c r="E665" s="10"/>
      <c r="F665" s="10"/>
      <c r="G665" s="10"/>
      <c r="H665" s="10"/>
      <c r="I665" s="10"/>
      <c r="J665" s="10"/>
      <c r="K665" s="53"/>
      <c r="L665" s="11"/>
      <c r="M665" s="11"/>
      <c r="N665" s="54" t="s">
        <v>145</v>
      </c>
      <c r="O665" s="34" t="n">
        <v>2000.01</v>
      </c>
      <c r="P665" s="34" t="n">
        <v>50000</v>
      </c>
    </row>
    <row r="666" customFormat="false" ht="14.25" hidden="true" customHeight="false" outlineLevel="0" collapsed="false">
      <c r="A666" s="8"/>
      <c r="B666" s="35"/>
      <c r="C666" s="9"/>
      <c r="D666" s="9"/>
      <c r="E666" s="10"/>
      <c r="F666" s="10"/>
      <c r="G666" s="10"/>
      <c r="H666" s="10"/>
      <c r="I666" s="10"/>
      <c r="J666" s="10"/>
      <c r="L666" s="11"/>
      <c r="M666" s="11"/>
      <c r="N666" s="34" t="s">
        <v>27</v>
      </c>
    </row>
    <row r="667" customFormat="false" ht="14.25" hidden="true" customHeight="false" outlineLevel="0" collapsed="false">
      <c r="A667" s="8"/>
      <c r="B667" s="35"/>
      <c r="C667" s="9"/>
      <c r="D667" s="9"/>
      <c r="E667" s="10"/>
      <c r="F667" s="10"/>
      <c r="G667" s="10"/>
      <c r="H667" s="10"/>
      <c r="I667" s="10"/>
      <c r="J667" s="10"/>
      <c r="K667" s="10"/>
      <c r="L667" s="11"/>
      <c r="M667" s="11"/>
    </row>
    <row r="668" customFormat="false" ht="15" hidden="false" customHeight="true" outlineLevel="0" collapsed="false">
      <c r="A668" s="1" t="s">
        <v>0</v>
      </c>
      <c r="B668" s="35" t="s">
        <v>0</v>
      </c>
      <c r="C668" s="9"/>
      <c r="D668" s="30"/>
      <c r="E668" s="31"/>
      <c r="F668" s="31"/>
      <c r="G668" s="31"/>
      <c r="H668" s="31"/>
      <c r="I668" s="31"/>
      <c r="J668" s="31"/>
      <c r="K668" s="31"/>
      <c r="L668" s="32"/>
      <c r="M668" s="11"/>
      <c r="X668" s="57"/>
    </row>
    <row r="669" customFormat="false" ht="14.25" hidden="true" customHeight="false" outlineLevel="0" collapsed="false">
      <c r="A669" s="8" t="s">
        <v>0</v>
      </c>
      <c r="B669" s="35"/>
      <c r="C669" s="9"/>
      <c r="D669" s="10"/>
      <c r="E669" s="10"/>
      <c r="F669" s="10"/>
      <c r="G669" s="10"/>
      <c r="H669" s="10"/>
      <c r="I669" s="10"/>
      <c r="J669" s="10"/>
      <c r="K669" s="10"/>
      <c r="L669" s="10"/>
      <c r="M669" s="11"/>
    </row>
    <row r="670" customFormat="false" ht="14.25" hidden="true" customHeight="false" outlineLevel="0" collapsed="false">
      <c r="A670" s="1" t="s">
        <v>0</v>
      </c>
      <c r="B670" s="35"/>
      <c r="C670" s="9"/>
      <c r="D670" s="10"/>
      <c r="E670" s="10"/>
      <c r="F670" s="10"/>
      <c r="G670" s="10"/>
      <c r="H670" s="10"/>
      <c r="I670" s="10"/>
      <c r="J670" s="10"/>
      <c r="K670" s="10"/>
      <c r="L670" s="10"/>
      <c r="M670" s="11"/>
    </row>
    <row r="671" customFormat="false" ht="15" hidden="false" customHeight="true" outlineLevel="0" collapsed="false">
      <c r="A671" s="1" t="s">
        <v>0</v>
      </c>
      <c r="B671" s="35" t="s">
        <v>0</v>
      </c>
      <c r="C671" s="30"/>
      <c r="D671" s="31"/>
      <c r="E671" s="31"/>
      <c r="F671" s="31"/>
      <c r="G671" s="31"/>
      <c r="H671" s="31"/>
      <c r="I671" s="31"/>
      <c r="J671" s="31"/>
      <c r="K671" s="31"/>
      <c r="L671" s="31"/>
      <c r="M671" s="32"/>
    </row>
    <row r="672" s="33" customFormat="true" ht="6.75" hidden="false" customHeight="true" outlineLevel="0" collapsed="false">
      <c r="A672" s="1" t="s">
        <v>0</v>
      </c>
      <c r="B672" s="35" t="s">
        <v>0</v>
      </c>
      <c r="N672" s="34"/>
      <c r="O672" s="34"/>
      <c r="P672" s="34"/>
      <c r="Q672" s="34"/>
      <c r="R672" s="34"/>
      <c r="S672" s="34"/>
      <c r="T672" s="34"/>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34"/>
      <c r="AW672" s="34"/>
      <c r="AX672" s="34"/>
      <c r="AY672" s="34"/>
      <c r="AZ672" s="34"/>
    </row>
    <row r="673" customFormat="false" ht="15" hidden="false" customHeight="true" outlineLevel="0" collapsed="false">
      <c r="A673" s="8" t="s">
        <v>0</v>
      </c>
      <c r="B673" s="35" t="s">
        <v>0</v>
      </c>
      <c r="C673" s="40"/>
      <c r="D673" s="41"/>
      <c r="E673" s="41"/>
      <c r="F673" s="41"/>
      <c r="G673" s="41"/>
      <c r="H673" s="41"/>
      <c r="I673" s="41"/>
      <c r="J673" s="41"/>
      <c r="K673" s="41"/>
      <c r="L673" s="41"/>
      <c r="M673" s="43"/>
    </row>
    <row r="674" customFormat="false" ht="27.75" hidden="false" customHeight="true" outlineLevel="0" collapsed="false">
      <c r="A674" s="8" t="s">
        <v>0</v>
      </c>
      <c r="B674" s="35" t="s">
        <v>0</v>
      </c>
      <c r="C674" s="9"/>
      <c r="D674" s="12" t="s">
        <v>368</v>
      </c>
      <c r="E674" s="13"/>
      <c r="F674" s="13"/>
      <c r="G674" s="13"/>
      <c r="H674" s="13"/>
      <c r="I674" s="13"/>
      <c r="J674" s="14"/>
      <c r="K674" s="15"/>
      <c r="L674" s="15"/>
      <c r="M674" s="16"/>
      <c r="N674" s="48"/>
    </row>
    <row r="675" customFormat="false" ht="15" hidden="false" customHeight="true" outlineLevel="0" collapsed="false">
      <c r="A675" s="8" t="s">
        <v>0</v>
      </c>
      <c r="B675" s="35" t="s">
        <v>0</v>
      </c>
      <c r="C675" s="9"/>
      <c r="D675" s="10"/>
      <c r="E675" s="10"/>
      <c r="F675" s="10"/>
      <c r="G675" s="10"/>
      <c r="H675" s="10"/>
      <c r="I675" s="10"/>
      <c r="J675" s="10"/>
      <c r="K675" s="10"/>
      <c r="L675" s="10"/>
      <c r="M675" s="11"/>
    </row>
    <row r="676" customFormat="false" ht="8.25" hidden="false" customHeight="true" outlineLevel="0" collapsed="false">
      <c r="A676" s="8" t="s">
        <v>0</v>
      </c>
      <c r="B676" s="35" t="s">
        <v>0</v>
      </c>
      <c r="C676" s="9"/>
      <c r="D676" s="40"/>
      <c r="E676" s="41"/>
      <c r="F676" s="41"/>
      <c r="G676" s="41"/>
      <c r="H676" s="41"/>
      <c r="I676" s="41"/>
      <c r="J676" s="41"/>
      <c r="K676" s="41"/>
      <c r="L676" s="43"/>
      <c r="M676" s="11"/>
    </row>
    <row r="677" customFormat="false" ht="18" hidden="false" customHeight="true" outlineLevel="0" collapsed="false">
      <c r="A677" s="8" t="s">
        <v>0</v>
      </c>
      <c r="B677" s="35" t="s">
        <v>0</v>
      </c>
      <c r="C677" s="9"/>
      <c r="D677" s="9"/>
      <c r="E677" s="49" t="s">
        <v>369</v>
      </c>
      <c r="F677" s="10"/>
      <c r="G677" s="50" t="s">
        <v>13</v>
      </c>
      <c r="H677" s="60" t="s">
        <v>131</v>
      </c>
      <c r="I677" s="10"/>
      <c r="J677" s="10"/>
      <c r="K677" s="51" t="s">
        <v>18</v>
      </c>
      <c r="L677" s="11"/>
      <c r="M677" s="11"/>
    </row>
    <row r="678" customFormat="false" ht="159.75" hidden="false" customHeight="true" outlineLevel="0" collapsed="false">
      <c r="A678" s="8" t="s">
        <v>0</v>
      </c>
      <c r="B678" s="35" t="s">
        <v>0</v>
      </c>
      <c r="C678" s="9"/>
      <c r="D678" s="9"/>
      <c r="E678" s="10"/>
      <c r="F678" s="10"/>
      <c r="G678" s="10"/>
      <c r="H678" s="10"/>
      <c r="I678" s="10"/>
      <c r="J678" s="10"/>
      <c r="K678" s="52" t="str">
        <f aca="false">IF(AND(G677&gt;=O679,G677&lt;=P679),N679,IF(AND(G677&gt;=O680,G677&lt;=P680),N680,IF(AND(G677&gt;=O681,G677&lt;=P681),N681,IF(AND(G677&gt;=O682,G677&lt;=P682),N682,IF(AND(G677&gt;=O683,G677&lt;=P683),N683,IF(AND(G677&gt;=O684,G677&lt;=P684),N684,N685))))))</f>
        <v>Verify Data Entry - Enter 0 for N.N </v>
      </c>
      <c r="L678" s="11"/>
      <c r="M678" s="11"/>
      <c r="O678" s="34" t="s">
        <v>19</v>
      </c>
      <c r="P678" s="34" t="s">
        <v>20</v>
      </c>
    </row>
    <row r="679" customFormat="false" ht="144" hidden="true" customHeight="true" outlineLevel="0" collapsed="false">
      <c r="A679" s="8"/>
      <c r="B679" s="35"/>
      <c r="C679" s="9"/>
      <c r="D679" s="9"/>
      <c r="E679" s="10"/>
      <c r="F679" s="10"/>
      <c r="G679" s="10"/>
      <c r="H679" s="10"/>
      <c r="I679" s="10"/>
      <c r="J679" s="10"/>
      <c r="K679" s="53"/>
      <c r="L679" s="11"/>
      <c r="M679" s="11"/>
      <c r="N679" s="54" t="s">
        <v>370</v>
      </c>
      <c r="O679" s="34" t="n">
        <v>0</v>
      </c>
      <c r="P679" s="34" t="n">
        <v>0</v>
      </c>
    </row>
    <row r="680" customFormat="false" ht="100.5" hidden="true" customHeight="true" outlineLevel="0" collapsed="false">
      <c r="A680" s="8"/>
      <c r="B680" s="35"/>
      <c r="C680" s="9"/>
      <c r="D680" s="9"/>
      <c r="E680" s="10"/>
      <c r="F680" s="10"/>
      <c r="G680" s="10"/>
      <c r="H680" s="10"/>
      <c r="I680" s="10"/>
      <c r="J680" s="10"/>
      <c r="K680" s="53"/>
      <c r="L680" s="11"/>
      <c r="M680" s="11"/>
      <c r="N680" s="54" t="s">
        <v>371</v>
      </c>
      <c r="O680" s="34" t="n">
        <v>0.01</v>
      </c>
      <c r="P680" s="34" t="n">
        <v>500</v>
      </c>
    </row>
    <row r="681" customFormat="false" ht="100.5" hidden="true" customHeight="true" outlineLevel="0" collapsed="false">
      <c r="A681" s="8"/>
      <c r="B681" s="35"/>
      <c r="C681" s="9"/>
      <c r="D681" s="9"/>
      <c r="E681" s="10"/>
      <c r="F681" s="10"/>
      <c r="G681" s="10"/>
      <c r="H681" s="10"/>
      <c r="I681" s="10"/>
      <c r="J681" s="10"/>
      <c r="K681" s="53"/>
      <c r="L681" s="11"/>
      <c r="M681" s="11"/>
      <c r="N681" s="54" t="s">
        <v>371</v>
      </c>
      <c r="O681" s="34" t="n">
        <v>0.01</v>
      </c>
      <c r="P681" s="34" t="n">
        <v>500</v>
      </c>
    </row>
    <row r="682" customFormat="false" ht="100.5" hidden="true" customHeight="true" outlineLevel="0" collapsed="false">
      <c r="A682" s="8"/>
      <c r="B682" s="35"/>
      <c r="C682" s="9"/>
      <c r="D682" s="9"/>
      <c r="E682" s="10"/>
      <c r="F682" s="10"/>
      <c r="G682" s="10"/>
      <c r="H682" s="10"/>
      <c r="I682" s="10"/>
      <c r="J682" s="10"/>
      <c r="K682" s="53"/>
      <c r="L682" s="11"/>
      <c r="M682" s="11"/>
      <c r="N682" s="54" t="s">
        <v>371</v>
      </c>
      <c r="O682" s="34" t="n">
        <v>0.01</v>
      </c>
      <c r="P682" s="34" t="n">
        <v>500</v>
      </c>
    </row>
    <row r="683" customFormat="false" ht="100.5" hidden="true" customHeight="true" outlineLevel="0" collapsed="false">
      <c r="A683" s="8"/>
      <c r="B683" s="35"/>
      <c r="C683" s="9"/>
      <c r="D683" s="9"/>
      <c r="E683" s="10"/>
      <c r="F683" s="10"/>
      <c r="G683" s="10"/>
      <c r="H683" s="10"/>
      <c r="I683" s="10"/>
      <c r="J683" s="10"/>
      <c r="K683" s="53"/>
      <c r="L683" s="11"/>
      <c r="M683" s="11"/>
      <c r="N683" s="54" t="s">
        <v>371</v>
      </c>
      <c r="O683" s="34" t="n">
        <v>0.01</v>
      </c>
      <c r="P683" s="34" t="n">
        <v>500</v>
      </c>
    </row>
    <row r="684" customFormat="false" ht="100.5" hidden="true" customHeight="true" outlineLevel="0" collapsed="false">
      <c r="A684" s="8"/>
      <c r="B684" s="35"/>
      <c r="C684" s="9"/>
      <c r="D684" s="9"/>
      <c r="E684" s="10"/>
      <c r="F684" s="10"/>
      <c r="G684" s="10"/>
      <c r="H684" s="10"/>
      <c r="I684" s="10"/>
      <c r="J684" s="10"/>
      <c r="K684" s="53"/>
      <c r="L684" s="11"/>
      <c r="M684" s="11"/>
      <c r="N684" s="54" t="s">
        <v>371</v>
      </c>
      <c r="O684" s="34" t="n">
        <v>0.01</v>
      </c>
      <c r="P684" s="34" t="n">
        <v>500</v>
      </c>
    </row>
    <row r="685" customFormat="false" ht="14.25" hidden="true" customHeight="false" outlineLevel="0" collapsed="false">
      <c r="A685" s="8"/>
      <c r="B685" s="35"/>
      <c r="C685" s="9"/>
      <c r="D685" s="9"/>
      <c r="E685" s="10"/>
      <c r="F685" s="10"/>
      <c r="G685" s="10"/>
      <c r="H685" s="10"/>
      <c r="I685" s="10"/>
      <c r="J685" s="10"/>
      <c r="L685" s="11"/>
      <c r="M685" s="11"/>
      <c r="N685" s="34" t="s">
        <v>110</v>
      </c>
    </row>
    <row r="686" customFormat="false" ht="14.25" hidden="true" customHeight="false" outlineLevel="0" collapsed="false">
      <c r="A686" s="8"/>
      <c r="B686" s="35"/>
      <c r="C686" s="9"/>
      <c r="D686" s="9"/>
      <c r="E686" s="10"/>
      <c r="F686" s="10"/>
      <c r="G686" s="10"/>
      <c r="H686" s="10"/>
      <c r="I686" s="10"/>
      <c r="J686" s="10"/>
      <c r="K686" s="10"/>
      <c r="L686" s="11"/>
      <c r="M686" s="11"/>
    </row>
    <row r="687" customFormat="false" ht="15" hidden="false" customHeight="true" outlineLevel="0" collapsed="false">
      <c r="A687" s="1" t="s">
        <v>0</v>
      </c>
      <c r="B687" s="35" t="s">
        <v>0</v>
      </c>
      <c r="C687" s="9"/>
      <c r="D687" s="30"/>
      <c r="E687" s="31"/>
      <c r="F687" s="31"/>
      <c r="G687" s="31"/>
      <c r="H687" s="31"/>
      <c r="I687" s="31"/>
      <c r="J687" s="31"/>
      <c r="K687" s="31"/>
      <c r="L687" s="32"/>
      <c r="M687" s="11"/>
      <c r="X687" s="57"/>
    </row>
    <row r="688" customFormat="false" ht="15" hidden="false" customHeight="true" outlineLevel="0" collapsed="false">
      <c r="A688" s="8" t="s">
        <v>0</v>
      </c>
      <c r="B688" s="35" t="s">
        <v>0</v>
      </c>
      <c r="C688" s="9"/>
      <c r="D688" s="10"/>
      <c r="E688" s="10"/>
      <c r="F688" s="10"/>
      <c r="G688" s="10"/>
      <c r="H688" s="10"/>
      <c r="I688" s="10"/>
      <c r="J688" s="10"/>
      <c r="K688" s="10"/>
      <c r="L688" s="10"/>
      <c r="M688" s="11"/>
    </row>
    <row r="689" customFormat="false" ht="8.25" hidden="false" customHeight="true" outlineLevel="0" collapsed="false">
      <c r="A689" s="8" t="s">
        <v>0</v>
      </c>
      <c r="B689" s="35" t="s">
        <v>0</v>
      </c>
      <c r="C689" s="9"/>
      <c r="D689" s="40"/>
      <c r="E689" s="41"/>
      <c r="F689" s="41"/>
      <c r="G689" s="41"/>
      <c r="H689" s="41"/>
      <c r="I689" s="41"/>
      <c r="J689" s="41"/>
      <c r="K689" s="41"/>
      <c r="L689" s="43"/>
      <c r="M689" s="11"/>
    </row>
    <row r="690" customFormat="false" ht="18" hidden="false" customHeight="true" outlineLevel="0" collapsed="false">
      <c r="A690" s="8" t="s">
        <v>0</v>
      </c>
      <c r="B690" s="35" t="s">
        <v>0</v>
      </c>
      <c r="C690" s="9"/>
      <c r="D690" s="9"/>
      <c r="E690" s="49" t="s">
        <v>372</v>
      </c>
      <c r="F690" s="10"/>
      <c r="G690" s="50" t="s">
        <v>13</v>
      </c>
      <c r="H690" s="60" t="s">
        <v>131</v>
      </c>
      <c r="I690" s="10"/>
      <c r="J690" s="10"/>
      <c r="K690" s="51" t="s">
        <v>18</v>
      </c>
      <c r="L690" s="11"/>
      <c r="M690" s="11"/>
    </row>
    <row r="691" customFormat="false" ht="159.75" hidden="false" customHeight="true" outlineLevel="0" collapsed="false">
      <c r="A691" s="8" t="s">
        <v>0</v>
      </c>
      <c r="B691" s="35" t="s">
        <v>0</v>
      </c>
      <c r="C691" s="9"/>
      <c r="D691" s="9"/>
      <c r="E691" s="10"/>
      <c r="F691" s="10"/>
      <c r="G691" s="10"/>
      <c r="H691" s="10"/>
      <c r="I691" s="10"/>
      <c r="J691" s="10"/>
      <c r="K691" s="52" t="str">
        <f aca="false">IF(AND(G690&gt;=O692,G690&lt;=P692),N692,IF(AND(G690&gt;=O693,G690&lt;=P693),N693,IF(AND(G690&gt;=O694,G690&lt;=P694),N694,IF(AND(G690&gt;=O695,G690&lt;=P695),N695,IF(AND(G690&gt;=O696,G690&lt;=P696),N696,IF(AND(G690&gt;=O697,G690&lt;=P697),N697,IF(AND(G690&gt;=O698,G690&lt;=P698),N698,N699)))))))</f>
        <v>Verify Data Entry - Enter 0 for N.N </v>
      </c>
      <c r="L691" s="11"/>
      <c r="M691" s="11"/>
      <c r="O691" s="34" t="s">
        <v>19</v>
      </c>
      <c r="P691" s="34" t="s">
        <v>20</v>
      </c>
    </row>
    <row r="692" customFormat="false" ht="14.25" hidden="true" customHeight="false" outlineLevel="0" collapsed="false">
      <c r="A692" s="8"/>
      <c r="B692" s="35"/>
      <c r="C692" s="9"/>
      <c r="D692" s="9"/>
      <c r="E692" s="10"/>
      <c r="F692" s="10"/>
      <c r="G692" s="10"/>
      <c r="H692" s="10"/>
      <c r="I692" s="10"/>
      <c r="J692" s="10"/>
      <c r="K692" s="53"/>
      <c r="L692" s="11"/>
      <c r="M692" s="11"/>
      <c r="N692" s="54" t="s">
        <v>370</v>
      </c>
      <c r="O692" s="34" t="n">
        <v>0</v>
      </c>
      <c r="P692" s="34" t="n">
        <v>0</v>
      </c>
    </row>
    <row r="693" customFormat="false" ht="144" hidden="true" customHeight="true" outlineLevel="0" collapsed="false">
      <c r="A693" s="8"/>
      <c r="B693" s="35"/>
      <c r="C693" s="9"/>
      <c r="D693" s="9"/>
      <c r="E693" s="10"/>
      <c r="F693" s="10"/>
      <c r="G693" s="10"/>
      <c r="H693" s="10"/>
      <c r="I693" s="10"/>
      <c r="J693" s="10"/>
      <c r="K693" s="53"/>
      <c r="L693" s="11"/>
      <c r="M693" s="11"/>
      <c r="N693" s="54" t="s">
        <v>373</v>
      </c>
      <c r="O693" s="34" t="n">
        <v>0.01</v>
      </c>
      <c r="P693" s="34" t="n">
        <v>5000</v>
      </c>
    </row>
    <row r="694" customFormat="false" ht="144" hidden="true" customHeight="true" outlineLevel="0" collapsed="false">
      <c r="A694" s="8"/>
      <c r="B694" s="35"/>
      <c r="C694" s="9"/>
      <c r="D694" s="9"/>
      <c r="E694" s="10"/>
      <c r="F694" s="10"/>
      <c r="G694" s="10"/>
      <c r="H694" s="10"/>
      <c r="I694" s="10"/>
      <c r="J694" s="10"/>
      <c r="K694" s="53"/>
      <c r="L694" s="11"/>
      <c r="M694" s="11"/>
      <c r="N694" s="54" t="s">
        <v>373</v>
      </c>
      <c r="O694" s="34" t="n">
        <v>0.01</v>
      </c>
      <c r="P694" s="34" t="n">
        <v>5000</v>
      </c>
    </row>
    <row r="695" customFormat="false" ht="144" hidden="true" customHeight="true" outlineLevel="0" collapsed="false">
      <c r="A695" s="8"/>
      <c r="B695" s="35"/>
      <c r="C695" s="9"/>
      <c r="D695" s="9"/>
      <c r="E695" s="10"/>
      <c r="F695" s="10"/>
      <c r="G695" s="10"/>
      <c r="H695" s="10"/>
      <c r="I695" s="10"/>
      <c r="J695" s="10"/>
      <c r="K695" s="53"/>
      <c r="L695" s="11"/>
      <c r="M695" s="11"/>
      <c r="N695" s="54" t="s">
        <v>373</v>
      </c>
      <c r="O695" s="34" t="n">
        <v>0.01</v>
      </c>
      <c r="P695" s="34" t="n">
        <v>5000</v>
      </c>
    </row>
    <row r="696" customFormat="false" ht="144" hidden="true" customHeight="true" outlineLevel="0" collapsed="false">
      <c r="A696" s="8"/>
      <c r="B696" s="35"/>
      <c r="C696" s="9"/>
      <c r="D696" s="9"/>
      <c r="E696" s="10"/>
      <c r="F696" s="10"/>
      <c r="G696" s="10"/>
      <c r="H696" s="10"/>
      <c r="I696" s="10"/>
      <c r="J696" s="10"/>
      <c r="K696" s="53"/>
      <c r="L696" s="11"/>
      <c r="M696" s="11"/>
      <c r="N696" s="54" t="s">
        <v>373</v>
      </c>
      <c r="O696" s="34" t="n">
        <v>0.01</v>
      </c>
      <c r="P696" s="34" t="n">
        <v>5000</v>
      </c>
    </row>
    <row r="697" customFormat="false" ht="144" hidden="true" customHeight="true" outlineLevel="0" collapsed="false">
      <c r="A697" s="8"/>
      <c r="B697" s="35"/>
      <c r="C697" s="9"/>
      <c r="D697" s="9"/>
      <c r="E697" s="10"/>
      <c r="F697" s="10"/>
      <c r="G697" s="10"/>
      <c r="H697" s="10"/>
      <c r="I697" s="10"/>
      <c r="J697" s="10"/>
      <c r="K697" s="53"/>
      <c r="L697" s="11"/>
      <c r="M697" s="11"/>
      <c r="N697" s="54" t="s">
        <v>373</v>
      </c>
      <c r="O697" s="34" t="n">
        <v>0.01</v>
      </c>
      <c r="P697" s="34" t="n">
        <v>5000</v>
      </c>
    </row>
    <row r="698" customFormat="false" ht="126.75" hidden="true" customHeight="true" outlineLevel="0" collapsed="false">
      <c r="A698" s="8"/>
      <c r="B698" s="35"/>
      <c r="C698" s="9"/>
      <c r="D698" s="9"/>
      <c r="E698" s="10"/>
      <c r="F698" s="10"/>
      <c r="G698" s="10"/>
      <c r="H698" s="10"/>
      <c r="I698" s="10"/>
      <c r="J698" s="10"/>
      <c r="K698" s="53"/>
      <c r="L698" s="11"/>
      <c r="M698" s="11"/>
      <c r="N698" s="54" t="s">
        <v>373</v>
      </c>
      <c r="O698" s="34" t="n">
        <v>0.01</v>
      </c>
      <c r="P698" s="34" t="n">
        <v>5000</v>
      </c>
    </row>
    <row r="699" customFormat="false" ht="14.25" hidden="true" customHeight="false" outlineLevel="0" collapsed="false">
      <c r="A699" s="8"/>
      <c r="B699" s="35"/>
      <c r="C699" s="9"/>
      <c r="D699" s="9"/>
      <c r="E699" s="10"/>
      <c r="F699" s="10"/>
      <c r="G699" s="10"/>
      <c r="H699" s="10"/>
      <c r="I699" s="10"/>
      <c r="J699" s="10"/>
      <c r="L699" s="11"/>
      <c r="M699" s="11"/>
      <c r="N699" s="34" t="s">
        <v>110</v>
      </c>
    </row>
    <row r="700" customFormat="false" ht="14.25" hidden="true" customHeight="false" outlineLevel="0" collapsed="false">
      <c r="A700" s="8"/>
      <c r="B700" s="35"/>
      <c r="C700" s="9"/>
      <c r="D700" s="9"/>
      <c r="E700" s="10"/>
      <c r="F700" s="10"/>
      <c r="G700" s="10"/>
      <c r="H700" s="10"/>
      <c r="I700" s="10"/>
      <c r="J700" s="10"/>
      <c r="K700" s="10"/>
      <c r="L700" s="11"/>
      <c r="M700" s="11"/>
    </row>
    <row r="701" customFormat="false" ht="15" hidden="false" customHeight="true" outlineLevel="0" collapsed="false">
      <c r="A701" s="1" t="s">
        <v>0</v>
      </c>
      <c r="B701" s="35" t="s">
        <v>0</v>
      </c>
      <c r="C701" s="9"/>
      <c r="D701" s="30"/>
      <c r="E701" s="31"/>
      <c r="F701" s="31"/>
      <c r="G701" s="31"/>
      <c r="H701" s="31"/>
      <c r="I701" s="31"/>
      <c r="J701" s="31"/>
      <c r="K701" s="31"/>
      <c r="L701" s="32"/>
      <c r="M701" s="11"/>
      <c r="X701" s="57"/>
    </row>
    <row r="702" customFormat="false" ht="14.25" hidden="true" customHeight="false" outlineLevel="0" collapsed="false">
      <c r="A702" s="8" t="s">
        <v>0</v>
      </c>
      <c r="B702" s="35"/>
      <c r="C702" s="9"/>
      <c r="D702" s="10"/>
      <c r="E702" s="10"/>
      <c r="F702" s="10"/>
      <c r="G702" s="10"/>
      <c r="H702" s="10"/>
      <c r="I702" s="10"/>
      <c r="J702" s="10"/>
      <c r="K702" s="10"/>
      <c r="L702" s="10"/>
      <c r="M702" s="11"/>
    </row>
    <row r="703" customFormat="false" ht="14.25" hidden="true" customHeight="false" outlineLevel="0" collapsed="false">
      <c r="A703" s="1" t="s">
        <v>0</v>
      </c>
      <c r="B703" s="35"/>
      <c r="C703" s="9"/>
      <c r="D703" s="10"/>
      <c r="E703" s="10"/>
      <c r="F703" s="10"/>
      <c r="G703" s="10"/>
      <c r="H703" s="10"/>
      <c r="I703" s="10"/>
      <c r="J703" s="10"/>
      <c r="K703" s="10"/>
      <c r="L703" s="10"/>
      <c r="M703" s="11"/>
    </row>
    <row r="704" customFormat="false" ht="15" hidden="false" customHeight="true" outlineLevel="0" collapsed="false">
      <c r="A704" s="1" t="s">
        <v>0</v>
      </c>
      <c r="B704" s="35" t="s">
        <v>0</v>
      </c>
      <c r="C704" s="30"/>
      <c r="D704" s="31"/>
      <c r="E704" s="31"/>
      <c r="F704" s="31"/>
      <c r="G704" s="31"/>
      <c r="H704" s="31"/>
      <c r="I704" s="31"/>
      <c r="J704" s="31"/>
      <c r="K704" s="31"/>
      <c r="L704" s="31"/>
      <c r="M704" s="32"/>
    </row>
    <row r="705" s="33" customFormat="true" ht="6.75" hidden="false" customHeight="true" outlineLevel="0" collapsed="false">
      <c r="A705" s="1" t="s">
        <v>0</v>
      </c>
      <c r="B705" s="35" t="s">
        <v>0</v>
      </c>
      <c r="N705" s="34"/>
      <c r="O705" s="34"/>
      <c r="P705" s="34"/>
      <c r="Q705" s="34"/>
      <c r="R705" s="34"/>
      <c r="S705" s="34"/>
      <c r="T705" s="34"/>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row>
    <row r="706" customFormat="false" ht="15" hidden="false" customHeight="true" outlineLevel="0" collapsed="false">
      <c r="A706" s="8" t="s">
        <v>0</v>
      </c>
      <c r="B706" s="35" t="s">
        <v>0</v>
      </c>
      <c r="C706" s="40"/>
      <c r="D706" s="41"/>
      <c r="E706" s="41"/>
      <c r="F706" s="41"/>
      <c r="G706" s="41"/>
      <c r="H706" s="41"/>
      <c r="I706" s="41"/>
      <c r="J706" s="41"/>
      <c r="K706" s="41"/>
      <c r="L706" s="41"/>
      <c r="M706" s="43"/>
    </row>
    <row r="707" customFormat="false" ht="27.75" hidden="false" customHeight="true" outlineLevel="0" collapsed="false">
      <c r="A707" s="8" t="s">
        <v>0</v>
      </c>
      <c r="B707" s="35" t="s">
        <v>0</v>
      </c>
      <c r="C707" s="9"/>
      <c r="D707" s="12" t="s">
        <v>276</v>
      </c>
      <c r="E707" s="13"/>
      <c r="F707" s="13"/>
      <c r="G707" s="13"/>
      <c r="H707" s="13"/>
      <c r="I707" s="13"/>
      <c r="J707" s="14"/>
      <c r="K707" s="15"/>
      <c r="L707" s="15"/>
      <c r="M707" s="16"/>
      <c r="N707" s="48"/>
    </row>
    <row r="708" customFormat="false" ht="15" hidden="false" customHeight="true" outlineLevel="0" collapsed="false">
      <c r="A708" s="8" t="s">
        <v>0</v>
      </c>
      <c r="B708" s="35" t="s">
        <v>0</v>
      </c>
      <c r="C708" s="9"/>
      <c r="D708" s="10"/>
      <c r="E708" s="10"/>
      <c r="F708" s="10"/>
      <c r="G708" s="10"/>
      <c r="H708" s="10"/>
      <c r="I708" s="10"/>
      <c r="J708" s="10"/>
      <c r="K708" s="10"/>
      <c r="L708" s="10"/>
      <c r="M708" s="11"/>
    </row>
    <row r="709" customFormat="false" ht="8.25" hidden="false" customHeight="true" outlineLevel="0" collapsed="false">
      <c r="A709" s="8" t="s">
        <v>0</v>
      </c>
      <c r="B709" s="35" t="s">
        <v>0</v>
      </c>
      <c r="C709" s="9"/>
      <c r="D709" s="40"/>
      <c r="E709" s="41"/>
      <c r="F709" s="41"/>
      <c r="G709" s="41"/>
      <c r="H709" s="41"/>
      <c r="I709" s="41"/>
      <c r="J709" s="41"/>
      <c r="K709" s="41"/>
      <c r="L709" s="43"/>
      <c r="M709" s="11"/>
    </row>
    <row r="710" customFormat="false" ht="18" hidden="false" customHeight="true" outlineLevel="0" collapsed="false">
      <c r="A710" s="8" t="s">
        <v>0</v>
      </c>
      <c r="B710" s="35" t="s">
        <v>0</v>
      </c>
      <c r="C710" s="9"/>
      <c r="D710" s="9"/>
      <c r="E710" s="98" t="str">
        <f aca="false">E132</f>
        <v>Magnesium</v>
      </c>
      <c r="F710" s="64"/>
      <c r="G710" s="99" t="n">
        <f aca="false">E143</f>
        <v>0</v>
      </c>
      <c r="H710" s="66" t="str">
        <f aca="false">F143</f>
        <v>ml per day</v>
      </c>
      <c r="I710" s="66" t="str">
        <f aca="false">G143</f>
        <v>for</v>
      </c>
      <c r="J710" s="100" t="n">
        <f aca="false">H143</f>
        <v>0</v>
      </c>
      <c r="K710" s="66" t="str">
        <f aca="false">I143</f>
        <v>day(s)</v>
      </c>
      <c r="L710" s="11"/>
      <c r="M710" s="11"/>
    </row>
    <row r="711" customFormat="false" ht="18" hidden="false" customHeight="true" outlineLevel="0" collapsed="false">
      <c r="A711" s="8" t="s">
        <v>0</v>
      </c>
      <c r="B711" s="35" t="s">
        <v>0</v>
      </c>
      <c r="C711" s="9"/>
      <c r="D711" s="9"/>
      <c r="E711" s="68" t="str">
        <f aca="false">E53</f>
        <v>Calcium</v>
      </c>
      <c r="F711" s="69"/>
      <c r="G711" s="101" t="n">
        <f aca="false">E64</f>
        <v>0</v>
      </c>
      <c r="H711" s="71" t="str">
        <f aca="false">F64</f>
        <v>ml per day</v>
      </c>
      <c r="I711" s="71" t="str">
        <f aca="false">G64</f>
        <v>for</v>
      </c>
      <c r="J711" s="102" t="n">
        <f aca="false">H64</f>
        <v>0</v>
      </c>
      <c r="K711" s="71" t="str">
        <f aca="false">I64</f>
        <v>day(s)</v>
      </c>
      <c r="L711" s="11"/>
      <c r="M711" s="11"/>
    </row>
    <row r="712" customFormat="false" ht="18" hidden="false" customHeight="true" outlineLevel="0" collapsed="false">
      <c r="A712" s="1" t="s">
        <v>0</v>
      </c>
      <c r="B712" s="35" t="s">
        <v>0</v>
      </c>
      <c r="C712" s="9"/>
      <c r="D712" s="9"/>
      <c r="E712" s="68" t="str">
        <f aca="false">E113</f>
        <v>Potassium</v>
      </c>
      <c r="F712" s="69"/>
      <c r="G712" s="101" t="n">
        <f aca="false">E124</f>
        <v>0</v>
      </c>
      <c r="H712" s="71" t="str">
        <f aca="false">F124</f>
        <v>ml per day</v>
      </c>
      <c r="I712" s="71" t="str">
        <f aca="false">G124</f>
        <v>for</v>
      </c>
      <c r="J712" s="102" t="n">
        <f aca="false">H124</f>
        <v>0</v>
      </c>
      <c r="K712" s="71" t="str">
        <f aca="false">I124</f>
        <v>day(s)</v>
      </c>
      <c r="L712" s="11"/>
      <c r="M712" s="11"/>
    </row>
    <row r="713" customFormat="false" ht="18" hidden="false" customHeight="true" outlineLevel="0" collapsed="false">
      <c r="A713" s="1" t="s">
        <v>0</v>
      </c>
      <c r="B713" s="35" t="s">
        <v>0</v>
      </c>
      <c r="C713" s="9"/>
      <c r="D713" s="9"/>
      <c r="E713" s="68" t="str">
        <f aca="false">E94</f>
        <v>Bromine/Bromide</v>
      </c>
      <c r="F713" s="69"/>
      <c r="G713" s="101" t="n">
        <f aca="false">E105</f>
        <v>0</v>
      </c>
      <c r="H713" s="71" t="str">
        <f aca="false">F105</f>
        <v>ml per day</v>
      </c>
      <c r="I713" s="71" t="str">
        <f aca="false">G105</f>
        <v>for</v>
      </c>
      <c r="J713" s="102" t="n">
        <f aca="false">H105</f>
        <v>0</v>
      </c>
      <c r="K713" s="71" t="str">
        <f aca="false">I105</f>
        <v>day(s)</v>
      </c>
      <c r="L713" s="11"/>
      <c r="M713" s="11"/>
    </row>
    <row r="714" customFormat="false" ht="18" hidden="false" customHeight="true" outlineLevel="0" collapsed="false">
      <c r="A714" s="1" t="s">
        <v>0</v>
      </c>
      <c r="B714" s="35" t="s">
        <v>0</v>
      </c>
      <c r="C714" s="9"/>
      <c r="D714" s="9"/>
      <c r="E714" s="68" t="str">
        <f aca="false">E155</f>
        <v>Strontium</v>
      </c>
      <c r="F714" s="69"/>
      <c r="G714" s="101" t="n">
        <f aca="false">E166</f>
        <v>0</v>
      </c>
      <c r="H714" s="71" t="str">
        <f aca="false">F166</f>
        <v>ml per day</v>
      </c>
      <c r="I714" s="71" t="str">
        <f aca="false">G166</f>
        <v>for</v>
      </c>
      <c r="J714" s="102" t="n">
        <f aca="false">H166</f>
        <v>0</v>
      </c>
      <c r="K714" s="71" t="str">
        <f aca="false">I166</f>
        <v>day(s)</v>
      </c>
      <c r="L714" s="11"/>
      <c r="M714" s="11"/>
    </row>
    <row r="715" customFormat="false" ht="18" hidden="false" customHeight="true" outlineLevel="0" collapsed="false">
      <c r="A715" s="1" t="s">
        <v>0</v>
      </c>
      <c r="B715" s="35" t="s">
        <v>0</v>
      </c>
      <c r="C715" s="9"/>
      <c r="D715" s="9"/>
      <c r="E715" s="68" t="str">
        <f aca="false">E75</f>
        <v>Boron</v>
      </c>
      <c r="F715" s="69"/>
      <c r="G715" s="101" t="n">
        <f aca="false">E86</f>
        <v>0</v>
      </c>
      <c r="H715" s="71" t="str">
        <f aca="false">F86</f>
        <v>ml per day</v>
      </c>
      <c r="I715" s="71" t="str">
        <f aca="false">G86</f>
        <v>for</v>
      </c>
      <c r="J715" s="102" t="n">
        <f aca="false">H86</f>
        <v>0</v>
      </c>
      <c r="K715" s="71" t="str">
        <f aca="false">I86</f>
        <v>day(s)</v>
      </c>
      <c r="L715" s="11"/>
      <c r="M715" s="11"/>
    </row>
    <row r="716" customFormat="false" ht="18" hidden="false" customHeight="true" outlineLevel="0" collapsed="false">
      <c r="A716" s="1" t="s">
        <v>0</v>
      </c>
      <c r="B716" s="35" t="s">
        <v>0</v>
      </c>
      <c r="C716" s="9"/>
      <c r="D716" s="9"/>
      <c r="E716" s="63" t="str">
        <f aca="false">E305</f>
        <v>Fluoride/Flourine</v>
      </c>
      <c r="F716" s="64"/>
      <c r="G716" s="99" t="n">
        <f aca="false">E317</f>
        <v>0</v>
      </c>
      <c r="H716" s="66" t="str">
        <f aca="false">F317</f>
        <v>ml per day</v>
      </c>
      <c r="I716" s="66" t="str">
        <f aca="false">G317</f>
        <v>for</v>
      </c>
      <c r="J716" s="100" t="n">
        <f aca="false">H317</f>
        <v>0</v>
      </c>
      <c r="K716" s="66" t="str">
        <f aca="false">I317</f>
        <v>day(s)</v>
      </c>
      <c r="L716" s="11"/>
      <c r="M716" s="11"/>
    </row>
    <row r="717" customFormat="false" ht="18" hidden="false" customHeight="true" outlineLevel="0" collapsed="false">
      <c r="A717" s="1" t="s">
        <v>0</v>
      </c>
      <c r="B717" s="35" t="s">
        <v>0</v>
      </c>
      <c r="C717" s="9"/>
      <c r="D717" s="9"/>
      <c r="E717" s="68" t="str">
        <f aca="false">E440</f>
        <v>Rubidium</v>
      </c>
      <c r="F717" s="69"/>
      <c r="G717" s="103" t="n">
        <f aca="false">E451</f>
        <v>0</v>
      </c>
      <c r="H717" s="81" t="str">
        <f aca="false">F451</f>
        <v>ml per day</v>
      </c>
      <c r="I717" s="81" t="str">
        <f aca="false">G451</f>
        <v>for</v>
      </c>
      <c r="J717" s="104" t="n">
        <f aca="false">H451</f>
        <v>0</v>
      </c>
      <c r="K717" s="81" t="str">
        <f aca="false">I451</f>
        <v>day(s)</v>
      </c>
      <c r="L717" s="83"/>
      <c r="M717" s="11"/>
    </row>
    <row r="718" customFormat="false" ht="18" hidden="false" customHeight="true" outlineLevel="0" collapsed="false">
      <c r="A718" s="1" t="s">
        <v>0</v>
      </c>
      <c r="B718" s="35" t="s">
        <v>0</v>
      </c>
      <c r="C718" s="9"/>
      <c r="D718" s="9"/>
      <c r="E718" s="73" t="str">
        <f aca="false">E325</f>
        <v>Iodine</v>
      </c>
      <c r="F718" s="74"/>
      <c r="G718" s="79" t="str">
        <f aca="false">E335</f>
        <v>Verify Data Entry</v>
      </c>
      <c r="H718" s="79"/>
      <c r="I718" s="79"/>
      <c r="J718" s="79"/>
      <c r="K718" s="79"/>
      <c r="L718" s="80"/>
      <c r="M718" s="11"/>
    </row>
    <row r="719" customFormat="false" ht="18" hidden="false" customHeight="true" outlineLevel="0" collapsed="false">
      <c r="A719" s="1" t="s">
        <v>0</v>
      </c>
      <c r="B719" s="35" t="s">
        <v>0</v>
      </c>
      <c r="C719" s="9"/>
      <c r="D719" s="9"/>
      <c r="E719" s="49"/>
      <c r="F719" s="10"/>
      <c r="G719" s="79"/>
      <c r="H719" s="79"/>
      <c r="I719" s="79"/>
      <c r="J719" s="79"/>
      <c r="K719" s="79"/>
      <c r="L719" s="80"/>
      <c r="M719" s="11"/>
    </row>
    <row r="720" customFormat="false" ht="18" hidden="false" customHeight="true" outlineLevel="0" collapsed="false">
      <c r="A720" s="1" t="s">
        <v>0</v>
      </c>
      <c r="B720" s="35" t="s">
        <v>0</v>
      </c>
      <c r="C720" s="9"/>
      <c r="D720" s="9"/>
      <c r="E720" s="49"/>
      <c r="F720" s="10"/>
      <c r="G720" s="79"/>
      <c r="H720" s="79"/>
      <c r="I720" s="79"/>
      <c r="J720" s="79"/>
      <c r="K720" s="79"/>
      <c r="L720" s="80"/>
      <c r="M720" s="11"/>
    </row>
    <row r="721" customFormat="false" ht="18" hidden="false" customHeight="true" outlineLevel="0" collapsed="false">
      <c r="A721" s="1" t="s">
        <v>0</v>
      </c>
      <c r="B721" s="35" t="s">
        <v>0</v>
      </c>
      <c r="C721" s="9"/>
      <c r="D721" s="9"/>
      <c r="E721" s="49"/>
      <c r="F721" s="10"/>
      <c r="G721" s="79"/>
      <c r="H721" s="79"/>
      <c r="I721" s="79"/>
      <c r="J721" s="79"/>
      <c r="K721" s="79"/>
      <c r="L721" s="80"/>
      <c r="M721" s="11"/>
    </row>
    <row r="722" customFormat="false" ht="18" hidden="false" customHeight="true" outlineLevel="0" collapsed="false">
      <c r="A722" s="1" t="s">
        <v>0</v>
      </c>
      <c r="B722" s="35" t="s">
        <v>0</v>
      </c>
      <c r="C722" s="9"/>
      <c r="D722" s="9"/>
      <c r="E722" s="49"/>
      <c r="F722" s="10"/>
      <c r="G722" s="79"/>
      <c r="H722" s="79"/>
      <c r="I722" s="79"/>
      <c r="J722" s="79"/>
      <c r="K722" s="79"/>
      <c r="L722" s="80"/>
      <c r="M722" s="11"/>
    </row>
    <row r="723" customFormat="false" ht="18" hidden="false" customHeight="true" outlineLevel="0" collapsed="false">
      <c r="A723" s="1" t="s">
        <v>0</v>
      </c>
      <c r="B723" s="35" t="s">
        <v>0</v>
      </c>
      <c r="C723" s="9"/>
      <c r="D723" s="9"/>
      <c r="E723" s="49"/>
      <c r="F723" s="10"/>
      <c r="G723" s="79"/>
      <c r="H723" s="79"/>
      <c r="I723" s="79"/>
      <c r="J723" s="79"/>
      <c r="K723" s="79"/>
      <c r="L723" s="80"/>
      <c r="M723" s="11"/>
    </row>
    <row r="724" customFormat="false" ht="18" hidden="false" customHeight="true" outlineLevel="0" collapsed="false">
      <c r="A724" s="1" t="s">
        <v>0</v>
      </c>
      <c r="B724" s="35" t="s">
        <v>0</v>
      </c>
      <c r="C724" s="9"/>
      <c r="D724" s="9"/>
      <c r="E724" s="49"/>
      <c r="F724" s="10"/>
      <c r="G724" s="79"/>
      <c r="H724" s="79"/>
      <c r="I724" s="79"/>
      <c r="J724" s="79"/>
      <c r="K724" s="79"/>
      <c r="L724" s="80"/>
      <c r="M724" s="11"/>
    </row>
    <row r="725" customFormat="false" ht="18" hidden="false" customHeight="true" outlineLevel="0" collapsed="false">
      <c r="A725" s="1" t="s">
        <v>0</v>
      </c>
      <c r="B725" s="35" t="s">
        <v>0</v>
      </c>
      <c r="C725" s="9"/>
      <c r="D725" s="9"/>
      <c r="E725" s="63"/>
      <c r="F725" s="64"/>
      <c r="G725" s="79"/>
      <c r="H725" s="79"/>
      <c r="I725" s="79"/>
      <c r="J725" s="79"/>
      <c r="K725" s="79"/>
      <c r="L725" s="80"/>
      <c r="M725" s="11"/>
    </row>
    <row r="726" customFormat="false" ht="18" hidden="false" customHeight="true" outlineLevel="0" collapsed="false">
      <c r="A726" s="1" t="s">
        <v>0</v>
      </c>
      <c r="B726" s="35" t="s">
        <v>0</v>
      </c>
      <c r="C726" s="9"/>
      <c r="D726" s="9"/>
      <c r="E726" s="68" t="str">
        <f aca="false">E192</f>
        <v>Barium</v>
      </c>
      <c r="F726" s="69"/>
      <c r="G726" s="103" t="n">
        <f aca="false">E204</f>
        <v>0</v>
      </c>
      <c r="H726" s="81" t="str">
        <f aca="false">F204</f>
        <v>ml per day</v>
      </c>
      <c r="I726" s="81" t="str">
        <f aca="false">G204</f>
        <v>for</v>
      </c>
      <c r="J726" s="104" t="n">
        <f aca="false">H204</f>
        <v>0</v>
      </c>
      <c r="K726" s="81" t="str">
        <f aca="false">I204</f>
        <v>day(s)</v>
      </c>
      <c r="L726" s="83"/>
      <c r="M726" s="11"/>
    </row>
    <row r="727" customFormat="false" ht="18" hidden="false" customHeight="true" outlineLevel="0" collapsed="false">
      <c r="A727" s="1" t="s">
        <v>0</v>
      </c>
      <c r="B727" s="35" t="s">
        <v>0</v>
      </c>
      <c r="C727" s="9"/>
      <c r="D727" s="9"/>
      <c r="E727" s="68" t="str">
        <f aca="false">E401</f>
        <v>Molybdenum</v>
      </c>
      <c r="F727" s="69"/>
      <c r="G727" s="103" t="n">
        <f aca="false">E412</f>
        <v>0</v>
      </c>
      <c r="H727" s="81" t="str">
        <f aca="false">F412</f>
        <v>ml per day</v>
      </c>
      <c r="I727" s="81" t="str">
        <f aca="false">G412</f>
        <v>for</v>
      </c>
      <c r="J727" s="104" t="n">
        <f aca="false">H412</f>
        <v>0</v>
      </c>
      <c r="K727" s="81" t="str">
        <f aca="false">I412</f>
        <v>day(s)</v>
      </c>
      <c r="L727" s="83"/>
      <c r="M727" s="11"/>
    </row>
    <row r="728" customFormat="false" ht="18" hidden="false" customHeight="true" outlineLevel="0" collapsed="false">
      <c r="A728" s="1" t="s">
        <v>0</v>
      </c>
      <c r="B728" s="35" t="s">
        <v>0</v>
      </c>
      <c r="C728" s="9"/>
      <c r="D728" s="9"/>
      <c r="E728" s="68" t="str">
        <f aca="false">E420</f>
        <v>Nickel</v>
      </c>
      <c r="F728" s="69"/>
      <c r="G728" s="103" t="n">
        <f aca="false">E432</f>
        <v>0</v>
      </c>
      <c r="H728" s="81" t="str">
        <f aca="false">F432</f>
        <v>ml per day</v>
      </c>
      <c r="I728" s="81" t="str">
        <f aca="false">G432</f>
        <v>for</v>
      </c>
      <c r="J728" s="104" t="n">
        <f aca="false">H432</f>
        <v>0</v>
      </c>
      <c r="K728" s="81" t="str">
        <f aca="false">I432</f>
        <v>day(s)</v>
      </c>
      <c r="L728" s="83"/>
      <c r="M728" s="11"/>
    </row>
    <row r="729" customFormat="false" ht="18" hidden="false" customHeight="true" outlineLevel="0" collapsed="false">
      <c r="A729" s="1" t="s">
        <v>0</v>
      </c>
      <c r="B729" s="35" t="s">
        <v>0</v>
      </c>
      <c r="C729" s="9"/>
      <c r="D729" s="9"/>
      <c r="E729" s="73" t="str">
        <f aca="false">E370</f>
        <v>Manganese</v>
      </c>
      <c r="F729" s="74"/>
      <c r="G729" s="105" t="n">
        <f aca="false">E381</f>
        <v>0</v>
      </c>
      <c r="H729" s="85" t="str">
        <f aca="false">F381</f>
        <v>ml per day</v>
      </c>
      <c r="I729" s="85"/>
      <c r="J729" s="86" t="s">
        <v>277</v>
      </c>
      <c r="K729" s="84"/>
      <c r="L729" s="83"/>
      <c r="M729" s="11"/>
    </row>
    <row r="730" customFormat="false" ht="18" hidden="false" customHeight="true" outlineLevel="0" collapsed="false">
      <c r="A730" s="1" t="s">
        <v>0</v>
      </c>
      <c r="B730" s="35" t="s">
        <v>0</v>
      </c>
      <c r="C730" s="9"/>
      <c r="D730" s="9"/>
      <c r="E730" s="87"/>
      <c r="F730" s="64"/>
      <c r="G730" s="106" t="n">
        <f aca="false">E388</f>
        <v>0</v>
      </c>
      <c r="H730" s="65" t="str">
        <f aca="false">F388</f>
        <v>ml per day</v>
      </c>
      <c r="I730" s="65"/>
      <c r="J730" s="89" t="s">
        <v>278</v>
      </c>
      <c r="K730" s="88"/>
      <c r="L730" s="83"/>
      <c r="M730" s="11"/>
    </row>
    <row r="731" customFormat="false" ht="18" hidden="false" customHeight="true" outlineLevel="0" collapsed="false">
      <c r="A731" s="1" t="s">
        <v>0</v>
      </c>
      <c r="B731" s="35" t="s">
        <v>0</v>
      </c>
      <c r="C731" s="9"/>
      <c r="D731" s="9"/>
      <c r="E731" s="73" t="str">
        <f aca="false">E212</f>
        <v>Chromium/Chrome</v>
      </c>
      <c r="F731" s="74"/>
      <c r="G731" s="105" t="n">
        <f aca="false">E223</f>
        <v>0</v>
      </c>
      <c r="H731" s="85" t="str">
        <f aca="false">F223</f>
        <v>ml per day</v>
      </c>
      <c r="I731" s="85"/>
      <c r="J731" s="86" t="s">
        <v>279</v>
      </c>
      <c r="K731" s="84"/>
      <c r="L731" s="83"/>
      <c r="M731" s="11"/>
    </row>
    <row r="732" customFormat="false" ht="18" hidden="false" customHeight="true" outlineLevel="0" collapsed="false">
      <c r="A732" s="1" t="s">
        <v>0</v>
      </c>
      <c r="B732" s="35" t="s">
        <v>0</v>
      </c>
      <c r="C732" s="9"/>
      <c r="D732" s="9"/>
      <c r="E732" s="63"/>
      <c r="F732" s="64"/>
      <c r="G732" s="106" t="n">
        <f aca="false">E230</f>
        <v>0</v>
      </c>
      <c r="H732" s="65" t="str">
        <f aca="false">F230</f>
        <v>ml per day</v>
      </c>
      <c r="I732" s="65"/>
      <c r="J732" s="89" t="s">
        <v>280</v>
      </c>
      <c r="K732" s="88"/>
      <c r="L732" s="83"/>
      <c r="M732" s="11"/>
    </row>
    <row r="733" customFormat="false" ht="18" hidden="false" customHeight="true" outlineLevel="0" collapsed="false">
      <c r="A733" s="1" t="s">
        <v>0</v>
      </c>
      <c r="B733" s="35" t="s">
        <v>0</v>
      </c>
      <c r="C733" s="9"/>
      <c r="D733" s="9"/>
      <c r="E733" s="73" t="str">
        <f aca="false">E243</f>
        <v>Cobalt</v>
      </c>
      <c r="F733" s="74"/>
      <c r="G733" s="105" t="n">
        <f aca="false">E254</f>
        <v>0</v>
      </c>
      <c r="H733" s="85" t="str">
        <f aca="false">F254</f>
        <v>ml per day</v>
      </c>
      <c r="I733" s="85"/>
      <c r="J733" s="86" t="s">
        <v>281</v>
      </c>
      <c r="K733" s="84"/>
      <c r="L733" s="83"/>
      <c r="M733" s="11"/>
    </row>
    <row r="734" customFormat="false" ht="18" hidden="false" customHeight="true" outlineLevel="0" collapsed="false">
      <c r="A734" s="1" t="s">
        <v>0</v>
      </c>
      <c r="B734" s="35" t="s">
        <v>0</v>
      </c>
      <c r="C734" s="9"/>
      <c r="D734" s="9"/>
      <c r="E734" s="63"/>
      <c r="F734" s="64"/>
      <c r="G734" s="106" t="n">
        <f aca="false">E261</f>
        <v>0</v>
      </c>
      <c r="H734" s="65" t="str">
        <f aca="false">F261</f>
        <v>ml per day</v>
      </c>
      <c r="I734" s="65"/>
      <c r="J734" s="89" t="s">
        <v>282</v>
      </c>
      <c r="K734" s="88"/>
      <c r="L734" s="83"/>
      <c r="M734" s="11"/>
    </row>
    <row r="735" customFormat="false" ht="18" hidden="false" customHeight="true" outlineLevel="0" collapsed="false">
      <c r="A735" s="1" t="s">
        <v>0</v>
      </c>
      <c r="B735" s="35" t="s">
        <v>0</v>
      </c>
      <c r="C735" s="9"/>
      <c r="D735" s="9"/>
      <c r="E735" s="73" t="str">
        <f aca="false">E274</f>
        <v>Iron</v>
      </c>
      <c r="F735" s="74"/>
      <c r="G735" s="105" t="n">
        <f aca="false">E285</f>
        <v>0</v>
      </c>
      <c r="H735" s="85" t="str">
        <f aca="false">F285</f>
        <v>ml per day</v>
      </c>
      <c r="I735" s="85"/>
      <c r="J735" s="86" t="s">
        <v>283</v>
      </c>
      <c r="K735" s="84"/>
      <c r="L735" s="83"/>
      <c r="M735" s="11"/>
    </row>
    <row r="736" customFormat="false" ht="18" hidden="false" customHeight="true" outlineLevel="0" collapsed="false">
      <c r="A736" s="1" t="s">
        <v>0</v>
      </c>
      <c r="B736" s="35" t="s">
        <v>0</v>
      </c>
      <c r="C736" s="9"/>
      <c r="D736" s="9"/>
      <c r="E736" s="63"/>
      <c r="F736" s="64"/>
      <c r="G736" s="106" t="n">
        <f aca="false">E292</f>
        <v>0</v>
      </c>
      <c r="H736" s="65" t="str">
        <f aca="false">F292</f>
        <v>ml per day</v>
      </c>
      <c r="I736" s="65"/>
      <c r="J736" s="89" t="s">
        <v>284</v>
      </c>
      <c r="K736" s="88"/>
      <c r="L736" s="83"/>
      <c r="M736" s="11"/>
    </row>
    <row r="737" customFormat="false" ht="18" hidden="false" customHeight="true" outlineLevel="0" collapsed="false">
      <c r="A737" s="1" t="s">
        <v>0</v>
      </c>
      <c r="B737" s="35" t="s">
        <v>0</v>
      </c>
      <c r="C737" s="9"/>
      <c r="D737" s="9"/>
      <c r="E737" s="73" t="str">
        <f aca="false">E490</f>
        <v>Vanadium</v>
      </c>
      <c r="F737" s="74"/>
      <c r="G737" s="79" t="str">
        <f aca="false">E500</f>
        <v>Verify Data Entry</v>
      </c>
      <c r="H737" s="79"/>
      <c r="I737" s="79"/>
      <c r="J737" s="79"/>
      <c r="K737" s="79"/>
      <c r="L737" s="83"/>
      <c r="M737" s="11"/>
    </row>
    <row r="738" customFormat="false" ht="18" hidden="false" customHeight="true" outlineLevel="0" collapsed="false">
      <c r="A738" s="1" t="s">
        <v>0</v>
      </c>
      <c r="B738" s="35" t="s">
        <v>0</v>
      </c>
      <c r="C738" s="9"/>
      <c r="D738" s="9"/>
      <c r="E738" s="49"/>
      <c r="F738" s="10"/>
      <c r="G738" s="79"/>
      <c r="H738" s="79"/>
      <c r="I738" s="79"/>
      <c r="J738" s="79"/>
      <c r="K738" s="79"/>
      <c r="L738" s="83"/>
      <c r="M738" s="11"/>
    </row>
    <row r="739" customFormat="false" ht="18" hidden="false" customHeight="true" outlineLevel="0" collapsed="false">
      <c r="A739" s="1" t="s">
        <v>0</v>
      </c>
      <c r="B739" s="35" t="s">
        <v>0</v>
      </c>
      <c r="C739" s="9"/>
      <c r="D739" s="9"/>
      <c r="E739" s="49"/>
      <c r="F739" s="10"/>
      <c r="G739" s="79"/>
      <c r="H739" s="79"/>
      <c r="I739" s="79"/>
      <c r="J739" s="79"/>
      <c r="K739" s="79"/>
      <c r="L739" s="11"/>
      <c r="M739" s="11"/>
    </row>
    <row r="740" customFormat="false" ht="18" hidden="false" customHeight="true" outlineLevel="0" collapsed="false">
      <c r="A740" s="1" t="s">
        <v>0</v>
      </c>
      <c r="B740" s="35" t="s">
        <v>0</v>
      </c>
      <c r="C740" s="9"/>
      <c r="D740" s="9"/>
      <c r="E740" s="49"/>
      <c r="F740" s="10"/>
      <c r="G740" s="79"/>
      <c r="H740" s="79"/>
      <c r="I740" s="79"/>
      <c r="J740" s="79"/>
      <c r="K740" s="79"/>
      <c r="L740" s="11"/>
      <c r="M740" s="11"/>
    </row>
    <row r="741" customFormat="false" ht="18" hidden="false" customHeight="true" outlineLevel="0" collapsed="false">
      <c r="A741" s="1" t="s">
        <v>0</v>
      </c>
      <c r="B741" s="35" t="s">
        <v>0</v>
      </c>
      <c r="C741" s="9"/>
      <c r="D741" s="9"/>
      <c r="E741" s="63"/>
      <c r="F741" s="64"/>
      <c r="G741" s="79"/>
      <c r="H741" s="79"/>
      <c r="I741" s="79"/>
      <c r="J741" s="79"/>
      <c r="K741" s="79"/>
      <c r="L741" s="11"/>
      <c r="M741" s="11"/>
    </row>
    <row r="742" customFormat="false" ht="18" hidden="false" customHeight="true" outlineLevel="0" collapsed="false">
      <c r="A742" s="1" t="s">
        <v>0</v>
      </c>
      <c r="B742" s="35" t="s">
        <v>0</v>
      </c>
      <c r="C742" s="9"/>
      <c r="D742" s="9"/>
      <c r="E742" s="68" t="str">
        <f aca="false">E508</f>
        <v>Zinc</v>
      </c>
      <c r="F742" s="69"/>
      <c r="G742" s="101" t="n">
        <f aca="false">E520</f>
        <v>0</v>
      </c>
      <c r="H742" s="71" t="str">
        <f aca="false">F520</f>
        <v>ml per day</v>
      </c>
      <c r="I742" s="71" t="str">
        <f aca="false">G520</f>
        <v>for</v>
      </c>
      <c r="J742" s="102" t="n">
        <f aca="false">H520</f>
        <v>0</v>
      </c>
      <c r="K742" s="71" t="str">
        <f aca="false">I520</f>
        <v>day(s)</v>
      </c>
      <c r="L742" s="11"/>
      <c r="M742" s="11"/>
    </row>
    <row r="743" customFormat="false" ht="18" hidden="false" customHeight="true" outlineLevel="0" collapsed="false">
      <c r="A743" s="1" t="s">
        <v>0</v>
      </c>
      <c r="B743" s="35" t="s">
        <v>0</v>
      </c>
      <c r="C743" s="9"/>
      <c r="D743" s="9"/>
      <c r="E743" s="49"/>
      <c r="F743" s="10"/>
      <c r="G743" s="55"/>
      <c r="H743" s="55"/>
      <c r="I743" s="55"/>
      <c r="J743" s="55"/>
      <c r="K743" s="55"/>
      <c r="L743" s="11"/>
      <c r="M743" s="11"/>
    </row>
    <row r="744" customFormat="false" ht="15" hidden="false" customHeight="true" outlineLevel="0" collapsed="false">
      <c r="A744" s="1" t="s">
        <v>0</v>
      </c>
      <c r="B744" s="35" t="s">
        <v>0</v>
      </c>
      <c r="C744" s="9"/>
      <c r="D744" s="30"/>
      <c r="E744" s="31"/>
      <c r="F744" s="31"/>
      <c r="G744" s="31"/>
      <c r="H744" s="31"/>
      <c r="I744" s="31"/>
      <c r="J744" s="31"/>
      <c r="K744" s="31"/>
      <c r="L744" s="32"/>
      <c r="M744" s="11"/>
      <c r="X744" s="57"/>
    </row>
    <row r="745" customFormat="false" ht="15" hidden="false" customHeight="true" outlineLevel="0" collapsed="false">
      <c r="A745" s="8" t="s">
        <v>0</v>
      </c>
      <c r="B745" s="35" t="s">
        <v>0</v>
      </c>
      <c r="C745" s="9"/>
      <c r="D745" s="10"/>
      <c r="E745" s="10"/>
      <c r="F745" s="10"/>
      <c r="G745" s="10"/>
      <c r="H745" s="10"/>
      <c r="I745" s="10"/>
      <c r="J745" s="10"/>
      <c r="K745" s="10"/>
      <c r="L745" s="10"/>
      <c r="M745" s="11"/>
    </row>
    <row r="746" customFormat="false" ht="27.75" hidden="false" customHeight="true" outlineLevel="0" collapsed="false">
      <c r="A746" s="8" t="s">
        <v>0</v>
      </c>
      <c r="B746" s="35" t="s">
        <v>0</v>
      </c>
      <c r="C746" s="9"/>
      <c r="D746" s="12" t="s">
        <v>285</v>
      </c>
      <c r="E746" s="13"/>
      <c r="F746" s="13"/>
      <c r="G746" s="13"/>
      <c r="H746" s="13"/>
      <c r="I746" s="13"/>
      <c r="J746" s="14"/>
      <c r="K746" s="15"/>
      <c r="L746" s="15"/>
      <c r="M746" s="16"/>
      <c r="N746" s="48"/>
    </row>
    <row r="747" customFormat="false" ht="15" hidden="false" customHeight="true" outlineLevel="0" collapsed="false">
      <c r="A747" s="8" t="s">
        <v>0</v>
      </c>
      <c r="B747" s="35" t="s">
        <v>0</v>
      </c>
      <c r="C747" s="9"/>
      <c r="D747" s="10"/>
      <c r="E747" s="10"/>
      <c r="F747" s="10"/>
      <c r="G747" s="10"/>
      <c r="H747" s="10"/>
      <c r="I747" s="10"/>
      <c r="J747" s="10"/>
      <c r="K747" s="10"/>
      <c r="L747" s="10"/>
      <c r="M747" s="11"/>
    </row>
    <row r="748" customFormat="false" ht="8.25" hidden="false" customHeight="true" outlineLevel="0" collapsed="false">
      <c r="A748" s="8" t="s">
        <v>0</v>
      </c>
      <c r="B748" s="35" t="s">
        <v>0</v>
      </c>
      <c r="C748" s="9"/>
      <c r="D748" s="40"/>
      <c r="E748" s="41"/>
      <c r="F748" s="41"/>
      <c r="G748" s="41"/>
      <c r="H748" s="41"/>
      <c r="I748" s="41"/>
      <c r="J748" s="41"/>
      <c r="K748" s="41"/>
      <c r="L748" s="43"/>
      <c r="M748" s="11"/>
    </row>
    <row r="749" customFormat="false" ht="18" hidden="false" customHeight="true" outlineLevel="0" collapsed="false">
      <c r="A749" s="1" t="s">
        <v>0</v>
      </c>
      <c r="B749" s="35" t="s">
        <v>0</v>
      </c>
      <c r="C749" s="9"/>
      <c r="D749" s="9"/>
      <c r="E749" s="73" t="str">
        <f aca="false">E459</f>
        <v>Selenium</v>
      </c>
      <c r="F749" s="74"/>
      <c r="G749" s="105" t="n">
        <f aca="false">E470</f>
        <v>0</v>
      </c>
      <c r="H749" s="85" t="str">
        <f aca="false">F470</f>
        <v>ml per day</v>
      </c>
      <c r="I749" s="85"/>
      <c r="J749" s="86" t="s">
        <v>286</v>
      </c>
      <c r="K749" s="84"/>
      <c r="L749" s="83"/>
      <c r="M749" s="11"/>
    </row>
    <row r="750" customFormat="false" ht="18" hidden="false" customHeight="true" outlineLevel="0" collapsed="false">
      <c r="A750" s="1" t="s">
        <v>0</v>
      </c>
      <c r="B750" s="35" t="s">
        <v>0</v>
      </c>
      <c r="C750" s="9"/>
      <c r="D750" s="9"/>
      <c r="E750" s="63"/>
      <c r="F750" s="64"/>
      <c r="G750" s="106" t="n">
        <f aca="false">E477</f>
        <v>0</v>
      </c>
      <c r="H750" s="65" t="str">
        <f aca="false">F477</f>
        <v>ml per day</v>
      </c>
      <c r="I750" s="65"/>
      <c r="J750" s="89" t="s">
        <v>287</v>
      </c>
      <c r="K750" s="88"/>
      <c r="L750" s="83"/>
      <c r="M750" s="11"/>
    </row>
    <row r="751" customFormat="false" ht="18" hidden="false" customHeight="true" outlineLevel="0" collapsed="false">
      <c r="A751" s="8" t="s">
        <v>0</v>
      </c>
      <c r="B751" s="35" t="s">
        <v>0</v>
      </c>
      <c r="C751" s="9"/>
      <c r="D751" s="9"/>
      <c r="E751" s="63" t="s">
        <v>288</v>
      </c>
      <c r="F751" s="64"/>
      <c r="G751" s="66" t="s">
        <v>289</v>
      </c>
      <c r="H751" s="66"/>
      <c r="I751" s="66"/>
      <c r="J751" s="66"/>
      <c r="K751" s="66"/>
      <c r="L751" s="11"/>
      <c r="M751" s="11"/>
    </row>
    <row r="752" customFormat="false" ht="18" hidden="false" customHeight="true" outlineLevel="0" collapsed="false">
      <c r="A752" s="8" t="s">
        <v>0</v>
      </c>
      <c r="B752" s="35" t="s">
        <v>0</v>
      </c>
      <c r="C752" s="9"/>
      <c r="D752" s="9"/>
      <c r="E752" s="68" t="s">
        <v>290</v>
      </c>
      <c r="F752" s="69"/>
      <c r="G752" s="71" t="s">
        <v>291</v>
      </c>
      <c r="H752" s="71"/>
      <c r="I752" s="71"/>
      <c r="J752" s="71"/>
      <c r="K752" s="71" t="s">
        <v>292</v>
      </c>
      <c r="L752" s="11"/>
      <c r="M752" s="11"/>
    </row>
    <row r="753" customFormat="false" ht="18" hidden="false" customHeight="true" outlineLevel="0" collapsed="false">
      <c r="A753" s="8" t="s">
        <v>4</v>
      </c>
      <c r="B753" s="35" t="s">
        <v>0</v>
      </c>
      <c r="C753" s="9"/>
      <c r="D753" s="9"/>
      <c r="E753" s="68" t="s">
        <v>293</v>
      </c>
      <c r="F753" s="69"/>
      <c r="G753" s="71" t="s">
        <v>294</v>
      </c>
      <c r="H753" s="71"/>
      <c r="I753" s="71"/>
      <c r="J753" s="71"/>
      <c r="K753" s="71"/>
      <c r="L753" s="11"/>
      <c r="M753" s="11"/>
    </row>
    <row r="754" customFormat="false" ht="18" hidden="false" customHeight="true" outlineLevel="0" collapsed="false">
      <c r="A754" s="1" t="s">
        <v>0</v>
      </c>
      <c r="B754" s="35" t="s">
        <v>0</v>
      </c>
      <c r="C754" s="9"/>
      <c r="D754" s="9"/>
      <c r="E754" s="49"/>
      <c r="F754" s="10"/>
      <c r="G754" s="55"/>
      <c r="H754" s="55"/>
      <c r="I754" s="55"/>
      <c r="J754" s="55"/>
      <c r="K754" s="55"/>
      <c r="L754" s="11"/>
      <c r="M754" s="11"/>
    </row>
    <row r="755" customFormat="false" ht="15" hidden="false" customHeight="true" outlineLevel="0" collapsed="false">
      <c r="A755" s="1" t="s">
        <v>0</v>
      </c>
      <c r="B755" s="35" t="s">
        <v>0</v>
      </c>
      <c r="C755" s="9"/>
      <c r="D755" s="30"/>
      <c r="E755" s="31"/>
      <c r="F755" s="31"/>
      <c r="G755" s="31"/>
      <c r="H755" s="31"/>
      <c r="I755" s="31"/>
      <c r="J755" s="31"/>
      <c r="K755" s="31"/>
      <c r="L755" s="32"/>
      <c r="M755" s="11"/>
      <c r="X755" s="57"/>
    </row>
    <row r="756" customFormat="false" ht="14.25" hidden="false" customHeight="false" outlineLevel="0" collapsed="false">
      <c r="A756" s="8" t="s">
        <v>0</v>
      </c>
      <c r="B756" s="35" t="s">
        <v>0</v>
      </c>
      <c r="C756" s="9"/>
      <c r="D756" s="10"/>
      <c r="E756" s="10"/>
      <c r="F756" s="10"/>
      <c r="G756" s="10"/>
      <c r="H756" s="10"/>
      <c r="I756" s="10"/>
      <c r="J756" s="10"/>
      <c r="K756" s="10"/>
      <c r="L756" s="10"/>
      <c r="M756" s="11"/>
    </row>
    <row r="757" customFormat="false" ht="15" hidden="false" customHeight="true" outlineLevel="0" collapsed="false">
      <c r="A757" s="1" t="s">
        <v>0</v>
      </c>
      <c r="B757" s="35" t="s">
        <v>0</v>
      </c>
      <c r="C757" s="30"/>
      <c r="D757" s="31"/>
      <c r="E757" s="31"/>
      <c r="F757" s="31"/>
      <c r="G757" s="31"/>
      <c r="H757" s="31"/>
      <c r="I757" s="31"/>
      <c r="J757" s="31"/>
      <c r="K757" s="31"/>
      <c r="L757" s="31"/>
      <c r="M757" s="32"/>
    </row>
    <row r="758" s="33" customFormat="true" ht="6.75" hidden="false" customHeight="true" outlineLevel="0" collapsed="false">
      <c r="A758" s="1" t="s">
        <v>0</v>
      </c>
      <c r="B758" s="35" t="s">
        <v>0</v>
      </c>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34"/>
      <c r="AW758" s="34"/>
      <c r="AX758" s="34"/>
      <c r="AY758" s="34"/>
      <c r="AZ758" s="34"/>
    </row>
    <row r="759" customFormat="false" ht="15" hidden="false" customHeight="true" outlineLevel="0" collapsed="false">
      <c r="A759" s="8" t="s">
        <v>0</v>
      </c>
      <c r="B759" s="35" t="s">
        <v>0</v>
      </c>
      <c r="C759" s="40"/>
      <c r="D759" s="41"/>
      <c r="E759" s="41"/>
      <c r="F759" s="41"/>
      <c r="G759" s="41"/>
      <c r="H759" s="41"/>
      <c r="I759" s="41"/>
      <c r="J759" s="41"/>
      <c r="K759" s="41"/>
      <c r="L759" s="41"/>
      <c r="M759" s="43"/>
      <c r="AC759" s="34" t="s">
        <v>295</v>
      </c>
    </row>
    <row r="760" customFormat="false" ht="27.75" hidden="false" customHeight="true" outlineLevel="0" collapsed="false">
      <c r="A760" s="8" t="s">
        <v>0</v>
      </c>
      <c r="B760" s="35" t="s">
        <v>0</v>
      </c>
      <c r="C760" s="9"/>
      <c r="D760" s="12" t="s">
        <v>296</v>
      </c>
      <c r="E760" s="13"/>
      <c r="F760" s="13"/>
      <c r="G760" s="13"/>
      <c r="H760" s="13"/>
      <c r="I760" s="13"/>
      <c r="J760" s="14"/>
      <c r="K760" s="15"/>
      <c r="L760" s="15"/>
      <c r="M760" s="16"/>
      <c r="N760" s="48"/>
      <c r="AC760" s="34" t="s">
        <v>297</v>
      </c>
    </row>
    <row r="761" customFormat="false" ht="15" hidden="false" customHeight="true" outlineLevel="0" collapsed="false">
      <c r="A761" s="8" t="s">
        <v>0</v>
      </c>
      <c r="B761" s="35" t="s">
        <v>0</v>
      </c>
      <c r="C761" s="9"/>
      <c r="D761" s="10"/>
      <c r="E761" s="10"/>
      <c r="F761" s="10"/>
      <c r="G761" s="10"/>
      <c r="H761" s="10"/>
      <c r="I761" s="10"/>
      <c r="J761" s="10"/>
      <c r="K761" s="10"/>
      <c r="L761" s="10"/>
      <c r="M761" s="11"/>
      <c r="AC761" s="34" t="s">
        <v>298</v>
      </c>
    </row>
    <row r="762" customFormat="false" ht="8.25" hidden="false" customHeight="true" outlineLevel="0" collapsed="false">
      <c r="A762" s="8" t="s">
        <v>0</v>
      </c>
      <c r="B762" s="35" t="s">
        <v>0</v>
      </c>
      <c r="C762" s="9"/>
      <c r="D762" s="40"/>
      <c r="E762" s="41"/>
      <c r="F762" s="41"/>
      <c r="G762" s="41"/>
      <c r="H762" s="41"/>
      <c r="I762" s="41"/>
      <c r="J762" s="41"/>
      <c r="K762" s="41"/>
      <c r="L762" s="43"/>
      <c r="M762" s="11"/>
    </row>
    <row r="763" customFormat="false" ht="18" hidden="false" customHeight="true" outlineLevel="0" collapsed="false">
      <c r="A763" s="8" t="s">
        <v>0</v>
      </c>
      <c r="B763" s="35" t="s">
        <v>0</v>
      </c>
      <c r="C763" s="9"/>
      <c r="D763" s="9"/>
      <c r="E763" s="63" t="s">
        <v>299</v>
      </c>
      <c r="F763" s="63"/>
      <c r="G763" s="63"/>
      <c r="H763" s="63" t="str">
        <f aca="false">IF(AND(G710=0),AC759,AC760)</f>
        <v>Not required</v>
      </c>
      <c r="I763" s="63"/>
      <c r="J763" s="63"/>
      <c r="K763" s="90" t="s">
        <v>300</v>
      </c>
      <c r="L763" s="11"/>
      <c r="M763" s="11"/>
      <c r="AC763" s="34" t="s">
        <v>301</v>
      </c>
    </row>
    <row r="764" customFormat="false" ht="18" hidden="false" customHeight="true" outlineLevel="0" collapsed="false">
      <c r="A764" s="8" t="s">
        <v>0</v>
      </c>
      <c r="B764" s="35" t="s">
        <v>0</v>
      </c>
      <c r="C764" s="9"/>
      <c r="D764" s="9"/>
      <c r="E764" s="63" t="s">
        <v>302</v>
      </c>
      <c r="F764" s="63"/>
      <c r="G764" s="63"/>
      <c r="H764" s="63" t="str">
        <f aca="false">IF(AND(G711=0),AC759,AC760)</f>
        <v>Not required</v>
      </c>
      <c r="I764" s="63"/>
      <c r="J764" s="63"/>
      <c r="K764" s="90" t="s">
        <v>303</v>
      </c>
      <c r="L764" s="11"/>
      <c r="M764" s="11"/>
    </row>
    <row r="765" customFormat="false" ht="18" hidden="false" customHeight="true" outlineLevel="0" collapsed="false">
      <c r="A765" s="1" t="s">
        <v>0</v>
      </c>
      <c r="B765" s="35" t="s">
        <v>0</v>
      </c>
      <c r="C765" s="9"/>
      <c r="D765" s="9"/>
      <c r="E765" s="63" t="s">
        <v>304</v>
      </c>
      <c r="F765" s="63"/>
      <c r="G765" s="63"/>
      <c r="H765" s="63" t="str">
        <f aca="false">IF(AND(G712=0),AC759,AG765)</f>
        <v>Not required</v>
      </c>
      <c r="I765" s="63"/>
      <c r="J765" s="63"/>
      <c r="K765" s="63"/>
      <c r="L765" s="11"/>
      <c r="M765" s="11"/>
      <c r="AC765" s="34" t="n">
        <f aca="false">G712*J712</f>
        <v>0</v>
      </c>
      <c r="AD765" s="34" t="n">
        <f aca="false">AC765/500</f>
        <v>0</v>
      </c>
      <c r="AE765" s="34" t="n">
        <f aca="false">ROUNDUP(AD765,0)</f>
        <v>0</v>
      </c>
      <c r="AG765" s="34" t="str">
        <f aca="false">_xlfn.CONCAT(AE765, " Bottle(s) Required")</f>
        <v>0 Bottle(s) Required</v>
      </c>
    </row>
    <row r="766" customFormat="false" ht="18" hidden="false" customHeight="true" outlineLevel="0" collapsed="false">
      <c r="A766" s="1" t="s">
        <v>0</v>
      </c>
      <c r="B766" s="35" t="s">
        <v>0</v>
      </c>
      <c r="C766" s="9"/>
      <c r="D766" s="9"/>
      <c r="E766" s="68" t="s">
        <v>305</v>
      </c>
      <c r="F766" s="69"/>
      <c r="G766" s="71"/>
      <c r="H766" s="63" t="str">
        <f aca="false">IF(AND(G713=0),AC759,AG766)</f>
        <v>Not required</v>
      </c>
      <c r="I766" s="71"/>
      <c r="J766" s="71"/>
      <c r="K766" s="71"/>
      <c r="L766" s="11"/>
      <c r="M766" s="11"/>
      <c r="AC766" s="34" t="n">
        <f aca="false">G713*J713</f>
        <v>0</v>
      </c>
      <c r="AD766" s="34" t="n">
        <f aca="false">AC766/500</f>
        <v>0</v>
      </c>
      <c r="AE766" s="34" t="n">
        <f aca="false">ROUNDUP(AD766,0)</f>
        <v>0</v>
      </c>
      <c r="AG766" s="34" t="str">
        <f aca="false">_xlfn.CONCAT(AE766, " Bottle(s) Required")</f>
        <v>0 Bottle(s) Required</v>
      </c>
    </row>
    <row r="767" customFormat="false" ht="18" hidden="false" customHeight="true" outlineLevel="0" collapsed="false">
      <c r="A767" s="1" t="s">
        <v>0</v>
      </c>
      <c r="B767" s="35" t="s">
        <v>0</v>
      </c>
      <c r="C767" s="9"/>
      <c r="D767" s="9"/>
      <c r="E767" s="63" t="s">
        <v>306</v>
      </c>
      <c r="F767" s="63"/>
      <c r="G767" s="63"/>
      <c r="H767" s="63" t="str">
        <f aca="false">IF(AND(G714=0),AC759,AC763)</f>
        <v>Not required</v>
      </c>
      <c r="I767" s="63"/>
      <c r="J767" s="63"/>
      <c r="K767" s="90" t="s">
        <v>307</v>
      </c>
      <c r="L767" s="11"/>
      <c r="M767" s="11"/>
    </row>
    <row r="768" customFormat="false" ht="18" hidden="false" customHeight="true" outlineLevel="0" collapsed="false">
      <c r="A768" s="1" t="s">
        <v>0</v>
      </c>
      <c r="B768" s="35" t="s">
        <v>0</v>
      </c>
      <c r="C768" s="9"/>
      <c r="D768" s="9"/>
      <c r="E768" s="68" t="s">
        <v>308</v>
      </c>
      <c r="F768" s="69"/>
      <c r="G768" s="71"/>
      <c r="H768" s="63" t="str">
        <f aca="false">IF(AND(G715=0),AC759,AG768)</f>
        <v>Not required</v>
      </c>
      <c r="I768" s="71"/>
      <c r="J768" s="71"/>
      <c r="K768" s="71"/>
      <c r="L768" s="11"/>
      <c r="M768" s="11"/>
      <c r="AC768" s="34" t="n">
        <f aca="false">G715*J715</f>
        <v>0</v>
      </c>
      <c r="AD768" s="34" t="n">
        <f aca="false">AC768/500</f>
        <v>0</v>
      </c>
      <c r="AE768" s="34" t="n">
        <f aca="false">ROUNDUP(AD768,0)</f>
        <v>0</v>
      </c>
      <c r="AG768" s="34" t="str">
        <f aca="false">_xlfn.CONCAT(AE768, " Bottle(s) Required")</f>
        <v>0 Bottle(s) Required</v>
      </c>
    </row>
    <row r="769" customFormat="false" ht="18" hidden="false" customHeight="true" outlineLevel="0" collapsed="false">
      <c r="A769" s="1" t="s">
        <v>0</v>
      </c>
      <c r="B769" s="35" t="s">
        <v>0</v>
      </c>
      <c r="C769" s="9"/>
      <c r="D769" s="9"/>
      <c r="E769" s="68" t="s">
        <v>309</v>
      </c>
      <c r="F769" s="69"/>
      <c r="G769" s="71"/>
      <c r="H769" s="63" t="str">
        <f aca="false">IF(AND(G716=0),AC759,AG769)</f>
        <v>Not required</v>
      </c>
      <c r="I769" s="71"/>
      <c r="J769" s="71"/>
      <c r="K769" s="71"/>
      <c r="L769" s="11"/>
      <c r="M769" s="11"/>
      <c r="AC769" s="34" t="n">
        <f aca="false">G716*J716</f>
        <v>0</v>
      </c>
      <c r="AD769" s="34" t="n">
        <f aca="false">AC769/500</f>
        <v>0</v>
      </c>
      <c r="AE769" s="34" t="n">
        <f aca="false">ROUNDUP(AD769,0)</f>
        <v>0</v>
      </c>
      <c r="AG769" s="34" t="str">
        <f aca="false">_xlfn.CONCAT(AE769, " Bottle(s) Required")</f>
        <v>0 Bottle(s) Required</v>
      </c>
    </row>
    <row r="770" customFormat="false" ht="18" hidden="false" customHeight="true" outlineLevel="0" collapsed="false">
      <c r="A770" s="1" t="s">
        <v>0</v>
      </c>
      <c r="B770" s="35" t="s">
        <v>0</v>
      </c>
      <c r="C770" s="9"/>
      <c r="D770" s="9"/>
      <c r="E770" s="68" t="s">
        <v>310</v>
      </c>
      <c r="F770" s="69"/>
      <c r="G770" s="71"/>
      <c r="H770" s="63" t="str">
        <f aca="false">IF(AND(G717=0),AC760,AG770)</f>
        <v>Required</v>
      </c>
      <c r="I770" s="71"/>
      <c r="J770" s="71"/>
      <c r="K770" s="71"/>
      <c r="L770" s="11"/>
      <c r="M770" s="11"/>
      <c r="AC770" s="34" t="n">
        <f aca="false">G717*J717</f>
        <v>0</v>
      </c>
      <c r="AD770" s="34" t="n">
        <f aca="false">AC770/500</f>
        <v>0</v>
      </c>
      <c r="AE770" s="34" t="n">
        <f aca="false">ROUNDUP(AD770,0)</f>
        <v>0</v>
      </c>
      <c r="AG770" s="34" t="str">
        <f aca="false">_xlfn.CONCAT(AE770, " Bottle(s) Required")</f>
        <v>0 Bottle(s) Required</v>
      </c>
    </row>
    <row r="771" customFormat="false" ht="18" hidden="false" customHeight="true" outlineLevel="0" collapsed="false">
      <c r="A771" s="1" t="s">
        <v>0</v>
      </c>
      <c r="B771" s="35" t="s">
        <v>0</v>
      </c>
      <c r="C771" s="9"/>
      <c r="D771" s="9"/>
      <c r="E771" s="68" t="s">
        <v>311</v>
      </c>
      <c r="F771" s="69"/>
      <c r="G771" s="71"/>
      <c r="H771" s="63" t="s">
        <v>297</v>
      </c>
      <c r="I771" s="71"/>
      <c r="J771" s="71"/>
      <c r="K771" s="71"/>
      <c r="L771" s="80"/>
      <c r="M771" s="11"/>
    </row>
    <row r="772" customFormat="false" ht="18" hidden="false" customHeight="true" outlineLevel="0" collapsed="false">
      <c r="A772" s="1" t="s">
        <v>0</v>
      </c>
      <c r="B772" s="35" t="s">
        <v>0</v>
      </c>
      <c r="C772" s="9"/>
      <c r="D772" s="9"/>
      <c r="E772" s="68" t="s">
        <v>312</v>
      </c>
      <c r="F772" s="69"/>
      <c r="G772" s="71"/>
      <c r="H772" s="63" t="str">
        <f aca="false">IF(AND(G726=0),AC759,AG772)</f>
        <v>Not required</v>
      </c>
      <c r="I772" s="71"/>
      <c r="J772" s="71"/>
      <c r="K772" s="71"/>
      <c r="L772" s="80"/>
      <c r="M772" s="11"/>
      <c r="AC772" s="34" t="n">
        <f aca="false">G726*J726</f>
        <v>0</v>
      </c>
      <c r="AD772" s="34" t="n">
        <f aca="false">AC772/500</f>
        <v>0</v>
      </c>
      <c r="AE772" s="34" t="n">
        <f aca="false">ROUNDUP(AD772,0)</f>
        <v>0</v>
      </c>
      <c r="AG772" s="34" t="str">
        <f aca="false">_xlfn.CONCAT(AE772, " Bottle(s) Required")</f>
        <v>0 Bottle(s) Required</v>
      </c>
    </row>
    <row r="773" customFormat="false" ht="18" hidden="false" customHeight="true" outlineLevel="0" collapsed="false">
      <c r="A773" s="1" t="s">
        <v>0</v>
      </c>
      <c r="B773" s="35" t="s">
        <v>0</v>
      </c>
      <c r="C773" s="9"/>
      <c r="D773" s="9"/>
      <c r="E773" s="68" t="s">
        <v>313</v>
      </c>
      <c r="F773" s="69"/>
      <c r="G773" s="71"/>
      <c r="H773" s="63" t="str">
        <f aca="false">IF(AND(G727=0),AC759,AG773)</f>
        <v>Not required</v>
      </c>
      <c r="I773" s="71"/>
      <c r="J773" s="71"/>
      <c r="K773" s="71"/>
      <c r="L773" s="80"/>
      <c r="M773" s="11"/>
      <c r="AC773" s="34" t="n">
        <f aca="false">G727*J727</f>
        <v>0</v>
      </c>
      <c r="AD773" s="34" t="n">
        <f aca="false">AC773/500</f>
        <v>0</v>
      </c>
      <c r="AE773" s="34" t="n">
        <f aca="false">ROUNDUP(AD773,0)</f>
        <v>0</v>
      </c>
      <c r="AG773" s="34" t="str">
        <f aca="false">_xlfn.CONCAT(AE773, " Bottle(s) Required")</f>
        <v>0 Bottle(s) Required</v>
      </c>
    </row>
    <row r="774" customFormat="false" ht="18" hidden="false" customHeight="true" outlineLevel="0" collapsed="false">
      <c r="A774" s="1" t="s">
        <v>0</v>
      </c>
      <c r="B774" s="35" t="s">
        <v>0</v>
      </c>
      <c r="C774" s="9"/>
      <c r="D774" s="9"/>
      <c r="E774" s="68" t="s">
        <v>314</v>
      </c>
      <c r="F774" s="69"/>
      <c r="G774" s="71"/>
      <c r="H774" s="63" t="str">
        <f aca="false">IF(AND(G728=0),AC759,AG774)</f>
        <v>Not required</v>
      </c>
      <c r="I774" s="71"/>
      <c r="J774" s="71"/>
      <c r="K774" s="71"/>
      <c r="L774" s="80"/>
      <c r="M774" s="11"/>
      <c r="AC774" s="34" t="n">
        <f aca="false">G728*J728</f>
        <v>0</v>
      </c>
      <c r="AD774" s="34" t="n">
        <f aca="false">AC774/500</f>
        <v>0</v>
      </c>
      <c r="AE774" s="34" t="n">
        <f aca="false">ROUNDUP(AD774,0)</f>
        <v>0</v>
      </c>
      <c r="AG774" s="34" t="str">
        <f aca="false">_xlfn.CONCAT(AE774, " Bottle(s) Required")</f>
        <v>0 Bottle(s) Required</v>
      </c>
    </row>
    <row r="775" customFormat="false" ht="18" hidden="false" customHeight="true" outlineLevel="0" collapsed="false">
      <c r="A775" s="1" t="s">
        <v>0</v>
      </c>
      <c r="B775" s="35" t="s">
        <v>0</v>
      </c>
      <c r="C775" s="9"/>
      <c r="D775" s="9"/>
      <c r="E775" s="68" t="s">
        <v>315</v>
      </c>
      <c r="F775" s="69"/>
      <c r="G775" s="71"/>
      <c r="H775" s="63" t="str">
        <f aca="false">IF(AND(G729=0),AC759,AC763)</f>
        <v>Not required</v>
      </c>
      <c r="I775" s="71"/>
      <c r="J775" s="71"/>
      <c r="K775" s="71"/>
      <c r="L775" s="80"/>
      <c r="M775" s="11"/>
    </row>
    <row r="776" customFormat="false" ht="18" hidden="false" customHeight="true" outlineLevel="0" collapsed="false">
      <c r="A776" s="1" t="s">
        <v>0</v>
      </c>
      <c r="B776" s="35" t="s">
        <v>0</v>
      </c>
      <c r="C776" s="9"/>
      <c r="D776" s="9"/>
      <c r="E776" s="68" t="s">
        <v>316</v>
      </c>
      <c r="F776" s="69"/>
      <c r="G776" s="71"/>
      <c r="H776" s="63" t="str">
        <f aca="false">IF(AND(G731=0),AC759,AC763)</f>
        <v>Not required</v>
      </c>
      <c r="I776" s="71"/>
      <c r="J776" s="71"/>
      <c r="K776" s="71"/>
      <c r="L776" s="80"/>
      <c r="M776" s="11"/>
    </row>
    <row r="777" customFormat="false" ht="18" hidden="false" customHeight="true" outlineLevel="0" collapsed="false">
      <c r="A777" s="1" t="s">
        <v>0</v>
      </c>
      <c r="B777" s="35" t="s">
        <v>0</v>
      </c>
      <c r="C777" s="9"/>
      <c r="D777" s="9"/>
      <c r="E777" s="68" t="s">
        <v>317</v>
      </c>
      <c r="F777" s="69"/>
      <c r="G777" s="71"/>
      <c r="H777" s="63" t="str">
        <f aca="false">IF(AND(G733=0),AC759,AC763)</f>
        <v>Not required</v>
      </c>
      <c r="I777" s="71"/>
      <c r="J777" s="71"/>
      <c r="K777" s="71"/>
      <c r="L777" s="80"/>
      <c r="M777" s="11"/>
    </row>
    <row r="778" customFormat="false" ht="18" hidden="false" customHeight="true" outlineLevel="0" collapsed="false">
      <c r="A778" s="1" t="s">
        <v>0</v>
      </c>
      <c r="B778" s="35" t="s">
        <v>0</v>
      </c>
      <c r="C778" s="9"/>
      <c r="D778" s="9"/>
      <c r="E778" s="68" t="s">
        <v>318</v>
      </c>
      <c r="F778" s="69"/>
      <c r="G778" s="71"/>
      <c r="H778" s="63" t="str">
        <f aca="false">IF(AND(G735=0),AC759,AC763)</f>
        <v>Not required</v>
      </c>
      <c r="I778" s="71"/>
      <c r="J778" s="71"/>
      <c r="K778" s="71"/>
      <c r="L778" s="80"/>
      <c r="M778" s="11"/>
    </row>
    <row r="779" customFormat="false" ht="18" hidden="false" customHeight="true" outlineLevel="0" collapsed="false">
      <c r="A779" s="1" t="s">
        <v>0</v>
      </c>
      <c r="B779" s="35" t="s">
        <v>0</v>
      </c>
      <c r="C779" s="9"/>
      <c r="D779" s="9"/>
      <c r="E779" s="68" t="s">
        <v>319</v>
      </c>
      <c r="F779" s="69"/>
      <c r="G779" s="71"/>
      <c r="H779" s="63" t="str">
        <f aca="false">IF(AND(G490&gt;=2),AC759,AC763)</f>
        <v>Not required</v>
      </c>
      <c r="I779" s="71"/>
      <c r="J779" s="71"/>
      <c r="K779" s="71"/>
      <c r="L779" s="80"/>
      <c r="M779" s="11"/>
    </row>
    <row r="780" customFormat="false" ht="18" hidden="false" customHeight="true" outlineLevel="0" collapsed="false">
      <c r="A780" s="1" t="s">
        <v>0</v>
      </c>
      <c r="B780" s="35" t="s">
        <v>0</v>
      </c>
      <c r="C780" s="9"/>
      <c r="D780" s="9"/>
      <c r="E780" s="68" t="s">
        <v>320</v>
      </c>
      <c r="F780" s="69"/>
      <c r="G780" s="71"/>
      <c r="H780" s="63" t="str">
        <f aca="false">IF(AND(G742=0),AC759,AG780)</f>
        <v>Not required</v>
      </c>
      <c r="I780" s="71"/>
      <c r="J780" s="71"/>
      <c r="K780" s="71"/>
      <c r="L780" s="80"/>
      <c r="M780" s="11"/>
      <c r="AC780" s="34" t="n">
        <f aca="false">G742*J742</f>
        <v>0</v>
      </c>
      <c r="AD780" s="34" t="n">
        <f aca="false">AC780/500</f>
        <v>0</v>
      </c>
      <c r="AE780" s="34" t="n">
        <f aca="false">ROUNDUP(AD780,0)</f>
        <v>0</v>
      </c>
      <c r="AG780" s="34" t="str">
        <f aca="false">_xlfn.CONCAT(AE780, " Bottle(s) Required")</f>
        <v>0 Bottle(s) Required</v>
      </c>
    </row>
    <row r="781" customFormat="false" ht="18" hidden="false" customHeight="true" outlineLevel="0" collapsed="false">
      <c r="A781" s="1" t="s">
        <v>0</v>
      </c>
      <c r="B781" s="35" t="s">
        <v>0</v>
      </c>
      <c r="C781" s="9"/>
      <c r="D781" s="9"/>
      <c r="E781" s="68" t="s">
        <v>321</v>
      </c>
      <c r="F781" s="69"/>
      <c r="G781" s="71"/>
      <c r="H781" s="63" t="str">
        <f aca="false">IF(AND(G749=0),AC759,AC761)</f>
        <v>Not required</v>
      </c>
      <c r="I781" s="71"/>
      <c r="J781" s="71"/>
      <c r="K781" s="71"/>
      <c r="L781" s="80"/>
      <c r="M781" s="11"/>
    </row>
    <row r="782" customFormat="false" ht="30.75" hidden="false" customHeight="true" outlineLevel="0" collapsed="false">
      <c r="A782" s="1" t="s">
        <v>0</v>
      </c>
      <c r="B782" s="35" t="s">
        <v>0</v>
      </c>
      <c r="C782" s="9"/>
      <c r="D782" s="9"/>
      <c r="E782" s="49"/>
      <c r="F782" s="10"/>
      <c r="G782" s="92"/>
      <c r="H782" s="92"/>
      <c r="I782" s="92"/>
      <c r="J782" s="92"/>
      <c r="K782" s="92"/>
      <c r="L782" s="80"/>
      <c r="M782" s="11"/>
    </row>
    <row r="783" customFormat="false" ht="18" hidden="false" customHeight="true" outlineLevel="0" collapsed="false">
      <c r="A783" s="8" t="s">
        <v>0</v>
      </c>
      <c r="B783" s="35" t="s">
        <v>0</v>
      </c>
      <c r="C783" s="9"/>
      <c r="D783" s="9"/>
      <c r="E783" s="63" t="s">
        <v>322</v>
      </c>
      <c r="F783" s="64"/>
      <c r="G783" s="66"/>
      <c r="H783" s="63" t="s">
        <v>323</v>
      </c>
      <c r="I783" s="66"/>
      <c r="J783" s="66"/>
      <c r="K783" s="66"/>
      <c r="L783" s="11"/>
      <c r="M783" s="11"/>
    </row>
    <row r="784" customFormat="false" ht="18" hidden="false" customHeight="true" outlineLevel="0" collapsed="false">
      <c r="A784" s="1" t="s">
        <v>0</v>
      </c>
      <c r="B784" s="35" t="s">
        <v>0</v>
      </c>
      <c r="C784" s="9"/>
      <c r="D784" s="9"/>
      <c r="E784" s="63" t="s">
        <v>324</v>
      </c>
      <c r="F784" s="64"/>
      <c r="G784" s="66"/>
      <c r="H784" s="63" t="s">
        <v>325</v>
      </c>
      <c r="I784" s="66"/>
      <c r="J784" s="66"/>
      <c r="K784" s="66"/>
      <c r="L784" s="80"/>
      <c r="M784" s="11"/>
    </row>
    <row r="785" customFormat="false" ht="18" hidden="false" customHeight="true" outlineLevel="0" collapsed="false">
      <c r="A785" s="1" t="s">
        <v>0</v>
      </c>
      <c r="B785" s="35" t="s">
        <v>0</v>
      </c>
      <c r="C785" s="9"/>
      <c r="D785" s="9"/>
      <c r="E785" s="63" t="s">
        <v>326</v>
      </c>
      <c r="F785" s="64"/>
      <c r="G785" s="66"/>
      <c r="H785" s="63" t="s">
        <v>327</v>
      </c>
      <c r="I785" s="66"/>
      <c r="J785" s="66"/>
      <c r="K785" s="66"/>
      <c r="L785" s="80"/>
      <c r="M785" s="11"/>
    </row>
    <row r="786" customFormat="false" ht="18" hidden="false" customHeight="true" outlineLevel="0" collapsed="false">
      <c r="A786" s="1" t="s">
        <v>0</v>
      </c>
      <c r="B786" s="35" t="s">
        <v>0</v>
      </c>
      <c r="C786" s="9"/>
      <c r="D786" s="9"/>
      <c r="E786" s="63" t="s">
        <v>328</v>
      </c>
      <c r="F786" s="64"/>
      <c r="G786" s="66"/>
      <c r="H786" s="63" t="s">
        <v>329</v>
      </c>
      <c r="I786" s="66"/>
      <c r="J786" s="66"/>
      <c r="K786" s="66"/>
      <c r="L786" s="80"/>
      <c r="M786" s="11"/>
    </row>
    <row r="787" customFormat="false" ht="18" hidden="false" customHeight="true" outlineLevel="0" collapsed="false">
      <c r="A787" s="1" t="s">
        <v>0</v>
      </c>
      <c r="B787" s="35" t="s">
        <v>0</v>
      </c>
      <c r="C787" s="9"/>
      <c r="D787" s="9"/>
      <c r="E787" s="49"/>
      <c r="F787" s="10"/>
      <c r="G787" s="92"/>
      <c r="H787" s="92"/>
      <c r="I787" s="92"/>
      <c r="J787" s="92"/>
      <c r="K787" s="92"/>
      <c r="L787" s="80"/>
      <c r="M787" s="11"/>
    </row>
    <row r="788" customFormat="false" ht="15" hidden="false" customHeight="true" outlineLevel="0" collapsed="false">
      <c r="A788" s="1" t="s">
        <v>0</v>
      </c>
      <c r="B788" s="35" t="s">
        <v>0</v>
      </c>
      <c r="C788" s="9"/>
      <c r="D788" s="30"/>
      <c r="E788" s="31"/>
      <c r="F788" s="31"/>
      <c r="G788" s="31"/>
      <c r="H788" s="31"/>
      <c r="I788" s="31"/>
      <c r="J788" s="31"/>
      <c r="K788" s="31"/>
      <c r="L788" s="32"/>
      <c r="M788" s="11"/>
      <c r="X788" s="57"/>
    </row>
    <row r="789" customFormat="false" ht="14.25" hidden="false" customHeight="false" outlineLevel="0" collapsed="false">
      <c r="A789" s="1" t="s">
        <v>0</v>
      </c>
      <c r="B789" s="35" t="s">
        <v>0</v>
      </c>
      <c r="C789" s="9"/>
      <c r="D789" s="10"/>
      <c r="E789" s="10"/>
      <c r="F789" s="10"/>
      <c r="G789" s="10"/>
      <c r="H789" s="10"/>
      <c r="I789" s="10"/>
      <c r="J789" s="10"/>
      <c r="K789" s="10"/>
      <c r="L789" s="10"/>
      <c r="M789" s="11"/>
    </row>
    <row r="790" customFormat="false" ht="15" hidden="false" customHeight="true" outlineLevel="0" collapsed="false">
      <c r="A790" s="1" t="s">
        <v>0</v>
      </c>
      <c r="B790" s="35" t="s">
        <v>0</v>
      </c>
      <c r="C790" s="30"/>
      <c r="D790" s="31"/>
      <c r="E790" s="31"/>
      <c r="F790" s="31"/>
      <c r="G790" s="31"/>
      <c r="H790" s="31"/>
      <c r="I790" s="31"/>
      <c r="J790" s="31"/>
      <c r="K790" s="31"/>
      <c r="L790" s="31"/>
      <c r="M790" s="32"/>
    </row>
    <row r="791" customFormat="false" ht="14.25" hidden="false" customHeight="false" outlineLevel="0" collapsed="false">
      <c r="B791" s="35" t="s">
        <v>0</v>
      </c>
      <c r="C791" s="93" t="s">
        <v>330</v>
      </c>
    </row>
    <row r="792" customFormat="false" ht="14.25" hidden="false" customHeight="false" outlineLevel="0" collapsed="false">
      <c r="B792" s="35" t="s">
        <v>0</v>
      </c>
      <c r="C792" s="94" t="s">
        <v>331</v>
      </c>
    </row>
  </sheetData>
  <sheetProtection algorithmName="SHA-512" hashValue="UYkajqGkCDF3LlAAyQ5Aw0nnOdtokkgCUkPiSHHK9ZLZmCh4wGA4x9XGttefaV1aY9fxnzcrtgPlWRQjyDdB9Q==" saltValue="M8YC9Bu432IoCTVFZb7qlw==" spinCount="100000" sheet="true" selectLockedCells="true"/>
  <mergeCells count="7">
    <mergeCell ref="H3:K3"/>
    <mergeCell ref="L3:M3"/>
    <mergeCell ref="K4:K8"/>
    <mergeCell ref="E335:K335"/>
    <mergeCell ref="E500:K500"/>
    <mergeCell ref="G718:K725"/>
    <mergeCell ref="G737:K741"/>
  </mergeCells>
  <printOptions headings="false" gridLines="false" gridLinesSet="true" horizontalCentered="false" verticalCentered="false"/>
  <pageMargins left="0.7" right="0.7" top="0.75" bottom="0.75" header="0.511811023622047" footer="0.3"/>
  <pageSetup paperSize="1" scale="40" fitToWidth="1" fitToHeight="1" pageOrder="downThenOver" orientation="portrait" blackAndWhite="false" draft="false" cellComments="none" horizontalDpi="300" verticalDpi="300" copies="1"/>
  <headerFooter differentFirst="false" differentOddEven="false">
    <oddHeader/>
    <oddFooter>&amp;LUnrestricted </oddFooter>
  </headerFooter>
  <rowBreaks count="3" manualBreakCount="3">
    <brk id="367" man="true" max="16383" min="0"/>
    <brk id="539" man="true" max="16383" min="0"/>
    <brk id="599"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84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G5" activeCellId="0" sqref="G5"/>
    </sheetView>
  </sheetViews>
  <sheetFormatPr defaultColWidth="8.6796875" defaultRowHeight="14.25" zeroHeight="false" outlineLevelRow="0" outlineLevelCol="0"/>
  <cols>
    <col collapsed="false" customWidth="true" hidden="false" outlineLevel="0" max="1" min="1" style="1" width="3.34"/>
    <col collapsed="false" customWidth="true" hidden="true" outlineLevel="0" max="2" min="2" style="33" width="5"/>
    <col collapsed="false" customWidth="true" hidden="false" outlineLevel="0" max="4" min="4" style="0" width="10.66"/>
    <col collapsed="false" customWidth="true" hidden="false" outlineLevel="0" max="5" min="5" style="0" width="16.11"/>
    <col collapsed="false" customWidth="true" hidden="false" outlineLevel="0" max="6" min="6" style="0" width="10.88"/>
    <col collapsed="false" customWidth="true" hidden="false" outlineLevel="0" max="7" min="7" style="0" width="11.67"/>
    <col collapsed="false" customWidth="true" hidden="false" outlineLevel="0" max="8" min="8" style="0" width="11.89"/>
    <col collapsed="false" customWidth="true" hidden="false" outlineLevel="0" max="10" min="9" style="0" width="5.88"/>
    <col collapsed="false" customWidth="true" hidden="false" outlineLevel="0" max="11" min="11" style="0" width="75.67"/>
    <col collapsed="false" customWidth="true" hidden="false" outlineLevel="0" max="12" min="12" style="0" width="36.33"/>
    <col collapsed="false" customWidth="true" hidden="false" outlineLevel="0" max="13" min="13" style="0" width="27.56"/>
    <col collapsed="false" customWidth="true" hidden="true" outlineLevel="0" max="14" min="14" style="34" width="81.67"/>
    <col collapsed="false" customWidth="true" hidden="true" outlineLevel="0" max="18" min="15" style="34" width="8.88"/>
    <col collapsed="false" customWidth="true" hidden="true" outlineLevel="0" max="19" min="19" style="34" width="13.34"/>
    <col collapsed="false" customWidth="true" hidden="true" outlineLevel="0" max="20" min="20" style="34" width="8.88"/>
    <col collapsed="false" customWidth="true" hidden="true" outlineLevel="0" max="21" min="21" style="34" width="19.56"/>
    <col collapsed="false" customWidth="true" hidden="true" outlineLevel="0" max="22" min="22" style="34" width="12.88"/>
    <col collapsed="false" customWidth="true" hidden="true" outlineLevel="0" max="23" min="23" style="34" width="16.11"/>
    <col collapsed="false" customWidth="true" hidden="true" outlineLevel="0" max="24" min="24" style="34" width="16"/>
    <col collapsed="false" customWidth="true" hidden="true" outlineLevel="0" max="32" min="25" style="34" width="8.88"/>
    <col collapsed="false" customWidth="true" hidden="true" outlineLevel="0" max="33" min="33" style="34" width="16.56"/>
    <col collapsed="false" customWidth="true" hidden="true" outlineLevel="0" max="52" min="34" style="34" width="8.88"/>
    <col collapsed="false" customWidth="true" hidden="false" outlineLevel="0" max="53" min="53" style="0" width="8.88"/>
  </cols>
  <sheetData>
    <row r="1" customFormat="false" ht="7.5" hidden="false" customHeight="true" outlineLevel="0" collapsed="false"/>
    <row r="2" customFormat="false" ht="200.25" hidden="false" customHeight="true" outlineLevel="0" collapsed="false">
      <c r="A2" s="1" t="s">
        <v>0</v>
      </c>
      <c r="B2" s="35" t="s">
        <v>8</v>
      </c>
      <c r="C2" s="4" t="s">
        <v>1</v>
      </c>
      <c r="D2" s="5"/>
      <c r="E2" s="5"/>
      <c r="F2" s="5"/>
      <c r="G2" s="5"/>
      <c r="H2" s="5"/>
      <c r="I2" s="5"/>
      <c r="J2" s="5"/>
      <c r="K2" s="5"/>
      <c r="L2" s="5"/>
      <c r="M2" s="7"/>
    </row>
    <row r="3" customFormat="false" ht="125.25" hidden="false" customHeight="true" outlineLevel="0" collapsed="false">
      <c r="A3" s="1" t="s">
        <v>0</v>
      </c>
      <c r="B3" s="35" t="s">
        <v>0</v>
      </c>
      <c r="C3" s="36"/>
      <c r="D3" s="37"/>
      <c r="E3" s="37"/>
      <c r="F3" s="37"/>
      <c r="G3" s="37"/>
      <c r="H3" s="38" t="s">
        <v>374</v>
      </c>
      <c r="I3" s="38"/>
      <c r="J3" s="38"/>
      <c r="K3" s="38"/>
      <c r="L3" s="39" t="s">
        <v>10</v>
      </c>
      <c r="M3" s="39"/>
    </row>
    <row r="4" customFormat="false" ht="14.25" hidden="false" customHeight="true" outlineLevel="0" collapsed="false">
      <c r="A4" s="8" t="s">
        <v>0</v>
      </c>
      <c r="B4" s="35" t="s">
        <v>0</v>
      </c>
      <c r="C4" s="40"/>
      <c r="D4" s="41"/>
      <c r="E4" s="41"/>
      <c r="F4" s="41"/>
      <c r="G4" s="41"/>
      <c r="H4" s="41"/>
      <c r="I4" s="41"/>
      <c r="J4" s="41"/>
      <c r="K4" s="42" t="s">
        <v>333</v>
      </c>
      <c r="L4" s="41"/>
      <c r="M4" s="43"/>
    </row>
    <row r="5" customFormat="false" ht="16.5" hidden="false" customHeight="true" outlineLevel="0" collapsed="false">
      <c r="A5" s="8" t="s">
        <v>0</v>
      </c>
      <c r="B5" s="35" t="s">
        <v>0</v>
      </c>
      <c r="C5" s="9"/>
      <c r="D5" s="44" t="s">
        <v>12</v>
      </c>
      <c r="E5" s="44"/>
      <c r="F5" s="10"/>
      <c r="G5" s="45" t="n">
        <v>90</v>
      </c>
      <c r="H5" s="10"/>
      <c r="I5" s="10"/>
      <c r="J5" s="10"/>
      <c r="K5" s="42"/>
      <c r="L5" s="10"/>
      <c r="M5" s="11"/>
    </row>
    <row r="6" customFormat="false" ht="15" hidden="false" customHeight="true" outlineLevel="0" collapsed="false">
      <c r="A6" s="8" t="s">
        <v>0</v>
      </c>
      <c r="B6" s="35" t="s">
        <v>0</v>
      </c>
      <c r="C6" s="9"/>
      <c r="D6" s="10"/>
      <c r="E6" s="10"/>
      <c r="F6" s="10"/>
      <c r="G6" s="10"/>
      <c r="H6" s="10"/>
      <c r="I6" s="10"/>
      <c r="J6" s="10"/>
      <c r="K6" s="42"/>
      <c r="L6" s="10"/>
      <c r="M6" s="11"/>
    </row>
    <row r="7" customFormat="false" ht="16.5" hidden="false" customHeight="true" outlineLevel="0" collapsed="false">
      <c r="A7" s="8" t="s">
        <v>0</v>
      </c>
      <c r="B7" s="35" t="s">
        <v>0</v>
      </c>
      <c r="C7" s="9"/>
      <c r="D7" s="44" t="s">
        <v>14</v>
      </c>
      <c r="E7" s="44"/>
      <c r="F7" s="10"/>
      <c r="G7" s="46" t="n">
        <f aca="false">G5*3.78541</f>
        <v>340.6869</v>
      </c>
      <c r="H7" s="47"/>
      <c r="I7" s="10"/>
      <c r="J7" s="10"/>
      <c r="K7" s="42"/>
      <c r="L7" s="10"/>
      <c r="M7" s="11"/>
    </row>
    <row r="8" customFormat="false" ht="6.75" hidden="false" customHeight="true" outlineLevel="0" collapsed="false">
      <c r="A8" s="8" t="s">
        <v>0</v>
      </c>
      <c r="B8" s="35" t="s">
        <v>0</v>
      </c>
      <c r="C8" s="30"/>
      <c r="D8" s="31"/>
      <c r="E8" s="31"/>
      <c r="F8" s="31"/>
      <c r="G8" s="31"/>
      <c r="H8" s="31"/>
      <c r="I8" s="31"/>
      <c r="J8" s="31"/>
      <c r="K8" s="42"/>
      <c r="L8" s="31"/>
      <c r="M8" s="32"/>
    </row>
    <row r="9" s="33" customFormat="true" ht="6.75" hidden="false" customHeight="true" outlineLevel="0" collapsed="false">
      <c r="A9" s="1" t="s">
        <v>0</v>
      </c>
      <c r="B9" s="35" t="s">
        <v>0</v>
      </c>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row>
    <row r="10" customFormat="false" ht="15" hidden="false" customHeight="true" outlineLevel="0" collapsed="false">
      <c r="A10" s="8" t="s">
        <v>0</v>
      </c>
      <c r="B10" s="35" t="s">
        <v>0</v>
      </c>
      <c r="C10" s="40"/>
      <c r="D10" s="41"/>
      <c r="E10" s="41"/>
      <c r="F10" s="41"/>
      <c r="G10" s="41"/>
      <c r="H10" s="41"/>
      <c r="I10" s="41"/>
      <c r="J10" s="41"/>
      <c r="K10" s="41"/>
      <c r="L10" s="41"/>
      <c r="M10" s="43"/>
    </row>
    <row r="11" customFormat="false" ht="27.75" hidden="false" customHeight="true" outlineLevel="0" collapsed="false">
      <c r="A11" s="8" t="s">
        <v>0</v>
      </c>
      <c r="B11" s="35" t="s">
        <v>0</v>
      </c>
      <c r="C11" s="9"/>
      <c r="D11" s="12" t="s">
        <v>15</v>
      </c>
      <c r="E11" s="13"/>
      <c r="F11" s="13"/>
      <c r="G11" s="13"/>
      <c r="H11" s="13"/>
      <c r="I11" s="13"/>
      <c r="J11" s="14"/>
      <c r="K11" s="15"/>
      <c r="L11" s="15"/>
      <c r="M11" s="16"/>
      <c r="N11" s="48"/>
    </row>
    <row r="12" customFormat="false" ht="15" hidden="false" customHeight="true" outlineLevel="0" collapsed="false">
      <c r="A12" s="8" t="s">
        <v>0</v>
      </c>
      <c r="B12" s="35" t="s">
        <v>0</v>
      </c>
      <c r="C12" s="9"/>
      <c r="D12" s="10"/>
      <c r="E12" s="10"/>
      <c r="F12" s="10"/>
      <c r="G12" s="10"/>
      <c r="H12" s="10"/>
      <c r="I12" s="10"/>
      <c r="J12" s="10"/>
      <c r="K12" s="10"/>
      <c r="L12" s="10"/>
      <c r="M12" s="11"/>
    </row>
    <row r="13" customFormat="false" ht="8.25" hidden="false" customHeight="true" outlineLevel="0" collapsed="false">
      <c r="A13" s="8" t="s">
        <v>0</v>
      </c>
      <c r="B13" s="35" t="s">
        <v>0</v>
      </c>
      <c r="C13" s="9"/>
      <c r="D13" s="40"/>
      <c r="E13" s="41"/>
      <c r="F13" s="41"/>
      <c r="G13" s="41"/>
      <c r="H13" s="41"/>
      <c r="I13" s="41"/>
      <c r="J13" s="41"/>
      <c r="K13" s="41"/>
      <c r="L13" s="43"/>
      <c r="M13" s="11"/>
    </row>
    <row r="14" customFormat="false" ht="18" hidden="false" customHeight="true" outlineLevel="0" collapsed="false">
      <c r="A14" s="8" t="s">
        <v>0</v>
      </c>
      <c r="B14" s="35" t="s">
        <v>0</v>
      </c>
      <c r="C14" s="9"/>
      <c r="D14" s="9"/>
      <c r="E14" s="49" t="s">
        <v>16</v>
      </c>
      <c r="F14" s="10"/>
      <c r="G14" s="50" t="n">
        <v>38.4</v>
      </c>
      <c r="H14" s="10" t="s">
        <v>17</v>
      </c>
      <c r="I14" s="10"/>
      <c r="J14" s="10"/>
      <c r="K14" s="51" t="s">
        <v>18</v>
      </c>
      <c r="L14" s="11"/>
      <c r="M14" s="11"/>
    </row>
    <row r="15" customFormat="false" ht="120" hidden="false" customHeight="true" outlineLevel="0" collapsed="false">
      <c r="A15" s="8" t="s">
        <v>0</v>
      </c>
      <c r="B15" s="35" t="s">
        <v>0</v>
      </c>
      <c r="C15" s="9"/>
      <c r="D15" s="9"/>
      <c r="E15" s="10"/>
      <c r="F15" s="10"/>
      <c r="G15" s="10"/>
      <c r="H15" s="10"/>
      <c r="I15" s="10"/>
      <c r="J15" s="10"/>
      <c r="K15" s="52" t="str">
        <f aca="false">IF(AND(G14&gt;=O16,G14&lt;=P16),N16,IF(AND(G14&gt;=O17,G14&lt;=P17),N17,IF(AND(G14&gt;=O18,G14&lt;=P18),N18,IF(AND(G14&gt;=O19,G14&lt;=P19),N19,IF(AND(G14&gt;=O20,G14&lt;=P20),N20,IF(AND(G14&gt;=O21,G14&lt;=P21),N21,N22))))))</f>
        <v>Salinity is very high. Verify the Salinity ideally with a classic Hydrometer which doesn't depend on calibration and it may not be super accurate, but won't shift in results and will provide results within acceptable tolerances.
The ICP test verifies Salinity based on Na/Cl only and does not take into account specific gravity of the entire saltwater mix. This is indicative only and it's recommended to verify Salinity if shown low or high.</v>
      </c>
      <c r="L15" s="11"/>
      <c r="M15" s="11"/>
      <c r="O15" s="34" t="s">
        <v>19</v>
      </c>
      <c r="P15" s="34" t="s">
        <v>20</v>
      </c>
    </row>
    <row r="16" customFormat="false" ht="72" hidden="true" customHeight="true" outlineLevel="0" collapsed="false">
      <c r="A16" s="8"/>
      <c r="B16" s="35"/>
      <c r="C16" s="9"/>
      <c r="D16" s="9"/>
      <c r="E16" s="10"/>
      <c r="F16" s="10"/>
      <c r="G16" s="10"/>
      <c r="H16" s="10"/>
      <c r="I16" s="10"/>
      <c r="J16" s="10"/>
      <c r="K16" s="53"/>
      <c r="L16" s="11"/>
      <c r="M16" s="11"/>
      <c r="N16" s="54" t="s">
        <v>21</v>
      </c>
      <c r="O16" s="34" t="n">
        <v>20</v>
      </c>
      <c r="P16" s="34" t="n">
        <v>25</v>
      </c>
    </row>
    <row r="17" customFormat="false" ht="72" hidden="true" customHeight="true" outlineLevel="0" collapsed="false">
      <c r="A17" s="8"/>
      <c r="B17" s="35"/>
      <c r="C17" s="9"/>
      <c r="D17" s="9"/>
      <c r="E17" s="10"/>
      <c r="F17" s="10"/>
      <c r="G17" s="10"/>
      <c r="H17" s="10"/>
      <c r="I17" s="10"/>
      <c r="J17" s="10"/>
      <c r="K17" s="53"/>
      <c r="L17" s="11"/>
      <c r="M17" s="11"/>
      <c r="N17" s="54" t="s">
        <v>22</v>
      </c>
      <c r="O17" s="34" t="n">
        <v>25</v>
      </c>
      <c r="P17" s="34" t="n">
        <v>28</v>
      </c>
    </row>
    <row r="18" customFormat="false" ht="100.5" hidden="true" customHeight="true" outlineLevel="0" collapsed="false">
      <c r="A18" s="8"/>
      <c r="B18" s="35"/>
      <c r="C18" s="9"/>
      <c r="D18" s="9"/>
      <c r="E18" s="10"/>
      <c r="F18" s="10"/>
      <c r="G18" s="10"/>
      <c r="H18" s="10"/>
      <c r="I18" s="10"/>
      <c r="J18" s="10"/>
      <c r="K18" s="53"/>
      <c r="L18" s="11"/>
      <c r="M18" s="11"/>
      <c r="N18" s="54" t="s">
        <v>23</v>
      </c>
      <c r="O18" s="34" t="n">
        <v>28</v>
      </c>
      <c r="P18" s="34" t="n">
        <v>33</v>
      </c>
    </row>
    <row r="19" customFormat="false" ht="14.25" hidden="true" customHeight="false" outlineLevel="0" collapsed="false">
      <c r="A19" s="8"/>
      <c r="B19" s="35"/>
      <c r="C19" s="9"/>
      <c r="D19" s="9"/>
      <c r="E19" s="10"/>
      <c r="F19" s="10"/>
      <c r="G19" s="10"/>
      <c r="H19" s="10"/>
      <c r="I19" s="10"/>
      <c r="J19" s="10"/>
      <c r="K19" s="53"/>
      <c r="L19" s="11"/>
      <c r="M19" s="11"/>
      <c r="N19" s="54" t="s">
        <v>24</v>
      </c>
      <c r="O19" s="34" t="n">
        <v>33</v>
      </c>
      <c r="P19" s="34" t="n">
        <v>35</v>
      </c>
    </row>
    <row r="20" customFormat="false" ht="100.5" hidden="true" customHeight="true" outlineLevel="0" collapsed="false">
      <c r="A20" s="8"/>
      <c r="B20" s="35"/>
      <c r="C20" s="9"/>
      <c r="D20" s="9"/>
      <c r="E20" s="10"/>
      <c r="F20" s="10"/>
      <c r="G20" s="10"/>
      <c r="H20" s="10"/>
      <c r="I20" s="10"/>
      <c r="J20" s="10"/>
      <c r="K20" s="53"/>
      <c r="L20" s="11"/>
      <c r="M20" s="11"/>
      <c r="N20" s="54" t="s">
        <v>25</v>
      </c>
      <c r="O20" s="34" t="n">
        <v>35</v>
      </c>
      <c r="P20" s="34" t="n">
        <v>38</v>
      </c>
    </row>
    <row r="21" customFormat="false" ht="100.5" hidden="true" customHeight="true" outlineLevel="0" collapsed="false">
      <c r="A21" s="8"/>
      <c r="B21" s="35"/>
      <c r="C21" s="9"/>
      <c r="D21" s="9"/>
      <c r="E21" s="10"/>
      <c r="F21" s="10"/>
      <c r="G21" s="10"/>
      <c r="H21" s="10"/>
      <c r="I21" s="10"/>
      <c r="J21" s="10"/>
      <c r="K21" s="53"/>
      <c r="L21" s="11"/>
      <c r="M21" s="11"/>
      <c r="N21" s="54" t="s">
        <v>26</v>
      </c>
      <c r="O21" s="34" t="n">
        <v>38</v>
      </c>
      <c r="P21" s="34" t="n">
        <v>45</v>
      </c>
    </row>
    <row r="22" customFormat="false" ht="14.25" hidden="true" customHeight="false" outlineLevel="0" collapsed="false">
      <c r="A22" s="8"/>
      <c r="B22" s="35"/>
      <c r="C22" s="9"/>
      <c r="D22" s="9"/>
      <c r="E22" s="10"/>
      <c r="F22" s="10"/>
      <c r="G22" s="10"/>
      <c r="H22" s="10"/>
      <c r="I22" s="10"/>
      <c r="J22" s="10"/>
      <c r="L22" s="11"/>
      <c r="M22" s="11"/>
      <c r="N22" s="34" t="s">
        <v>27</v>
      </c>
    </row>
    <row r="23" customFormat="false" ht="14.25" hidden="false" customHeight="false" outlineLevel="0" collapsed="false">
      <c r="A23" s="8" t="s">
        <v>0</v>
      </c>
      <c r="B23" s="35" t="s">
        <v>0</v>
      </c>
      <c r="C23" s="9"/>
      <c r="D23" s="9"/>
      <c r="E23" s="10"/>
      <c r="F23" s="10"/>
      <c r="G23" s="10"/>
      <c r="H23" s="10"/>
      <c r="I23" s="10"/>
      <c r="J23" s="10"/>
      <c r="K23" s="10"/>
      <c r="L23" s="11"/>
      <c r="M23" s="11"/>
    </row>
    <row r="24" customFormat="false" ht="14.25" hidden="false" customHeight="false" outlineLevel="0" collapsed="false">
      <c r="A24" s="8" t="s">
        <v>0</v>
      </c>
      <c r="B24" s="35" t="s">
        <v>0</v>
      </c>
      <c r="C24" s="9"/>
      <c r="D24" s="9"/>
      <c r="E24" s="51" t="str">
        <f aca="false">IF(AND(G14&gt;=0,G14&lt;=34),N25,IF(AND(G14&gt;=34,G14&lt;=45),N26,N27))</f>
        <v>Hint: Decrease salinity by dilution. Ideally a few times per day, over a few days, take out a Jar of Tank water and let it be diluted manually or by the Top off system.</v>
      </c>
      <c r="F24" s="10"/>
      <c r="G24" s="10"/>
      <c r="H24" s="10"/>
      <c r="I24" s="10"/>
      <c r="J24" s="10"/>
      <c r="K24" s="10"/>
      <c r="L24" s="11"/>
      <c r="M24" s="11"/>
    </row>
    <row r="25" customFormat="false" ht="28.5" hidden="true" customHeight="true" outlineLevel="0" collapsed="false">
      <c r="A25" s="8"/>
      <c r="B25" s="35"/>
      <c r="C25" s="9"/>
      <c r="D25" s="9"/>
      <c r="E25" s="55"/>
      <c r="F25" s="10"/>
      <c r="G25" s="47"/>
      <c r="H25" s="10"/>
      <c r="I25" s="10"/>
      <c r="J25" s="10"/>
      <c r="K25" s="10"/>
      <c r="L25" s="11"/>
      <c r="M25" s="11"/>
      <c r="N25" s="54" t="s">
        <v>28</v>
      </c>
    </row>
    <row r="26" customFormat="false" ht="28.5" hidden="true" customHeight="true" outlineLevel="0" collapsed="false">
      <c r="A26" s="8"/>
      <c r="B26" s="35"/>
      <c r="C26" s="9"/>
      <c r="D26" s="9"/>
      <c r="E26" s="10"/>
      <c r="F26" s="10"/>
      <c r="G26" s="10"/>
      <c r="H26" s="10"/>
      <c r="I26" s="10"/>
      <c r="J26" s="10"/>
      <c r="K26" s="10"/>
      <c r="L26" s="11"/>
      <c r="M26" s="11"/>
      <c r="N26" s="54" t="s">
        <v>29</v>
      </c>
    </row>
    <row r="27" customFormat="false" ht="14.25" hidden="true" customHeight="false" outlineLevel="0" collapsed="false">
      <c r="A27" s="8"/>
      <c r="B27" s="35"/>
      <c r="C27" s="9"/>
      <c r="D27" s="9"/>
      <c r="E27" s="10"/>
      <c r="F27" s="10"/>
      <c r="G27" s="10"/>
      <c r="H27" s="10"/>
      <c r="I27" s="10"/>
      <c r="J27" s="10"/>
      <c r="K27" s="10"/>
      <c r="L27" s="11"/>
      <c r="M27" s="11"/>
      <c r="N27" s="54" t="s">
        <v>334</v>
      </c>
    </row>
    <row r="28" customFormat="false" ht="14.25" hidden="true" customHeight="false" outlineLevel="0" collapsed="false">
      <c r="A28" s="8"/>
      <c r="B28" s="35"/>
      <c r="C28" s="9"/>
      <c r="D28" s="9"/>
      <c r="E28" s="10"/>
      <c r="F28" s="10"/>
      <c r="G28" s="10"/>
      <c r="H28" s="10"/>
      <c r="I28" s="10"/>
      <c r="J28" s="10"/>
      <c r="K28" s="10"/>
      <c r="L28" s="11"/>
      <c r="M28" s="11"/>
      <c r="N28" s="54"/>
    </row>
    <row r="29" customFormat="false" ht="14.25" hidden="true" customHeight="false" outlineLevel="0" collapsed="false">
      <c r="A29" s="56"/>
      <c r="B29" s="35"/>
      <c r="C29" s="9"/>
      <c r="D29" s="9"/>
      <c r="E29" s="10"/>
      <c r="F29" s="10"/>
      <c r="G29" s="10"/>
      <c r="H29" s="10"/>
      <c r="I29" s="10"/>
      <c r="J29" s="10"/>
      <c r="K29" s="10"/>
      <c r="L29" s="11"/>
      <c r="M29" s="11"/>
    </row>
    <row r="30" customFormat="false" ht="15" hidden="false" customHeight="true" outlineLevel="0" collapsed="false">
      <c r="A30" s="1" t="s">
        <v>0</v>
      </c>
      <c r="B30" s="35" t="s">
        <v>0</v>
      </c>
      <c r="C30" s="9"/>
      <c r="D30" s="30"/>
      <c r="E30" s="31"/>
      <c r="F30" s="31"/>
      <c r="G30" s="31"/>
      <c r="H30" s="31"/>
      <c r="I30" s="31"/>
      <c r="J30" s="31"/>
      <c r="K30" s="31"/>
      <c r="L30" s="32"/>
      <c r="M30" s="11"/>
      <c r="X30" s="57"/>
    </row>
    <row r="31" customFormat="false" ht="15" hidden="false" customHeight="true" outlineLevel="0" collapsed="false">
      <c r="A31" s="8" t="s">
        <v>0</v>
      </c>
      <c r="B31" s="35" t="s">
        <v>0</v>
      </c>
      <c r="C31" s="9"/>
      <c r="D31" s="10"/>
      <c r="E31" s="10"/>
      <c r="F31" s="10"/>
      <c r="G31" s="10"/>
      <c r="H31" s="10"/>
      <c r="I31" s="10"/>
      <c r="J31" s="10"/>
      <c r="K31" s="10"/>
      <c r="L31" s="10"/>
      <c r="M31" s="11"/>
    </row>
    <row r="32" customFormat="false" ht="8.25" hidden="false" customHeight="true" outlineLevel="0" collapsed="false">
      <c r="A32" s="8" t="s">
        <v>0</v>
      </c>
      <c r="B32" s="35" t="s">
        <v>0</v>
      </c>
      <c r="C32" s="9"/>
      <c r="D32" s="40"/>
      <c r="E32" s="41"/>
      <c r="F32" s="41"/>
      <c r="G32" s="41"/>
      <c r="H32" s="41"/>
      <c r="I32" s="41"/>
      <c r="J32" s="41"/>
      <c r="K32" s="41"/>
      <c r="L32" s="43"/>
      <c r="M32" s="11"/>
    </row>
    <row r="33" customFormat="false" ht="18" hidden="false" customHeight="true" outlineLevel="0" collapsed="false">
      <c r="A33" s="8" t="s">
        <v>0</v>
      </c>
      <c r="B33" s="35" t="s">
        <v>0</v>
      </c>
      <c r="C33" s="9"/>
      <c r="D33" s="9"/>
      <c r="E33" s="49" t="s">
        <v>335</v>
      </c>
      <c r="F33" s="10"/>
      <c r="G33" s="50" t="n">
        <v>8</v>
      </c>
      <c r="H33" s="10" t="s">
        <v>31</v>
      </c>
      <c r="I33" s="10"/>
      <c r="J33" s="10"/>
      <c r="K33" s="51" t="s">
        <v>18</v>
      </c>
      <c r="L33" s="11"/>
      <c r="M33" s="11"/>
    </row>
    <row r="34" customFormat="false" ht="120" hidden="false" customHeight="true" outlineLevel="0" collapsed="false">
      <c r="A34" s="8" t="s">
        <v>0</v>
      </c>
      <c r="B34" s="35" t="s">
        <v>0</v>
      </c>
      <c r="C34" s="9"/>
      <c r="D34" s="9"/>
      <c r="E34" s="10"/>
      <c r="F34" s="10"/>
      <c r="G34" s="10"/>
      <c r="H34" s="10"/>
      <c r="I34" s="10"/>
      <c r="J34" s="10"/>
      <c r="K34" s="52" t="str">
        <f aca="false">IF(AND(G33&gt;=O35,G33&lt;=P35),N35,IF(AND(G33&gt;=O36,G33&lt;=P36),N36,IF(AND(G33&gt;=O37,G33&lt;=P37),N37,IF(AND(G33&gt;=O38,G33&lt;=P38),N38,IF(AND(G33&gt;=O39,G33&lt;=P39),N39,IF(AND(G33&gt;=O40,G33&lt;=P40),N40,N41))))))</f>
        <v>Ideal Alkalinity range for most Reef Tanks. </v>
      </c>
      <c r="L34" s="11"/>
      <c r="M34" s="11"/>
      <c r="O34" s="34" t="s">
        <v>19</v>
      </c>
      <c r="P34" s="34" t="s">
        <v>20</v>
      </c>
    </row>
    <row r="35" customFormat="false" ht="114.75" hidden="true" customHeight="true" outlineLevel="0" collapsed="false">
      <c r="A35" s="8"/>
      <c r="B35" s="35"/>
      <c r="C35" s="9"/>
      <c r="D35" s="9"/>
      <c r="E35" s="10"/>
      <c r="F35" s="10"/>
      <c r="G35" s="10"/>
      <c r="H35" s="10"/>
      <c r="I35" s="10"/>
      <c r="J35" s="10"/>
      <c r="K35" s="53"/>
      <c r="L35" s="11"/>
      <c r="M35" s="11"/>
      <c r="N35" s="54" t="s">
        <v>32</v>
      </c>
      <c r="O35" s="34" t="n">
        <v>4</v>
      </c>
      <c r="P35" s="34" t="n">
        <v>6.5</v>
      </c>
    </row>
    <row r="36" customFormat="false" ht="86.25" hidden="true" customHeight="true" outlineLevel="0" collapsed="false">
      <c r="A36" s="8"/>
      <c r="B36" s="35"/>
      <c r="C36" s="9"/>
      <c r="D36" s="9"/>
      <c r="E36" s="10"/>
      <c r="F36" s="10"/>
      <c r="G36" s="10"/>
      <c r="H36" s="10"/>
      <c r="I36" s="10"/>
      <c r="J36" s="10"/>
      <c r="K36" s="53"/>
      <c r="L36" s="11"/>
      <c r="M36" s="11"/>
      <c r="N36" s="54" t="s">
        <v>33</v>
      </c>
      <c r="O36" s="34" t="n">
        <v>6.5</v>
      </c>
      <c r="P36" s="34" t="n">
        <v>7.2</v>
      </c>
    </row>
    <row r="37" customFormat="false" ht="86.25" hidden="true" customHeight="true" outlineLevel="0" collapsed="false">
      <c r="A37" s="8"/>
      <c r="B37" s="35"/>
      <c r="C37" s="9"/>
      <c r="D37" s="9"/>
      <c r="E37" s="10"/>
      <c r="F37" s="10"/>
      <c r="G37" s="10"/>
      <c r="H37" s="10"/>
      <c r="I37" s="10"/>
      <c r="J37" s="10"/>
      <c r="K37" s="53"/>
      <c r="L37" s="11"/>
      <c r="M37" s="11"/>
      <c r="N37" s="54" t="s">
        <v>34</v>
      </c>
      <c r="O37" s="34" t="n">
        <v>7.2</v>
      </c>
      <c r="P37" s="34" t="n">
        <v>7.8</v>
      </c>
    </row>
    <row r="38" customFormat="false" ht="14.25" hidden="true" customHeight="false" outlineLevel="0" collapsed="false">
      <c r="A38" s="8"/>
      <c r="B38" s="35"/>
      <c r="C38" s="9"/>
      <c r="D38" s="9"/>
      <c r="E38" s="10"/>
      <c r="F38" s="10"/>
      <c r="G38" s="10"/>
      <c r="H38" s="10"/>
      <c r="I38" s="10"/>
      <c r="J38" s="10"/>
      <c r="K38" s="53"/>
      <c r="L38" s="11"/>
      <c r="M38" s="11"/>
      <c r="N38" s="54" t="s">
        <v>35</v>
      </c>
      <c r="O38" s="34" t="n">
        <v>7.8</v>
      </c>
      <c r="P38" s="34" t="n">
        <v>8.5</v>
      </c>
    </row>
    <row r="39" customFormat="false" ht="100.5" hidden="true" customHeight="true" outlineLevel="0" collapsed="false">
      <c r="A39" s="8"/>
      <c r="B39" s="35"/>
      <c r="C39" s="9"/>
      <c r="D39" s="9"/>
      <c r="E39" s="10"/>
      <c r="F39" s="10"/>
      <c r="G39" s="10"/>
      <c r="H39" s="10"/>
      <c r="I39" s="10"/>
      <c r="J39" s="10"/>
      <c r="K39" s="53"/>
      <c r="L39" s="11"/>
      <c r="M39" s="11"/>
      <c r="N39" s="54" t="s">
        <v>36</v>
      </c>
      <c r="O39" s="34" t="n">
        <v>8.5</v>
      </c>
      <c r="P39" s="34" t="n">
        <v>11</v>
      </c>
    </row>
    <row r="40" customFormat="false" ht="100.5" hidden="true" customHeight="true" outlineLevel="0" collapsed="false">
      <c r="A40" s="8"/>
      <c r="B40" s="35"/>
      <c r="C40" s="9"/>
      <c r="D40" s="9"/>
      <c r="E40" s="10"/>
      <c r="F40" s="10"/>
      <c r="G40" s="10"/>
      <c r="H40" s="10"/>
      <c r="I40" s="10"/>
      <c r="J40" s="10"/>
      <c r="K40" s="53"/>
      <c r="L40" s="11"/>
      <c r="M40" s="11"/>
      <c r="N40" s="54" t="s">
        <v>37</v>
      </c>
      <c r="O40" s="34" t="n">
        <v>11</v>
      </c>
      <c r="P40" s="34" t="n">
        <v>14</v>
      </c>
    </row>
    <row r="41" customFormat="false" ht="14.25" hidden="true" customHeight="false" outlineLevel="0" collapsed="false">
      <c r="A41" s="8"/>
      <c r="B41" s="35"/>
      <c r="C41" s="9"/>
      <c r="D41" s="9"/>
      <c r="E41" s="10"/>
      <c r="F41" s="10"/>
      <c r="G41" s="10"/>
      <c r="H41" s="10"/>
      <c r="I41" s="10"/>
      <c r="J41" s="10"/>
      <c r="L41" s="11"/>
      <c r="M41" s="11"/>
      <c r="N41" s="34" t="s">
        <v>27</v>
      </c>
    </row>
    <row r="42" customFormat="false" ht="15" hidden="false" customHeight="true" outlineLevel="0" collapsed="false">
      <c r="A42" s="8"/>
      <c r="B42" s="35"/>
      <c r="C42" s="9"/>
      <c r="D42" s="30"/>
      <c r="E42" s="31"/>
      <c r="F42" s="31"/>
      <c r="G42" s="31"/>
      <c r="H42" s="31"/>
      <c r="I42" s="31"/>
      <c r="J42" s="31"/>
      <c r="K42" s="31"/>
      <c r="L42" s="32"/>
      <c r="M42" s="11"/>
    </row>
    <row r="43" customFormat="false" ht="15" hidden="false" customHeight="true" outlineLevel="0" collapsed="false">
      <c r="A43" s="8" t="s">
        <v>0</v>
      </c>
      <c r="B43" s="35" t="s">
        <v>0</v>
      </c>
      <c r="C43" s="9"/>
      <c r="D43" s="10"/>
      <c r="E43" s="10"/>
      <c r="F43" s="10"/>
      <c r="G43" s="10"/>
      <c r="H43" s="10"/>
      <c r="I43" s="10"/>
      <c r="J43" s="10"/>
      <c r="K43" s="10"/>
      <c r="L43" s="10"/>
      <c r="M43" s="11"/>
    </row>
    <row r="44" customFormat="false" ht="8.25" hidden="false" customHeight="true" outlineLevel="0" collapsed="false">
      <c r="A44" s="8" t="s">
        <v>0</v>
      </c>
      <c r="B44" s="35" t="s">
        <v>0</v>
      </c>
      <c r="C44" s="9"/>
      <c r="D44" s="40"/>
      <c r="E44" s="41"/>
      <c r="F44" s="41"/>
      <c r="G44" s="41"/>
      <c r="H44" s="41"/>
      <c r="I44" s="41"/>
      <c r="J44" s="41"/>
      <c r="K44" s="41"/>
      <c r="L44" s="43"/>
      <c r="M44" s="11"/>
    </row>
    <row r="45" customFormat="false" ht="18" hidden="false" customHeight="true" outlineLevel="0" collapsed="false">
      <c r="A45" s="8" t="s">
        <v>0</v>
      </c>
      <c r="B45" s="35" t="s">
        <v>0</v>
      </c>
      <c r="C45" s="9"/>
      <c r="D45" s="9"/>
      <c r="E45" s="49" t="s">
        <v>375</v>
      </c>
      <c r="F45" s="10"/>
      <c r="G45" s="50" t="s">
        <v>13</v>
      </c>
      <c r="H45" s="10"/>
      <c r="I45" s="10"/>
      <c r="J45" s="10"/>
      <c r="K45" s="51" t="s">
        <v>18</v>
      </c>
      <c r="L45" s="11"/>
      <c r="M45" s="11"/>
    </row>
    <row r="46" customFormat="false" ht="198" hidden="false" customHeight="true" outlineLevel="0" collapsed="false">
      <c r="A46" s="8" t="s">
        <v>0</v>
      </c>
      <c r="B46" s="35" t="s">
        <v>0</v>
      </c>
      <c r="C46" s="9"/>
      <c r="D46" s="9"/>
      <c r="E46" s="10"/>
      <c r="F46" s="10"/>
      <c r="G46" s="10"/>
      <c r="H46" s="10"/>
      <c r="I46" s="10"/>
      <c r="J46" s="10"/>
      <c r="K46" s="52" t="str">
        <f aca="false">IF(AND(G45&gt;=O47,G45&lt;=P47),N47,IF(AND(G45&gt;=O48,G45&lt;=P48),N48,IF(AND(G45&gt;=O49,G45&lt;=P49),N49,IF(AND(G45&gt;=O50,G45&lt;=P50),N50,IF(AND(G45&gt;=O51,G45&lt;=P51),N51,IF(AND(G45&gt;=O52,G45&lt;=P52),N52,N53))))))</f>
        <v>Verify Data Entry</v>
      </c>
      <c r="L46" s="11"/>
      <c r="M46" s="11"/>
      <c r="O46" s="34" t="s">
        <v>19</v>
      </c>
      <c r="P46" s="34" t="s">
        <v>20</v>
      </c>
    </row>
    <row r="47" customFormat="false" ht="100.5" hidden="true" customHeight="true" outlineLevel="0" collapsed="false">
      <c r="A47" s="8"/>
      <c r="B47" s="35"/>
      <c r="C47" s="9"/>
      <c r="D47" s="9"/>
      <c r="E47" s="10"/>
      <c r="F47" s="10"/>
      <c r="G47" s="10"/>
      <c r="H47" s="10"/>
      <c r="I47" s="10"/>
      <c r="J47" s="10"/>
      <c r="K47" s="53"/>
      <c r="L47" s="11"/>
      <c r="M47" s="11"/>
      <c r="N47" s="54" t="s">
        <v>376</v>
      </c>
      <c r="O47" s="34" t="n">
        <v>0</v>
      </c>
      <c r="P47" s="34" t="n">
        <v>1.5</v>
      </c>
    </row>
    <row r="48" customFormat="false" ht="129" hidden="true" customHeight="true" outlineLevel="0" collapsed="false">
      <c r="A48" s="8"/>
      <c r="B48" s="35"/>
      <c r="C48" s="9"/>
      <c r="D48" s="9"/>
      <c r="E48" s="10"/>
      <c r="F48" s="10"/>
      <c r="G48" s="10"/>
      <c r="H48" s="10"/>
      <c r="I48" s="10"/>
      <c r="J48" s="10"/>
      <c r="K48" s="53"/>
      <c r="L48" s="11"/>
      <c r="M48" s="11"/>
      <c r="N48" s="54" t="s">
        <v>377</v>
      </c>
      <c r="O48" s="34" t="n">
        <v>1.51</v>
      </c>
      <c r="P48" s="34" t="n">
        <v>2.99</v>
      </c>
    </row>
    <row r="49" customFormat="false" ht="158.25" hidden="true" customHeight="true" outlineLevel="0" collapsed="false">
      <c r="A49" s="8"/>
      <c r="B49" s="35"/>
      <c r="C49" s="9"/>
      <c r="D49" s="9"/>
      <c r="E49" s="10"/>
      <c r="F49" s="10"/>
      <c r="G49" s="10"/>
      <c r="H49" s="10"/>
      <c r="I49" s="10"/>
      <c r="J49" s="10"/>
      <c r="K49" s="53"/>
      <c r="L49" s="11"/>
      <c r="M49" s="11"/>
      <c r="N49" s="54" t="s">
        <v>378</v>
      </c>
      <c r="O49" s="34" t="n">
        <v>3</v>
      </c>
      <c r="P49" s="34" t="n">
        <v>5.01</v>
      </c>
    </row>
    <row r="50" customFormat="false" ht="158.25" hidden="true" customHeight="true" outlineLevel="0" collapsed="false">
      <c r="A50" s="8"/>
      <c r="B50" s="35"/>
      <c r="C50" s="9"/>
      <c r="D50" s="9"/>
      <c r="E50" s="10"/>
      <c r="F50" s="10"/>
      <c r="G50" s="10"/>
      <c r="H50" s="10"/>
      <c r="I50" s="10"/>
      <c r="J50" s="10"/>
      <c r="K50" s="53"/>
      <c r="L50" s="11"/>
      <c r="M50" s="11"/>
      <c r="N50" s="54" t="s">
        <v>379</v>
      </c>
      <c r="O50" s="34" t="n">
        <v>5.02</v>
      </c>
      <c r="P50" s="34" t="n">
        <v>8</v>
      </c>
    </row>
    <row r="51" customFormat="false" ht="172.5" hidden="true" customHeight="true" outlineLevel="0" collapsed="false">
      <c r="A51" s="8"/>
      <c r="B51" s="35"/>
      <c r="C51" s="9"/>
      <c r="D51" s="9"/>
      <c r="E51" s="10"/>
      <c r="F51" s="10"/>
      <c r="G51" s="10"/>
      <c r="H51" s="10"/>
      <c r="I51" s="10"/>
      <c r="J51" s="10"/>
      <c r="K51" s="53"/>
      <c r="L51" s="11"/>
      <c r="M51" s="11"/>
      <c r="N51" s="54" t="s">
        <v>380</v>
      </c>
      <c r="O51" s="34" t="n">
        <v>8.01</v>
      </c>
      <c r="P51" s="34" t="n">
        <v>15</v>
      </c>
    </row>
    <row r="52" customFormat="false" ht="172.5" hidden="true" customHeight="true" outlineLevel="0" collapsed="false">
      <c r="A52" s="8"/>
      <c r="B52" s="35"/>
      <c r="C52" s="9"/>
      <c r="D52" s="9"/>
      <c r="E52" s="10"/>
      <c r="F52" s="10"/>
      <c r="G52" s="10"/>
      <c r="H52" s="10"/>
      <c r="I52" s="10"/>
      <c r="J52" s="10"/>
      <c r="K52" s="53"/>
      <c r="L52" s="11"/>
      <c r="M52" s="11"/>
      <c r="N52" s="54" t="s">
        <v>381</v>
      </c>
      <c r="O52" s="34" t="n">
        <v>15.01</v>
      </c>
      <c r="P52" s="34" t="n">
        <v>50</v>
      </c>
    </row>
    <row r="53" customFormat="false" ht="14.25" hidden="true" customHeight="false" outlineLevel="0" collapsed="false">
      <c r="A53" s="8"/>
      <c r="B53" s="35"/>
      <c r="C53" s="9"/>
      <c r="D53" s="9"/>
      <c r="E53" s="10"/>
      <c r="F53" s="10"/>
      <c r="G53" s="10"/>
      <c r="H53" s="10"/>
      <c r="I53" s="10"/>
      <c r="J53" s="10"/>
      <c r="L53" s="11"/>
      <c r="M53" s="11"/>
      <c r="N53" s="34" t="s">
        <v>27</v>
      </c>
    </row>
    <row r="54" customFormat="false" ht="14.25" hidden="true" customHeight="false" outlineLevel="0" collapsed="false">
      <c r="A54" s="8"/>
      <c r="B54" s="35"/>
      <c r="C54" s="9"/>
      <c r="D54" s="9"/>
      <c r="E54" s="10"/>
      <c r="F54" s="10"/>
      <c r="G54" s="10"/>
      <c r="H54" s="10"/>
      <c r="I54" s="10"/>
      <c r="J54" s="10"/>
      <c r="K54" s="10"/>
      <c r="L54" s="11"/>
      <c r="M54" s="11"/>
    </row>
    <row r="55" customFormat="false" ht="14.25" hidden="true" customHeight="false" outlineLevel="0" collapsed="false">
      <c r="A55" s="8"/>
      <c r="B55" s="35"/>
      <c r="C55" s="9"/>
      <c r="D55" s="9"/>
      <c r="E55" s="10"/>
      <c r="F55" s="10"/>
      <c r="G55" s="10"/>
      <c r="H55" s="10"/>
      <c r="I55" s="10"/>
      <c r="J55" s="10"/>
      <c r="K55" s="10"/>
      <c r="L55" s="11"/>
      <c r="M55" s="11"/>
      <c r="N55" s="54"/>
    </row>
    <row r="56" customFormat="false" ht="14.25" hidden="true" customHeight="false" outlineLevel="0" collapsed="false">
      <c r="A56" s="8"/>
      <c r="B56" s="35"/>
      <c r="C56" s="9"/>
      <c r="D56" s="9"/>
      <c r="E56" s="10"/>
      <c r="F56" s="10"/>
      <c r="G56" s="10"/>
      <c r="H56" s="10"/>
      <c r="I56" s="10"/>
      <c r="J56" s="10"/>
      <c r="K56" s="10"/>
      <c r="L56" s="11"/>
      <c r="M56" s="11"/>
      <c r="N56" s="54"/>
    </row>
    <row r="57" customFormat="false" ht="14.25" hidden="true" customHeight="false" outlineLevel="0" collapsed="false">
      <c r="A57" s="56"/>
      <c r="B57" s="35"/>
      <c r="C57" s="9"/>
      <c r="D57" s="9"/>
      <c r="E57" s="10"/>
      <c r="F57" s="10"/>
      <c r="G57" s="10"/>
      <c r="H57" s="10"/>
      <c r="I57" s="10"/>
      <c r="J57" s="10"/>
      <c r="K57" s="10"/>
      <c r="L57" s="11"/>
      <c r="M57" s="11"/>
    </row>
    <row r="58" customFormat="false" ht="15" hidden="false" customHeight="true" outlineLevel="0" collapsed="false">
      <c r="A58" s="1" t="s">
        <v>0</v>
      </c>
      <c r="B58" s="35" t="s">
        <v>0</v>
      </c>
      <c r="C58" s="9"/>
      <c r="D58" s="30"/>
      <c r="E58" s="31"/>
      <c r="F58" s="31"/>
      <c r="G58" s="31"/>
      <c r="H58" s="31"/>
      <c r="I58" s="31"/>
      <c r="J58" s="31"/>
      <c r="K58" s="31"/>
      <c r="L58" s="32"/>
      <c r="M58" s="11"/>
      <c r="X58" s="57"/>
    </row>
    <row r="59" customFormat="false" ht="15" hidden="false" customHeight="true" outlineLevel="0" collapsed="false">
      <c r="A59" s="1" t="s">
        <v>0</v>
      </c>
      <c r="B59" s="35" t="s">
        <v>0</v>
      </c>
      <c r="C59" s="30"/>
      <c r="D59" s="31"/>
      <c r="E59" s="31"/>
      <c r="F59" s="31"/>
      <c r="G59" s="31"/>
      <c r="H59" s="31"/>
      <c r="I59" s="31"/>
      <c r="J59" s="31"/>
      <c r="K59" s="31"/>
      <c r="L59" s="31"/>
      <c r="M59" s="32"/>
    </row>
    <row r="60" s="33" customFormat="true" ht="6.75" hidden="false" customHeight="true" outlineLevel="0" collapsed="false">
      <c r="A60" s="1" t="s">
        <v>0</v>
      </c>
      <c r="B60" s="35" t="s">
        <v>0</v>
      </c>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row>
    <row r="61" customFormat="false" ht="15" hidden="false" customHeight="true" outlineLevel="0" collapsed="false">
      <c r="A61" s="8" t="s">
        <v>0</v>
      </c>
      <c r="B61" s="35" t="s">
        <v>0</v>
      </c>
      <c r="C61" s="40"/>
      <c r="D61" s="41"/>
      <c r="E61" s="41"/>
      <c r="F61" s="41"/>
      <c r="G61" s="41"/>
      <c r="H61" s="41"/>
      <c r="I61" s="41"/>
      <c r="J61" s="41"/>
      <c r="K61" s="41"/>
      <c r="L61" s="41"/>
      <c r="M61" s="43"/>
    </row>
    <row r="62" customFormat="false" ht="27.75" hidden="false" customHeight="true" outlineLevel="0" collapsed="false">
      <c r="A62" s="8" t="s">
        <v>0</v>
      </c>
      <c r="B62" s="35" t="s">
        <v>0</v>
      </c>
      <c r="C62" s="9"/>
      <c r="D62" s="12" t="s">
        <v>38</v>
      </c>
      <c r="E62" s="13"/>
      <c r="F62" s="13"/>
      <c r="G62" s="13"/>
      <c r="H62" s="13"/>
      <c r="I62" s="13"/>
      <c r="J62" s="14"/>
      <c r="K62" s="15"/>
      <c r="L62" s="15"/>
      <c r="M62" s="16"/>
      <c r="N62" s="48"/>
    </row>
    <row r="63" customFormat="false" ht="15" hidden="false" customHeight="true" outlineLevel="0" collapsed="false">
      <c r="A63" s="8" t="s">
        <v>0</v>
      </c>
      <c r="B63" s="35" t="s">
        <v>0</v>
      </c>
      <c r="C63" s="9"/>
      <c r="D63" s="10"/>
      <c r="E63" s="10"/>
      <c r="F63" s="10"/>
      <c r="G63" s="10"/>
      <c r="H63" s="10"/>
      <c r="I63" s="10"/>
      <c r="J63" s="10"/>
      <c r="K63" s="10"/>
      <c r="L63" s="10"/>
      <c r="M63" s="11"/>
    </row>
    <row r="64" customFormat="false" ht="8.25" hidden="false" customHeight="true" outlineLevel="0" collapsed="false">
      <c r="A64" s="8" t="s">
        <v>0</v>
      </c>
      <c r="B64" s="35" t="s">
        <v>0</v>
      </c>
      <c r="C64" s="9"/>
      <c r="D64" s="40"/>
      <c r="E64" s="41"/>
      <c r="F64" s="41"/>
      <c r="G64" s="41"/>
      <c r="H64" s="41"/>
      <c r="I64" s="41"/>
      <c r="J64" s="41"/>
      <c r="K64" s="41"/>
      <c r="L64" s="43"/>
      <c r="M64" s="11"/>
    </row>
    <row r="65" customFormat="false" ht="18" hidden="false" customHeight="true" outlineLevel="0" collapsed="false">
      <c r="A65" s="8" t="s">
        <v>0</v>
      </c>
      <c r="B65" s="35" t="s">
        <v>0</v>
      </c>
      <c r="C65" s="9"/>
      <c r="D65" s="9"/>
      <c r="E65" s="49" t="s">
        <v>69</v>
      </c>
      <c r="F65" s="10"/>
      <c r="G65" s="50" t="n">
        <v>462</v>
      </c>
      <c r="H65" s="10" t="s">
        <v>40</v>
      </c>
      <c r="I65" s="10"/>
      <c r="J65" s="10"/>
      <c r="K65" s="51" t="s">
        <v>18</v>
      </c>
      <c r="L65" s="11"/>
      <c r="M65" s="11"/>
    </row>
    <row r="66" customFormat="false" ht="135" hidden="false" customHeight="true" outlineLevel="0" collapsed="false">
      <c r="A66" s="8" t="s">
        <v>0</v>
      </c>
      <c r="B66" s="35" t="s">
        <v>0</v>
      </c>
      <c r="C66" s="9"/>
      <c r="D66" s="9"/>
      <c r="E66" s="10"/>
      <c r="F66" s="10"/>
      <c r="G66" s="10"/>
      <c r="H66" s="10"/>
      <c r="I66" s="10"/>
      <c r="J66" s="10"/>
      <c r="K66" s="52" t="str">
        <f aca="false">IF(AND(G65&gt;=O67,G65&lt;=P67),N67,IF(AND(G65&gt;=O68,G65&lt;=P68),N68,IF(AND(G65&gt;=O69,G65&lt;=P69),N69,IF(AND(G65&gt;=O70,G65&lt;=P70),N70,IF(AND(G65&gt;=O71,G65&lt;=P71),N71,IF(AND(G65&gt;=O72,G65&lt;=P72),N72,N73))))))</f>
        <v>Calcium levels are elevated above target levels. Let Calcium settle down naturally into the 420-440 range.
Stop or better only reduce Calcium part or Calcium reactor PH and don't perform Water Changes if not necessary otherwise. </v>
      </c>
      <c r="L66" s="11"/>
      <c r="M66" s="11"/>
      <c r="O66" s="34" t="s">
        <v>19</v>
      </c>
      <c r="P66" s="34" t="s">
        <v>20</v>
      </c>
    </row>
    <row r="67" customFormat="false" ht="72" hidden="true" customHeight="true" outlineLevel="0" collapsed="false">
      <c r="A67" s="8"/>
      <c r="B67" s="35"/>
      <c r="C67" s="9"/>
      <c r="D67" s="9"/>
      <c r="E67" s="10"/>
      <c r="F67" s="10"/>
      <c r="G67" s="10"/>
      <c r="H67" s="10"/>
      <c r="I67" s="10"/>
      <c r="J67" s="10"/>
      <c r="K67" s="53"/>
      <c r="L67" s="11"/>
      <c r="M67" s="11"/>
      <c r="N67" s="54" t="s">
        <v>70</v>
      </c>
      <c r="O67" s="34" t="n">
        <v>200</v>
      </c>
      <c r="P67" s="34" t="n">
        <v>359.99</v>
      </c>
    </row>
    <row r="68" customFormat="false" ht="72" hidden="true" customHeight="true" outlineLevel="0" collapsed="false">
      <c r="A68" s="8"/>
      <c r="B68" s="35"/>
      <c r="C68" s="9"/>
      <c r="D68" s="9"/>
      <c r="E68" s="10"/>
      <c r="F68" s="10"/>
      <c r="G68" s="10"/>
      <c r="H68" s="10"/>
      <c r="I68" s="10"/>
      <c r="J68" s="10"/>
      <c r="K68" s="53"/>
      <c r="L68" s="11"/>
      <c r="M68" s="11"/>
      <c r="N68" s="54" t="s">
        <v>71</v>
      </c>
      <c r="O68" s="34" t="n">
        <v>360</v>
      </c>
      <c r="P68" s="34" t="n">
        <v>399.99</v>
      </c>
    </row>
    <row r="69" customFormat="false" ht="72" hidden="true" customHeight="true" outlineLevel="0" collapsed="false">
      <c r="A69" s="8"/>
      <c r="B69" s="35"/>
      <c r="C69" s="9"/>
      <c r="D69" s="9"/>
      <c r="E69" s="10"/>
      <c r="F69" s="10"/>
      <c r="G69" s="10"/>
      <c r="H69" s="10"/>
      <c r="I69" s="10"/>
      <c r="J69" s="10"/>
      <c r="K69" s="53"/>
      <c r="L69" s="11"/>
      <c r="M69" s="11"/>
      <c r="N69" s="54" t="s">
        <v>72</v>
      </c>
      <c r="O69" s="34" t="n">
        <v>400</v>
      </c>
      <c r="P69" s="34" t="n">
        <v>419.99</v>
      </c>
    </row>
    <row r="70" customFormat="false" ht="129" hidden="true" customHeight="true" outlineLevel="0" collapsed="false">
      <c r="A70" s="8"/>
      <c r="B70" s="35"/>
      <c r="C70" s="9"/>
      <c r="D70" s="9"/>
      <c r="E70" s="10"/>
      <c r="F70" s="10"/>
      <c r="G70" s="10"/>
      <c r="H70" s="10"/>
      <c r="I70" s="10"/>
      <c r="J70" s="10"/>
      <c r="K70" s="53"/>
      <c r="L70" s="11"/>
      <c r="M70" s="11"/>
      <c r="N70" s="54" t="s">
        <v>73</v>
      </c>
      <c r="O70" s="34" t="n">
        <v>420</v>
      </c>
      <c r="P70" s="34" t="n">
        <v>439.99</v>
      </c>
    </row>
    <row r="71" customFormat="false" ht="72" hidden="true" customHeight="true" outlineLevel="0" collapsed="false">
      <c r="A71" s="8"/>
      <c r="B71" s="35"/>
      <c r="C71" s="9"/>
      <c r="D71" s="9"/>
      <c r="E71" s="10"/>
      <c r="F71" s="10"/>
      <c r="G71" s="10"/>
      <c r="H71" s="10"/>
      <c r="I71" s="10"/>
      <c r="J71" s="10"/>
      <c r="K71" s="53"/>
      <c r="L71" s="11"/>
      <c r="M71" s="11"/>
      <c r="N71" s="54" t="s">
        <v>74</v>
      </c>
      <c r="O71" s="34" t="n">
        <v>440</v>
      </c>
      <c r="P71" s="34" t="n">
        <v>519.99</v>
      </c>
    </row>
    <row r="72" customFormat="false" ht="114.75" hidden="true" customHeight="true" outlineLevel="0" collapsed="false">
      <c r="A72" s="8"/>
      <c r="B72" s="35"/>
      <c r="C72" s="9"/>
      <c r="D72" s="9"/>
      <c r="E72" s="10"/>
      <c r="F72" s="10"/>
      <c r="G72" s="10"/>
      <c r="H72" s="10"/>
      <c r="I72" s="10"/>
      <c r="J72" s="10"/>
      <c r="K72" s="53"/>
      <c r="L72" s="11"/>
      <c r="M72" s="11"/>
      <c r="N72" s="54" t="s">
        <v>75</v>
      </c>
      <c r="O72" s="34" t="n">
        <v>520</v>
      </c>
      <c r="P72" s="34" t="n">
        <v>1000</v>
      </c>
    </row>
    <row r="73" customFormat="false" ht="14.25" hidden="true" customHeight="false" outlineLevel="0" collapsed="false">
      <c r="A73" s="8"/>
      <c r="B73" s="35"/>
      <c r="C73" s="9"/>
      <c r="D73" s="9"/>
      <c r="E73" s="10"/>
      <c r="F73" s="10"/>
      <c r="G73" s="10"/>
      <c r="H73" s="10"/>
      <c r="I73" s="10"/>
      <c r="J73" s="10"/>
      <c r="L73" s="11"/>
      <c r="M73" s="11"/>
      <c r="N73" s="34" t="s">
        <v>27</v>
      </c>
    </row>
    <row r="74" customFormat="false" ht="14.25" hidden="false" customHeight="false" outlineLevel="0" collapsed="false">
      <c r="A74" s="8" t="s">
        <v>0</v>
      </c>
      <c r="B74" s="35" t="s">
        <v>0</v>
      </c>
      <c r="C74" s="9"/>
      <c r="D74" s="9"/>
      <c r="E74" s="10"/>
      <c r="F74" s="10"/>
      <c r="G74" s="10"/>
      <c r="H74" s="10"/>
      <c r="I74" s="10"/>
      <c r="J74" s="10"/>
      <c r="K74" s="10"/>
      <c r="L74" s="11"/>
      <c r="M74" s="11"/>
    </row>
    <row r="75" customFormat="false" ht="14.25" hidden="false" customHeight="false" outlineLevel="0" collapsed="false">
      <c r="A75" s="8" t="s">
        <v>0</v>
      </c>
      <c r="B75" s="35" t="s">
        <v>0</v>
      </c>
      <c r="C75" s="9"/>
      <c r="D75" s="9"/>
      <c r="E75" s="51" t="str">
        <f aca="false">IF(AND(G65&gt;=300,G65&lt;=425),N76,IF(AND(G65&gt;=425,G65&lt;=1000),N77,N78))</f>
        <v>No correction dosing required</v>
      </c>
      <c r="F75" s="10"/>
      <c r="G75" s="10"/>
      <c r="H75" s="10"/>
      <c r="I75" s="10"/>
      <c r="J75" s="10"/>
      <c r="K75" s="10"/>
      <c r="L75" s="11"/>
      <c r="M75" s="11"/>
    </row>
    <row r="76" customFormat="false" ht="14.25" hidden="false" customHeight="true" outlineLevel="0" collapsed="false">
      <c r="A76" s="8" t="s">
        <v>0</v>
      </c>
      <c r="B76" s="35" t="s">
        <v>0</v>
      </c>
      <c r="C76" s="9"/>
      <c r="D76" s="9"/>
      <c r="E76" s="55" t="n">
        <f aca="false">IF(AND(E75=N76),X82,0)</f>
        <v>0</v>
      </c>
      <c r="F76" s="10" t="s">
        <v>47</v>
      </c>
      <c r="G76" s="47" t="s">
        <v>48</v>
      </c>
      <c r="H76" s="10" t="n">
        <f aca="false">IF(AND(E75=N76),W82,0)</f>
        <v>0</v>
      </c>
      <c r="I76" s="10" t="s">
        <v>49</v>
      </c>
      <c r="J76" s="10"/>
      <c r="K76" s="10"/>
      <c r="L76" s="11"/>
      <c r="M76" s="11"/>
      <c r="N76" s="54" t="s">
        <v>76</v>
      </c>
    </row>
    <row r="77" customFormat="false" ht="14.25" hidden="false" customHeight="false" outlineLevel="0" collapsed="false">
      <c r="A77" s="8"/>
      <c r="B77" s="35" t="s">
        <v>0</v>
      </c>
      <c r="C77" s="9"/>
      <c r="D77" s="9"/>
      <c r="E77" s="10"/>
      <c r="F77" s="10"/>
      <c r="G77" s="10"/>
      <c r="H77" s="10"/>
      <c r="I77" s="10"/>
      <c r="J77" s="10"/>
      <c r="K77" s="10"/>
      <c r="L77" s="11"/>
      <c r="M77" s="11"/>
      <c r="N77" s="54" t="s">
        <v>51</v>
      </c>
    </row>
    <row r="78" customFormat="false" ht="14.25" hidden="false" customHeight="false" outlineLevel="0" collapsed="false">
      <c r="A78" s="8"/>
      <c r="B78" s="35" t="s">
        <v>0</v>
      </c>
      <c r="C78" s="9"/>
      <c r="D78" s="9"/>
      <c r="E78" s="51" t="str">
        <f aca="false">IF(AND(G65&gt;=300,G65&lt;=425),N79,IF(AND(G65&gt;=425,G65&lt;=1000),N77,N78))</f>
        <v>No correction dosing required</v>
      </c>
      <c r="F78" s="10"/>
      <c r="G78" s="10"/>
      <c r="H78" s="10"/>
      <c r="I78" s="10"/>
      <c r="J78" s="10"/>
      <c r="K78" s="10"/>
      <c r="L78" s="11"/>
      <c r="M78" s="11"/>
      <c r="N78" s="54" t="s">
        <v>27</v>
      </c>
    </row>
    <row r="79" customFormat="false" ht="15" hidden="false" customHeight="true" outlineLevel="0" collapsed="false">
      <c r="A79" s="8" t="s">
        <v>0</v>
      </c>
      <c r="B79" s="58" t="s">
        <v>0</v>
      </c>
      <c r="C79" s="9"/>
      <c r="D79" s="9"/>
      <c r="E79" s="55" t="n">
        <f aca="false">IF(AND(E75=N76),X84,0)</f>
        <v>0</v>
      </c>
      <c r="F79" s="10" t="s">
        <v>47</v>
      </c>
      <c r="G79" s="47" t="s">
        <v>48</v>
      </c>
      <c r="H79" s="10" t="n">
        <f aca="false">IF(AND(E75=N76),W84,0)</f>
        <v>0</v>
      </c>
      <c r="I79" s="10" t="s">
        <v>49</v>
      </c>
      <c r="J79" s="10"/>
      <c r="K79" s="10"/>
      <c r="L79" s="11"/>
      <c r="M79" s="11"/>
      <c r="N79" s="54" t="s">
        <v>77</v>
      </c>
    </row>
    <row r="80" customFormat="false" ht="14.25" hidden="true" customHeight="false" outlineLevel="0" collapsed="false">
      <c r="A80" s="8"/>
      <c r="B80" s="35"/>
      <c r="C80" s="9"/>
      <c r="D80" s="9"/>
      <c r="E80" s="10"/>
      <c r="F80" s="10"/>
      <c r="G80" s="10"/>
      <c r="H80" s="10"/>
      <c r="I80" s="10"/>
      <c r="J80" s="10"/>
      <c r="K80" s="10"/>
      <c r="L80" s="11"/>
      <c r="M80" s="11"/>
      <c r="N80" s="54"/>
    </row>
    <row r="81" customFormat="false" ht="14.25" hidden="true" customHeight="false" outlineLevel="0" collapsed="false">
      <c r="A81" s="56"/>
      <c r="B81" s="35"/>
      <c r="C81" s="9"/>
      <c r="D81" s="9"/>
      <c r="E81" s="10"/>
      <c r="F81" s="10"/>
      <c r="G81" s="10"/>
      <c r="H81" s="10"/>
      <c r="I81" s="10"/>
      <c r="J81" s="10"/>
      <c r="K81" s="10"/>
      <c r="L81" s="11"/>
      <c r="M81" s="11"/>
      <c r="O81" s="34" t="s">
        <v>53</v>
      </c>
      <c r="P81" s="34" t="s">
        <v>54</v>
      </c>
      <c r="Q81" s="34" t="s">
        <v>55</v>
      </c>
      <c r="R81" s="34" t="s">
        <v>56</v>
      </c>
      <c r="S81" s="34" t="s">
        <v>57</v>
      </c>
      <c r="U81" s="34" t="s">
        <v>58</v>
      </c>
      <c r="V81" s="34" t="s">
        <v>59</v>
      </c>
      <c r="W81" s="34" t="s">
        <v>60</v>
      </c>
      <c r="X81" s="34" t="s">
        <v>61</v>
      </c>
    </row>
    <row r="82" customFormat="false" ht="15" hidden="false" customHeight="true" outlineLevel="0" collapsed="false">
      <c r="A82" s="1" t="s">
        <v>0</v>
      </c>
      <c r="B82" s="35" t="s">
        <v>0</v>
      </c>
      <c r="C82" s="9"/>
      <c r="D82" s="30"/>
      <c r="E82" s="31"/>
      <c r="F82" s="31"/>
      <c r="G82" s="31"/>
      <c r="H82" s="31"/>
      <c r="I82" s="31"/>
      <c r="J82" s="31"/>
      <c r="K82" s="31"/>
      <c r="L82" s="32"/>
      <c r="M82" s="11"/>
      <c r="O82" s="34" t="n">
        <v>49567.3</v>
      </c>
      <c r="P82" s="34" t="n">
        <f aca="false">G65</f>
        <v>462</v>
      </c>
      <c r="Q82" s="34" t="n">
        <v>425</v>
      </c>
      <c r="R82" s="34" t="n">
        <f aca="false">Q82-P82</f>
        <v>-37</v>
      </c>
      <c r="S82" s="34" t="n">
        <f aca="false">R82*$G$7/O82*1000</f>
        <v>-254.309096924787</v>
      </c>
      <c r="U82" s="34" t="n">
        <v>20</v>
      </c>
      <c r="V82" s="34" t="n">
        <f aca="false">R82/U82</f>
        <v>-1.85</v>
      </c>
      <c r="W82" s="34" t="n">
        <f aca="false">ROUNDUP(V82,0)</f>
        <v>-2</v>
      </c>
      <c r="X82" s="57" t="n">
        <f aca="false">S82/W82</f>
        <v>127.154548462394</v>
      </c>
    </row>
    <row r="83" customFormat="false" ht="14.25" hidden="true" customHeight="false" outlineLevel="0" collapsed="false">
      <c r="B83" s="58"/>
      <c r="C83" s="9"/>
      <c r="D83" s="10"/>
      <c r="E83" s="10"/>
      <c r="F83" s="10"/>
      <c r="G83" s="10"/>
      <c r="H83" s="10"/>
      <c r="I83" s="10"/>
      <c r="J83" s="10"/>
      <c r="K83" s="10"/>
      <c r="L83" s="10"/>
      <c r="M83" s="11"/>
      <c r="O83" s="58" t="s">
        <v>53</v>
      </c>
      <c r="P83" s="58" t="s">
        <v>54</v>
      </c>
      <c r="Q83" s="58" t="s">
        <v>55</v>
      </c>
      <c r="R83" s="58" t="s">
        <v>56</v>
      </c>
      <c r="S83" s="58" t="s">
        <v>57</v>
      </c>
      <c r="T83" s="58"/>
      <c r="U83" s="58" t="s">
        <v>58</v>
      </c>
      <c r="V83" s="58" t="s">
        <v>59</v>
      </c>
      <c r="W83" s="58" t="s">
        <v>60</v>
      </c>
      <c r="X83" s="58" t="s">
        <v>61</v>
      </c>
    </row>
    <row r="84" customFormat="false" ht="14.25" hidden="true" customHeight="false" outlineLevel="0" collapsed="false">
      <c r="B84" s="58"/>
      <c r="C84" s="9"/>
      <c r="D84" s="10"/>
      <c r="E84" s="10"/>
      <c r="F84" s="10"/>
      <c r="G84" s="10"/>
      <c r="H84" s="10"/>
      <c r="I84" s="10"/>
      <c r="J84" s="10"/>
      <c r="K84" s="10"/>
      <c r="L84" s="10"/>
      <c r="M84" s="11"/>
      <c r="O84" s="58" t="n">
        <v>65520</v>
      </c>
      <c r="P84" s="58" t="n">
        <f aca="false">G65</f>
        <v>462</v>
      </c>
      <c r="Q84" s="58" t="n">
        <v>425</v>
      </c>
      <c r="R84" s="58" t="n">
        <f aca="false">Q84-P84</f>
        <v>-37</v>
      </c>
      <c r="S84" s="58" t="n">
        <f aca="false">R84*$G$7/O84*1000</f>
        <v>-192.390343406593</v>
      </c>
      <c r="T84" s="58"/>
      <c r="U84" s="58" t="n">
        <v>20</v>
      </c>
      <c r="V84" s="58" t="n">
        <f aca="false">R84/U84</f>
        <v>-1.85</v>
      </c>
      <c r="W84" s="58" t="n">
        <f aca="false">ROUNDUP(V84,0)</f>
        <v>-2</v>
      </c>
      <c r="X84" s="59" t="n">
        <f aca="false">S84/W84</f>
        <v>96.1951717032967</v>
      </c>
    </row>
    <row r="85" customFormat="false" ht="15" hidden="false" customHeight="true" outlineLevel="0" collapsed="false">
      <c r="A85" s="8" t="s">
        <v>0</v>
      </c>
      <c r="B85" s="35" t="s">
        <v>0</v>
      </c>
      <c r="C85" s="9"/>
      <c r="D85" s="10"/>
      <c r="E85" s="10"/>
      <c r="F85" s="10"/>
      <c r="G85" s="10"/>
      <c r="H85" s="10"/>
      <c r="I85" s="10"/>
      <c r="J85" s="10"/>
      <c r="K85" s="10"/>
      <c r="L85" s="10"/>
      <c r="M85" s="11"/>
    </row>
    <row r="86" customFormat="false" ht="8.25" hidden="false" customHeight="true" outlineLevel="0" collapsed="false">
      <c r="A86" s="8" t="s">
        <v>0</v>
      </c>
      <c r="B86" s="35" t="s">
        <v>0</v>
      </c>
      <c r="C86" s="9"/>
      <c r="D86" s="40"/>
      <c r="E86" s="41"/>
      <c r="F86" s="41"/>
      <c r="G86" s="41"/>
      <c r="H86" s="41"/>
      <c r="I86" s="41"/>
      <c r="J86" s="41"/>
      <c r="K86" s="41"/>
      <c r="L86" s="43"/>
      <c r="M86" s="11"/>
    </row>
    <row r="87" customFormat="false" ht="18" hidden="false" customHeight="true" outlineLevel="0" collapsed="false">
      <c r="A87" s="8" t="s">
        <v>0</v>
      </c>
      <c r="B87" s="35" t="s">
        <v>0</v>
      </c>
      <c r="C87" s="9"/>
      <c r="D87" s="9"/>
      <c r="E87" s="49" t="s">
        <v>102</v>
      </c>
      <c r="F87" s="10"/>
      <c r="G87" s="50" t="n">
        <v>6.1</v>
      </c>
      <c r="H87" s="10" t="s">
        <v>40</v>
      </c>
      <c r="I87" s="10"/>
      <c r="J87" s="10"/>
      <c r="K87" s="51" t="s">
        <v>18</v>
      </c>
      <c r="L87" s="11"/>
      <c r="M87" s="11"/>
    </row>
    <row r="88" customFormat="false" ht="123" hidden="false" customHeight="true" outlineLevel="0" collapsed="false">
      <c r="A88" s="8" t="s">
        <v>0</v>
      </c>
      <c r="B88" s="35" t="s">
        <v>0</v>
      </c>
      <c r="C88" s="9"/>
      <c r="D88" s="9"/>
      <c r="E88" s="10"/>
      <c r="F88" s="10"/>
      <c r="G88" s="10"/>
      <c r="H88" s="10"/>
      <c r="I88" s="10"/>
      <c r="J88" s="10"/>
      <c r="K88" s="52" t="str">
        <f aca="false">IF(AND(G87&gt;=O89,G87&lt;=P89),N89,IF(AND(G87&gt;=O90,G87&lt;=P90),N90,IF(AND(G87&gt;=O91,G87&lt;=P91),N91,IF(AND(G87&gt;=O92,G87&lt;=P92),N92,IF(AND(G87&gt;=O93,G87&lt;=P93),N93,IF(AND(G87&gt;=O94,G87&lt;=P94),N94,N95))))))</f>
        <v>Acceptable range, however Reef Moonshiner method recommend to adjust Boron to target level of 6.</v>
      </c>
      <c r="L88" s="11"/>
      <c r="M88" s="11"/>
      <c r="O88" s="34" t="s">
        <v>19</v>
      </c>
      <c r="P88" s="34" t="s">
        <v>20</v>
      </c>
    </row>
    <row r="89" customFormat="false" ht="57" hidden="true" customHeight="true" outlineLevel="0" collapsed="false">
      <c r="A89" s="8" t="s">
        <v>103</v>
      </c>
      <c r="B89" s="35"/>
      <c r="C89" s="9"/>
      <c r="D89" s="9"/>
      <c r="E89" s="10"/>
      <c r="F89" s="10"/>
      <c r="G89" s="10"/>
      <c r="H89" s="10"/>
      <c r="I89" s="10"/>
      <c r="J89" s="10"/>
      <c r="K89" s="53"/>
      <c r="L89" s="11"/>
      <c r="M89" s="11"/>
      <c r="N89" s="54" t="s">
        <v>104</v>
      </c>
      <c r="O89" s="34" t="n">
        <v>0</v>
      </c>
      <c r="P89" s="34" t="n">
        <v>2</v>
      </c>
    </row>
    <row r="90" customFormat="false" ht="57" hidden="true" customHeight="true" outlineLevel="0" collapsed="false">
      <c r="A90" s="8"/>
      <c r="B90" s="35"/>
      <c r="C90" s="9"/>
      <c r="D90" s="9"/>
      <c r="E90" s="10"/>
      <c r="F90" s="10"/>
      <c r="G90" s="10"/>
      <c r="H90" s="10"/>
      <c r="I90" s="10"/>
      <c r="J90" s="10"/>
      <c r="K90" s="53"/>
      <c r="L90" s="11"/>
      <c r="M90" s="11"/>
      <c r="N90" s="54" t="s">
        <v>105</v>
      </c>
      <c r="O90" s="34" t="n">
        <v>2.01</v>
      </c>
      <c r="P90" s="34" t="n">
        <v>5.9</v>
      </c>
    </row>
    <row r="91" customFormat="false" ht="28.5" hidden="true" customHeight="true" outlineLevel="0" collapsed="false">
      <c r="A91" s="8"/>
      <c r="B91" s="35"/>
      <c r="C91" s="9"/>
      <c r="D91" s="9"/>
      <c r="E91" s="10"/>
      <c r="F91" s="10"/>
      <c r="G91" s="10"/>
      <c r="H91" s="10"/>
      <c r="I91" s="10"/>
      <c r="J91" s="10"/>
      <c r="K91" s="53"/>
      <c r="L91" s="11"/>
      <c r="M91" s="11"/>
      <c r="N91" s="54" t="s">
        <v>106</v>
      </c>
      <c r="O91" s="34" t="n">
        <v>5.91</v>
      </c>
      <c r="P91" s="34" t="n">
        <v>6.5</v>
      </c>
    </row>
    <row r="92" customFormat="false" ht="100.5" hidden="true" customHeight="true" outlineLevel="0" collapsed="false">
      <c r="A92" s="8"/>
      <c r="B92" s="35"/>
      <c r="C92" s="9"/>
      <c r="D92" s="9"/>
      <c r="E92" s="10"/>
      <c r="F92" s="10"/>
      <c r="G92" s="10"/>
      <c r="H92" s="10"/>
      <c r="I92" s="10"/>
      <c r="J92" s="10"/>
      <c r="K92" s="53"/>
      <c r="L92" s="11"/>
      <c r="M92" s="11"/>
      <c r="N92" s="54" t="s">
        <v>107</v>
      </c>
      <c r="O92" s="34" t="n">
        <v>6.51</v>
      </c>
      <c r="P92" s="34" t="n">
        <v>8</v>
      </c>
    </row>
    <row r="93" customFormat="false" ht="114.75" hidden="true" customHeight="true" outlineLevel="0" collapsed="false">
      <c r="A93" s="8"/>
      <c r="B93" s="35"/>
      <c r="C93" s="9"/>
      <c r="D93" s="9"/>
      <c r="E93" s="10"/>
      <c r="F93" s="10"/>
      <c r="G93" s="10"/>
      <c r="H93" s="10"/>
      <c r="I93" s="10"/>
      <c r="J93" s="10"/>
      <c r="K93" s="53"/>
      <c r="L93" s="11"/>
      <c r="M93" s="11"/>
      <c r="N93" s="54" t="s">
        <v>108</v>
      </c>
      <c r="O93" s="34" t="n">
        <v>8.01</v>
      </c>
      <c r="P93" s="34" t="n">
        <v>10</v>
      </c>
    </row>
    <row r="94" customFormat="false" ht="100.5" hidden="true" customHeight="true" outlineLevel="0" collapsed="false">
      <c r="A94" s="8"/>
      <c r="B94" s="35"/>
      <c r="C94" s="9"/>
      <c r="D94" s="9"/>
      <c r="E94" s="10"/>
      <c r="F94" s="10"/>
      <c r="G94" s="10"/>
      <c r="H94" s="10"/>
      <c r="I94" s="10"/>
      <c r="J94" s="10"/>
      <c r="K94" s="53"/>
      <c r="L94" s="11"/>
      <c r="M94" s="11"/>
      <c r="N94" s="54" t="s">
        <v>109</v>
      </c>
      <c r="O94" s="34" t="n">
        <v>10.01</v>
      </c>
      <c r="P94" s="34" t="n">
        <v>20</v>
      </c>
    </row>
    <row r="95" customFormat="false" ht="14.25" hidden="true" customHeight="false" outlineLevel="0" collapsed="false">
      <c r="A95" s="8"/>
      <c r="B95" s="35"/>
      <c r="C95" s="9"/>
      <c r="D95" s="9"/>
      <c r="E95" s="10"/>
      <c r="F95" s="10"/>
      <c r="G95" s="10"/>
      <c r="H95" s="10"/>
      <c r="I95" s="10"/>
      <c r="J95" s="10"/>
      <c r="L95" s="11"/>
      <c r="M95" s="11"/>
      <c r="N95" s="34" t="s">
        <v>110</v>
      </c>
    </row>
    <row r="96" customFormat="false" ht="14.25" hidden="false" customHeight="false" outlineLevel="0" collapsed="false">
      <c r="A96" s="8" t="s">
        <v>0</v>
      </c>
      <c r="B96" s="35" t="s">
        <v>0</v>
      </c>
      <c r="C96" s="9"/>
      <c r="D96" s="9"/>
      <c r="E96" s="10"/>
      <c r="F96" s="10"/>
      <c r="G96" s="10"/>
      <c r="H96" s="10"/>
      <c r="I96" s="10"/>
      <c r="J96" s="10"/>
      <c r="K96" s="10"/>
      <c r="L96" s="11"/>
      <c r="M96" s="11"/>
    </row>
    <row r="97" customFormat="false" ht="14.25" hidden="false" customHeight="false" outlineLevel="0" collapsed="false">
      <c r="A97" s="8" t="s">
        <v>0</v>
      </c>
      <c r="B97" s="35" t="s">
        <v>0</v>
      </c>
      <c r="C97" s="9"/>
      <c r="D97" s="9"/>
      <c r="E97" s="51" t="str">
        <f aca="false">IF(AND(G87&gt;=0,G87&lt;=6),N98,IF(AND(G87&gt;=6,G87&lt;=20),N99,N100))</f>
        <v>No correction dosing required</v>
      </c>
      <c r="F97" s="10"/>
      <c r="G97" s="10"/>
      <c r="H97" s="10"/>
      <c r="I97" s="10"/>
      <c r="J97" s="10"/>
      <c r="K97" s="10"/>
      <c r="L97" s="11"/>
      <c r="M97" s="11"/>
    </row>
    <row r="98" customFormat="false" ht="16.5" hidden="false" customHeight="true" outlineLevel="0" collapsed="false">
      <c r="A98" s="8" t="s">
        <v>0</v>
      </c>
      <c r="B98" s="35" t="s">
        <v>0</v>
      </c>
      <c r="C98" s="9"/>
      <c r="D98" s="9"/>
      <c r="E98" s="55" t="n">
        <f aca="false">IF(AND(E97=N98),X103,0)</f>
        <v>0</v>
      </c>
      <c r="F98" s="10" t="s">
        <v>47</v>
      </c>
      <c r="G98" s="47" t="s">
        <v>48</v>
      </c>
      <c r="H98" s="10" t="n">
        <f aca="false">IF(AND(E97=N98),W103,0)</f>
        <v>0</v>
      </c>
      <c r="I98" s="10" t="s">
        <v>49</v>
      </c>
      <c r="J98" s="10"/>
      <c r="K98" s="10"/>
      <c r="L98" s="11"/>
      <c r="M98" s="11"/>
      <c r="N98" s="54" t="s">
        <v>111</v>
      </c>
    </row>
    <row r="99" customFormat="false" ht="14.25" hidden="true" customHeight="false" outlineLevel="0" collapsed="false">
      <c r="A99" s="8"/>
      <c r="B99" s="35"/>
      <c r="C99" s="9"/>
      <c r="D99" s="9"/>
      <c r="E99" s="10"/>
      <c r="F99" s="10"/>
      <c r="G99" s="10"/>
      <c r="H99" s="10"/>
      <c r="I99" s="10"/>
      <c r="J99" s="10"/>
      <c r="K99" s="10"/>
      <c r="L99" s="11"/>
      <c r="M99" s="11"/>
      <c r="N99" s="54" t="s">
        <v>51</v>
      </c>
    </row>
    <row r="100" customFormat="false" ht="14.25" hidden="true" customHeight="false" outlineLevel="0" collapsed="false">
      <c r="A100" s="8"/>
      <c r="B100" s="35"/>
      <c r="C100" s="9"/>
      <c r="D100" s="9"/>
      <c r="E100" s="10"/>
      <c r="F100" s="10"/>
      <c r="G100" s="10"/>
      <c r="H100" s="10"/>
      <c r="I100" s="10"/>
      <c r="J100" s="10"/>
      <c r="K100" s="10"/>
      <c r="L100" s="11"/>
      <c r="M100" s="11"/>
      <c r="N100" s="54" t="s">
        <v>27</v>
      </c>
    </row>
    <row r="101" customFormat="false" ht="14.25" hidden="true" customHeight="false" outlineLevel="0" collapsed="false">
      <c r="A101" s="8"/>
      <c r="B101" s="35"/>
      <c r="C101" s="9"/>
      <c r="D101" s="9"/>
      <c r="E101" s="10"/>
      <c r="F101" s="10"/>
      <c r="G101" s="10"/>
      <c r="H101" s="10"/>
      <c r="I101" s="10"/>
      <c r="J101" s="10"/>
      <c r="K101" s="10"/>
      <c r="L101" s="11"/>
      <c r="M101" s="11"/>
      <c r="N101" s="54"/>
    </row>
    <row r="102" customFormat="false" ht="14.25" hidden="true" customHeight="false" outlineLevel="0" collapsed="false">
      <c r="A102" s="56"/>
      <c r="B102" s="35"/>
      <c r="C102" s="9"/>
      <c r="D102" s="9"/>
      <c r="E102" s="10"/>
      <c r="F102" s="10"/>
      <c r="G102" s="10"/>
      <c r="H102" s="10"/>
      <c r="I102" s="10"/>
      <c r="J102" s="10"/>
      <c r="K102" s="10"/>
      <c r="L102" s="11"/>
      <c r="M102" s="11"/>
      <c r="O102" s="34" t="s">
        <v>53</v>
      </c>
      <c r="P102" s="34" t="s">
        <v>54</v>
      </c>
      <c r="Q102" s="34" t="s">
        <v>55</v>
      </c>
      <c r="R102" s="34" t="s">
        <v>56</v>
      </c>
      <c r="S102" s="34" t="s">
        <v>57</v>
      </c>
      <c r="U102" s="34" t="s">
        <v>58</v>
      </c>
      <c r="V102" s="34" t="s">
        <v>59</v>
      </c>
      <c r="W102" s="34" t="s">
        <v>60</v>
      </c>
      <c r="X102" s="34" t="s">
        <v>61</v>
      </c>
    </row>
    <row r="103" customFormat="false" ht="15" hidden="false" customHeight="true" outlineLevel="0" collapsed="false">
      <c r="A103" s="1" t="s">
        <v>0</v>
      </c>
      <c r="B103" s="35" t="s">
        <v>0</v>
      </c>
      <c r="C103" s="9"/>
      <c r="D103" s="30"/>
      <c r="E103" s="31"/>
      <c r="F103" s="31"/>
      <c r="G103" s="31"/>
      <c r="H103" s="31"/>
      <c r="I103" s="31"/>
      <c r="J103" s="31"/>
      <c r="K103" s="31"/>
      <c r="L103" s="32"/>
      <c r="M103" s="11"/>
      <c r="O103" s="34" t="n">
        <v>4000</v>
      </c>
      <c r="P103" s="34" t="n">
        <f aca="false">G87</f>
        <v>6.1</v>
      </c>
      <c r="Q103" s="34" t="n">
        <v>6</v>
      </c>
      <c r="R103" s="34" t="n">
        <f aca="false">Q103-P103</f>
        <v>-0.0999999999999996</v>
      </c>
      <c r="S103" s="34" t="n">
        <f aca="false">R103*$G$7/O103*1000</f>
        <v>-8.51717249999997</v>
      </c>
      <c r="U103" s="34" t="n">
        <v>1</v>
      </c>
      <c r="V103" s="34" t="n">
        <f aca="false">R103/U103</f>
        <v>-0.0999999999999996</v>
      </c>
      <c r="W103" s="34" t="n">
        <f aca="false">ROUNDUP(V103,0)</f>
        <v>-1</v>
      </c>
      <c r="X103" s="57" t="n">
        <f aca="false">S103/W103</f>
        <v>8.51717249999997</v>
      </c>
    </row>
    <row r="104" customFormat="false" ht="15" hidden="false" customHeight="true" outlineLevel="0" collapsed="false">
      <c r="A104" s="8" t="s">
        <v>0</v>
      </c>
      <c r="B104" s="35" t="s">
        <v>0</v>
      </c>
      <c r="C104" s="9"/>
      <c r="D104" s="10"/>
      <c r="E104" s="10"/>
      <c r="F104" s="10"/>
      <c r="G104" s="10"/>
      <c r="H104" s="10"/>
      <c r="I104" s="10"/>
      <c r="J104" s="10"/>
      <c r="K104" s="10"/>
      <c r="L104" s="10"/>
      <c r="M104" s="11"/>
    </row>
    <row r="105" customFormat="false" ht="8.25" hidden="false" customHeight="true" outlineLevel="0" collapsed="false">
      <c r="A105" s="8" t="s">
        <v>0</v>
      </c>
      <c r="B105" s="35" t="s">
        <v>0</v>
      </c>
      <c r="C105" s="9"/>
      <c r="D105" s="40"/>
      <c r="E105" s="41"/>
      <c r="F105" s="41"/>
      <c r="G105" s="41"/>
      <c r="H105" s="41"/>
      <c r="I105" s="41"/>
      <c r="J105" s="41"/>
      <c r="K105" s="41"/>
      <c r="L105" s="43"/>
      <c r="M105" s="11"/>
    </row>
    <row r="106" customFormat="false" ht="18" hidden="false" customHeight="true" outlineLevel="0" collapsed="false">
      <c r="A106" s="8" t="s">
        <v>0</v>
      </c>
      <c r="B106" s="35" t="s">
        <v>0</v>
      </c>
      <c r="C106" s="9"/>
      <c r="D106" s="9"/>
      <c r="E106" s="49" t="s">
        <v>86</v>
      </c>
      <c r="F106" s="10"/>
      <c r="G106" s="50" t="n">
        <v>90</v>
      </c>
      <c r="H106" s="10" t="s">
        <v>40</v>
      </c>
      <c r="I106" s="10"/>
      <c r="J106" s="10"/>
      <c r="K106" s="51" t="s">
        <v>18</v>
      </c>
      <c r="L106" s="11"/>
      <c r="M106" s="11"/>
    </row>
    <row r="107" customFormat="false" ht="161.25" hidden="false" customHeight="true" outlineLevel="0" collapsed="false">
      <c r="A107" s="8" t="s">
        <v>0</v>
      </c>
      <c r="B107" s="35" t="s">
        <v>0</v>
      </c>
      <c r="C107" s="9"/>
      <c r="D107" s="9"/>
      <c r="E107" s="10"/>
      <c r="F107" s="10"/>
      <c r="G107" s="10"/>
      <c r="H107" s="10"/>
      <c r="I107" s="10"/>
      <c r="J107" s="10"/>
      <c r="K107" s="52" t="str">
        <f aca="false">IF(AND(G106&gt;=O108,G106&lt;=P108),N108,IF(AND(G106&gt;=O109,G106&lt;=P109),N109,IF(AND(G106&gt;=O110,G106&lt;=P110),N110,IF(AND(G106&gt;=O111,G106&lt;=P111),N111,IF(AND(G106&gt;=O112,G106&lt;=P112),N112,IF(AND(G106&gt;=O113,G106&lt;=P113),N113,N114))))))</f>
        <v>Slightly elevated above the target level of 85.
Let it naturally settle down and watch on subsequent ICP's if Element further increases or reduces slowly. 
If not supplemented, it may come in via mined Calcium Reactor media, often also as an ingredient of certain 2 part dosing solutions etc. 
See the Product Compatibility Chart on the Startup screen, to see which Products contain excessive Bromine levels.</v>
      </c>
      <c r="L107" s="11"/>
      <c r="M107" s="11"/>
      <c r="O107" s="34" t="s">
        <v>19</v>
      </c>
      <c r="P107" s="34" t="s">
        <v>20</v>
      </c>
    </row>
    <row r="108" customFormat="false" ht="57" hidden="true" customHeight="true" outlineLevel="0" collapsed="false">
      <c r="A108" s="8"/>
      <c r="B108" s="35"/>
      <c r="C108" s="9"/>
      <c r="D108" s="9"/>
      <c r="E108" s="10"/>
      <c r="F108" s="10"/>
      <c r="G108" s="10"/>
      <c r="H108" s="10"/>
      <c r="I108" s="10"/>
      <c r="J108" s="10"/>
      <c r="K108" s="53"/>
      <c r="L108" s="11"/>
      <c r="M108" s="11"/>
      <c r="N108" s="54" t="s">
        <v>87</v>
      </c>
      <c r="O108" s="34" t="n">
        <v>0</v>
      </c>
      <c r="P108" s="34" t="n">
        <v>45</v>
      </c>
    </row>
    <row r="109" customFormat="false" ht="57" hidden="true" customHeight="true" outlineLevel="0" collapsed="false">
      <c r="A109" s="8"/>
      <c r="B109" s="35"/>
      <c r="C109" s="9"/>
      <c r="D109" s="9"/>
      <c r="E109" s="10"/>
      <c r="F109" s="10"/>
      <c r="G109" s="10"/>
      <c r="H109" s="10"/>
      <c r="I109" s="10"/>
      <c r="J109" s="10"/>
      <c r="K109" s="53"/>
      <c r="L109" s="11"/>
      <c r="M109" s="11"/>
      <c r="N109" s="54" t="s">
        <v>88</v>
      </c>
      <c r="O109" s="34" t="n">
        <v>45.01</v>
      </c>
      <c r="P109" s="34" t="n">
        <v>80</v>
      </c>
    </row>
    <row r="110" customFormat="false" ht="28.5" hidden="true" customHeight="true" outlineLevel="0" collapsed="false">
      <c r="A110" s="8"/>
      <c r="B110" s="35"/>
      <c r="C110" s="9"/>
      <c r="D110" s="9"/>
      <c r="E110" s="10"/>
      <c r="F110" s="10"/>
      <c r="G110" s="10"/>
      <c r="H110" s="10"/>
      <c r="I110" s="10"/>
      <c r="J110" s="10"/>
      <c r="K110" s="53"/>
      <c r="L110" s="11"/>
      <c r="M110" s="11"/>
      <c r="N110" s="54" t="s">
        <v>89</v>
      </c>
      <c r="O110" s="34" t="n">
        <v>80.01</v>
      </c>
      <c r="P110" s="34" t="n">
        <v>85</v>
      </c>
    </row>
    <row r="111" customFormat="false" ht="129" hidden="true" customHeight="true" outlineLevel="0" collapsed="false">
      <c r="A111" s="8"/>
      <c r="B111" s="35"/>
      <c r="C111" s="9"/>
      <c r="D111" s="9"/>
      <c r="E111" s="10"/>
      <c r="F111" s="10"/>
      <c r="G111" s="10"/>
      <c r="H111" s="10"/>
      <c r="I111" s="10"/>
      <c r="J111" s="10"/>
      <c r="K111" s="53"/>
      <c r="L111" s="11"/>
      <c r="M111" s="11"/>
      <c r="N111" s="54" t="s">
        <v>90</v>
      </c>
      <c r="O111" s="34" t="n">
        <v>85.01</v>
      </c>
      <c r="P111" s="34" t="n">
        <v>90</v>
      </c>
    </row>
    <row r="112" customFormat="false" ht="129" hidden="true" customHeight="true" outlineLevel="0" collapsed="false">
      <c r="A112" s="8"/>
      <c r="B112" s="35"/>
      <c r="C112" s="9"/>
      <c r="D112" s="9"/>
      <c r="E112" s="10"/>
      <c r="F112" s="10"/>
      <c r="G112" s="10"/>
      <c r="H112" s="10"/>
      <c r="I112" s="10"/>
      <c r="J112" s="10"/>
      <c r="K112" s="53"/>
      <c r="L112" s="11"/>
      <c r="M112" s="11"/>
      <c r="N112" s="54" t="s">
        <v>91</v>
      </c>
      <c r="O112" s="34" t="n">
        <v>90.01</v>
      </c>
      <c r="P112" s="34" t="n">
        <v>110</v>
      </c>
    </row>
    <row r="113" customFormat="false" ht="129" hidden="true" customHeight="true" outlineLevel="0" collapsed="false">
      <c r="A113" s="8"/>
      <c r="B113" s="35"/>
      <c r="C113" s="9"/>
      <c r="D113" s="9"/>
      <c r="E113" s="10"/>
      <c r="F113" s="10"/>
      <c r="G113" s="10"/>
      <c r="H113" s="10"/>
      <c r="I113" s="10"/>
      <c r="J113" s="10"/>
      <c r="K113" s="53"/>
      <c r="L113" s="11"/>
      <c r="M113" s="11"/>
      <c r="N113" s="54" t="s">
        <v>92</v>
      </c>
      <c r="O113" s="34" t="n">
        <v>110.01</v>
      </c>
      <c r="P113" s="34" t="n">
        <v>150</v>
      </c>
    </row>
    <row r="114" customFormat="false" ht="14.25" hidden="true" customHeight="false" outlineLevel="0" collapsed="false">
      <c r="A114" s="8"/>
      <c r="B114" s="35"/>
      <c r="C114" s="9"/>
      <c r="D114" s="9"/>
      <c r="E114" s="10"/>
      <c r="F114" s="10"/>
      <c r="G114" s="10"/>
      <c r="H114" s="10"/>
      <c r="I114" s="10"/>
      <c r="J114" s="10"/>
      <c r="L114" s="11"/>
      <c r="M114" s="11"/>
      <c r="N114" s="34" t="s">
        <v>27</v>
      </c>
    </row>
    <row r="115" customFormat="false" ht="14.25" hidden="false" customHeight="false" outlineLevel="0" collapsed="false">
      <c r="A115" s="8" t="s">
        <v>0</v>
      </c>
      <c r="B115" s="35" t="s">
        <v>0</v>
      </c>
      <c r="C115" s="9"/>
      <c r="D115" s="9"/>
      <c r="E115" s="10"/>
      <c r="F115" s="10"/>
      <c r="G115" s="10"/>
      <c r="H115" s="10"/>
      <c r="I115" s="10"/>
      <c r="J115" s="10"/>
      <c r="K115" s="10"/>
      <c r="L115" s="11"/>
      <c r="M115" s="11"/>
    </row>
    <row r="116" customFormat="false" ht="14.25" hidden="false" customHeight="false" outlineLevel="0" collapsed="false">
      <c r="A116" s="8" t="s">
        <v>0</v>
      </c>
      <c r="B116" s="35" t="s">
        <v>0</v>
      </c>
      <c r="C116" s="9"/>
      <c r="D116" s="9"/>
      <c r="E116" s="51" t="str">
        <f aca="false">IF(AND(G106&gt;=0,G106&lt;=85),N117,IF(AND(G106&gt;=85,G106&lt;=150),N118,N119))</f>
        <v>No correction dosing required</v>
      </c>
      <c r="F116" s="10"/>
      <c r="G116" s="10"/>
      <c r="H116" s="10"/>
      <c r="I116" s="10"/>
      <c r="J116" s="10"/>
      <c r="K116" s="10"/>
      <c r="L116" s="11"/>
      <c r="M116" s="11"/>
    </row>
    <row r="117" customFormat="false" ht="15.75" hidden="false" customHeight="true" outlineLevel="0" collapsed="false">
      <c r="A117" s="8" t="s">
        <v>0</v>
      </c>
      <c r="B117" s="35" t="s">
        <v>0</v>
      </c>
      <c r="C117" s="9"/>
      <c r="D117" s="9"/>
      <c r="E117" s="55" t="n">
        <f aca="false">IF(AND(E116=N117),X122,0)</f>
        <v>0</v>
      </c>
      <c r="F117" s="10" t="s">
        <v>47</v>
      </c>
      <c r="G117" s="47" t="s">
        <v>48</v>
      </c>
      <c r="H117" s="10" t="n">
        <f aca="false">IF(AND(E116=N117),W122,0)</f>
        <v>0</v>
      </c>
      <c r="I117" s="10" t="s">
        <v>49</v>
      </c>
      <c r="J117" s="10"/>
      <c r="K117" s="10"/>
      <c r="L117" s="11"/>
      <c r="M117" s="11"/>
      <c r="N117" s="54" t="s">
        <v>93</v>
      </c>
    </row>
    <row r="118" customFormat="false" ht="14.25" hidden="true" customHeight="false" outlineLevel="0" collapsed="false">
      <c r="A118" s="8"/>
      <c r="B118" s="35"/>
      <c r="C118" s="9"/>
      <c r="D118" s="9"/>
      <c r="E118" s="10"/>
      <c r="F118" s="10"/>
      <c r="G118" s="10"/>
      <c r="H118" s="10"/>
      <c r="I118" s="10"/>
      <c r="J118" s="10"/>
      <c r="K118" s="10"/>
      <c r="L118" s="11"/>
      <c r="M118" s="11"/>
      <c r="N118" s="54" t="s">
        <v>51</v>
      </c>
    </row>
    <row r="119" customFormat="false" ht="14.25" hidden="true" customHeight="false" outlineLevel="0" collapsed="false">
      <c r="A119" s="8"/>
      <c r="B119" s="35"/>
      <c r="C119" s="9"/>
      <c r="D119" s="9"/>
      <c r="E119" s="10"/>
      <c r="F119" s="10"/>
      <c r="G119" s="10"/>
      <c r="H119" s="10"/>
      <c r="I119" s="10"/>
      <c r="J119" s="10"/>
      <c r="K119" s="10"/>
      <c r="L119" s="11"/>
      <c r="M119" s="11"/>
      <c r="N119" s="54" t="s">
        <v>27</v>
      </c>
    </row>
    <row r="120" customFormat="false" ht="14.25" hidden="true" customHeight="false" outlineLevel="0" collapsed="false">
      <c r="A120" s="8"/>
      <c r="B120" s="35"/>
      <c r="C120" s="9"/>
      <c r="D120" s="9"/>
      <c r="E120" s="10"/>
      <c r="F120" s="10"/>
      <c r="G120" s="10"/>
      <c r="H120" s="10"/>
      <c r="I120" s="10"/>
      <c r="J120" s="10"/>
      <c r="K120" s="10"/>
      <c r="L120" s="11"/>
      <c r="M120" s="11"/>
      <c r="N120" s="54"/>
    </row>
    <row r="121" customFormat="false" ht="14.25" hidden="true" customHeight="false" outlineLevel="0" collapsed="false">
      <c r="A121" s="56"/>
      <c r="B121" s="35"/>
      <c r="C121" s="9"/>
      <c r="D121" s="9"/>
      <c r="E121" s="10"/>
      <c r="F121" s="10"/>
      <c r="G121" s="10"/>
      <c r="H121" s="10"/>
      <c r="I121" s="10"/>
      <c r="J121" s="10"/>
      <c r="K121" s="10"/>
      <c r="L121" s="11"/>
      <c r="M121" s="11"/>
      <c r="O121" s="34" t="s">
        <v>53</v>
      </c>
      <c r="P121" s="34" t="s">
        <v>54</v>
      </c>
      <c r="Q121" s="34" t="s">
        <v>55</v>
      </c>
      <c r="R121" s="34" t="s">
        <v>56</v>
      </c>
      <c r="S121" s="34" t="s">
        <v>57</v>
      </c>
      <c r="U121" s="34" t="s">
        <v>58</v>
      </c>
      <c r="V121" s="34" t="s">
        <v>59</v>
      </c>
      <c r="W121" s="34" t="s">
        <v>60</v>
      </c>
      <c r="X121" s="34" t="s">
        <v>61</v>
      </c>
    </row>
    <row r="122" customFormat="false" ht="15" hidden="false" customHeight="true" outlineLevel="0" collapsed="false">
      <c r="A122" s="1" t="s">
        <v>0</v>
      </c>
      <c r="B122" s="35" t="s">
        <v>0</v>
      </c>
      <c r="C122" s="9"/>
      <c r="D122" s="30"/>
      <c r="E122" s="31"/>
      <c r="F122" s="31"/>
      <c r="G122" s="31"/>
      <c r="H122" s="31"/>
      <c r="I122" s="31"/>
      <c r="J122" s="31"/>
      <c r="K122" s="31"/>
      <c r="L122" s="32"/>
      <c r="M122" s="11"/>
      <c r="O122" s="34" t="n">
        <v>54000</v>
      </c>
      <c r="P122" s="34" t="n">
        <f aca="false">G106</f>
        <v>90</v>
      </c>
      <c r="Q122" s="34" t="n">
        <v>85</v>
      </c>
      <c r="R122" s="34" t="n">
        <f aca="false">Q122-P122</f>
        <v>-5</v>
      </c>
      <c r="S122" s="34" t="n">
        <f aca="false">R122*$G$7/O122*1000</f>
        <v>-31.5450833333333</v>
      </c>
      <c r="U122" s="34" t="n">
        <v>10</v>
      </c>
      <c r="V122" s="34" t="n">
        <f aca="false">R122/U122</f>
        <v>-0.5</v>
      </c>
      <c r="W122" s="34" t="n">
        <f aca="false">ROUNDUP(V122,0)</f>
        <v>-1</v>
      </c>
      <c r="X122" s="57" t="n">
        <f aca="false">S122/W122</f>
        <v>31.5450833333333</v>
      </c>
    </row>
    <row r="123" customFormat="false" ht="15" hidden="false" customHeight="true" outlineLevel="0" collapsed="false">
      <c r="A123" s="8" t="s">
        <v>0</v>
      </c>
      <c r="B123" s="35" t="s">
        <v>0</v>
      </c>
      <c r="C123" s="9"/>
      <c r="D123" s="10"/>
      <c r="E123" s="10"/>
      <c r="F123" s="10"/>
      <c r="G123" s="10"/>
      <c r="H123" s="10"/>
      <c r="I123" s="10"/>
      <c r="J123" s="10"/>
      <c r="K123" s="10"/>
      <c r="L123" s="10"/>
      <c r="M123" s="11"/>
    </row>
    <row r="124" customFormat="false" ht="8.25" hidden="false" customHeight="true" outlineLevel="0" collapsed="false">
      <c r="A124" s="8" t="s">
        <v>0</v>
      </c>
      <c r="B124" s="35" t="s">
        <v>0</v>
      </c>
      <c r="C124" s="9"/>
      <c r="D124" s="40"/>
      <c r="E124" s="41"/>
      <c r="F124" s="41"/>
      <c r="G124" s="41"/>
      <c r="H124" s="41"/>
      <c r="I124" s="41"/>
      <c r="J124" s="41"/>
      <c r="K124" s="41"/>
      <c r="L124" s="43"/>
      <c r="M124" s="11"/>
    </row>
    <row r="125" customFormat="false" ht="18" hidden="false" customHeight="true" outlineLevel="0" collapsed="false">
      <c r="A125" s="8" t="s">
        <v>0</v>
      </c>
      <c r="B125" s="35" t="s">
        <v>0</v>
      </c>
      <c r="C125" s="9"/>
      <c r="D125" s="9"/>
      <c r="E125" s="49" t="s">
        <v>78</v>
      </c>
      <c r="F125" s="10"/>
      <c r="G125" s="50" t="n">
        <v>404</v>
      </c>
      <c r="H125" s="10" t="s">
        <v>40</v>
      </c>
      <c r="I125" s="10"/>
      <c r="J125" s="10"/>
      <c r="K125" s="51" t="s">
        <v>18</v>
      </c>
      <c r="L125" s="11"/>
      <c r="M125" s="11"/>
    </row>
    <row r="126" customFormat="false" ht="136.5" hidden="false" customHeight="true" outlineLevel="0" collapsed="false">
      <c r="A126" s="8" t="s">
        <v>0</v>
      </c>
      <c r="B126" s="35" t="s">
        <v>0</v>
      </c>
      <c r="C126" s="9"/>
      <c r="D126" s="9"/>
      <c r="E126" s="10"/>
      <c r="F126" s="10"/>
      <c r="G126" s="10"/>
      <c r="H126" s="10"/>
      <c r="I126" s="10"/>
      <c r="J126" s="10"/>
      <c r="K126" s="52" t="str">
        <f aca="false">IF(AND(G125&gt;=O127,G125&lt;=P127),N127,IF(AND(G125&gt;=O128,G125&lt;=P128),N128,IF(AND(G125&gt;=O129,G125&lt;=P129),N129,IF(AND(G125&gt;=O130,G125&lt;=P130),N130,IF(AND(G125&gt;=O131,G125&lt;=P131),N131,IF(AND(G125&gt;=O132,G125&lt;=P132),N132,N133))))))</f>
        <v>Optimal target range, no action.
However it's recommend to adjust to 410 ideal target, if the current level is lower than 410.
Correct this Element with Reef Moonshiners Potassium UHP (Ultra High Purity) as per Dosing instructions below or via use of the Reef Moonshiners Calculator.</v>
      </c>
      <c r="L126" s="11"/>
      <c r="M126" s="11"/>
      <c r="O126" s="34" t="s">
        <v>19</v>
      </c>
      <c r="P126" s="34" t="s">
        <v>20</v>
      </c>
    </row>
    <row r="127" customFormat="false" ht="57" hidden="true" customHeight="true" outlineLevel="0" collapsed="false">
      <c r="A127" s="8"/>
      <c r="B127" s="35"/>
      <c r="C127" s="9"/>
      <c r="D127" s="9"/>
      <c r="E127" s="10"/>
      <c r="F127" s="10"/>
      <c r="G127" s="10"/>
      <c r="H127" s="10"/>
      <c r="I127" s="10"/>
      <c r="J127" s="10"/>
      <c r="K127" s="53"/>
      <c r="L127" s="11"/>
      <c r="M127" s="11"/>
      <c r="N127" s="54" t="s">
        <v>79</v>
      </c>
      <c r="O127" s="34" t="n">
        <v>250</v>
      </c>
      <c r="P127" s="34" t="n">
        <v>329.99</v>
      </c>
    </row>
    <row r="128" customFormat="false" ht="57" hidden="true" customHeight="true" outlineLevel="0" collapsed="false">
      <c r="A128" s="8"/>
      <c r="B128" s="35"/>
      <c r="C128" s="9"/>
      <c r="D128" s="9"/>
      <c r="E128" s="10"/>
      <c r="F128" s="10"/>
      <c r="G128" s="10"/>
      <c r="H128" s="10"/>
      <c r="I128" s="10"/>
      <c r="J128" s="10"/>
      <c r="K128" s="53"/>
      <c r="L128" s="11"/>
      <c r="M128" s="11"/>
      <c r="N128" s="54" t="s">
        <v>80</v>
      </c>
      <c r="O128" s="34" t="n">
        <v>330</v>
      </c>
      <c r="P128" s="34" t="n">
        <v>379.99</v>
      </c>
    </row>
    <row r="129" customFormat="false" ht="57" hidden="true" customHeight="true" outlineLevel="0" collapsed="false">
      <c r="A129" s="8"/>
      <c r="B129" s="35"/>
      <c r="C129" s="9"/>
      <c r="D129" s="9"/>
      <c r="E129" s="10"/>
      <c r="F129" s="10"/>
      <c r="G129" s="10"/>
      <c r="H129" s="10"/>
      <c r="I129" s="10"/>
      <c r="J129" s="10"/>
      <c r="K129" s="53"/>
      <c r="L129" s="11"/>
      <c r="M129" s="11"/>
      <c r="N129" s="54" t="s">
        <v>81</v>
      </c>
      <c r="O129" s="34" t="n">
        <v>380</v>
      </c>
      <c r="P129" s="34" t="n">
        <v>399.99</v>
      </c>
    </row>
    <row r="130" customFormat="false" ht="86.25" hidden="true" customHeight="true" outlineLevel="0" collapsed="false">
      <c r="A130" s="8"/>
      <c r="B130" s="35"/>
      <c r="C130" s="9"/>
      <c r="D130" s="9"/>
      <c r="E130" s="10"/>
      <c r="F130" s="10"/>
      <c r="G130" s="10"/>
      <c r="H130" s="10"/>
      <c r="I130" s="10"/>
      <c r="J130" s="10"/>
      <c r="K130" s="53"/>
      <c r="L130" s="11"/>
      <c r="M130" s="11"/>
      <c r="N130" s="54" t="s">
        <v>82</v>
      </c>
      <c r="O130" s="34" t="n">
        <v>400</v>
      </c>
      <c r="P130" s="34" t="n">
        <v>419.99</v>
      </c>
    </row>
    <row r="131" customFormat="false" ht="129" hidden="true" customHeight="true" outlineLevel="0" collapsed="false">
      <c r="A131" s="8"/>
      <c r="B131" s="35"/>
      <c r="C131" s="9"/>
      <c r="D131" s="9"/>
      <c r="E131" s="10"/>
      <c r="F131" s="10"/>
      <c r="G131" s="10"/>
      <c r="H131" s="10"/>
      <c r="I131" s="10"/>
      <c r="J131" s="10"/>
      <c r="K131" s="53"/>
      <c r="L131" s="11"/>
      <c r="M131" s="11"/>
      <c r="N131" s="54" t="s">
        <v>83</v>
      </c>
      <c r="O131" s="34" t="n">
        <v>420</v>
      </c>
      <c r="P131" s="34" t="n">
        <v>499.99</v>
      </c>
    </row>
    <row r="132" customFormat="false" ht="114.75" hidden="true" customHeight="true" outlineLevel="0" collapsed="false">
      <c r="A132" s="8"/>
      <c r="B132" s="35"/>
      <c r="C132" s="9"/>
      <c r="D132" s="9"/>
      <c r="E132" s="10"/>
      <c r="F132" s="10"/>
      <c r="G132" s="10"/>
      <c r="H132" s="10"/>
      <c r="I132" s="10"/>
      <c r="J132" s="10"/>
      <c r="K132" s="53"/>
      <c r="L132" s="11"/>
      <c r="M132" s="11"/>
      <c r="N132" s="54" t="s">
        <v>84</v>
      </c>
      <c r="O132" s="34" t="n">
        <v>500</v>
      </c>
      <c r="P132" s="34" t="n">
        <v>600</v>
      </c>
    </row>
    <row r="133" customFormat="false" ht="14.25" hidden="true" customHeight="false" outlineLevel="0" collapsed="false">
      <c r="A133" s="8"/>
      <c r="B133" s="35"/>
      <c r="C133" s="9"/>
      <c r="D133" s="9"/>
      <c r="E133" s="10"/>
      <c r="F133" s="10"/>
      <c r="G133" s="10"/>
      <c r="H133" s="10"/>
      <c r="I133" s="10"/>
      <c r="J133" s="10"/>
      <c r="L133" s="11"/>
      <c r="M133" s="11"/>
      <c r="N133" s="34" t="s">
        <v>27</v>
      </c>
    </row>
    <row r="134" customFormat="false" ht="14.25" hidden="false" customHeight="false" outlineLevel="0" collapsed="false">
      <c r="A134" s="8" t="s">
        <v>0</v>
      </c>
      <c r="B134" s="35" t="s">
        <v>0</v>
      </c>
      <c r="C134" s="9"/>
      <c r="D134" s="9"/>
      <c r="E134" s="10"/>
      <c r="F134" s="10"/>
      <c r="G134" s="10"/>
      <c r="H134" s="10"/>
      <c r="I134" s="10"/>
      <c r="J134" s="10"/>
      <c r="K134" s="10"/>
      <c r="L134" s="11"/>
      <c r="M134" s="11"/>
    </row>
    <row r="135" customFormat="false" ht="14.25" hidden="false" customHeight="false" outlineLevel="0" collapsed="false">
      <c r="A135" s="8" t="s">
        <v>0</v>
      </c>
      <c r="B135" s="35" t="s">
        <v>0</v>
      </c>
      <c r="C135" s="9"/>
      <c r="D135" s="9"/>
      <c r="E135" s="51" t="str">
        <f aca="false">IF(AND(G125&gt;=250,G125&lt;=410),N136,IF(AND(G125&gt;=410,G125&lt;=600),N137,N138))</f>
        <v>Correction dosage recommended to achieve ideal target of 410mg/L   (Reef Moonshiners Potassium UHP - Ultra High Purity Element line)</v>
      </c>
      <c r="F135" s="10"/>
      <c r="G135" s="10"/>
      <c r="H135" s="10"/>
      <c r="I135" s="10"/>
      <c r="J135" s="10"/>
      <c r="K135" s="10"/>
      <c r="L135" s="11"/>
      <c r="M135" s="11"/>
    </row>
    <row r="136" customFormat="false" ht="15.75" hidden="false" customHeight="true" outlineLevel="0" collapsed="false">
      <c r="A136" s="8" t="s">
        <v>0</v>
      </c>
      <c r="B136" s="35" t="s">
        <v>0</v>
      </c>
      <c r="C136" s="9"/>
      <c r="D136" s="9"/>
      <c r="E136" s="55" t="n">
        <f aca="false">IF(AND(E135=N136),X141,0)</f>
        <v>41.7167632653061</v>
      </c>
      <c r="F136" s="10" t="s">
        <v>47</v>
      </c>
      <c r="G136" s="47" t="s">
        <v>48</v>
      </c>
      <c r="H136" s="10" t="n">
        <f aca="false">IF(AND(E135=N136),W141,0)</f>
        <v>1</v>
      </c>
      <c r="I136" s="10" t="s">
        <v>49</v>
      </c>
      <c r="J136" s="10"/>
      <c r="K136" s="10"/>
      <c r="L136" s="11"/>
      <c r="M136" s="11"/>
      <c r="N136" s="54" t="s">
        <v>85</v>
      </c>
    </row>
    <row r="137" customFormat="false" ht="14.25" hidden="true" customHeight="false" outlineLevel="0" collapsed="false">
      <c r="A137" s="8"/>
      <c r="B137" s="35"/>
      <c r="C137" s="9"/>
      <c r="D137" s="9"/>
      <c r="E137" s="10"/>
      <c r="F137" s="10"/>
      <c r="G137" s="10"/>
      <c r="H137" s="10"/>
      <c r="I137" s="10"/>
      <c r="J137" s="10"/>
      <c r="K137" s="10"/>
      <c r="L137" s="11"/>
      <c r="M137" s="11"/>
      <c r="N137" s="54" t="s">
        <v>51</v>
      </c>
    </row>
    <row r="138" customFormat="false" ht="14.25" hidden="true" customHeight="false" outlineLevel="0" collapsed="false">
      <c r="A138" s="8"/>
      <c r="B138" s="35"/>
      <c r="C138" s="9"/>
      <c r="D138" s="9"/>
      <c r="E138" s="10"/>
      <c r="F138" s="10"/>
      <c r="G138" s="10"/>
      <c r="H138" s="10"/>
      <c r="I138" s="10"/>
      <c r="J138" s="10"/>
      <c r="K138" s="10"/>
      <c r="L138" s="11"/>
      <c r="M138" s="11"/>
      <c r="N138" s="54" t="s">
        <v>27</v>
      </c>
    </row>
    <row r="139" customFormat="false" ht="14.25" hidden="true" customHeight="false" outlineLevel="0" collapsed="false">
      <c r="A139" s="8"/>
      <c r="B139" s="35"/>
      <c r="C139" s="9"/>
      <c r="D139" s="9"/>
      <c r="E139" s="10"/>
      <c r="F139" s="10"/>
      <c r="G139" s="10"/>
      <c r="H139" s="10"/>
      <c r="I139" s="10"/>
      <c r="J139" s="10"/>
      <c r="K139" s="10"/>
      <c r="L139" s="11"/>
      <c r="M139" s="11"/>
      <c r="N139" s="54"/>
    </row>
    <row r="140" customFormat="false" ht="14.25" hidden="true" customHeight="false" outlineLevel="0" collapsed="false">
      <c r="A140" s="56"/>
      <c r="B140" s="35"/>
      <c r="C140" s="9"/>
      <c r="D140" s="9"/>
      <c r="E140" s="10"/>
      <c r="F140" s="10"/>
      <c r="G140" s="10"/>
      <c r="H140" s="10"/>
      <c r="I140" s="10"/>
      <c r="J140" s="10"/>
      <c r="K140" s="10"/>
      <c r="L140" s="11"/>
      <c r="M140" s="11"/>
      <c r="O140" s="34" t="s">
        <v>53</v>
      </c>
      <c r="P140" s="34" t="s">
        <v>54</v>
      </c>
      <c r="Q140" s="34" t="s">
        <v>55</v>
      </c>
      <c r="R140" s="34" t="s">
        <v>56</v>
      </c>
      <c r="S140" s="34" t="s">
        <v>57</v>
      </c>
      <c r="U140" s="34" t="s">
        <v>58</v>
      </c>
      <c r="V140" s="34" t="s">
        <v>59</v>
      </c>
      <c r="W140" s="34" t="s">
        <v>60</v>
      </c>
      <c r="X140" s="34" t="s">
        <v>61</v>
      </c>
    </row>
    <row r="141" customFormat="false" ht="15" hidden="false" customHeight="true" outlineLevel="0" collapsed="false">
      <c r="A141" s="1" t="s">
        <v>0</v>
      </c>
      <c r="B141" s="35" t="s">
        <v>0</v>
      </c>
      <c r="C141" s="9"/>
      <c r="D141" s="30"/>
      <c r="E141" s="31"/>
      <c r="F141" s="31"/>
      <c r="G141" s="31"/>
      <c r="H141" s="31"/>
      <c r="I141" s="31"/>
      <c r="J141" s="31"/>
      <c r="K141" s="31"/>
      <c r="L141" s="32"/>
      <c r="M141" s="11"/>
      <c r="O141" s="34" t="n">
        <v>49000</v>
      </c>
      <c r="P141" s="34" t="n">
        <f aca="false">G125</f>
        <v>404</v>
      </c>
      <c r="Q141" s="34" t="n">
        <v>410</v>
      </c>
      <c r="R141" s="34" t="n">
        <f aca="false">Q141-P141</f>
        <v>6</v>
      </c>
      <c r="S141" s="34" t="n">
        <f aca="false">R141*$G$7/O141*1000</f>
        <v>41.7167632653061</v>
      </c>
      <c r="U141" s="34" t="n">
        <v>20</v>
      </c>
      <c r="V141" s="34" t="n">
        <f aca="false">R141/U141</f>
        <v>0.3</v>
      </c>
      <c r="W141" s="34" t="n">
        <f aca="false">ROUNDUP(V141,0)</f>
        <v>1</v>
      </c>
      <c r="X141" s="57" t="n">
        <f aca="false">S141/W141</f>
        <v>41.7167632653061</v>
      </c>
    </row>
    <row r="142" customFormat="false" ht="15" hidden="false" customHeight="true" outlineLevel="0" collapsed="false">
      <c r="A142" s="8" t="s">
        <v>0</v>
      </c>
      <c r="B142" s="35" t="s">
        <v>0</v>
      </c>
      <c r="C142" s="9"/>
      <c r="D142" s="10"/>
      <c r="E142" s="10"/>
      <c r="F142" s="10"/>
      <c r="G142" s="10"/>
      <c r="H142" s="10"/>
      <c r="I142" s="10"/>
      <c r="J142" s="10"/>
      <c r="K142" s="10"/>
      <c r="L142" s="10"/>
      <c r="M142" s="11"/>
    </row>
    <row r="143" customFormat="false" ht="8.25" hidden="false" customHeight="true" outlineLevel="0" collapsed="false">
      <c r="A143" s="8" t="s">
        <v>0</v>
      </c>
      <c r="B143" s="35" t="s">
        <v>0</v>
      </c>
      <c r="C143" s="9"/>
      <c r="D143" s="40"/>
      <c r="E143" s="41"/>
      <c r="F143" s="41"/>
      <c r="G143" s="41"/>
      <c r="H143" s="41"/>
      <c r="I143" s="41"/>
      <c r="J143" s="41"/>
      <c r="K143" s="41"/>
      <c r="L143" s="43"/>
      <c r="M143" s="11"/>
    </row>
    <row r="144" customFormat="false" ht="18" hidden="false" customHeight="true" outlineLevel="0" collapsed="false">
      <c r="A144" s="8" t="s">
        <v>0</v>
      </c>
      <c r="B144" s="35" t="s">
        <v>0</v>
      </c>
      <c r="C144" s="9"/>
      <c r="D144" s="9"/>
      <c r="E144" s="49" t="s">
        <v>39</v>
      </c>
      <c r="F144" s="10"/>
      <c r="G144" s="50" t="n">
        <v>1339</v>
      </c>
      <c r="H144" s="10" t="s">
        <v>40</v>
      </c>
      <c r="I144" s="10"/>
      <c r="J144" s="10"/>
      <c r="K144" s="51" t="s">
        <v>18</v>
      </c>
      <c r="L144" s="11"/>
      <c r="M144" s="11"/>
    </row>
    <row r="145" customFormat="false" ht="121.5" hidden="false" customHeight="true" outlineLevel="0" collapsed="false">
      <c r="A145" s="8" t="s">
        <v>0</v>
      </c>
      <c r="B145" s="35" t="s">
        <v>0</v>
      </c>
      <c r="C145" s="9"/>
      <c r="D145" s="9"/>
      <c r="E145" s="10"/>
      <c r="F145" s="10"/>
      <c r="G145" s="10"/>
      <c r="H145" s="10"/>
      <c r="I145" s="10"/>
      <c r="J145" s="10"/>
      <c r="K145" s="52" t="str">
        <f aca="false">IF(AND(G144&gt;=O146,G144&lt;=P146),N146,IF(AND(G144&gt;=O147,G144&lt;=P147),N147,IF(AND(G144&gt;=O148,G144&lt;=P148),N148,IF(AND(G144&gt;=O149,G144&lt;=P149),N149,IF(AND(G144&gt;=O150,G144&lt;=P150),N150,IF(AND(G144&gt;=O151,G144&lt;=P151),N151,N152))))))</f>
        <v>Optimal target range, no action. 
However, if the current level is below 1350, the tool will advise the needed correction to the target of 1350.
The below Reef Moonshiner's calculations include Magnesium dosage instructions by using a BRS General-Adjustment-Magnesium-Mix and RODI Water stock solution, by mixing 400gram into 1 Liter RODI Water.</v>
      </c>
      <c r="L145" s="11"/>
      <c r="M145" s="11"/>
      <c r="O145" s="34" t="s">
        <v>19</v>
      </c>
      <c r="P145" s="34" t="s">
        <v>20</v>
      </c>
    </row>
    <row r="146" customFormat="false" ht="72" hidden="true" customHeight="true" outlineLevel="0" collapsed="false">
      <c r="A146" s="8"/>
      <c r="B146" s="35"/>
      <c r="C146" s="9"/>
      <c r="D146" s="9"/>
      <c r="E146" s="10"/>
      <c r="F146" s="10"/>
      <c r="G146" s="10"/>
      <c r="H146" s="10"/>
      <c r="I146" s="10"/>
      <c r="J146" s="10"/>
      <c r="K146" s="53"/>
      <c r="L146" s="11"/>
      <c r="M146" s="11"/>
      <c r="N146" s="54" t="s">
        <v>41</v>
      </c>
      <c r="O146" s="34" t="n">
        <v>800</v>
      </c>
      <c r="P146" s="34" t="n">
        <v>999.99</v>
      </c>
    </row>
    <row r="147" customFormat="false" ht="72" hidden="true" customHeight="true" outlineLevel="0" collapsed="false">
      <c r="A147" s="8"/>
      <c r="B147" s="35"/>
      <c r="C147" s="9"/>
      <c r="D147" s="9"/>
      <c r="E147" s="10"/>
      <c r="F147" s="10"/>
      <c r="G147" s="10"/>
      <c r="H147" s="10"/>
      <c r="I147" s="10"/>
      <c r="J147" s="10"/>
      <c r="K147" s="53"/>
      <c r="L147" s="11"/>
      <c r="M147" s="11"/>
      <c r="N147" s="54" t="s">
        <v>42</v>
      </c>
      <c r="O147" s="34" t="n">
        <v>1000</v>
      </c>
      <c r="P147" s="34" t="n">
        <v>1249.99</v>
      </c>
    </row>
    <row r="148" customFormat="false" ht="86.25" hidden="true" customHeight="true" outlineLevel="0" collapsed="false">
      <c r="A148" s="8"/>
      <c r="B148" s="35"/>
      <c r="C148" s="9"/>
      <c r="D148" s="9"/>
      <c r="E148" s="10"/>
      <c r="F148" s="10"/>
      <c r="G148" s="10"/>
      <c r="H148" s="10"/>
      <c r="I148" s="10"/>
      <c r="J148" s="10"/>
      <c r="K148" s="53"/>
      <c r="L148" s="11"/>
      <c r="M148" s="11"/>
      <c r="N148" s="54" t="s">
        <v>43</v>
      </c>
      <c r="O148" s="34" t="n">
        <v>1250</v>
      </c>
      <c r="P148" s="34" t="n">
        <v>1299.99</v>
      </c>
    </row>
    <row r="149" customFormat="false" ht="100.5" hidden="true" customHeight="true" outlineLevel="0" collapsed="false">
      <c r="A149" s="8"/>
      <c r="B149" s="35"/>
      <c r="C149" s="9"/>
      <c r="D149" s="9"/>
      <c r="E149" s="10"/>
      <c r="F149" s="10"/>
      <c r="G149" s="10"/>
      <c r="H149" s="10"/>
      <c r="I149" s="10"/>
      <c r="J149" s="10"/>
      <c r="K149" s="53"/>
      <c r="L149" s="11"/>
      <c r="M149" s="11"/>
      <c r="N149" s="54" t="s">
        <v>44</v>
      </c>
      <c r="O149" s="34" t="n">
        <v>1300</v>
      </c>
      <c r="P149" s="34" t="n">
        <v>1399.99</v>
      </c>
    </row>
    <row r="150" customFormat="false" ht="72" hidden="true" customHeight="true" outlineLevel="0" collapsed="false">
      <c r="A150" s="8"/>
      <c r="B150" s="35"/>
      <c r="C150" s="9"/>
      <c r="D150" s="9"/>
      <c r="E150" s="10"/>
      <c r="F150" s="10"/>
      <c r="G150" s="10"/>
      <c r="H150" s="10"/>
      <c r="I150" s="10"/>
      <c r="J150" s="10"/>
      <c r="K150" s="53"/>
      <c r="L150" s="11"/>
      <c r="M150" s="11"/>
      <c r="N150" s="54" t="s">
        <v>45</v>
      </c>
      <c r="O150" s="34" t="n">
        <v>1400</v>
      </c>
      <c r="P150" s="34" t="n">
        <v>1599.99</v>
      </c>
    </row>
    <row r="151" customFormat="false" ht="100.5" hidden="true" customHeight="true" outlineLevel="0" collapsed="false">
      <c r="A151" s="8"/>
      <c r="B151" s="35"/>
      <c r="C151" s="9"/>
      <c r="D151" s="9"/>
      <c r="E151" s="10"/>
      <c r="F151" s="10"/>
      <c r="G151" s="10"/>
      <c r="H151" s="10"/>
      <c r="I151" s="10"/>
      <c r="J151" s="10"/>
      <c r="K151" s="53"/>
      <c r="L151" s="11"/>
      <c r="M151" s="11"/>
      <c r="N151" s="54" t="s">
        <v>46</v>
      </c>
      <c r="O151" s="34" t="n">
        <v>1600</v>
      </c>
      <c r="P151" s="34" t="n">
        <v>3000</v>
      </c>
    </row>
    <row r="152" customFormat="false" ht="14.25" hidden="true" customHeight="false" outlineLevel="0" collapsed="false">
      <c r="A152" s="8"/>
      <c r="B152" s="35"/>
      <c r="C152" s="9"/>
      <c r="D152" s="9"/>
      <c r="E152" s="10"/>
      <c r="F152" s="10"/>
      <c r="G152" s="10"/>
      <c r="H152" s="10"/>
      <c r="I152" s="10"/>
      <c r="J152" s="10"/>
      <c r="L152" s="11"/>
      <c r="M152" s="11"/>
      <c r="N152" s="34" t="s">
        <v>27</v>
      </c>
    </row>
    <row r="153" customFormat="false" ht="14.25" hidden="false" customHeight="false" outlineLevel="0" collapsed="false">
      <c r="A153" s="8" t="s">
        <v>0</v>
      </c>
      <c r="B153" s="35" t="s">
        <v>0</v>
      </c>
      <c r="C153" s="9"/>
      <c r="D153" s="9"/>
      <c r="E153" s="10"/>
      <c r="F153" s="10"/>
      <c r="G153" s="10"/>
      <c r="H153" s="10"/>
      <c r="I153" s="10"/>
      <c r="J153" s="10"/>
      <c r="K153" s="10"/>
      <c r="L153" s="11"/>
      <c r="M153" s="11"/>
    </row>
    <row r="154" customFormat="false" ht="14.25" hidden="false" customHeight="false" outlineLevel="0" collapsed="false">
      <c r="A154" s="8" t="s">
        <v>0</v>
      </c>
      <c r="B154" s="35" t="s">
        <v>0</v>
      </c>
      <c r="C154" s="9"/>
      <c r="D154" s="9"/>
      <c r="E154" s="51" t="str">
        <f aca="false">IF(AND(G144&gt;=800,G144&lt;=1350),N155,IF(AND(G144&gt;=1350,G144&lt;=2000),N156,N159))</f>
        <v>Correction dosage recommended to achieve ideal target of 1350mg/L   (Stock Solution: 400gram BRS-General-Adjustment-Magnesium-Mix in 1 Liter RODI Water - preferred Product)</v>
      </c>
      <c r="F154" s="10"/>
      <c r="G154" s="10"/>
      <c r="H154" s="10"/>
      <c r="I154" s="10"/>
      <c r="J154" s="10"/>
      <c r="K154" s="10"/>
      <c r="L154" s="11"/>
      <c r="M154" s="11"/>
    </row>
    <row r="155" customFormat="false" ht="15" hidden="false" customHeight="true" outlineLevel="0" collapsed="false">
      <c r="A155" s="8" t="s">
        <v>0</v>
      </c>
      <c r="B155" s="35" t="s">
        <v>0</v>
      </c>
      <c r="C155" s="9"/>
      <c r="D155" s="9"/>
      <c r="E155" s="55" t="n">
        <f aca="false">IF(AND(E154=N155),X162,0)</f>
        <v>90.0378621882658</v>
      </c>
      <c r="F155" s="10" t="s">
        <v>47</v>
      </c>
      <c r="G155" s="47" t="s">
        <v>48</v>
      </c>
      <c r="H155" s="10" t="n">
        <f aca="false">IF(AND(E154=N155),W162,0)</f>
        <v>1</v>
      </c>
      <c r="I155" s="10" t="s">
        <v>49</v>
      </c>
      <c r="J155" s="10"/>
      <c r="K155" s="10"/>
      <c r="L155" s="11"/>
      <c r="M155" s="11"/>
      <c r="N155" s="54" t="s">
        <v>50</v>
      </c>
    </row>
    <row r="156" customFormat="false" ht="14.25" hidden="false" customHeight="false" outlineLevel="0" collapsed="false">
      <c r="A156" s="8"/>
      <c r="B156" s="35" t="s">
        <v>0</v>
      </c>
      <c r="C156" s="9"/>
      <c r="D156" s="9"/>
      <c r="E156" s="10"/>
      <c r="F156" s="10"/>
      <c r="G156" s="10"/>
      <c r="H156" s="10"/>
      <c r="I156" s="10"/>
      <c r="J156" s="10"/>
      <c r="K156" s="10"/>
      <c r="L156" s="11"/>
      <c r="M156" s="11"/>
      <c r="N156" s="54" t="s">
        <v>51</v>
      </c>
    </row>
    <row r="157" customFormat="false" ht="14.25" hidden="false" customHeight="false" outlineLevel="0" collapsed="false">
      <c r="A157" s="8" t="s">
        <v>0</v>
      </c>
      <c r="B157" s="58" t="s">
        <v>0</v>
      </c>
      <c r="C157" s="9"/>
      <c r="D157" s="9"/>
      <c r="E157" s="51" t="str">
        <f aca="false">IF(AND(G144&gt;=800,G144&lt;=1350),N158,IF(AND(G144&gt;=1350,G144&lt;=2000),N156,N159))</f>
        <v>Correction dosage recommended to achieve ideal target of 1350mg/L   (Stock Solution: 200gram Brightwell Magnesion-P in 1 Liter RODI Water - NOT recommended alternative)</v>
      </c>
      <c r="F157" s="10"/>
      <c r="G157" s="10"/>
      <c r="H157" s="10"/>
      <c r="I157" s="10"/>
      <c r="J157" s="10"/>
      <c r="K157" s="10"/>
      <c r="L157" s="11"/>
      <c r="M157" s="11"/>
    </row>
    <row r="158" customFormat="false" ht="15" hidden="false" customHeight="true" outlineLevel="0" collapsed="false">
      <c r="A158" s="8" t="s">
        <v>0</v>
      </c>
      <c r="B158" s="58" t="s">
        <v>0</v>
      </c>
      <c r="C158" s="9"/>
      <c r="D158" s="9"/>
      <c r="E158" s="55" t="n">
        <f aca="false">IF(AND(E157=N158),X164,0)</f>
        <v>84.8631317934783</v>
      </c>
      <c r="F158" s="10" t="s">
        <v>47</v>
      </c>
      <c r="G158" s="47" t="s">
        <v>48</v>
      </c>
      <c r="H158" s="10" t="n">
        <f aca="false">IF(AND(E157=N158),W164,0)</f>
        <v>1</v>
      </c>
      <c r="I158" s="10" t="s">
        <v>49</v>
      </c>
      <c r="J158" s="10"/>
      <c r="K158" s="10"/>
      <c r="L158" s="11"/>
      <c r="M158" s="11"/>
      <c r="N158" s="54" t="s">
        <v>52</v>
      </c>
    </row>
    <row r="159" customFormat="false" ht="14.25" hidden="true" customHeight="false" outlineLevel="0" collapsed="false">
      <c r="A159" s="8"/>
      <c r="B159" s="35"/>
      <c r="C159" s="9"/>
      <c r="D159" s="9"/>
      <c r="E159" s="10"/>
      <c r="F159" s="10"/>
      <c r="G159" s="10"/>
      <c r="H159" s="10"/>
      <c r="I159" s="10"/>
      <c r="J159" s="10"/>
      <c r="K159" s="10"/>
      <c r="L159" s="11"/>
      <c r="M159" s="11"/>
      <c r="N159" s="54" t="s">
        <v>27</v>
      </c>
    </row>
    <row r="160" customFormat="false" ht="14.25" hidden="true" customHeight="false" outlineLevel="0" collapsed="false">
      <c r="A160" s="8"/>
      <c r="B160" s="35"/>
      <c r="C160" s="9"/>
      <c r="D160" s="9"/>
      <c r="E160" s="10"/>
      <c r="F160" s="10"/>
      <c r="G160" s="10"/>
      <c r="H160" s="10"/>
      <c r="I160" s="10"/>
      <c r="J160" s="10"/>
      <c r="K160" s="10"/>
      <c r="L160" s="11"/>
      <c r="M160" s="11"/>
      <c r="N160" s="54"/>
    </row>
    <row r="161" customFormat="false" ht="14.25" hidden="true" customHeight="false" outlineLevel="0" collapsed="false">
      <c r="A161" s="56"/>
      <c r="B161" s="35"/>
      <c r="C161" s="9"/>
      <c r="D161" s="9"/>
      <c r="E161" s="10"/>
      <c r="F161" s="10"/>
      <c r="G161" s="10"/>
      <c r="H161" s="10"/>
      <c r="I161" s="10"/>
      <c r="J161" s="10"/>
      <c r="K161" s="10"/>
      <c r="L161" s="11"/>
      <c r="M161" s="11"/>
      <c r="O161" s="34" t="s">
        <v>53</v>
      </c>
      <c r="P161" s="34" t="s">
        <v>54</v>
      </c>
      <c r="Q161" s="34" t="s">
        <v>55</v>
      </c>
      <c r="R161" s="34" t="s">
        <v>56</v>
      </c>
      <c r="S161" s="34" t="s">
        <v>57</v>
      </c>
      <c r="U161" s="34" t="s">
        <v>58</v>
      </c>
      <c r="V161" s="34" t="s">
        <v>59</v>
      </c>
      <c r="W161" s="34" t="s">
        <v>60</v>
      </c>
      <c r="X161" s="34" t="s">
        <v>61</v>
      </c>
    </row>
    <row r="162" customFormat="false" ht="15" hidden="false" customHeight="true" outlineLevel="0" collapsed="false">
      <c r="A162" s="1" t="s">
        <v>0</v>
      </c>
      <c r="B162" s="35" t="s">
        <v>0</v>
      </c>
      <c r="C162" s="9"/>
      <c r="D162" s="30"/>
      <c r="E162" s="31"/>
      <c r="F162" s="31"/>
      <c r="G162" s="31"/>
      <c r="H162" s="31"/>
      <c r="I162" s="31"/>
      <c r="J162" s="31"/>
      <c r="K162" s="31"/>
      <c r="L162" s="32"/>
      <c r="M162" s="11"/>
      <c r="O162" s="34" t="n">
        <v>41622</v>
      </c>
      <c r="P162" s="34" t="n">
        <f aca="false">G144</f>
        <v>1339</v>
      </c>
      <c r="Q162" s="34" t="n">
        <v>1350</v>
      </c>
      <c r="R162" s="34" t="n">
        <f aca="false">Q162-P162</f>
        <v>11</v>
      </c>
      <c r="S162" s="34" t="n">
        <f aca="false">R162*$G$7/O162*1000</f>
        <v>90.0378621882658</v>
      </c>
      <c r="U162" s="34" t="n">
        <v>30</v>
      </c>
      <c r="V162" s="34" t="n">
        <f aca="false">R162/U162</f>
        <v>0.366666666666667</v>
      </c>
      <c r="W162" s="34" t="n">
        <f aca="false">ROUNDUP(V162,0)</f>
        <v>1</v>
      </c>
      <c r="X162" s="57" t="n">
        <f aca="false">S162/W162</f>
        <v>90.0378621882658</v>
      </c>
    </row>
    <row r="163" customFormat="false" ht="14.25" hidden="true" customHeight="false" outlineLevel="0" collapsed="false">
      <c r="B163" s="58"/>
      <c r="C163" s="9"/>
      <c r="D163" s="10"/>
      <c r="E163" s="10"/>
      <c r="F163" s="10"/>
      <c r="G163" s="10"/>
      <c r="H163" s="10"/>
      <c r="I163" s="10"/>
      <c r="J163" s="10"/>
      <c r="K163" s="10"/>
      <c r="L163" s="10"/>
      <c r="M163" s="11"/>
      <c r="O163" s="34" t="s">
        <v>53</v>
      </c>
      <c r="P163" s="34" t="s">
        <v>54</v>
      </c>
      <c r="Q163" s="34" t="s">
        <v>55</v>
      </c>
      <c r="R163" s="34" t="s">
        <v>56</v>
      </c>
      <c r="S163" s="34" t="s">
        <v>57</v>
      </c>
      <c r="U163" s="34" t="s">
        <v>58</v>
      </c>
      <c r="V163" s="34" t="s">
        <v>59</v>
      </c>
      <c r="W163" s="34" t="s">
        <v>60</v>
      </c>
      <c r="X163" s="34" t="s">
        <v>61</v>
      </c>
    </row>
    <row r="164" customFormat="false" ht="14.25" hidden="true" customHeight="false" outlineLevel="0" collapsed="false">
      <c r="B164" s="58"/>
      <c r="C164" s="9"/>
      <c r="D164" s="10"/>
      <c r="E164" s="10"/>
      <c r="F164" s="10"/>
      <c r="G164" s="10"/>
      <c r="H164" s="10"/>
      <c r="I164" s="10"/>
      <c r="J164" s="10"/>
      <c r="K164" s="10"/>
      <c r="L164" s="10"/>
      <c r="M164" s="11"/>
      <c r="O164" s="34" t="n">
        <v>44160</v>
      </c>
      <c r="P164" s="34" t="n">
        <f aca="false">G144</f>
        <v>1339</v>
      </c>
      <c r="Q164" s="34" t="n">
        <v>1350</v>
      </c>
      <c r="R164" s="34" t="n">
        <f aca="false">Q164-P164</f>
        <v>11</v>
      </c>
      <c r="S164" s="34" t="n">
        <f aca="false">R164*$G$7/O164*1000</f>
        <v>84.8631317934783</v>
      </c>
      <c r="U164" s="34" t="n">
        <v>30</v>
      </c>
      <c r="V164" s="34" t="n">
        <f aca="false">R164/U164</f>
        <v>0.366666666666667</v>
      </c>
      <c r="W164" s="34" t="n">
        <f aca="false">ROUNDUP(V164,0)</f>
        <v>1</v>
      </c>
      <c r="X164" s="57" t="n">
        <f aca="false">S164/W164</f>
        <v>84.8631317934783</v>
      </c>
    </row>
    <row r="165" customFormat="false" ht="15" hidden="false" customHeight="true" outlineLevel="0" collapsed="false">
      <c r="A165" s="8" t="s">
        <v>0</v>
      </c>
      <c r="B165" s="35" t="s">
        <v>0</v>
      </c>
      <c r="C165" s="9"/>
      <c r="D165" s="10"/>
      <c r="E165" s="10"/>
      <c r="F165" s="10"/>
      <c r="G165" s="10"/>
      <c r="H165" s="10"/>
      <c r="I165" s="10"/>
      <c r="J165" s="10"/>
      <c r="K165" s="10"/>
      <c r="L165" s="10"/>
      <c r="M165" s="11"/>
    </row>
    <row r="166" customFormat="false" ht="8.25" hidden="false" customHeight="true" outlineLevel="0" collapsed="false">
      <c r="A166" s="8" t="s">
        <v>0</v>
      </c>
      <c r="B166" s="35" t="s">
        <v>0</v>
      </c>
      <c r="C166" s="9"/>
      <c r="D166" s="40"/>
      <c r="E166" s="41"/>
      <c r="F166" s="41"/>
      <c r="G166" s="41"/>
      <c r="H166" s="41"/>
      <c r="I166" s="41"/>
      <c r="J166" s="41"/>
      <c r="K166" s="41"/>
      <c r="L166" s="43"/>
      <c r="M166" s="11"/>
    </row>
    <row r="167" customFormat="false" ht="18" hidden="false" customHeight="true" outlineLevel="0" collapsed="false">
      <c r="A167" s="8" t="s">
        <v>0</v>
      </c>
      <c r="B167" s="35" t="s">
        <v>0</v>
      </c>
      <c r="C167" s="9"/>
      <c r="D167" s="9"/>
      <c r="E167" s="49" t="s">
        <v>94</v>
      </c>
      <c r="F167" s="10"/>
      <c r="G167" s="50" t="n">
        <v>4.9</v>
      </c>
      <c r="H167" s="10" t="s">
        <v>40</v>
      </c>
      <c r="I167" s="10"/>
      <c r="J167" s="10"/>
      <c r="K167" s="51" t="s">
        <v>18</v>
      </c>
      <c r="L167" s="11"/>
      <c r="M167" s="11"/>
    </row>
    <row r="168" customFormat="false" ht="102.75" hidden="false" customHeight="true" outlineLevel="0" collapsed="false">
      <c r="A168" s="8" t="s">
        <v>0</v>
      </c>
      <c r="B168" s="35" t="s">
        <v>0</v>
      </c>
      <c r="C168" s="9"/>
      <c r="D168" s="9"/>
      <c r="E168" s="10"/>
      <c r="F168" s="10"/>
      <c r="G168" s="10"/>
      <c r="H168" s="10"/>
      <c r="I168" s="10"/>
      <c r="J168" s="10"/>
      <c r="K168" s="52" t="str">
        <f aca="false">IF(AND(G167&gt;=O169,G167&lt;=P169),N169,IF(AND(G167&gt;=O170,G167&lt;=P170),N170,IF(AND(G167&gt;=O171,G167&lt;=P171),N171,IF(AND(G167&gt;=O172,G167&lt;=P172),N172,IF(AND(G167&gt;=O173,G167&lt;=P173),N173,IF(AND(G167&gt;=O174,G167&lt;=P174),N174,N175))))))</f>
        <v>Low Strontium level, need correction to Target level of 10 immediately.
Correct this Element with Reef Moonshiners Strontium UHP (Ultra High Purity) as per Dosing instructions below or via use of the Reef Moonshiners Calculator.</v>
      </c>
      <c r="L168" s="11"/>
      <c r="M168" s="11"/>
      <c r="O168" s="34" t="s">
        <v>19</v>
      </c>
      <c r="P168" s="34" t="s">
        <v>20</v>
      </c>
    </row>
    <row r="169" customFormat="false" ht="57" hidden="true" customHeight="true" outlineLevel="0" collapsed="false">
      <c r="A169" s="8"/>
      <c r="B169" s="35"/>
      <c r="C169" s="9"/>
      <c r="D169" s="9"/>
      <c r="E169" s="10"/>
      <c r="F169" s="10"/>
      <c r="G169" s="10"/>
      <c r="H169" s="10"/>
      <c r="I169" s="10"/>
      <c r="J169" s="10"/>
      <c r="K169" s="53"/>
      <c r="L169" s="11"/>
      <c r="M169" s="11"/>
      <c r="N169" s="54" t="s">
        <v>95</v>
      </c>
      <c r="O169" s="34" t="n">
        <v>0</v>
      </c>
      <c r="P169" s="34" t="n">
        <v>3</v>
      </c>
    </row>
    <row r="170" customFormat="false" ht="57" hidden="true" customHeight="true" outlineLevel="0" collapsed="false">
      <c r="A170" s="8"/>
      <c r="B170" s="35"/>
      <c r="C170" s="9"/>
      <c r="D170" s="9"/>
      <c r="E170" s="10"/>
      <c r="F170" s="10"/>
      <c r="G170" s="10"/>
      <c r="H170" s="10"/>
      <c r="I170" s="10"/>
      <c r="J170" s="10"/>
      <c r="K170" s="53"/>
      <c r="L170" s="11"/>
      <c r="M170" s="11"/>
      <c r="N170" s="54" t="s">
        <v>96</v>
      </c>
      <c r="O170" s="34" t="n">
        <v>3.01</v>
      </c>
      <c r="P170" s="34" t="n">
        <v>6</v>
      </c>
    </row>
    <row r="171" customFormat="false" ht="57" hidden="true" customHeight="true" outlineLevel="0" collapsed="false">
      <c r="A171" s="8"/>
      <c r="B171" s="35"/>
      <c r="C171" s="9"/>
      <c r="D171" s="9"/>
      <c r="E171" s="10"/>
      <c r="F171" s="10"/>
      <c r="G171" s="10"/>
      <c r="H171" s="10"/>
      <c r="I171" s="10"/>
      <c r="J171" s="10"/>
      <c r="K171" s="53"/>
      <c r="L171" s="11"/>
      <c r="M171" s="11"/>
      <c r="N171" s="54" t="s">
        <v>97</v>
      </c>
      <c r="O171" s="34" t="n">
        <v>6.01</v>
      </c>
      <c r="P171" s="34" t="n">
        <v>9</v>
      </c>
    </row>
    <row r="172" customFormat="false" ht="72" hidden="true" customHeight="true" outlineLevel="0" collapsed="false">
      <c r="A172" s="8"/>
      <c r="B172" s="35"/>
      <c r="C172" s="9"/>
      <c r="D172" s="9"/>
      <c r="E172" s="10"/>
      <c r="F172" s="10"/>
      <c r="G172" s="10"/>
      <c r="H172" s="10"/>
      <c r="I172" s="10"/>
      <c r="J172" s="10"/>
      <c r="K172" s="53"/>
      <c r="L172" s="11"/>
      <c r="M172" s="11"/>
      <c r="N172" s="54" t="s">
        <v>98</v>
      </c>
      <c r="O172" s="34" t="n">
        <v>9.01</v>
      </c>
      <c r="P172" s="34" t="n">
        <v>12</v>
      </c>
    </row>
    <row r="173" customFormat="false" ht="57" hidden="true" customHeight="true" outlineLevel="0" collapsed="false">
      <c r="A173" s="8"/>
      <c r="B173" s="35"/>
      <c r="C173" s="9"/>
      <c r="D173" s="9"/>
      <c r="E173" s="10"/>
      <c r="F173" s="10"/>
      <c r="G173" s="10"/>
      <c r="H173" s="10"/>
      <c r="I173" s="10"/>
      <c r="J173" s="10"/>
      <c r="K173" s="53"/>
      <c r="L173" s="11"/>
      <c r="M173" s="11"/>
      <c r="N173" s="54" t="s">
        <v>99</v>
      </c>
      <c r="O173" s="34" t="n">
        <v>12.01</v>
      </c>
      <c r="P173" s="34" t="n">
        <v>20</v>
      </c>
    </row>
    <row r="174" customFormat="false" ht="72" hidden="true" customHeight="true" outlineLevel="0" collapsed="false">
      <c r="A174" s="8"/>
      <c r="B174" s="35"/>
      <c r="C174" s="9"/>
      <c r="D174" s="9"/>
      <c r="E174" s="10"/>
      <c r="F174" s="10"/>
      <c r="G174" s="10"/>
      <c r="H174" s="10"/>
      <c r="I174" s="10"/>
      <c r="J174" s="10"/>
      <c r="K174" s="53"/>
      <c r="L174" s="11"/>
      <c r="M174" s="11"/>
      <c r="N174" s="54" t="s">
        <v>100</v>
      </c>
      <c r="O174" s="34" t="n">
        <v>20.01</v>
      </c>
      <c r="P174" s="34" t="n">
        <v>60</v>
      </c>
    </row>
    <row r="175" customFormat="false" ht="14.25" hidden="true" customHeight="false" outlineLevel="0" collapsed="false">
      <c r="A175" s="8"/>
      <c r="B175" s="35"/>
      <c r="C175" s="9"/>
      <c r="D175" s="9"/>
      <c r="E175" s="10"/>
      <c r="F175" s="10"/>
      <c r="G175" s="10"/>
      <c r="H175" s="10"/>
      <c r="I175" s="10"/>
      <c r="J175" s="10"/>
      <c r="L175" s="11"/>
      <c r="M175" s="11"/>
      <c r="N175" s="34" t="s">
        <v>27</v>
      </c>
    </row>
    <row r="176" customFormat="false" ht="14.25" hidden="false" customHeight="false" outlineLevel="0" collapsed="false">
      <c r="A176" s="8" t="s">
        <v>0</v>
      </c>
      <c r="B176" s="35" t="s">
        <v>0</v>
      </c>
      <c r="C176" s="9"/>
      <c r="D176" s="9"/>
      <c r="E176" s="10"/>
      <c r="F176" s="10"/>
      <c r="G176" s="10"/>
      <c r="H176" s="10"/>
      <c r="I176" s="10"/>
      <c r="J176" s="10"/>
      <c r="K176" s="10"/>
      <c r="L176" s="11"/>
      <c r="M176" s="11"/>
    </row>
    <row r="177" customFormat="false" ht="14.25" hidden="false" customHeight="false" outlineLevel="0" collapsed="false">
      <c r="A177" s="8" t="s">
        <v>0</v>
      </c>
      <c r="B177" s="35" t="s">
        <v>0</v>
      </c>
      <c r="C177" s="9"/>
      <c r="D177" s="9"/>
      <c r="E177" s="51" t="str">
        <f aca="false">IF(AND(G167&gt;=0,G167&lt;=10),N178,IF(AND(G167&gt;=10,G167&lt;=60),N179,N180))</f>
        <v>Correction dosage recommended to achieve ideal target of 10mg/L   (Reef Moonshiners Strontium UHP - Ultra High Purity Element line)</v>
      </c>
      <c r="F177" s="10"/>
      <c r="G177" s="10"/>
      <c r="H177" s="10"/>
      <c r="I177" s="10"/>
      <c r="J177" s="10"/>
      <c r="K177" s="10"/>
      <c r="L177" s="11"/>
      <c r="M177" s="11"/>
    </row>
    <row r="178" customFormat="false" ht="15.75" hidden="false" customHeight="true" outlineLevel="0" collapsed="false">
      <c r="A178" s="8" t="s">
        <v>0</v>
      </c>
      <c r="B178" s="35" t="s">
        <v>0</v>
      </c>
      <c r="C178" s="9"/>
      <c r="D178" s="9"/>
      <c r="E178" s="55" t="n">
        <f aca="false">IF(AND(E177=N178),X183,0)</f>
        <v>5.36266416666667</v>
      </c>
      <c r="F178" s="10" t="s">
        <v>47</v>
      </c>
      <c r="G178" s="47" t="s">
        <v>48</v>
      </c>
      <c r="H178" s="10" t="n">
        <f aca="false">IF(AND(E177=N178),W183,0)</f>
        <v>6</v>
      </c>
      <c r="I178" s="10" t="s">
        <v>49</v>
      </c>
      <c r="J178" s="10"/>
      <c r="K178" s="10"/>
      <c r="L178" s="11"/>
      <c r="M178" s="11"/>
      <c r="N178" s="54" t="s">
        <v>101</v>
      </c>
    </row>
    <row r="179" customFormat="false" ht="14.25" hidden="true" customHeight="false" outlineLevel="0" collapsed="false">
      <c r="A179" s="8"/>
      <c r="B179" s="35"/>
      <c r="C179" s="9"/>
      <c r="D179" s="9"/>
      <c r="E179" s="10"/>
      <c r="F179" s="10"/>
      <c r="G179" s="10"/>
      <c r="H179" s="10"/>
      <c r="I179" s="10"/>
      <c r="J179" s="10"/>
      <c r="K179" s="10"/>
      <c r="L179" s="11"/>
      <c r="M179" s="11"/>
      <c r="N179" s="54" t="s">
        <v>51</v>
      </c>
    </row>
    <row r="180" customFormat="false" ht="14.25" hidden="true" customHeight="false" outlineLevel="0" collapsed="false">
      <c r="A180" s="8"/>
      <c r="B180" s="35"/>
      <c r="C180" s="9"/>
      <c r="D180" s="9"/>
      <c r="E180" s="10"/>
      <c r="F180" s="10"/>
      <c r="G180" s="10"/>
      <c r="H180" s="10"/>
      <c r="I180" s="10"/>
      <c r="J180" s="10"/>
      <c r="K180" s="10"/>
      <c r="L180" s="11"/>
      <c r="M180" s="11"/>
      <c r="N180" s="54" t="s">
        <v>27</v>
      </c>
    </row>
    <row r="181" customFormat="false" ht="14.25" hidden="true" customHeight="false" outlineLevel="0" collapsed="false">
      <c r="A181" s="8"/>
      <c r="B181" s="35"/>
      <c r="C181" s="9"/>
      <c r="D181" s="9"/>
      <c r="E181" s="10"/>
      <c r="F181" s="10"/>
      <c r="G181" s="10"/>
      <c r="H181" s="10"/>
      <c r="I181" s="10"/>
      <c r="J181" s="10"/>
      <c r="K181" s="10"/>
      <c r="L181" s="11"/>
      <c r="M181" s="11"/>
      <c r="N181" s="54"/>
    </row>
    <row r="182" customFormat="false" ht="14.25" hidden="true" customHeight="false" outlineLevel="0" collapsed="false">
      <c r="A182" s="56"/>
      <c r="B182" s="35"/>
      <c r="C182" s="9"/>
      <c r="D182" s="9"/>
      <c r="E182" s="10"/>
      <c r="F182" s="10"/>
      <c r="G182" s="10"/>
      <c r="H182" s="10"/>
      <c r="I182" s="10"/>
      <c r="J182" s="10"/>
      <c r="K182" s="10"/>
      <c r="L182" s="11"/>
      <c r="M182" s="11"/>
      <c r="O182" s="34" t="s">
        <v>53</v>
      </c>
      <c r="P182" s="34" t="s">
        <v>54</v>
      </c>
      <c r="Q182" s="34" t="s">
        <v>55</v>
      </c>
      <c r="R182" s="34" t="s">
        <v>56</v>
      </c>
      <c r="S182" s="34" t="s">
        <v>57</v>
      </c>
      <c r="U182" s="34" t="s">
        <v>58</v>
      </c>
      <c r="V182" s="34" t="s">
        <v>59</v>
      </c>
      <c r="W182" s="34" t="s">
        <v>60</v>
      </c>
      <c r="X182" s="34" t="s">
        <v>61</v>
      </c>
    </row>
    <row r="183" customFormat="false" ht="15" hidden="false" customHeight="true" outlineLevel="0" collapsed="false">
      <c r="A183" s="1" t="s">
        <v>0</v>
      </c>
      <c r="B183" s="35" t="s">
        <v>0</v>
      </c>
      <c r="C183" s="9"/>
      <c r="D183" s="30"/>
      <c r="E183" s="31"/>
      <c r="F183" s="31"/>
      <c r="G183" s="31"/>
      <c r="H183" s="31"/>
      <c r="I183" s="31"/>
      <c r="J183" s="31"/>
      <c r="K183" s="31"/>
      <c r="L183" s="32"/>
      <c r="M183" s="11"/>
      <c r="O183" s="34" t="n">
        <v>54000</v>
      </c>
      <c r="P183" s="34" t="n">
        <f aca="false">G167</f>
        <v>4.9</v>
      </c>
      <c r="Q183" s="34" t="n">
        <v>10</v>
      </c>
      <c r="R183" s="34" t="n">
        <f aca="false">Q183-P183</f>
        <v>5.1</v>
      </c>
      <c r="S183" s="34" t="n">
        <f aca="false">R183*$G$7/O183*1000</f>
        <v>32.175985</v>
      </c>
      <c r="U183" s="34" t="n">
        <v>1</v>
      </c>
      <c r="V183" s="34" t="n">
        <f aca="false">R183/U183</f>
        <v>5.1</v>
      </c>
      <c r="W183" s="34" t="n">
        <f aca="false">ROUNDUP(V183,0)</f>
        <v>6</v>
      </c>
      <c r="X183" s="57" t="n">
        <f aca="false">S183/W183</f>
        <v>5.36266416666667</v>
      </c>
    </row>
    <row r="184" customFormat="false" ht="15" hidden="false" customHeight="true" outlineLevel="0" collapsed="false">
      <c r="A184" s="8" t="s">
        <v>0</v>
      </c>
      <c r="B184" s="35" t="s">
        <v>0</v>
      </c>
      <c r="C184" s="9"/>
      <c r="D184" s="10"/>
      <c r="E184" s="10"/>
      <c r="F184" s="10"/>
      <c r="G184" s="10"/>
      <c r="H184" s="10"/>
      <c r="I184" s="10"/>
      <c r="J184" s="10"/>
      <c r="K184" s="10"/>
      <c r="L184" s="10"/>
      <c r="M184" s="11"/>
    </row>
    <row r="185" customFormat="false" ht="8.25" hidden="false" customHeight="true" outlineLevel="0" collapsed="false">
      <c r="A185" s="8" t="s">
        <v>0</v>
      </c>
      <c r="B185" s="35" t="s">
        <v>0</v>
      </c>
      <c r="C185" s="9"/>
      <c r="D185" s="40"/>
      <c r="E185" s="41"/>
      <c r="F185" s="41"/>
      <c r="G185" s="41"/>
      <c r="H185" s="41"/>
      <c r="I185" s="41"/>
      <c r="J185" s="41"/>
      <c r="K185" s="41"/>
      <c r="L185" s="43"/>
      <c r="M185" s="11"/>
    </row>
    <row r="186" customFormat="false" ht="18" hidden="false" customHeight="true" outlineLevel="0" collapsed="false">
      <c r="A186" s="8" t="s">
        <v>0</v>
      </c>
      <c r="B186" s="35" t="s">
        <v>0</v>
      </c>
      <c r="C186" s="9"/>
      <c r="D186" s="9"/>
      <c r="E186" s="49" t="s">
        <v>336</v>
      </c>
      <c r="F186" s="10"/>
      <c r="G186" s="50" t="n">
        <v>2611</v>
      </c>
      <c r="H186" s="10" t="s">
        <v>40</v>
      </c>
      <c r="I186" s="10"/>
      <c r="J186" s="10"/>
      <c r="K186" s="51" t="s">
        <v>18</v>
      </c>
      <c r="L186" s="11"/>
      <c r="M186" s="11"/>
    </row>
    <row r="187" customFormat="false" ht="105.75" hidden="false" customHeight="true" outlineLevel="0" collapsed="false">
      <c r="A187" s="8" t="s">
        <v>0</v>
      </c>
      <c r="B187" s="35" t="s">
        <v>0</v>
      </c>
      <c r="C187" s="9"/>
      <c r="D187" s="9"/>
      <c r="E187" s="10"/>
      <c r="F187" s="10"/>
      <c r="G187" s="10"/>
      <c r="H187" s="10"/>
      <c r="I187" s="10"/>
      <c r="J187" s="10"/>
      <c r="K187" s="52" t="str">
        <f aca="false">IF(AND(G186&gt;=O188,G186&lt;=P188),N188,IF(AND(G186&gt;=O189,G186&lt;=P189),N189,IF(AND(G186&gt;=O190,G186&lt;=P190),N190,IF(AND(G186&gt;=O191,G186&lt;=P191),N191,IF(AND(G186&gt;=O192,G186&lt;=P192),N192,IF(AND(G186&gt;=O193,G186&lt;=P193),N193,N194))))))</f>
        <v>Acceptable range, depending on Salinity levels.</v>
      </c>
      <c r="L187" s="11"/>
      <c r="M187" s="11"/>
      <c r="O187" s="34" t="s">
        <v>19</v>
      </c>
      <c r="P187" s="34" t="s">
        <v>20</v>
      </c>
    </row>
    <row r="188" customFormat="false" ht="42.75" hidden="true" customHeight="true" outlineLevel="0" collapsed="false">
      <c r="A188" s="8"/>
      <c r="B188" s="35"/>
      <c r="C188" s="9"/>
      <c r="D188" s="9"/>
      <c r="E188" s="10"/>
      <c r="F188" s="10"/>
      <c r="G188" s="10"/>
      <c r="H188" s="10"/>
      <c r="I188" s="10"/>
      <c r="J188" s="10"/>
      <c r="K188" s="53"/>
      <c r="L188" s="11"/>
      <c r="M188" s="11"/>
      <c r="N188" s="54" t="s">
        <v>337</v>
      </c>
      <c r="O188" s="34" t="n">
        <v>0</v>
      </c>
      <c r="P188" s="34" t="n">
        <v>1200</v>
      </c>
    </row>
    <row r="189" customFormat="false" ht="28.5" hidden="true" customHeight="true" outlineLevel="0" collapsed="false">
      <c r="A189" s="8"/>
      <c r="B189" s="35"/>
      <c r="C189" s="9"/>
      <c r="D189" s="9"/>
      <c r="E189" s="10"/>
      <c r="F189" s="10"/>
      <c r="G189" s="10"/>
      <c r="H189" s="10"/>
      <c r="I189" s="10"/>
      <c r="J189" s="10"/>
      <c r="K189" s="53"/>
      <c r="L189" s="11"/>
      <c r="M189" s="11"/>
      <c r="N189" s="54" t="s">
        <v>338</v>
      </c>
      <c r="O189" s="34" t="n">
        <v>1200</v>
      </c>
      <c r="P189" s="34" t="n">
        <v>2250</v>
      </c>
    </row>
    <row r="190" customFormat="false" ht="14.25" hidden="true" customHeight="false" outlineLevel="0" collapsed="false">
      <c r="A190" s="8"/>
      <c r="B190" s="35"/>
      <c r="C190" s="9"/>
      <c r="D190" s="9"/>
      <c r="E190" s="10"/>
      <c r="F190" s="10"/>
      <c r="G190" s="10"/>
      <c r="H190" s="10"/>
      <c r="I190" s="10"/>
      <c r="J190" s="10"/>
      <c r="K190" s="53"/>
      <c r="L190" s="11"/>
      <c r="M190" s="11"/>
      <c r="N190" s="54" t="s">
        <v>64</v>
      </c>
      <c r="O190" s="34" t="n">
        <v>2250</v>
      </c>
      <c r="P190" s="34" t="n">
        <v>2800</v>
      </c>
    </row>
    <row r="191" customFormat="false" ht="100.5" hidden="true" customHeight="true" outlineLevel="0" collapsed="false">
      <c r="A191" s="8"/>
      <c r="B191" s="35"/>
      <c r="C191" s="9"/>
      <c r="D191" s="9"/>
      <c r="E191" s="10"/>
      <c r="F191" s="10"/>
      <c r="G191" s="10"/>
      <c r="H191" s="10"/>
      <c r="I191" s="10"/>
      <c r="J191" s="10"/>
      <c r="K191" s="53"/>
      <c r="L191" s="11"/>
      <c r="M191" s="11"/>
      <c r="N191" s="54" t="s">
        <v>339</v>
      </c>
      <c r="O191" s="34" t="n">
        <v>2800</v>
      </c>
      <c r="P191" s="34" t="n">
        <v>3200</v>
      </c>
    </row>
    <row r="192" customFormat="false" ht="86.25" hidden="true" customHeight="true" outlineLevel="0" collapsed="false">
      <c r="A192" s="8"/>
      <c r="B192" s="35"/>
      <c r="C192" s="9"/>
      <c r="D192" s="9"/>
      <c r="E192" s="10"/>
      <c r="F192" s="10"/>
      <c r="G192" s="10"/>
      <c r="H192" s="10"/>
      <c r="I192" s="10"/>
      <c r="J192" s="10"/>
      <c r="K192" s="53"/>
      <c r="L192" s="11"/>
      <c r="M192" s="11"/>
      <c r="N192" s="54" t="s">
        <v>66</v>
      </c>
      <c r="O192" s="34" t="n">
        <v>3200</v>
      </c>
      <c r="P192" s="34" t="n">
        <v>3300</v>
      </c>
    </row>
    <row r="193" customFormat="false" ht="86.25" hidden="true" customHeight="true" outlineLevel="0" collapsed="false">
      <c r="A193" s="8"/>
      <c r="B193" s="35"/>
      <c r="C193" s="9"/>
      <c r="D193" s="9"/>
      <c r="E193" s="10"/>
      <c r="F193" s="10"/>
      <c r="G193" s="10"/>
      <c r="H193" s="10"/>
      <c r="I193" s="10"/>
      <c r="J193" s="10"/>
      <c r="K193" s="53"/>
      <c r="L193" s="11"/>
      <c r="M193" s="11"/>
      <c r="N193" s="54" t="s">
        <v>67</v>
      </c>
      <c r="O193" s="34" t="n">
        <v>3300</v>
      </c>
      <c r="P193" s="34" t="n">
        <v>3500</v>
      </c>
    </row>
    <row r="194" customFormat="false" ht="14.25" hidden="true" customHeight="false" outlineLevel="0" collapsed="false">
      <c r="A194" s="8"/>
      <c r="B194" s="35"/>
      <c r="C194" s="9"/>
      <c r="D194" s="9"/>
      <c r="E194" s="10"/>
      <c r="F194" s="10"/>
      <c r="G194" s="10"/>
      <c r="H194" s="10"/>
      <c r="I194" s="10"/>
      <c r="J194" s="10"/>
      <c r="L194" s="11"/>
      <c r="M194" s="11"/>
      <c r="N194" s="34" t="s">
        <v>27</v>
      </c>
    </row>
    <row r="195" customFormat="false" ht="14.25" hidden="true" customHeight="false" outlineLevel="0" collapsed="false">
      <c r="A195" s="8"/>
      <c r="B195" s="35"/>
      <c r="C195" s="9"/>
      <c r="D195" s="9"/>
      <c r="E195" s="10"/>
      <c r="F195" s="10"/>
      <c r="G195" s="10"/>
      <c r="H195" s="10"/>
      <c r="I195" s="10"/>
      <c r="J195" s="10"/>
      <c r="K195" s="10"/>
      <c r="L195" s="11"/>
      <c r="M195" s="11"/>
    </row>
    <row r="196" customFormat="false" ht="15" hidden="false" customHeight="true" outlineLevel="0" collapsed="false">
      <c r="A196" s="1" t="s">
        <v>0</v>
      </c>
      <c r="B196" s="35" t="s">
        <v>0</v>
      </c>
      <c r="C196" s="9"/>
      <c r="D196" s="30"/>
      <c r="E196" s="31"/>
      <c r="F196" s="31"/>
      <c r="G196" s="31"/>
      <c r="H196" s="31"/>
      <c r="I196" s="31"/>
      <c r="J196" s="31"/>
      <c r="K196" s="31"/>
      <c r="L196" s="32"/>
      <c r="M196" s="11"/>
      <c r="X196" s="57"/>
    </row>
    <row r="197" customFormat="false" ht="14.25" hidden="true" customHeight="false" outlineLevel="0" collapsed="false">
      <c r="A197" s="8" t="s">
        <v>0</v>
      </c>
      <c r="B197" s="35"/>
      <c r="C197" s="9"/>
      <c r="D197" s="10"/>
      <c r="E197" s="10"/>
      <c r="F197" s="10"/>
      <c r="G197" s="10"/>
      <c r="H197" s="10"/>
      <c r="I197" s="10"/>
      <c r="J197" s="10"/>
      <c r="K197" s="10"/>
      <c r="L197" s="10"/>
      <c r="M197" s="11"/>
    </row>
    <row r="198" customFormat="false" ht="15" hidden="false" customHeight="true" outlineLevel="0" collapsed="false">
      <c r="A198" s="1" t="s">
        <v>0</v>
      </c>
      <c r="B198" s="35" t="s">
        <v>0</v>
      </c>
      <c r="C198" s="30"/>
      <c r="D198" s="31"/>
      <c r="E198" s="31"/>
      <c r="F198" s="31"/>
      <c r="G198" s="31"/>
      <c r="H198" s="31"/>
      <c r="I198" s="31"/>
      <c r="J198" s="31"/>
      <c r="K198" s="31"/>
      <c r="L198" s="31"/>
      <c r="M198" s="32"/>
    </row>
    <row r="199" s="33" customFormat="true" ht="6.75" hidden="false" customHeight="true" outlineLevel="0" collapsed="false">
      <c r="A199" s="1" t="s">
        <v>0</v>
      </c>
      <c r="B199" s="35" t="s">
        <v>0</v>
      </c>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row>
    <row r="200" customFormat="false" ht="15" hidden="false" customHeight="true" outlineLevel="0" collapsed="false">
      <c r="A200" s="8" t="s">
        <v>0</v>
      </c>
      <c r="B200" s="35" t="s">
        <v>0</v>
      </c>
      <c r="C200" s="40"/>
      <c r="D200" s="41"/>
      <c r="E200" s="41"/>
      <c r="F200" s="41"/>
      <c r="G200" s="41"/>
      <c r="H200" s="41"/>
      <c r="I200" s="41"/>
      <c r="J200" s="41"/>
      <c r="K200" s="41"/>
      <c r="L200" s="41"/>
      <c r="M200" s="43"/>
    </row>
    <row r="201" customFormat="false" ht="27.75" hidden="false" customHeight="true" outlineLevel="0" collapsed="false">
      <c r="A201" s="8" t="s">
        <v>0</v>
      </c>
      <c r="B201" s="35" t="s">
        <v>0</v>
      </c>
      <c r="C201" s="9"/>
      <c r="D201" s="12" t="s">
        <v>129</v>
      </c>
      <c r="E201" s="13"/>
      <c r="F201" s="13"/>
      <c r="G201" s="13"/>
      <c r="H201" s="13"/>
      <c r="I201" s="13"/>
      <c r="J201" s="14"/>
      <c r="K201" s="15"/>
      <c r="L201" s="15"/>
      <c r="M201" s="16"/>
      <c r="N201" s="48"/>
    </row>
    <row r="202" customFormat="false" ht="15" hidden="false" customHeight="true" outlineLevel="0" collapsed="false">
      <c r="A202" s="8" t="s">
        <v>0</v>
      </c>
      <c r="B202" s="35" t="s">
        <v>0</v>
      </c>
      <c r="C202" s="9"/>
      <c r="D202" s="10"/>
      <c r="E202" s="10"/>
      <c r="F202" s="10"/>
      <c r="G202" s="10"/>
      <c r="H202" s="10"/>
      <c r="I202" s="10"/>
      <c r="J202" s="10"/>
      <c r="K202" s="10"/>
      <c r="L202" s="10"/>
      <c r="M202" s="11"/>
    </row>
    <row r="203" customFormat="false" ht="8.25" hidden="false" customHeight="true" outlineLevel="0" collapsed="false">
      <c r="A203" s="8" t="s">
        <v>0</v>
      </c>
      <c r="B203" s="35" t="s">
        <v>0</v>
      </c>
      <c r="C203" s="9"/>
      <c r="D203" s="40"/>
      <c r="E203" s="41"/>
      <c r="F203" s="41"/>
      <c r="G203" s="41"/>
      <c r="H203" s="41"/>
      <c r="I203" s="41"/>
      <c r="J203" s="41"/>
      <c r="K203" s="41"/>
      <c r="L203" s="43"/>
      <c r="M203" s="11"/>
    </row>
    <row r="204" customFormat="false" ht="18" hidden="false" customHeight="true" outlineLevel="0" collapsed="false">
      <c r="A204" s="8" t="s">
        <v>0</v>
      </c>
      <c r="B204" s="35" t="s">
        <v>0</v>
      </c>
      <c r="C204" s="9"/>
      <c r="D204" s="9"/>
      <c r="E204" s="49" t="s">
        <v>155</v>
      </c>
      <c r="F204" s="10"/>
      <c r="G204" s="50" t="n">
        <v>5.12</v>
      </c>
      <c r="H204" s="60" t="s">
        <v>131</v>
      </c>
      <c r="I204" s="10"/>
      <c r="J204" s="10"/>
      <c r="K204" s="51" t="s">
        <v>18</v>
      </c>
      <c r="L204" s="11"/>
      <c r="M204" s="11"/>
    </row>
    <row r="205" customFormat="false" ht="214.5" hidden="false" customHeight="true" outlineLevel="0" collapsed="false">
      <c r="A205" s="8" t="s">
        <v>0</v>
      </c>
      <c r="B205" s="35" t="s">
        <v>0</v>
      </c>
      <c r="C205" s="9"/>
      <c r="D205" s="9"/>
      <c r="E205" s="10"/>
      <c r="F205" s="10"/>
      <c r="G205" s="10"/>
      <c r="H205" s="10"/>
      <c r="I205" s="10"/>
      <c r="J205" s="10"/>
      <c r="K205" s="52" t="str">
        <f aca="false">IF(AND(G204&gt;=O206,G204&lt;=P206),N206,IF(AND(G204&gt;=O207,G204&lt;=P207),N207,IF(AND(G204&gt;=O208,G204&lt;=P208),N208,IF(AND(G204&gt;=O209,G204&lt;=P209),N209,IF(AND(G204&gt;=O210,G204&lt;=P210),N210,IF(AND(G204&gt;=O211,G204&lt;=P211),N211,IF(AND(G204&gt;=O212,G204&lt;=P212),N212,N213)))))))</f>
        <v>Very low Barium level, correct this Element to 30 with Reef Moonshiners Barium as per Dosing instructions below or via use of the Reef Moonshiners Calculator.
Normal target level for Barium is 15, however in this case the tank will need to Buffer Barium back into corals which will drop Barium in the next weeks. Hence it's recommended to buffer Barium slightly above target, to compensate this effect.</v>
      </c>
      <c r="L205" s="11"/>
      <c r="M205" s="11"/>
      <c r="O205" s="34" t="s">
        <v>19</v>
      </c>
      <c r="P205" s="34" t="s">
        <v>20</v>
      </c>
    </row>
    <row r="206" customFormat="false" ht="172.5" hidden="true" customHeight="true" outlineLevel="0" collapsed="false">
      <c r="A206" s="8"/>
      <c r="B206" s="35"/>
      <c r="C206" s="9"/>
      <c r="D206" s="9"/>
      <c r="E206" s="10"/>
      <c r="F206" s="10"/>
      <c r="G206" s="10"/>
      <c r="H206" s="10"/>
      <c r="I206" s="10"/>
      <c r="J206" s="10"/>
      <c r="K206" s="53"/>
      <c r="L206" s="11"/>
      <c r="M206" s="11"/>
      <c r="N206" s="54" t="s">
        <v>156</v>
      </c>
      <c r="O206" s="34" t="n">
        <v>0</v>
      </c>
      <c r="P206" s="34" t="n">
        <v>4</v>
      </c>
    </row>
    <row r="207" customFormat="false" ht="72" hidden="true" customHeight="true" outlineLevel="0" collapsed="false">
      <c r="A207" s="8"/>
      <c r="B207" s="35"/>
      <c r="C207" s="9"/>
      <c r="D207" s="9"/>
      <c r="E207" s="10"/>
      <c r="F207" s="10"/>
      <c r="G207" s="10"/>
      <c r="H207" s="10"/>
      <c r="I207" s="10"/>
      <c r="J207" s="10"/>
      <c r="K207" s="53"/>
      <c r="L207" s="11"/>
      <c r="M207" s="11"/>
      <c r="N207" s="54" t="s">
        <v>157</v>
      </c>
      <c r="O207" s="34" t="n">
        <v>4.01</v>
      </c>
      <c r="P207" s="34" t="n">
        <v>8</v>
      </c>
    </row>
    <row r="208" customFormat="false" ht="28.5" hidden="true" customHeight="true" outlineLevel="0" collapsed="false">
      <c r="A208" s="8"/>
      <c r="B208" s="35"/>
      <c r="C208" s="9"/>
      <c r="D208" s="9"/>
      <c r="E208" s="10"/>
      <c r="F208" s="10"/>
      <c r="G208" s="10"/>
      <c r="H208" s="10"/>
      <c r="I208" s="10"/>
      <c r="J208" s="10"/>
      <c r="K208" s="53"/>
      <c r="L208" s="11"/>
      <c r="M208" s="11"/>
      <c r="N208" s="54" t="s">
        <v>158</v>
      </c>
      <c r="O208" s="34" t="n">
        <v>8.01</v>
      </c>
      <c r="P208" s="34" t="n">
        <v>13</v>
      </c>
    </row>
    <row r="209" customFormat="false" ht="57" hidden="true" customHeight="true" outlineLevel="0" collapsed="false">
      <c r="A209" s="8"/>
      <c r="B209" s="35"/>
      <c r="C209" s="9"/>
      <c r="D209" s="9"/>
      <c r="E209" s="10"/>
      <c r="F209" s="10"/>
      <c r="G209" s="10"/>
      <c r="H209" s="10"/>
      <c r="I209" s="10"/>
      <c r="J209" s="10"/>
      <c r="K209" s="53"/>
      <c r="L209" s="11"/>
      <c r="M209" s="11"/>
      <c r="N209" s="54" t="s">
        <v>159</v>
      </c>
      <c r="O209" s="34" t="n">
        <v>13.01</v>
      </c>
      <c r="P209" s="34" t="n">
        <v>15</v>
      </c>
    </row>
    <row r="210" customFormat="false" ht="100.5" hidden="true" customHeight="true" outlineLevel="0" collapsed="false">
      <c r="A210" s="8"/>
      <c r="B210" s="35"/>
      <c r="C210" s="9"/>
      <c r="D210" s="9"/>
      <c r="E210" s="10"/>
      <c r="F210" s="10"/>
      <c r="G210" s="10"/>
      <c r="H210" s="10"/>
      <c r="I210" s="10"/>
      <c r="J210" s="10"/>
      <c r="K210" s="53"/>
      <c r="L210" s="11"/>
      <c r="M210" s="11"/>
      <c r="N210" s="54" t="s">
        <v>160</v>
      </c>
      <c r="O210" s="34" t="n">
        <v>15.01</v>
      </c>
      <c r="P210" s="34" t="n">
        <v>30</v>
      </c>
    </row>
    <row r="211" customFormat="false" ht="158.25" hidden="true" customHeight="true" outlineLevel="0" collapsed="false">
      <c r="A211" s="8"/>
      <c r="B211" s="35"/>
      <c r="C211" s="9"/>
      <c r="D211" s="9"/>
      <c r="E211" s="10"/>
      <c r="F211" s="10"/>
      <c r="G211" s="10"/>
      <c r="H211" s="10"/>
      <c r="I211" s="10"/>
      <c r="J211" s="10"/>
      <c r="K211" s="53"/>
      <c r="L211" s="11"/>
      <c r="M211" s="11"/>
      <c r="N211" s="54" t="s">
        <v>161</v>
      </c>
      <c r="O211" s="34" t="n">
        <v>30.01</v>
      </c>
      <c r="P211" s="34" t="n">
        <v>100</v>
      </c>
    </row>
    <row r="212" customFormat="false" ht="144" hidden="true" customHeight="true" outlineLevel="0" collapsed="false">
      <c r="A212" s="8"/>
      <c r="B212" s="35"/>
      <c r="C212" s="9"/>
      <c r="D212" s="9"/>
      <c r="E212" s="10"/>
      <c r="F212" s="10"/>
      <c r="G212" s="10"/>
      <c r="H212" s="10"/>
      <c r="I212" s="10"/>
      <c r="J212" s="10"/>
      <c r="K212" s="53"/>
      <c r="L212" s="11"/>
      <c r="M212" s="11"/>
      <c r="N212" s="54" t="s">
        <v>162</v>
      </c>
      <c r="O212" s="34" t="n">
        <v>100.01</v>
      </c>
      <c r="P212" s="34" t="n">
        <v>160</v>
      </c>
    </row>
    <row r="213" customFormat="false" ht="14.25" hidden="true" customHeight="false" outlineLevel="0" collapsed="false">
      <c r="A213" s="8"/>
      <c r="B213" s="35"/>
      <c r="C213" s="9"/>
      <c r="D213" s="9"/>
      <c r="E213" s="10"/>
      <c r="F213" s="10"/>
      <c r="G213" s="10"/>
      <c r="H213" s="10"/>
      <c r="I213" s="10"/>
      <c r="J213" s="10"/>
      <c r="L213" s="11"/>
      <c r="M213" s="11"/>
      <c r="N213" s="34" t="s">
        <v>27</v>
      </c>
    </row>
    <row r="214" customFormat="false" ht="14.25" hidden="false" customHeight="false" outlineLevel="0" collapsed="false">
      <c r="A214" s="8" t="s">
        <v>0</v>
      </c>
      <c r="B214" s="35" t="s">
        <v>0</v>
      </c>
      <c r="C214" s="9"/>
      <c r="D214" s="9"/>
      <c r="E214" s="10"/>
      <c r="F214" s="10"/>
      <c r="G214" s="10"/>
      <c r="H214" s="10"/>
      <c r="I214" s="10"/>
      <c r="J214" s="10"/>
      <c r="K214" s="10"/>
      <c r="L214" s="11"/>
      <c r="M214" s="11"/>
    </row>
    <row r="215" customFormat="false" ht="17.25" hidden="false" customHeight="true" outlineLevel="0" collapsed="false">
      <c r="A215" s="8" t="s">
        <v>0</v>
      </c>
      <c r="B215" s="35" t="s">
        <v>0</v>
      </c>
      <c r="C215" s="9"/>
      <c r="D215" s="9"/>
      <c r="E215" s="51" t="str">
        <f aca="false">IF(AND(G204&gt;=0,G204&lt;=8),N216,IF(AND(G204&gt;=8,G204&lt;=15),N215,IF(AND(G204&gt;=15,G204&lt;=160),N217,N218)))</f>
        <v>Correction dosage recommended to achieve increased target of 30µg/L   (Reef Moonshiners Barium)</v>
      </c>
      <c r="F215" s="10"/>
      <c r="G215" s="10"/>
      <c r="H215" s="10"/>
      <c r="I215" s="10"/>
      <c r="J215" s="10"/>
      <c r="K215" s="10"/>
      <c r="L215" s="11"/>
      <c r="M215" s="11"/>
      <c r="N215" s="54" t="s">
        <v>163</v>
      </c>
    </row>
    <row r="216" customFormat="false" ht="15.75" hidden="false" customHeight="true" outlineLevel="0" collapsed="false">
      <c r="A216" s="8" t="s">
        <v>0</v>
      </c>
      <c r="B216" s="35" t="s">
        <v>0</v>
      </c>
      <c r="C216" s="9"/>
      <c r="D216" s="9"/>
      <c r="E216" s="55" t="n">
        <f aca="false">IF(AND(G204&gt;=0,G204&lt;=15),X221,IF(AND(G204&gt;=15),0))</f>
        <v>21.19072518</v>
      </c>
      <c r="F216" s="10" t="s">
        <v>47</v>
      </c>
      <c r="G216" s="47" t="s">
        <v>48</v>
      </c>
      <c r="H216" s="10" t="n">
        <f aca="false">IF(AND(G204&gt;=0,G204&lt;=15),W221,IF(AND(G204&gt;=15),0))</f>
        <v>4</v>
      </c>
      <c r="I216" s="10" t="s">
        <v>49</v>
      </c>
      <c r="J216" s="10"/>
      <c r="K216" s="10"/>
      <c r="L216" s="11"/>
      <c r="M216" s="11"/>
      <c r="N216" s="54" t="s">
        <v>164</v>
      </c>
    </row>
    <row r="217" customFormat="false" ht="14.25" hidden="true" customHeight="false" outlineLevel="0" collapsed="false">
      <c r="A217" s="8"/>
      <c r="B217" s="35"/>
      <c r="C217" s="9"/>
      <c r="D217" s="9"/>
      <c r="E217" s="10"/>
      <c r="F217" s="10"/>
      <c r="G217" s="10"/>
      <c r="H217" s="10"/>
      <c r="I217" s="10"/>
      <c r="J217" s="10"/>
      <c r="K217" s="10"/>
      <c r="L217" s="11"/>
      <c r="M217" s="11"/>
      <c r="N217" s="54" t="s">
        <v>51</v>
      </c>
    </row>
    <row r="218" customFormat="false" ht="14.25" hidden="true" customHeight="false" outlineLevel="0" collapsed="false">
      <c r="A218" s="8"/>
      <c r="B218" s="35"/>
      <c r="C218" s="9"/>
      <c r="D218" s="9"/>
      <c r="E218" s="10"/>
      <c r="F218" s="10"/>
      <c r="G218" s="10"/>
      <c r="H218" s="10"/>
      <c r="I218" s="10"/>
      <c r="J218" s="10"/>
      <c r="K218" s="10"/>
      <c r="L218" s="11"/>
      <c r="M218" s="11"/>
      <c r="N218" s="54" t="s">
        <v>27</v>
      </c>
    </row>
    <row r="219" customFormat="false" ht="14.25" hidden="true" customHeight="false" outlineLevel="0" collapsed="false">
      <c r="A219" s="8"/>
      <c r="B219" s="35"/>
      <c r="C219" s="9"/>
      <c r="D219" s="9"/>
      <c r="E219" s="10"/>
      <c r="F219" s="10"/>
      <c r="G219" s="10"/>
      <c r="H219" s="10"/>
      <c r="I219" s="10"/>
      <c r="J219" s="10"/>
      <c r="K219" s="10"/>
      <c r="L219" s="11"/>
      <c r="M219" s="11"/>
      <c r="N219" s="54"/>
    </row>
    <row r="220" customFormat="false" ht="14.25" hidden="true" customHeight="false" outlineLevel="0" collapsed="false">
      <c r="A220" s="56"/>
      <c r="B220" s="35"/>
      <c r="C220" s="9"/>
      <c r="D220" s="9"/>
      <c r="E220" s="10"/>
      <c r="F220" s="10"/>
      <c r="G220" s="10"/>
      <c r="H220" s="10"/>
      <c r="I220" s="10"/>
      <c r="J220" s="10"/>
      <c r="K220" s="10"/>
      <c r="L220" s="11"/>
      <c r="M220" s="11"/>
      <c r="O220" s="34" t="s">
        <v>53</v>
      </c>
      <c r="P220" s="34" t="s">
        <v>54</v>
      </c>
      <c r="Q220" s="34" t="s">
        <v>55</v>
      </c>
      <c r="R220" s="34" t="s">
        <v>56</v>
      </c>
      <c r="S220" s="34" t="s">
        <v>57</v>
      </c>
      <c r="U220" s="34" t="s">
        <v>58</v>
      </c>
      <c r="V220" s="34" t="s">
        <v>59</v>
      </c>
      <c r="W220" s="34" t="s">
        <v>60</v>
      </c>
      <c r="X220" s="34" t="s">
        <v>61</v>
      </c>
    </row>
    <row r="221" customFormat="false" ht="15" hidden="false" customHeight="true" outlineLevel="0" collapsed="false">
      <c r="A221" s="1" t="s">
        <v>0</v>
      </c>
      <c r="B221" s="35" t="s">
        <v>0</v>
      </c>
      <c r="C221" s="9"/>
      <c r="D221" s="30"/>
      <c r="E221" s="31"/>
      <c r="F221" s="31"/>
      <c r="G221" s="31"/>
      <c r="H221" s="31"/>
      <c r="I221" s="31"/>
      <c r="J221" s="31"/>
      <c r="K221" s="31"/>
      <c r="L221" s="32"/>
      <c r="M221" s="11"/>
      <c r="O221" s="34" t="n">
        <v>100</v>
      </c>
      <c r="P221" s="34" t="n">
        <f aca="false">G204</f>
        <v>5.12</v>
      </c>
      <c r="Q221" s="34" t="n">
        <f aca="false">IF(AND(G204&gt;=0,G204&lt;=8),30,IF(AND(G204&gt;=8),15))</f>
        <v>30</v>
      </c>
      <c r="R221" s="34" t="n">
        <f aca="false">Q221-P221</f>
        <v>24.88</v>
      </c>
      <c r="S221" s="34" t="n">
        <f aca="false">R221*$G$7/O221*1</f>
        <v>84.76290072</v>
      </c>
      <c r="U221" s="34" t="n">
        <v>8</v>
      </c>
      <c r="V221" s="34" t="n">
        <f aca="false">R221/U221</f>
        <v>3.11</v>
      </c>
      <c r="W221" s="34" t="n">
        <f aca="false">ROUNDUP(V221,0)</f>
        <v>4</v>
      </c>
      <c r="X221" s="57" t="n">
        <f aca="false">S221/W221</f>
        <v>21.19072518</v>
      </c>
    </row>
    <row r="222" customFormat="false" ht="15" hidden="false" customHeight="true" outlineLevel="0" collapsed="false">
      <c r="A222" s="8" t="s">
        <v>0</v>
      </c>
      <c r="B222" s="35" t="s">
        <v>0</v>
      </c>
      <c r="C222" s="9"/>
      <c r="D222" s="10"/>
      <c r="E222" s="10"/>
      <c r="F222" s="10"/>
      <c r="G222" s="10"/>
      <c r="H222" s="10"/>
      <c r="I222" s="10"/>
      <c r="J222" s="10"/>
      <c r="K222" s="10"/>
      <c r="L222" s="10"/>
      <c r="M222" s="11"/>
    </row>
    <row r="223" customFormat="false" ht="8.25" hidden="false" customHeight="true" outlineLevel="0" collapsed="false">
      <c r="A223" s="8" t="s">
        <v>0</v>
      </c>
      <c r="B223" s="35" t="s">
        <v>0</v>
      </c>
      <c r="C223" s="9"/>
      <c r="D223" s="40"/>
      <c r="E223" s="41"/>
      <c r="F223" s="41"/>
      <c r="G223" s="41"/>
      <c r="H223" s="41"/>
      <c r="I223" s="41"/>
      <c r="J223" s="41"/>
      <c r="K223" s="41"/>
      <c r="L223" s="43"/>
      <c r="M223" s="11"/>
    </row>
    <row r="224" customFormat="false" ht="18" hidden="false" customHeight="true" outlineLevel="0" collapsed="false">
      <c r="A224" s="8" t="s">
        <v>0</v>
      </c>
      <c r="B224" s="35" t="s">
        <v>0</v>
      </c>
      <c r="C224" s="9"/>
      <c r="D224" s="9"/>
      <c r="E224" s="49" t="s">
        <v>197</v>
      </c>
      <c r="F224" s="10"/>
      <c r="G224" s="50" t="n">
        <v>0.41</v>
      </c>
      <c r="H224" s="60" t="s">
        <v>131</v>
      </c>
      <c r="I224" s="10"/>
      <c r="J224" s="10"/>
      <c r="K224" s="51" t="s">
        <v>18</v>
      </c>
      <c r="L224" s="11"/>
      <c r="M224" s="11"/>
    </row>
    <row r="225" customFormat="false" ht="405.75" hidden="false" customHeight="true" outlineLevel="0" collapsed="false">
      <c r="A225" s="8" t="s">
        <v>0</v>
      </c>
      <c r="B225" s="35" t="s">
        <v>0</v>
      </c>
      <c r="C225" s="9"/>
      <c r="D225" s="9"/>
      <c r="E225" s="10"/>
      <c r="F225" s="10"/>
      <c r="G225" s="10"/>
      <c r="H225" s="10"/>
      <c r="I225" s="10"/>
      <c r="J225" s="10"/>
      <c r="K225" s="52" t="str">
        <f aca="false">IF(AND(G224&gt;=O226,G224&lt;=P226),N226,IF(AND(G224&gt;=O227,G224&lt;=P227),N227,IF(AND(G224&gt;=O228,G224&lt;=P228),N228,IF(AND(G224&gt;=O229,G224&lt;=P229),N229,IF(AND(G224&gt;=O230,G224&lt;=P230),N230,IF(AND(G224&gt;=O231,G224&lt;=P231),N231,N232))))))</f>
        <v>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in the acceptable and ideal target range of 0.35-0.55ug/L.
It supports processes that protects the Coral against light and thermal stress.
Maintain your daily dosage as it is right now. Perform the next MS test to monitor this trace element routinely like every 3rd or 4th ICP round of testing, if feasible more often. Every tank system consumes and oxidizes Chrome differently. Hence a generic quantity is not possible to predict.
Simply dose Reef Moonshiners Chromium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v>
      </c>
      <c r="L225" s="11"/>
      <c r="M225" s="11"/>
      <c r="O225" s="34" t="s">
        <v>19</v>
      </c>
      <c r="P225" s="34" t="s">
        <v>20</v>
      </c>
    </row>
    <row r="226" customFormat="false" ht="387" hidden="true" customHeight="true" outlineLevel="0" collapsed="false">
      <c r="A226" s="8"/>
      <c r="B226" s="35"/>
      <c r="C226" s="9"/>
      <c r="D226" s="9"/>
      <c r="E226" s="10"/>
      <c r="F226" s="10"/>
      <c r="G226" s="10"/>
      <c r="H226" s="10"/>
      <c r="I226" s="10"/>
      <c r="J226" s="10"/>
      <c r="K226" s="53"/>
      <c r="L226" s="11"/>
      <c r="M226" s="11"/>
      <c r="N226" s="54" t="s">
        <v>382</v>
      </c>
      <c r="O226" s="34" t="n">
        <v>0</v>
      </c>
      <c r="P226" s="34" t="n">
        <v>0.02</v>
      </c>
    </row>
    <row r="227" customFormat="false" ht="381" hidden="true" customHeight="true" outlineLevel="0" collapsed="false">
      <c r="A227" s="8"/>
      <c r="B227" s="35"/>
      <c r="C227" s="9"/>
      <c r="D227" s="9"/>
      <c r="E227" s="10"/>
      <c r="F227" s="10"/>
      <c r="G227" s="10"/>
      <c r="H227" s="10"/>
      <c r="I227" s="10"/>
      <c r="J227" s="10"/>
      <c r="K227" s="53"/>
      <c r="L227" s="11"/>
      <c r="M227" s="11"/>
      <c r="N227" s="54" t="s">
        <v>383</v>
      </c>
      <c r="O227" s="34" t="n">
        <v>0.03</v>
      </c>
      <c r="P227" s="34" t="n">
        <v>0.34</v>
      </c>
    </row>
    <row r="228" customFormat="false" ht="333" hidden="true" customHeight="true" outlineLevel="0" collapsed="false">
      <c r="A228" s="8"/>
      <c r="B228" s="35"/>
      <c r="C228" s="9"/>
      <c r="D228" s="9"/>
      <c r="E228" s="10"/>
      <c r="F228" s="10"/>
      <c r="G228" s="10"/>
      <c r="H228" s="10"/>
      <c r="I228" s="10"/>
      <c r="J228" s="10"/>
      <c r="K228" s="53"/>
      <c r="L228" s="11"/>
      <c r="M228" s="11"/>
      <c r="N228" s="54" t="s">
        <v>384</v>
      </c>
      <c r="O228" s="34" t="n">
        <v>0.35</v>
      </c>
      <c r="P228" s="34" t="n">
        <v>0.55</v>
      </c>
    </row>
    <row r="229" customFormat="false" ht="347.25" hidden="true" customHeight="true" outlineLevel="0" collapsed="false">
      <c r="A229" s="8"/>
      <c r="B229" s="35"/>
      <c r="C229" s="9"/>
      <c r="D229" s="9"/>
      <c r="E229" s="10"/>
      <c r="F229" s="10"/>
      <c r="G229" s="10"/>
      <c r="H229" s="10"/>
      <c r="I229" s="10"/>
      <c r="J229" s="10"/>
      <c r="K229" s="53"/>
      <c r="L229" s="11"/>
      <c r="M229" s="11"/>
      <c r="N229" s="54" t="s">
        <v>385</v>
      </c>
      <c r="O229" s="34" t="n">
        <v>0.56</v>
      </c>
      <c r="P229" s="34" t="n">
        <v>1.2</v>
      </c>
    </row>
    <row r="230" customFormat="false" ht="282.75" hidden="true" customHeight="true" outlineLevel="0" collapsed="false">
      <c r="A230" s="8"/>
      <c r="B230" s="35"/>
      <c r="C230" s="9"/>
      <c r="D230" s="9"/>
      <c r="E230" s="10"/>
      <c r="F230" s="10"/>
      <c r="G230" s="10"/>
      <c r="H230" s="10"/>
      <c r="I230" s="10"/>
      <c r="J230" s="10"/>
      <c r="K230" s="53"/>
      <c r="L230" s="11"/>
      <c r="M230" s="11"/>
      <c r="N230" s="54" t="s">
        <v>386</v>
      </c>
      <c r="O230" s="34" t="n">
        <v>1.21</v>
      </c>
      <c r="P230" s="34" t="n">
        <v>5</v>
      </c>
    </row>
    <row r="231" customFormat="false" ht="264" hidden="true" customHeight="true" outlineLevel="0" collapsed="false">
      <c r="A231" s="8"/>
      <c r="B231" s="35"/>
      <c r="C231" s="9"/>
      <c r="D231" s="9"/>
      <c r="E231" s="10"/>
      <c r="F231" s="10"/>
      <c r="G231" s="10"/>
      <c r="H231" s="10"/>
      <c r="I231" s="10"/>
      <c r="J231" s="10"/>
      <c r="K231" s="53"/>
      <c r="L231" s="11"/>
      <c r="M231" s="11"/>
      <c r="N231" s="54" t="s">
        <v>387</v>
      </c>
      <c r="O231" s="34" t="n">
        <v>5.01</v>
      </c>
      <c r="P231" s="34" t="n">
        <v>60</v>
      </c>
    </row>
    <row r="232" customFormat="false" ht="14.25" hidden="true" customHeight="false" outlineLevel="0" collapsed="false">
      <c r="A232" s="8"/>
      <c r="B232" s="35"/>
      <c r="C232" s="9"/>
      <c r="D232" s="9"/>
      <c r="E232" s="10"/>
      <c r="F232" s="10"/>
      <c r="G232" s="10"/>
      <c r="H232" s="10"/>
      <c r="I232" s="10"/>
      <c r="J232" s="10"/>
      <c r="L232" s="11"/>
      <c r="M232" s="11"/>
      <c r="N232" s="34" t="s">
        <v>110</v>
      </c>
    </row>
    <row r="233" customFormat="false" ht="14.25" hidden="false" customHeight="false" outlineLevel="0" collapsed="false">
      <c r="A233" s="8" t="s">
        <v>0</v>
      </c>
      <c r="B233" s="35" t="s">
        <v>0</v>
      </c>
      <c r="C233" s="9"/>
      <c r="D233" s="9"/>
      <c r="E233" s="10"/>
      <c r="F233" s="10"/>
      <c r="G233" s="10"/>
      <c r="H233" s="10"/>
      <c r="I233" s="10"/>
      <c r="J233" s="10"/>
      <c r="K233" s="10"/>
      <c r="L233" s="11"/>
      <c r="M233" s="11"/>
    </row>
    <row r="234" customFormat="false" ht="14.25" hidden="false" customHeight="false" outlineLevel="0" collapsed="false">
      <c r="A234" s="8" t="s">
        <v>0</v>
      </c>
      <c r="B234" s="35" t="s">
        <v>0</v>
      </c>
      <c r="C234" s="9"/>
      <c r="D234" s="9"/>
      <c r="E234" s="51" t="str">
        <f aca="false">IF(AND(G224&gt;=0,G224&lt;=1.2),N235,IF(AND(G224&gt;=1.2,G224&lt;=50),N236,N237))</f>
        <v>Recommended Daily Standard dosage of 0.02µg/L  (Reef Moonshiners Chromium Classic)</v>
      </c>
      <c r="F234" s="10"/>
      <c r="G234" s="10"/>
      <c r="H234" s="10"/>
      <c r="I234" s="10"/>
      <c r="J234" s="10"/>
      <c r="K234" s="10"/>
      <c r="L234" s="11"/>
      <c r="M234" s="11"/>
    </row>
    <row r="235" customFormat="false" ht="14.25" hidden="false" customHeight="false" outlineLevel="0" collapsed="false">
      <c r="A235" s="8" t="s">
        <v>0</v>
      </c>
      <c r="B235" s="35" t="s">
        <v>0</v>
      </c>
      <c r="C235" s="9"/>
      <c r="D235" s="9"/>
      <c r="E235" s="55" t="n">
        <f aca="false">IF(AND(E234=N235),X240,0)</f>
        <v>0.06813738</v>
      </c>
      <c r="F235" s="10" t="s">
        <v>47</v>
      </c>
      <c r="G235" s="47"/>
      <c r="H235" s="10"/>
      <c r="I235" s="10"/>
      <c r="J235" s="10"/>
      <c r="K235" s="10"/>
      <c r="L235" s="11"/>
      <c r="M235" s="11"/>
      <c r="N235" s="54" t="s">
        <v>204</v>
      </c>
    </row>
    <row r="236" customFormat="false" ht="14.25" hidden="true" customHeight="false" outlineLevel="0" collapsed="false">
      <c r="A236" s="8"/>
      <c r="B236" s="35"/>
      <c r="C236" s="9"/>
      <c r="D236" s="9"/>
      <c r="E236" s="10"/>
      <c r="F236" s="10"/>
      <c r="G236" s="10"/>
      <c r="H236" s="10"/>
      <c r="I236" s="10"/>
      <c r="J236" s="10"/>
      <c r="K236" s="10"/>
      <c r="L236" s="11"/>
      <c r="M236" s="11"/>
      <c r="N236" s="54" t="s">
        <v>388</v>
      </c>
    </row>
    <row r="237" customFormat="false" ht="14.25" hidden="false" customHeight="false" outlineLevel="0" collapsed="false">
      <c r="A237" s="8" t="s">
        <v>0</v>
      </c>
      <c r="B237" s="35" t="s">
        <v>0</v>
      </c>
      <c r="C237" s="9"/>
      <c r="D237" s="9"/>
      <c r="E237" s="51" t="s">
        <v>126</v>
      </c>
      <c r="F237" s="10"/>
      <c r="G237" s="10"/>
      <c r="H237" s="10"/>
      <c r="I237" s="10"/>
      <c r="J237" s="10"/>
      <c r="K237" s="10"/>
      <c r="L237" s="11"/>
      <c r="M237" s="11"/>
      <c r="N237" s="54" t="s">
        <v>27</v>
      </c>
    </row>
    <row r="238" customFormat="false" ht="14.25" hidden="true" customHeight="false" outlineLevel="0" collapsed="false">
      <c r="A238" s="8"/>
      <c r="B238" s="35"/>
      <c r="C238" s="9"/>
      <c r="D238" s="9"/>
      <c r="E238" s="10"/>
      <c r="F238" s="10"/>
      <c r="G238" s="10"/>
      <c r="H238" s="10"/>
      <c r="I238" s="10"/>
      <c r="J238" s="10"/>
      <c r="K238" s="10"/>
      <c r="L238" s="11"/>
      <c r="M238" s="11"/>
      <c r="N238" s="54"/>
    </row>
    <row r="239" customFormat="false" ht="14.25" hidden="true" customHeight="false" outlineLevel="0" collapsed="false">
      <c r="A239" s="56"/>
      <c r="B239" s="35"/>
      <c r="C239" s="9"/>
      <c r="D239" s="9"/>
      <c r="E239" s="10"/>
      <c r="F239" s="10"/>
      <c r="G239" s="10"/>
      <c r="H239" s="10"/>
      <c r="I239" s="10"/>
      <c r="J239" s="10"/>
      <c r="K239" s="10"/>
      <c r="L239" s="11"/>
      <c r="M239" s="11"/>
      <c r="O239" s="34" t="s">
        <v>53</v>
      </c>
      <c r="P239" s="34" t="s">
        <v>54</v>
      </c>
      <c r="Q239" s="34" t="s">
        <v>55</v>
      </c>
      <c r="R239" s="34" t="s">
        <v>56</v>
      </c>
      <c r="S239" s="34" t="s">
        <v>57</v>
      </c>
      <c r="U239" s="34" t="s">
        <v>58</v>
      </c>
      <c r="V239" s="34" t="s">
        <v>59</v>
      </c>
      <c r="W239" s="34" t="s">
        <v>60</v>
      </c>
      <c r="X239" s="34" t="s">
        <v>61</v>
      </c>
    </row>
    <row r="240" customFormat="false" ht="14.25" hidden="false" customHeight="false" outlineLevel="0" collapsed="false">
      <c r="A240" s="1" t="s">
        <v>0</v>
      </c>
      <c r="B240" s="35" t="s">
        <v>0</v>
      </c>
      <c r="C240" s="9"/>
      <c r="D240" s="9"/>
      <c r="E240" s="10"/>
      <c r="F240" s="10"/>
      <c r="G240" s="10"/>
      <c r="H240" s="10"/>
      <c r="I240" s="10"/>
      <c r="J240" s="10"/>
      <c r="K240" s="10"/>
      <c r="L240" s="11"/>
      <c r="M240" s="11"/>
      <c r="O240" s="34" t="n">
        <v>100</v>
      </c>
      <c r="P240" s="34" t="n">
        <v>0</v>
      </c>
      <c r="Q240" s="34" t="n">
        <v>0.02</v>
      </c>
      <c r="R240" s="34" t="n">
        <f aca="false">Q240-P240</f>
        <v>0.02</v>
      </c>
      <c r="S240" s="34" t="n">
        <f aca="false">R240*$G$7/O240*1</f>
        <v>0.06813738</v>
      </c>
      <c r="U240" s="34" t="n">
        <v>0.02</v>
      </c>
      <c r="V240" s="34" t="n">
        <f aca="false">R240/U240</f>
        <v>1</v>
      </c>
      <c r="W240" s="34" t="n">
        <f aca="false">ROUNDUP(V240,0)</f>
        <v>1</v>
      </c>
      <c r="X240" s="57" t="n">
        <f aca="false">S240/W240</f>
        <v>0.06813738</v>
      </c>
    </row>
    <row r="241" customFormat="false" ht="14.25" hidden="false" customHeight="false" outlineLevel="0" collapsed="false">
      <c r="A241" s="8" t="s">
        <v>0</v>
      </c>
      <c r="B241" s="35" t="s">
        <v>0</v>
      </c>
      <c r="C241" s="9"/>
      <c r="D241" s="9"/>
      <c r="E241" s="51" t="str">
        <f aca="false">IF(AND(G224&gt;=0,G224&lt;=1.2),N242,IF(AND(G224&gt;=1.2,G224&lt;=50),N243,N244))</f>
        <v>Recommended Daily Standard dosage of 0.02µg/L  (Reef Moonshiners NANO/PUMP Chromium)</v>
      </c>
      <c r="F241" s="10"/>
      <c r="G241" s="10"/>
      <c r="H241" s="10"/>
      <c r="I241" s="10"/>
      <c r="J241" s="10"/>
      <c r="K241" s="10"/>
      <c r="L241" s="11"/>
      <c r="M241" s="11"/>
    </row>
    <row r="242" customFormat="false" ht="28.35" hidden="false" customHeight="false" outlineLevel="0" collapsed="false">
      <c r="A242" s="8" t="s">
        <v>0</v>
      </c>
      <c r="B242" s="35" t="s">
        <v>0</v>
      </c>
      <c r="C242" s="9"/>
      <c r="D242" s="9"/>
      <c r="E242" s="55" t="n">
        <f aca="false">IF(AND(E241=N242),X247,0)</f>
        <v>0.90009749009247</v>
      </c>
      <c r="F242" s="10" t="s">
        <v>47</v>
      </c>
      <c r="G242" s="47"/>
      <c r="H242" s="10"/>
      <c r="I242" s="10"/>
      <c r="J242" s="10"/>
      <c r="K242" s="10"/>
      <c r="L242" s="11"/>
      <c r="M242" s="11"/>
      <c r="N242" s="54" t="s">
        <v>205</v>
      </c>
    </row>
    <row r="243" customFormat="false" ht="14.25" hidden="true" customHeight="false" outlineLevel="0" collapsed="false">
      <c r="A243" s="8"/>
      <c r="B243" s="35"/>
      <c r="C243" s="9"/>
      <c r="D243" s="9"/>
      <c r="E243" s="10"/>
      <c r="F243" s="10"/>
      <c r="G243" s="10"/>
      <c r="H243" s="10"/>
      <c r="I243" s="10"/>
      <c r="J243" s="10"/>
      <c r="K243" s="10"/>
      <c r="L243" s="11"/>
      <c r="M243" s="11"/>
      <c r="N243" s="54" t="s">
        <v>388</v>
      </c>
    </row>
    <row r="244" customFormat="false" ht="14.25" hidden="true" customHeight="false" outlineLevel="0" collapsed="false">
      <c r="A244" s="8"/>
      <c r="B244" s="35"/>
      <c r="C244" s="9"/>
      <c r="D244" s="9"/>
      <c r="E244" s="51"/>
      <c r="F244" s="10"/>
      <c r="G244" s="10"/>
      <c r="H244" s="10"/>
      <c r="I244" s="10"/>
      <c r="J244" s="10"/>
      <c r="K244" s="10"/>
      <c r="L244" s="11"/>
      <c r="M244" s="11"/>
      <c r="N244" s="54" t="s">
        <v>27</v>
      </c>
    </row>
    <row r="245" customFormat="false" ht="14.25" hidden="true" customHeight="false" outlineLevel="0" collapsed="false">
      <c r="A245" s="8"/>
      <c r="B245" s="35"/>
      <c r="C245" s="9"/>
      <c r="D245" s="9"/>
      <c r="E245" s="10"/>
      <c r="F245" s="10"/>
      <c r="G245" s="10"/>
      <c r="H245" s="10"/>
      <c r="I245" s="10"/>
      <c r="J245" s="10"/>
      <c r="K245" s="10"/>
      <c r="L245" s="11"/>
      <c r="M245" s="11"/>
      <c r="N245" s="54"/>
    </row>
    <row r="246" customFormat="false" ht="14.25" hidden="true" customHeight="false" outlineLevel="0" collapsed="false">
      <c r="A246" s="56"/>
      <c r="B246" s="35"/>
      <c r="C246" s="9"/>
      <c r="D246" s="9"/>
      <c r="E246" s="10"/>
      <c r="F246" s="10"/>
      <c r="G246" s="10"/>
      <c r="H246" s="10"/>
      <c r="I246" s="10"/>
      <c r="J246" s="10"/>
      <c r="K246" s="10"/>
      <c r="L246" s="11"/>
      <c r="M246" s="11"/>
      <c r="O246" s="34" t="s">
        <v>53</v>
      </c>
      <c r="P246" s="34" t="s">
        <v>54</v>
      </c>
      <c r="Q246" s="34" t="s">
        <v>55</v>
      </c>
      <c r="R246" s="34" t="s">
        <v>56</v>
      </c>
      <c r="S246" s="34" t="s">
        <v>57</v>
      </c>
      <c r="U246" s="34" t="s">
        <v>58</v>
      </c>
      <c r="V246" s="34" t="s">
        <v>59</v>
      </c>
      <c r="W246" s="34" t="s">
        <v>60</v>
      </c>
      <c r="X246" s="34" t="s">
        <v>61</v>
      </c>
    </row>
    <row r="247" customFormat="false" ht="14.25" hidden="true" customHeight="false" outlineLevel="0" collapsed="false">
      <c r="B247" s="35"/>
      <c r="C247" s="9"/>
      <c r="D247" s="9"/>
      <c r="E247" s="10"/>
      <c r="F247" s="10"/>
      <c r="G247" s="10"/>
      <c r="H247" s="10"/>
      <c r="I247" s="10"/>
      <c r="J247" s="10"/>
      <c r="K247" s="10"/>
      <c r="L247" s="11"/>
      <c r="M247" s="11"/>
      <c r="O247" s="34" t="n">
        <v>7.57</v>
      </c>
      <c r="P247" s="34" t="n">
        <v>0</v>
      </c>
      <c r="Q247" s="34" t="n">
        <v>0.02</v>
      </c>
      <c r="R247" s="34" t="n">
        <f aca="false">Q247-P247</f>
        <v>0.02</v>
      </c>
      <c r="S247" s="34" t="n">
        <f aca="false">R247*$G$7/O247*1</f>
        <v>0.90009749009247</v>
      </c>
      <c r="U247" s="34" t="n">
        <v>0.02</v>
      </c>
      <c r="V247" s="34" t="n">
        <f aca="false">R247/U247</f>
        <v>1</v>
      </c>
      <c r="W247" s="34" t="n">
        <f aca="false">ROUNDUP(V247,0)</f>
        <v>1</v>
      </c>
      <c r="X247" s="57" t="n">
        <f aca="false">S247/W247</f>
        <v>0.90009749009247</v>
      </c>
    </row>
    <row r="248" customFormat="false" ht="14.25" hidden="true" customHeight="false" outlineLevel="0" collapsed="false">
      <c r="A248" s="8"/>
      <c r="B248" s="35"/>
      <c r="C248" s="9"/>
      <c r="D248" s="9"/>
      <c r="E248" s="10"/>
      <c r="F248" s="10"/>
      <c r="G248" s="10"/>
      <c r="H248" s="10"/>
      <c r="I248" s="10"/>
      <c r="J248" s="10"/>
      <c r="K248" s="10"/>
      <c r="L248" s="11"/>
      <c r="M248" s="11"/>
    </row>
    <row r="249" customFormat="false" ht="14.25" hidden="true" customHeight="false" outlineLevel="0" collapsed="false">
      <c r="B249" s="35"/>
      <c r="C249" s="9"/>
      <c r="D249" s="9"/>
      <c r="E249" s="10"/>
      <c r="F249" s="10"/>
      <c r="G249" s="10"/>
      <c r="H249" s="10"/>
      <c r="I249" s="10"/>
      <c r="J249" s="10"/>
      <c r="K249" s="10"/>
      <c r="L249" s="11"/>
      <c r="M249" s="11"/>
    </row>
    <row r="250" customFormat="false" ht="14.25" hidden="true" customHeight="false" outlineLevel="0" collapsed="false">
      <c r="B250" s="35"/>
      <c r="C250" s="9"/>
      <c r="D250" s="9"/>
      <c r="E250" s="10"/>
      <c r="F250" s="10"/>
      <c r="G250" s="10"/>
      <c r="H250" s="10"/>
      <c r="I250" s="10"/>
      <c r="J250" s="10"/>
      <c r="K250" s="10"/>
      <c r="L250" s="11"/>
      <c r="M250" s="11"/>
    </row>
    <row r="251" customFormat="false" ht="14.25" hidden="true" customHeight="false" outlineLevel="0" collapsed="false">
      <c r="B251" s="35"/>
      <c r="C251" s="9"/>
      <c r="D251" s="9"/>
      <c r="E251" s="10"/>
      <c r="F251" s="10"/>
      <c r="G251" s="10"/>
      <c r="H251" s="10"/>
      <c r="I251" s="10"/>
      <c r="J251" s="10"/>
      <c r="K251" s="10"/>
      <c r="L251" s="11"/>
      <c r="M251" s="11"/>
    </row>
    <row r="252" customFormat="false" ht="15" hidden="false" customHeight="true" outlineLevel="0" collapsed="false">
      <c r="A252" s="1" t="s">
        <v>0</v>
      </c>
      <c r="B252" s="35" t="s">
        <v>0</v>
      </c>
      <c r="C252" s="9"/>
      <c r="D252" s="30"/>
      <c r="E252" s="31"/>
      <c r="F252" s="31"/>
      <c r="G252" s="31"/>
      <c r="H252" s="31"/>
      <c r="I252" s="31"/>
      <c r="J252" s="31"/>
      <c r="K252" s="31"/>
      <c r="L252" s="32"/>
      <c r="M252" s="11"/>
    </row>
    <row r="253" customFormat="false" ht="15" hidden="false" customHeight="true" outlineLevel="0" collapsed="false">
      <c r="A253" s="8" t="s">
        <v>0</v>
      </c>
      <c r="B253" s="35" t="s">
        <v>0</v>
      </c>
      <c r="C253" s="9"/>
      <c r="D253" s="10"/>
      <c r="E253" s="10"/>
      <c r="F253" s="10"/>
      <c r="G253" s="10"/>
      <c r="H253" s="10"/>
      <c r="I253" s="10"/>
      <c r="J253" s="10"/>
      <c r="K253" s="10"/>
      <c r="L253" s="10"/>
      <c r="M253" s="11"/>
    </row>
    <row r="254" customFormat="false" ht="8.25" hidden="false" customHeight="true" outlineLevel="0" collapsed="false">
      <c r="A254" s="8" t="s">
        <v>0</v>
      </c>
      <c r="B254" s="35" t="s">
        <v>0</v>
      </c>
      <c r="C254" s="9"/>
      <c r="D254" s="40"/>
      <c r="E254" s="41"/>
      <c r="F254" s="41"/>
      <c r="G254" s="41"/>
      <c r="H254" s="41"/>
      <c r="I254" s="41"/>
      <c r="J254" s="41"/>
      <c r="K254" s="41"/>
      <c r="L254" s="43"/>
      <c r="M254" s="11"/>
    </row>
    <row r="255" customFormat="false" ht="18" hidden="false" customHeight="true" outlineLevel="0" collapsed="false">
      <c r="A255" s="8" t="s">
        <v>0</v>
      </c>
      <c r="B255" s="35" t="s">
        <v>0</v>
      </c>
      <c r="C255" s="9"/>
      <c r="D255" s="9"/>
      <c r="E255" s="49" t="s">
        <v>206</v>
      </c>
      <c r="F255" s="10"/>
      <c r="G255" s="50" t="n">
        <v>0.1</v>
      </c>
      <c r="H255" s="60" t="s">
        <v>131</v>
      </c>
      <c r="I255" s="10"/>
      <c r="J255" s="10"/>
      <c r="K255" s="51" t="s">
        <v>18</v>
      </c>
      <c r="L255" s="11"/>
      <c r="M255" s="11"/>
    </row>
    <row r="256" customFormat="false" ht="409.5" hidden="false" customHeight="true" outlineLevel="0" collapsed="false">
      <c r="A256" s="8" t="s">
        <v>0</v>
      </c>
      <c r="B256" s="35" t="s">
        <v>0</v>
      </c>
      <c r="C256" s="9"/>
      <c r="D256" s="9"/>
      <c r="E256" s="10"/>
      <c r="F256" s="10"/>
      <c r="G256" s="10"/>
      <c r="H256" s="10"/>
      <c r="I256" s="10"/>
      <c r="J256" s="10"/>
      <c r="K256" s="52" t="str">
        <f aca="false">IF(AND(G255&gt;=O257,G255&lt;=P257),N257,IF(AND(G255&gt;=O258,G255&lt;=P258),N258,IF(AND(G255&gt;=O259,G255&lt;=P259),N259,IF(AND(G255&gt;=O260,G255&lt;=P260),N260,IF(AND(G255&gt;=O261,G255&lt;=P261),N261,IF(AND(G255&gt;=O262,G255&lt;=P262),N262,N263))))))</f>
        <v>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detectable but still too low. 
At this level there may be signs of pale and faded looking corals or signs of bleaching from light. Cobalt supports processes that protects the Coral against light and thermal stress. Cobalt also has an important role in the fluorescence of corals, should however not beeing dosed too much to avoid the reverse effect. 
Add 1x the daily standard dosage to your existing amount of Cobalt you dose already daily, until the Tool identifies that you are in the ideal target range between 0.40-0.60ug/L.  
This however requires another MS test to be performed to ensure this trace element is now daily dosed in a sufficient amount. Every tank system consumes and oxidizes Cobalt differently. Hence a generic quantity is not possible to predict.
Simply dose Reef Moonshiners Cobalt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v>
      </c>
      <c r="L256" s="11"/>
      <c r="M256" s="11"/>
      <c r="O256" s="34" t="s">
        <v>19</v>
      </c>
      <c r="P256" s="34" t="s">
        <v>20</v>
      </c>
    </row>
    <row r="257" customFormat="false" ht="408.75" hidden="true" customHeight="true" outlineLevel="0" collapsed="false">
      <c r="A257" s="8"/>
      <c r="B257" s="35"/>
      <c r="C257" s="9"/>
      <c r="D257" s="9"/>
      <c r="E257" s="10"/>
      <c r="F257" s="10"/>
      <c r="G257" s="10"/>
      <c r="H257" s="10"/>
      <c r="I257" s="10"/>
      <c r="J257" s="10"/>
      <c r="K257" s="53"/>
      <c r="L257" s="11"/>
      <c r="M257" s="11"/>
      <c r="N257" s="54" t="s">
        <v>389</v>
      </c>
      <c r="O257" s="34" t="n">
        <v>0</v>
      </c>
      <c r="P257" s="34" t="n">
        <v>0.05</v>
      </c>
    </row>
    <row r="258" customFormat="false" ht="366" hidden="true" customHeight="true" outlineLevel="0" collapsed="false">
      <c r="A258" s="8"/>
      <c r="B258" s="35"/>
      <c r="C258" s="9"/>
      <c r="D258" s="9"/>
      <c r="E258" s="10"/>
      <c r="F258" s="10"/>
      <c r="G258" s="10"/>
      <c r="H258" s="10"/>
      <c r="I258" s="10"/>
      <c r="J258" s="10"/>
      <c r="K258" s="53"/>
      <c r="L258" s="11"/>
      <c r="M258" s="11"/>
      <c r="N258" s="54" t="s">
        <v>390</v>
      </c>
      <c r="O258" s="34" t="n">
        <v>0.06</v>
      </c>
      <c r="P258" s="34" t="n">
        <v>0.39</v>
      </c>
    </row>
    <row r="259" customFormat="false" ht="402.75" hidden="true" customHeight="true" outlineLevel="0" collapsed="false">
      <c r="A259" s="8"/>
      <c r="B259" s="35"/>
      <c r="C259" s="9"/>
      <c r="D259" s="9"/>
      <c r="E259" s="10"/>
      <c r="F259" s="10"/>
      <c r="G259" s="10"/>
      <c r="H259" s="10"/>
      <c r="I259" s="10"/>
      <c r="J259" s="10"/>
      <c r="K259" s="53"/>
      <c r="L259" s="11"/>
      <c r="M259" s="11"/>
      <c r="N259" s="54" t="s">
        <v>391</v>
      </c>
      <c r="O259" s="34" t="n">
        <v>0.4</v>
      </c>
      <c r="P259" s="34" t="n">
        <v>0.6</v>
      </c>
    </row>
    <row r="260" customFormat="false" ht="372.75" hidden="true" customHeight="true" outlineLevel="0" collapsed="false">
      <c r="A260" s="8"/>
      <c r="B260" s="35"/>
      <c r="C260" s="9"/>
      <c r="D260" s="9"/>
      <c r="E260" s="10"/>
      <c r="F260" s="10"/>
      <c r="G260" s="10"/>
      <c r="H260" s="10"/>
      <c r="I260" s="10"/>
      <c r="J260" s="10"/>
      <c r="K260" s="53"/>
      <c r="L260" s="11"/>
      <c r="M260" s="11"/>
      <c r="N260" s="54" t="s">
        <v>392</v>
      </c>
      <c r="O260" s="34" t="n">
        <v>0.61</v>
      </c>
      <c r="P260" s="34" t="n">
        <v>0.9</v>
      </c>
    </row>
    <row r="261" customFormat="false" ht="268.5" hidden="true" customHeight="true" outlineLevel="0" collapsed="false">
      <c r="A261" s="8"/>
      <c r="B261" s="35"/>
      <c r="C261" s="9"/>
      <c r="D261" s="9"/>
      <c r="E261" s="10"/>
      <c r="F261" s="10"/>
      <c r="G261" s="10"/>
      <c r="H261" s="10"/>
      <c r="I261" s="10"/>
      <c r="J261" s="10"/>
      <c r="K261" s="53"/>
      <c r="L261" s="11"/>
      <c r="M261" s="11"/>
      <c r="N261" s="54" t="s">
        <v>393</v>
      </c>
      <c r="O261" s="34" t="n">
        <v>0.91</v>
      </c>
      <c r="P261" s="34" t="n">
        <v>5</v>
      </c>
    </row>
    <row r="262" customFormat="false" ht="291" hidden="true" customHeight="true" outlineLevel="0" collapsed="false">
      <c r="A262" s="8"/>
      <c r="B262" s="35"/>
      <c r="C262" s="9"/>
      <c r="D262" s="9"/>
      <c r="E262" s="10"/>
      <c r="F262" s="10"/>
      <c r="G262" s="10"/>
      <c r="H262" s="10"/>
      <c r="I262" s="10"/>
      <c r="J262" s="10"/>
      <c r="K262" s="53"/>
      <c r="L262" s="11"/>
      <c r="M262" s="11"/>
      <c r="N262" s="54" t="s">
        <v>394</v>
      </c>
      <c r="O262" s="34" t="n">
        <v>5.01</v>
      </c>
      <c r="P262" s="34" t="n">
        <v>50</v>
      </c>
    </row>
    <row r="263" customFormat="false" ht="14.25" hidden="true" customHeight="false" outlineLevel="0" collapsed="false">
      <c r="A263" s="8"/>
      <c r="B263" s="35"/>
      <c r="C263" s="9"/>
      <c r="D263" s="9"/>
      <c r="E263" s="10"/>
      <c r="F263" s="10"/>
      <c r="G263" s="10"/>
      <c r="H263" s="10"/>
      <c r="I263" s="10"/>
      <c r="J263" s="10"/>
      <c r="L263" s="11"/>
      <c r="M263" s="11"/>
      <c r="N263" s="34" t="s">
        <v>110</v>
      </c>
    </row>
    <row r="264" customFormat="false" ht="14.25" hidden="false" customHeight="false" outlineLevel="0" collapsed="false">
      <c r="A264" s="8" t="s">
        <v>0</v>
      </c>
      <c r="B264" s="35" t="s">
        <v>0</v>
      </c>
      <c r="C264" s="9"/>
      <c r="D264" s="9"/>
      <c r="E264" s="10"/>
      <c r="F264" s="10"/>
      <c r="G264" s="10"/>
      <c r="H264" s="10"/>
      <c r="I264" s="10"/>
      <c r="J264" s="10"/>
      <c r="K264" s="10"/>
      <c r="L264" s="11"/>
      <c r="M264" s="11"/>
    </row>
    <row r="265" customFormat="false" ht="14.25" hidden="false" customHeight="false" outlineLevel="0" collapsed="false">
      <c r="A265" s="8" t="s">
        <v>0</v>
      </c>
      <c r="B265" s="35" t="s">
        <v>0</v>
      </c>
      <c r="C265" s="9"/>
      <c r="D265" s="9"/>
      <c r="E265" s="51" t="str">
        <f aca="false">IF(AND(G255&gt;=0,G255&lt;=0.7),N266,IF(AND(G255&gt;=0.7,G255&lt;=50),N267,N268))</f>
        <v>Recommended Daily Standard dosage of 0.02µg/L  (Reef Moonshiners Cobalt Classic)</v>
      </c>
      <c r="F265" s="10"/>
      <c r="G265" s="10"/>
      <c r="H265" s="10"/>
      <c r="I265" s="10"/>
      <c r="J265" s="10"/>
      <c r="K265" s="10"/>
      <c r="L265" s="11"/>
      <c r="M265" s="11"/>
    </row>
    <row r="266" customFormat="false" ht="14.25" hidden="false" customHeight="false" outlineLevel="0" collapsed="false">
      <c r="A266" s="8" t="s">
        <v>0</v>
      </c>
      <c r="B266" s="35" t="s">
        <v>0</v>
      </c>
      <c r="C266" s="9"/>
      <c r="D266" s="9"/>
      <c r="E266" s="55" t="n">
        <f aca="false">IF(AND(E265=N266),X271,0)</f>
        <v>0.0674627524752475</v>
      </c>
      <c r="F266" s="10" t="s">
        <v>47</v>
      </c>
      <c r="G266" s="47"/>
      <c r="H266" s="10"/>
      <c r="I266" s="10"/>
      <c r="J266" s="10"/>
      <c r="K266" s="10"/>
      <c r="L266" s="11"/>
      <c r="M266" s="11"/>
      <c r="N266" s="54" t="s">
        <v>213</v>
      </c>
    </row>
    <row r="267" customFormat="false" ht="14.25" hidden="true" customHeight="false" outlineLevel="0" collapsed="false">
      <c r="A267" s="8"/>
      <c r="B267" s="35"/>
      <c r="C267" s="9"/>
      <c r="D267" s="9"/>
      <c r="E267" s="10"/>
      <c r="F267" s="10"/>
      <c r="G267" s="10"/>
      <c r="H267" s="10"/>
      <c r="I267" s="10"/>
      <c r="J267" s="10"/>
      <c r="K267" s="10"/>
      <c r="L267" s="11"/>
      <c r="M267" s="11"/>
      <c r="N267" s="54" t="s">
        <v>388</v>
      </c>
    </row>
    <row r="268" customFormat="false" ht="14.25" hidden="false" customHeight="false" outlineLevel="0" collapsed="false">
      <c r="A268" s="8" t="s">
        <v>0</v>
      </c>
      <c r="B268" s="35" t="s">
        <v>0</v>
      </c>
      <c r="C268" s="9"/>
      <c r="D268" s="9"/>
      <c r="E268" s="51" t="s">
        <v>126</v>
      </c>
      <c r="F268" s="10"/>
      <c r="G268" s="10"/>
      <c r="H268" s="10"/>
      <c r="I268" s="10"/>
      <c r="J268" s="10"/>
      <c r="K268" s="10"/>
      <c r="L268" s="11"/>
      <c r="M268" s="11"/>
      <c r="N268" s="54" t="s">
        <v>27</v>
      </c>
    </row>
    <row r="269" customFormat="false" ht="14.25" hidden="true" customHeight="false" outlineLevel="0" collapsed="false">
      <c r="A269" s="8"/>
      <c r="B269" s="35"/>
      <c r="C269" s="9"/>
      <c r="D269" s="9"/>
      <c r="E269" s="10"/>
      <c r="F269" s="10"/>
      <c r="G269" s="10"/>
      <c r="H269" s="10"/>
      <c r="I269" s="10"/>
      <c r="J269" s="10"/>
      <c r="K269" s="10"/>
      <c r="L269" s="11"/>
      <c r="M269" s="11"/>
      <c r="N269" s="54"/>
    </row>
    <row r="270" customFormat="false" ht="14.25" hidden="true" customHeight="false" outlineLevel="0" collapsed="false">
      <c r="A270" s="56"/>
      <c r="B270" s="35"/>
      <c r="C270" s="9"/>
      <c r="D270" s="9"/>
      <c r="E270" s="10"/>
      <c r="F270" s="10"/>
      <c r="G270" s="10"/>
      <c r="H270" s="10"/>
      <c r="I270" s="10"/>
      <c r="J270" s="10"/>
      <c r="K270" s="10"/>
      <c r="L270" s="11"/>
      <c r="M270" s="11"/>
      <c r="O270" s="34" t="s">
        <v>53</v>
      </c>
      <c r="P270" s="34" t="s">
        <v>54</v>
      </c>
      <c r="Q270" s="34" t="s">
        <v>55</v>
      </c>
      <c r="R270" s="34" t="s">
        <v>56</v>
      </c>
      <c r="S270" s="34" t="s">
        <v>57</v>
      </c>
      <c r="U270" s="34" t="s">
        <v>58</v>
      </c>
      <c r="V270" s="34" t="s">
        <v>59</v>
      </c>
      <c r="W270" s="34" t="s">
        <v>60</v>
      </c>
      <c r="X270" s="34" t="s">
        <v>61</v>
      </c>
    </row>
    <row r="271" customFormat="false" ht="14.25" hidden="false" customHeight="false" outlineLevel="0" collapsed="false">
      <c r="A271" s="1" t="s">
        <v>0</v>
      </c>
      <c r="B271" s="35" t="s">
        <v>0</v>
      </c>
      <c r="C271" s="9"/>
      <c r="D271" s="9"/>
      <c r="E271" s="10"/>
      <c r="F271" s="10"/>
      <c r="G271" s="10"/>
      <c r="H271" s="10"/>
      <c r="I271" s="10"/>
      <c r="J271" s="10"/>
      <c r="K271" s="10"/>
      <c r="L271" s="11"/>
      <c r="M271" s="11"/>
      <c r="O271" s="34" t="n">
        <v>101</v>
      </c>
      <c r="P271" s="34" t="n">
        <v>0</v>
      </c>
      <c r="Q271" s="34" t="n">
        <v>0.02</v>
      </c>
      <c r="R271" s="34" t="n">
        <f aca="false">Q271-P271</f>
        <v>0.02</v>
      </c>
      <c r="S271" s="34" t="n">
        <f aca="false">R271*$G$7/O271*1</f>
        <v>0.0674627524752475</v>
      </c>
      <c r="U271" s="34" t="n">
        <v>0.02</v>
      </c>
      <c r="V271" s="34" t="n">
        <f aca="false">R271/U271</f>
        <v>1</v>
      </c>
      <c r="W271" s="34" t="n">
        <f aca="false">ROUNDUP(V271,0)</f>
        <v>1</v>
      </c>
      <c r="X271" s="57" t="n">
        <f aca="false">S271/W271</f>
        <v>0.0674627524752475</v>
      </c>
    </row>
    <row r="272" customFormat="false" ht="14.25" hidden="false" customHeight="false" outlineLevel="0" collapsed="false">
      <c r="A272" s="8" t="s">
        <v>0</v>
      </c>
      <c r="B272" s="35" t="s">
        <v>0</v>
      </c>
      <c r="C272" s="9"/>
      <c r="D272" s="9"/>
      <c r="E272" s="51" t="str">
        <f aca="false">IF(AND(G255&gt;=0,G255&lt;=0.7),N273,IF(AND(G255&gt;=0.7,G255&lt;=50),N274,N275))</f>
        <v>Recommended Daily Standard dosage of 0.02µg/L  (Reef Moonshiners NANO/PUMP Cobalt)</v>
      </c>
      <c r="F272" s="10"/>
      <c r="G272" s="10"/>
      <c r="H272" s="10"/>
      <c r="I272" s="10"/>
      <c r="J272" s="10"/>
      <c r="K272" s="10"/>
      <c r="L272" s="11"/>
      <c r="M272" s="11"/>
    </row>
    <row r="273" customFormat="false" ht="14.25" hidden="false" customHeight="false" outlineLevel="0" collapsed="false">
      <c r="A273" s="8" t="s">
        <v>0</v>
      </c>
      <c r="B273" s="35" t="s">
        <v>0</v>
      </c>
      <c r="C273" s="9"/>
      <c r="D273" s="9"/>
      <c r="E273" s="55" t="n">
        <f aca="false">IF(AND(E272=N273),X278,0)</f>
        <v>0.90009749009247</v>
      </c>
      <c r="F273" s="10" t="s">
        <v>47</v>
      </c>
      <c r="G273" s="47"/>
      <c r="H273" s="10"/>
      <c r="I273" s="10"/>
      <c r="J273" s="10"/>
      <c r="K273" s="10"/>
      <c r="L273" s="11"/>
      <c r="M273" s="11"/>
      <c r="N273" s="54" t="s">
        <v>214</v>
      </c>
    </row>
    <row r="274" customFormat="false" ht="14.25" hidden="true" customHeight="false" outlineLevel="0" collapsed="false">
      <c r="A274" s="8"/>
      <c r="B274" s="35"/>
      <c r="C274" s="9"/>
      <c r="D274" s="9"/>
      <c r="E274" s="10"/>
      <c r="F274" s="10"/>
      <c r="G274" s="10"/>
      <c r="H274" s="10"/>
      <c r="I274" s="10"/>
      <c r="J274" s="10"/>
      <c r="K274" s="10"/>
      <c r="L274" s="11"/>
      <c r="M274" s="11"/>
      <c r="N274" s="54" t="s">
        <v>388</v>
      </c>
    </row>
    <row r="275" customFormat="false" ht="14.25" hidden="true" customHeight="false" outlineLevel="0" collapsed="false">
      <c r="A275" s="8"/>
      <c r="B275" s="35"/>
      <c r="C275" s="9"/>
      <c r="D275" s="9"/>
      <c r="E275" s="51"/>
      <c r="F275" s="10"/>
      <c r="G275" s="10"/>
      <c r="H275" s="10"/>
      <c r="I275" s="10"/>
      <c r="J275" s="10"/>
      <c r="K275" s="10"/>
      <c r="L275" s="11"/>
      <c r="M275" s="11"/>
      <c r="N275" s="54" t="s">
        <v>27</v>
      </c>
    </row>
    <row r="276" customFormat="false" ht="14.25" hidden="true" customHeight="false" outlineLevel="0" collapsed="false">
      <c r="A276" s="8"/>
      <c r="B276" s="35"/>
      <c r="C276" s="9"/>
      <c r="D276" s="9"/>
      <c r="E276" s="10"/>
      <c r="F276" s="10"/>
      <c r="G276" s="10"/>
      <c r="H276" s="10"/>
      <c r="I276" s="10"/>
      <c r="J276" s="10"/>
      <c r="K276" s="10"/>
      <c r="L276" s="11"/>
      <c r="M276" s="11"/>
      <c r="N276" s="54"/>
    </row>
    <row r="277" customFormat="false" ht="14.25" hidden="true" customHeight="false" outlineLevel="0" collapsed="false">
      <c r="A277" s="56"/>
      <c r="B277" s="35"/>
      <c r="C277" s="9"/>
      <c r="D277" s="9"/>
      <c r="E277" s="10"/>
      <c r="F277" s="10"/>
      <c r="G277" s="10"/>
      <c r="H277" s="10"/>
      <c r="I277" s="10"/>
      <c r="J277" s="10"/>
      <c r="K277" s="10"/>
      <c r="L277" s="11"/>
      <c r="M277" s="11"/>
      <c r="O277" s="34" t="s">
        <v>53</v>
      </c>
      <c r="P277" s="34" t="s">
        <v>54</v>
      </c>
      <c r="Q277" s="34" t="s">
        <v>55</v>
      </c>
      <c r="R277" s="34" t="s">
        <v>56</v>
      </c>
      <c r="S277" s="34" t="s">
        <v>57</v>
      </c>
      <c r="U277" s="34" t="s">
        <v>58</v>
      </c>
      <c r="V277" s="34" t="s">
        <v>59</v>
      </c>
      <c r="W277" s="34" t="s">
        <v>60</v>
      </c>
      <c r="X277" s="34" t="s">
        <v>61</v>
      </c>
    </row>
    <row r="278" customFormat="false" ht="14.25" hidden="true" customHeight="false" outlineLevel="0" collapsed="false">
      <c r="B278" s="35"/>
      <c r="C278" s="9"/>
      <c r="D278" s="9"/>
      <c r="E278" s="10"/>
      <c r="F278" s="10"/>
      <c r="G278" s="10"/>
      <c r="H278" s="10"/>
      <c r="I278" s="10"/>
      <c r="J278" s="10"/>
      <c r="K278" s="10"/>
      <c r="L278" s="11"/>
      <c r="M278" s="11"/>
      <c r="O278" s="34" t="n">
        <v>7.57</v>
      </c>
      <c r="P278" s="34" t="n">
        <v>0</v>
      </c>
      <c r="Q278" s="34" t="n">
        <v>0.02</v>
      </c>
      <c r="R278" s="34" t="n">
        <f aca="false">Q278-P278</f>
        <v>0.02</v>
      </c>
      <c r="S278" s="34" t="n">
        <f aca="false">R278*$G$7/O278*1</f>
        <v>0.90009749009247</v>
      </c>
      <c r="U278" s="34" t="n">
        <v>0.02</v>
      </c>
      <c r="V278" s="34" t="n">
        <f aca="false">R278/U278</f>
        <v>1</v>
      </c>
      <c r="W278" s="34" t="n">
        <f aca="false">ROUNDUP(V278,0)</f>
        <v>1</v>
      </c>
      <c r="X278" s="57" t="n">
        <f aca="false">S278/W278</f>
        <v>0.90009749009247</v>
      </c>
    </row>
    <row r="279" customFormat="false" ht="14.25" hidden="true" customHeight="false" outlineLevel="0" collapsed="false">
      <c r="A279" s="8"/>
      <c r="B279" s="35"/>
      <c r="C279" s="9"/>
      <c r="D279" s="9"/>
      <c r="E279" s="10"/>
      <c r="F279" s="10"/>
      <c r="G279" s="10"/>
      <c r="H279" s="10"/>
      <c r="I279" s="10"/>
      <c r="J279" s="10"/>
      <c r="K279" s="10"/>
      <c r="L279" s="11"/>
      <c r="M279" s="11"/>
    </row>
    <row r="280" customFormat="false" ht="14.25" hidden="true" customHeight="false" outlineLevel="0" collapsed="false">
      <c r="B280" s="35"/>
      <c r="C280" s="9"/>
      <c r="D280" s="9"/>
      <c r="E280" s="10"/>
      <c r="F280" s="10"/>
      <c r="G280" s="10"/>
      <c r="H280" s="10"/>
      <c r="I280" s="10"/>
      <c r="J280" s="10"/>
      <c r="K280" s="10"/>
      <c r="L280" s="11"/>
      <c r="M280" s="11"/>
    </row>
    <row r="281" customFormat="false" ht="14.25" hidden="true" customHeight="false" outlineLevel="0" collapsed="false">
      <c r="B281" s="35"/>
      <c r="C281" s="9"/>
      <c r="D281" s="9"/>
      <c r="E281" s="10"/>
      <c r="F281" s="10"/>
      <c r="G281" s="10"/>
      <c r="H281" s="10"/>
      <c r="I281" s="10"/>
      <c r="J281" s="10"/>
      <c r="K281" s="10"/>
      <c r="L281" s="11"/>
      <c r="M281" s="11"/>
    </row>
    <row r="282" customFormat="false" ht="14.25" hidden="true" customHeight="false" outlineLevel="0" collapsed="false">
      <c r="B282" s="35"/>
      <c r="C282" s="9"/>
      <c r="D282" s="9"/>
      <c r="E282" s="10"/>
      <c r="F282" s="10"/>
      <c r="G282" s="10"/>
      <c r="H282" s="10"/>
      <c r="I282" s="10"/>
      <c r="J282" s="10"/>
      <c r="K282" s="10"/>
      <c r="L282" s="11"/>
      <c r="M282" s="11"/>
    </row>
    <row r="283" customFormat="false" ht="15" hidden="false" customHeight="true" outlineLevel="0" collapsed="false">
      <c r="A283" s="1" t="s">
        <v>0</v>
      </c>
      <c r="B283" s="35" t="s">
        <v>0</v>
      </c>
      <c r="C283" s="9"/>
      <c r="D283" s="30"/>
      <c r="E283" s="31"/>
      <c r="F283" s="31"/>
      <c r="G283" s="31"/>
      <c r="H283" s="31"/>
      <c r="I283" s="31"/>
      <c r="J283" s="31"/>
      <c r="K283" s="31"/>
      <c r="L283" s="32"/>
      <c r="M283" s="11"/>
    </row>
    <row r="284" customFormat="false" ht="15" hidden="false" customHeight="true" outlineLevel="0" collapsed="false">
      <c r="A284" s="8" t="s">
        <v>0</v>
      </c>
      <c r="B284" s="35" t="s">
        <v>0</v>
      </c>
      <c r="C284" s="9"/>
      <c r="D284" s="10"/>
      <c r="E284" s="10"/>
      <c r="F284" s="10"/>
      <c r="G284" s="10"/>
      <c r="H284" s="10"/>
      <c r="I284" s="10"/>
      <c r="J284" s="10"/>
      <c r="K284" s="10"/>
      <c r="L284" s="10"/>
      <c r="M284" s="11"/>
    </row>
    <row r="285" customFormat="false" ht="8.25" hidden="false" customHeight="true" outlineLevel="0" collapsed="false">
      <c r="A285" s="8" t="s">
        <v>0</v>
      </c>
      <c r="B285" s="35" t="s">
        <v>0</v>
      </c>
      <c r="C285" s="9"/>
      <c r="D285" s="40"/>
      <c r="E285" s="41"/>
      <c r="F285" s="41"/>
      <c r="G285" s="41"/>
      <c r="H285" s="41"/>
      <c r="I285" s="41"/>
      <c r="J285" s="41"/>
      <c r="K285" s="41"/>
      <c r="L285" s="43"/>
      <c r="M285" s="11"/>
    </row>
    <row r="286" customFormat="false" ht="18" hidden="false" customHeight="true" outlineLevel="0" collapsed="false">
      <c r="A286" s="8" t="s">
        <v>0</v>
      </c>
      <c r="B286" s="35" t="s">
        <v>0</v>
      </c>
      <c r="C286" s="9"/>
      <c r="D286" s="9"/>
      <c r="E286" s="49" t="s">
        <v>215</v>
      </c>
      <c r="F286" s="10"/>
      <c r="G286" s="50" t="n">
        <v>0.05</v>
      </c>
      <c r="H286" s="60" t="s">
        <v>131</v>
      </c>
      <c r="I286" s="10"/>
      <c r="J286" s="10"/>
      <c r="K286" s="51" t="s">
        <v>18</v>
      </c>
      <c r="L286" s="11"/>
      <c r="M286" s="11"/>
    </row>
    <row r="287" customFormat="false" ht="409.5" hidden="false" customHeight="true" outlineLevel="0" collapsed="false">
      <c r="A287" s="8" t="s">
        <v>0</v>
      </c>
      <c r="B287" s="35" t="s">
        <v>0</v>
      </c>
      <c r="C287" s="9"/>
      <c r="D287" s="9"/>
      <c r="E287" s="10"/>
      <c r="F287" s="10"/>
      <c r="G287" s="10"/>
      <c r="H287" s="10"/>
      <c r="I287" s="10"/>
      <c r="J287" s="10"/>
      <c r="K287" s="52" t="str">
        <f aca="false">IF(AND(G286&gt;=O288,G286&lt;=P288),N288,IF(AND(G286&gt;=O289,G286&lt;=P289),N289,IF(AND(G286&gt;=O290,G286&lt;=P290),N290,IF(AND(G286&gt;=O291,G286&lt;=P291),N291,IF(AND(G286&gt;=O292,G286&lt;=P292),N292,IF(AND(G286&gt;=O293,G286&lt;=P293),N293,N294))))))</f>
        <v>Iron is truly depleted. 
At this level there will be signs of pale and faded looking corals or signs of bleaching from light. Iron supports processes that protects the Coral against light and thermal stress. Iron also feeds the symbiotic algae and is crucial for Photosynthesis and has an important role in the fluorescence of corals, should however not beeing dosed too much to avoid algae and diatom blooms. Yellow and Blue Acros tend to turn greenish when too much Iron is dosed.
If you already dose Iron daily, this need to be increased!
Add 1x or even 2x the daily standard dosage to your existing amount of Iron you dose already daily, until the Tool identifies you are in the ideal target range between 0.70-1.0ug/L. 
This however requires another MS test to be performed to ensure this trace element is now daily dosed in a sufficient amount. Every tank system consumes and oxidizes Iron differently. Hence a generic quantity is not possible to predict. Ozone causes Iron massively to be used up, likely the reason why most Ozone filtered systems tend to be less successfull after a while.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v>
      </c>
      <c r="L287" s="11"/>
      <c r="M287" s="11"/>
      <c r="O287" s="34" t="s">
        <v>19</v>
      </c>
      <c r="P287" s="34" t="s">
        <v>20</v>
      </c>
    </row>
    <row r="288" customFormat="false" ht="408.75" hidden="true" customHeight="true" outlineLevel="0" collapsed="false">
      <c r="A288" s="8"/>
      <c r="B288" s="35"/>
      <c r="C288" s="9"/>
      <c r="D288" s="9"/>
      <c r="E288" s="10"/>
      <c r="F288" s="10"/>
      <c r="G288" s="10"/>
      <c r="H288" s="10"/>
      <c r="I288" s="10"/>
      <c r="J288" s="10"/>
      <c r="K288" s="53"/>
      <c r="L288" s="11"/>
      <c r="M288" s="11"/>
      <c r="N288" s="54" t="s">
        <v>395</v>
      </c>
      <c r="O288" s="34" t="n">
        <v>0</v>
      </c>
      <c r="P288" s="34" t="n">
        <v>0.05</v>
      </c>
    </row>
    <row r="289" customFormat="false" ht="409.5" hidden="true" customHeight="true" outlineLevel="0" collapsed="false">
      <c r="A289" s="8"/>
      <c r="B289" s="35"/>
      <c r="C289" s="9"/>
      <c r="D289" s="9"/>
      <c r="E289" s="10"/>
      <c r="F289" s="10"/>
      <c r="G289" s="10"/>
      <c r="H289" s="10"/>
      <c r="I289" s="10"/>
      <c r="J289" s="10"/>
      <c r="K289" s="53"/>
      <c r="L289" s="11"/>
      <c r="M289" s="11"/>
      <c r="N289" s="54" t="s">
        <v>396</v>
      </c>
      <c r="O289" s="34" t="n">
        <v>0.06</v>
      </c>
      <c r="P289" s="34" t="n">
        <v>0.69</v>
      </c>
    </row>
    <row r="290" customFormat="false" ht="399" hidden="true" customHeight="true" outlineLevel="0" collapsed="false">
      <c r="A290" s="8"/>
      <c r="B290" s="35"/>
      <c r="C290" s="9"/>
      <c r="D290" s="9"/>
      <c r="E290" s="10"/>
      <c r="F290" s="10"/>
      <c r="G290" s="10"/>
      <c r="H290" s="10"/>
      <c r="I290" s="10"/>
      <c r="J290" s="10"/>
      <c r="K290" s="53"/>
      <c r="L290" s="11"/>
      <c r="M290" s="11"/>
      <c r="N290" s="54" t="s">
        <v>397</v>
      </c>
      <c r="O290" s="34" t="n">
        <v>0.7</v>
      </c>
      <c r="P290" s="34" t="n">
        <v>1</v>
      </c>
    </row>
    <row r="291" customFormat="false" ht="399" hidden="true" customHeight="true" outlineLevel="0" collapsed="false">
      <c r="A291" s="8"/>
      <c r="B291" s="35"/>
      <c r="C291" s="9"/>
      <c r="D291" s="9"/>
      <c r="E291" s="10"/>
      <c r="F291" s="10"/>
      <c r="G291" s="10"/>
      <c r="H291" s="10"/>
      <c r="I291" s="10"/>
      <c r="J291" s="10"/>
      <c r="K291" s="53"/>
      <c r="L291" s="11"/>
      <c r="M291" s="11"/>
      <c r="N291" s="54" t="s">
        <v>398</v>
      </c>
      <c r="O291" s="34" t="n">
        <v>1.01</v>
      </c>
      <c r="P291" s="34" t="n">
        <v>1.5</v>
      </c>
    </row>
    <row r="292" customFormat="false" ht="356.25" hidden="true" customHeight="true" outlineLevel="0" collapsed="false">
      <c r="A292" s="8"/>
      <c r="B292" s="35"/>
      <c r="C292" s="9"/>
      <c r="D292" s="9"/>
      <c r="E292" s="10"/>
      <c r="F292" s="10"/>
      <c r="G292" s="10"/>
      <c r="H292" s="10"/>
      <c r="I292" s="10"/>
      <c r="J292" s="10"/>
      <c r="K292" s="53"/>
      <c r="L292" s="11"/>
      <c r="M292" s="11"/>
      <c r="N292" s="54" t="s">
        <v>399</v>
      </c>
      <c r="O292" s="34" t="n">
        <v>1.51</v>
      </c>
      <c r="P292" s="34" t="n">
        <v>5</v>
      </c>
    </row>
    <row r="293" customFormat="false" ht="402.75" hidden="true" customHeight="true" outlineLevel="0" collapsed="false">
      <c r="A293" s="8"/>
      <c r="B293" s="35"/>
      <c r="C293" s="9"/>
      <c r="D293" s="9"/>
      <c r="E293" s="10"/>
      <c r="F293" s="10"/>
      <c r="G293" s="10"/>
      <c r="H293" s="10"/>
      <c r="I293" s="10"/>
      <c r="J293" s="10"/>
      <c r="K293" s="53"/>
      <c r="L293" s="11"/>
      <c r="M293" s="11"/>
      <c r="N293" s="54" t="s">
        <v>400</v>
      </c>
      <c r="O293" s="34" t="n">
        <v>5.01</v>
      </c>
      <c r="P293" s="34" t="n">
        <v>50</v>
      </c>
    </row>
    <row r="294" customFormat="false" ht="14.25" hidden="true" customHeight="false" outlineLevel="0" collapsed="false">
      <c r="A294" s="8"/>
      <c r="B294" s="35"/>
      <c r="C294" s="9"/>
      <c r="D294" s="9"/>
      <c r="E294" s="10"/>
      <c r="F294" s="10"/>
      <c r="G294" s="10"/>
      <c r="H294" s="10"/>
      <c r="I294" s="10"/>
      <c r="J294" s="10"/>
      <c r="L294" s="11"/>
      <c r="M294" s="11"/>
      <c r="N294" s="34" t="s">
        <v>110</v>
      </c>
    </row>
    <row r="295" customFormat="false" ht="14.25" hidden="false" customHeight="false" outlineLevel="0" collapsed="false">
      <c r="A295" s="8" t="s">
        <v>0</v>
      </c>
      <c r="B295" s="35" t="s">
        <v>0</v>
      </c>
      <c r="C295" s="9"/>
      <c r="D295" s="9"/>
      <c r="E295" s="10"/>
      <c r="F295" s="10"/>
      <c r="G295" s="10"/>
      <c r="H295" s="10"/>
      <c r="I295" s="10"/>
      <c r="J295" s="10"/>
      <c r="K295" s="10"/>
      <c r="L295" s="11"/>
      <c r="M295" s="11"/>
    </row>
    <row r="296" customFormat="false" ht="14.25" hidden="false" customHeight="false" outlineLevel="0" collapsed="false">
      <c r="A296" s="8" t="s">
        <v>0</v>
      </c>
      <c r="B296" s="35" t="s">
        <v>0</v>
      </c>
      <c r="C296" s="9"/>
      <c r="D296" s="9"/>
      <c r="E296" s="51" t="str">
        <f aca="false">IF(AND(G286&gt;=0,G286&lt;=1.5),N297,IF(AND(G286&gt;=1.5,G286&lt;=50),N298,N299))</f>
        <v>Recommended Daily Standard dosage of 0.01µg/L  (Reef Moonshiners Iron Classic)</v>
      </c>
      <c r="F296" s="10"/>
      <c r="G296" s="10"/>
      <c r="H296" s="10"/>
      <c r="I296" s="10"/>
      <c r="J296" s="10"/>
      <c r="K296" s="10"/>
      <c r="L296" s="11"/>
      <c r="M296" s="11"/>
    </row>
    <row r="297" customFormat="false" ht="14.25" hidden="false" customHeight="false" outlineLevel="0" collapsed="false">
      <c r="A297" s="8" t="s">
        <v>0</v>
      </c>
      <c r="B297" s="35" t="s">
        <v>0</v>
      </c>
      <c r="C297" s="9"/>
      <c r="D297" s="9"/>
      <c r="E297" s="55" t="n">
        <f aca="false">IF(AND(E296=N297),X302,0)</f>
        <v>0.0315450833333333</v>
      </c>
      <c r="F297" s="10" t="s">
        <v>47</v>
      </c>
      <c r="G297" s="47"/>
      <c r="H297" s="10"/>
      <c r="I297" s="10"/>
      <c r="J297" s="10"/>
      <c r="K297" s="10"/>
      <c r="L297" s="11"/>
      <c r="M297" s="11"/>
      <c r="N297" s="54" t="s">
        <v>222</v>
      </c>
    </row>
    <row r="298" customFormat="false" ht="14.25" hidden="true" customHeight="false" outlineLevel="0" collapsed="false">
      <c r="A298" s="8"/>
      <c r="B298" s="35"/>
      <c r="C298" s="9"/>
      <c r="D298" s="9"/>
      <c r="E298" s="10"/>
      <c r="F298" s="10"/>
      <c r="G298" s="10"/>
      <c r="H298" s="10"/>
      <c r="I298" s="10"/>
      <c r="J298" s="10"/>
      <c r="K298" s="10"/>
      <c r="L298" s="11"/>
      <c r="M298" s="11"/>
      <c r="N298" s="54" t="s">
        <v>388</v>
      </c>
    </row>
    <row r="299" customFormat="false" ht="14.25" hidden="false" customHeight="false" outlineLevel="0" collapsed="false">
      <c r="A299" s="8" t="s">
        <v>0</v>
      </c>
      <c r="B299" s="35" t="s">
        <v>0</v>
      </c>
      <c r="C299" s="9"/>
      <c r="D299" s="9"/>
      <c r="E299" s="51" t="s">
        <v>126</v>
      </c>
      <c r="F299" s="10"/>
      <c r="G299" s="10"/>
      <c r="H299" s="10"/>
      <c r="I299" s="10"/>
      <c r="J299" s="10"/>
      <c r="K299" s="10"/>
      <c r="L299" s="11"/>
      <c r="M299" s="11"/>
      <c r="N299" s="54" t="s">
        <v>27</v>
      </c>
    </row>
    <row r="300" customFormat="false" ht="14.25" hidden="true" customHeight="false" outlineLevel="0" collapsed="false">
      <c r="A300" s="8"/>
      <c r="B300" s="35"/>
      <c r="C300" s="9"/>
      <c r="D300" s="9"/>
      <c r="E300" s="10"/>
      <c r="F300" s="10"/>
      <c r="G300" s="10"/>
      <c r="H300" s="10"/>
      <c r="I300" s="10"/>
      <c r="J300" s="10"/>
      <c r="K300" s="10"/>
      <c r="L300" s="11"/>
      <c r="M300" s="11"/>
      <c r="N300" s="54"/>
    </row>
    <row r="301" customFormat="false" ht="14.25" hidden="true" customHeight="false" outlineLevel="0" collapsed="false">
      <c r="A301" s="56"/>
      <c r="B301" s="35"/>
      <c r="C301" s="9"/>
      <c r="D301" s="9"/>
      <c r="E301" s="10"/>
      <c r="F301" s="10"/>
      <c r="G301" s="10"/>
      <c r="H301" s="10"/>
      <c r="I301" s="10"/>
      <c r="J301" s="10"/>
      <c r="K301" s="10"/>
      <c r="L301" s="11"/>
      <c r="M301" s="11"/>
      <c r="O301" s="34" t="s">
        <v>53</v>
      </c>
      <c r="P301" s="34" t="s">
        <v>54</v>
      </c>
      <c r="Q301" s="34" t="s">
        <v>55</v>
      </c>
      <c r="R301" s="34" t="s">
        <v>56</v>
      </c>
      <c r="S301" s="34" t="s">
        <v>57</v>
      </c>
      <c r="U301" s="34" t="s">
        <v>58</v>
      </c>
      <c r="V301" s="34" t="s">
        <v>59</v>
      </c>
      <c r="W301" s="34" t="s">
        <v>60</v>
      </c>
      <c r="X301" s="34" t="s">
        <v>61</v>
      </c>
    </row>
    <row r="302" customFormat="false" ht="14.25" hidden="false" customHeight="false" outlineLevel="0" collapsed="false">
      <c r="A302" s="1" t="s">
        <v>0</v>
      </c>
      <c r="B302" s="35" t="s">
        <v>0</v>
      </c>
      <c r="C302" s="9"/>
      <c r="D302" s="9"/>
      <c r="E302" s="10"/>
      <c r="F302" s="10"/>
      <c r="G302" s="10"/>
      <c r="H302" s="10"/>
      <c r="I302" s="10"/>
      <c r="J302" s="10"/>
      <c r="K302" s="10"/>
      <c r="L302" s="11"/>
      <c r="M302" s="11"/>
      <c r="O302" s="34" t="n">
        <v>108</v>
      </c>
      <c r="P302" s="34" t="n">
        <v>0</v>
      </c>
      <c r="Q302" s="34" t="n">
        <v>0.01</v>
      </c>
      <c r="R302" s="34" t="n">
        <f aca="false">Q302-P302</f>
        <v>0.01</v>
      </c>
      <c r="S302" s="34" t="n">
        <f aca="false">R302*$G$7/O302*1</f>
        <v>0.0315450833333333</v>
      </c>
      <c r="U302" s="34" t="n">
        <v>0.01</v>
      </c>
      <c r="V302" s="34" t="n">
        <f aca="false">R302/U302</f>
        <v>1</v>
      </c>
      <c r="W302" s="34" t="n">
        <f aca="false">ROUNDUP(V302,0)</f>
        <v>1</v>
      </c>
      <c r="X302" s="57" t="n">
        <f aca="false">S302/W302</f>
        <v>0.0315450833333333</v>
      </c>
    </row>
    <row r="303" customFormat="false" ht="14.25" hidden="false" customHeight="false" outlineLevel="0" collapsed="false">
      <c r="A303" s="8" t="s">
        <v>0</v>
      </c>
      <c r="B303" s="35" t="s">
        <v>0</v>
      </c>
      <c r="C303" s="9"/>
      <c r="D303" s="9"/>
      <c r="E303" s="51" t="str">
        <f aca="false">IF(AND(G286&gt;=0,G286&lt;=1.5),N304,IF(AND(G286&gt;=1.5,G286&lt;=50),N305,N306))</f>
        <v>Recommended Daily Standard dosage of 0.01µg/L  (Reef Moonshiners NANO/PUMP Iron)</v>
      </c>
      <c r="F303" s="10"/>
      <c r="G303" s="10"/>
      <c r="H303" s="10"/>
      <c r="I303" s="10"/>
      <c r="J303" s="10"/>
      <c r="K303" s="10"/>
      <c r="L303" s="11"/>
      <c r="M303" s="11"/>
    </row>
    <row r="304" customFormat="false" ht="14.25" hidden="false" customHeight="false" outlineLevel="0" collapsed="false">
      <c r="A304" s="8" t="s">
        <v>0</v>
      </c>
      <c r="B304" s="35" t="s">
        <v>0</v>
      </c>
      <c r="C304" s="9"/>
      <c r="D304" s="9"/>
      <c r="E304" s="55" t="n">
        <f aca="false">IF(AND(E303=N304),X309,0)</f>
        <v>0.899384635691658</v>
      </c>
      <c r="F304" s="10" t="s">
        <v>47</v>
      </c>
      <c r="G304" s="47"/>
      <c r="H304" s="10"/>
      <c r="I304" s="10"/>
      <c r="J304" s="10"/>
      <c r="K304" s="10"/>
      <c r="L304" s="11"/>
      <c r="M304" s="11"/>
      <c r="N304" s="54" t="s">
        <v>223</v>
      </c>
    </row>
    <row r="305" customFormat="false" ht="14.25" hidden="true" customHeight="false" outlineLevel="0" collapsed="false">
      <c r="A305" s="8"/>
      <c r="B305" s="35"/>
      <c r="C305" s="9"/>
      <c r="D305" s="9"/>
      <c r="E305" s="10"/>
      <c r="F305" s="10"/>
      <c r="G305" s="10"/>
      <c r="H305" s="10"/>
      <c r="I305" s="10"/>
      <c r="J305" s="10"/>
      <c r="K305" s="10"/>
      <c r="L305" s="11"/>
      <c r="M305" s="11"/>
      <c r="N305" s="54" t="s">
        <v>388</v>
      </c>
    </row>
    <row r="306" customFormat="false" ht="14.25" hidden="true" customHeight="false" outlineLevel="0" collapsed="false">
      <c r="A306" s="8"/>
      <c r="B306" s="35"/>
      <c r="C306" s="9"/>
      <c r="D306" s="9"/>
      <c r="E306" s="51"/>
      <c r="F306" s="10"/>
      <c r="G306" s="10"/>
      <c r="H306" s="10"/>
      <c r="I306" s="10"/>
      <c r="J306" s="10"/>
      <c r="K306" s="10"/>
      <c r="L306" s="11"/>
      <c r="M306" s="11"/>
      <c r="N306" s="54" t="s">
        <v>27</v>
      </c>
    </row>
    <row r="307" customFormat="false" ht="14.25" hidden="true" customHeight="false" outlineLevel="0" collapsed="false">
      <c r="A307" s="8"/>
      <c r="B307" s="35"/>
      <c r="C307" s="9"/>
      <c r="D307" s="9"/>
      <c r="E307" s="10"/>
      <c r="F307" s="10"/>
      <c r="G307" s="10"/>
      <c r="H307" s="10"/>
      <c r="I307" s="10"/>
      <c r="J307" s="10"/>
      <c r="K307" s="10"/>
      <c r="L307" s="11"/>
      <c r="M307" s="11"/>
      <c r="N307" s="54"/>
    </row>
    <row r="308" customFormat="false" ht="14.25" hidden="true" customHeight="false" outlineLevel="0" collapsed="false">
      <c r="A308" s="56"/>
      <c r="B308" s="35"/>
      <c r="C308" s="9"/>
      <c r="D308" s="9"/>
      <c r="E308" s="10"/>
      <c r="F308" s="10"/>
      <c r="G308" s="10"/>
      <c r="H308" s="10"/>
      <c r="I308" s="10"/>
      <c r="J308" s="10"/>
      <c r="K308" s="10"/>
      <c r="L308" s="11"/>
      <c r="M308" s="11"/>
      <c r="O308" s="34" t="s">
        <v>53</v>
      </c>
      <c r="P308" s="34" t="s">
        <v>54</v>
      </c>
      <c r="Q308" s="34" t="s">
        <v>55</v>
      </c>
      <c r="R308" s="34" t="s">
        <v>56</v>
      </c>
      <c r="S308" s="34" t="s">
        <v>57</v>
      </c>
      <c r="U308" s="34" t="s">
        <v>58</v>
      </c>
      <c r="V308" s="34" t="s">
        <v>59</v>
      </c>
      <c r="W308" s="34" t="s">
        <v>60</v>
      </c>
      <c r="X308" s="34" t="s">
        <v>61</v>
      </c>
    </row>
    <row r="309" customFormat="false" ht="14.25" hidden="true" customHeight="false" outlineLevel="0" collapsed="false">
      <c r="B309" s="35"/>
      <c r="C309" s="9"/>
      <c r="D309" s="9"/>
      <c r="E309" s="10"/>
      <c r="F309" s="10"/>
      <c r="G309" s="10"/>
      <c r="H309" s="10"/>
      <c r="I309" s="10"/>
      <c r="J309" s="10"/>
      <c r="K309" s="10"/>
      <c r="L309" s="11"/>
      <c r="M309" s="11"/>
      <c r="O309" s="34" t="n">
        <v>3.788</v>
      </c>
      <c r="P309" s="34" t="n">
        <v>0</v>
      </c>
      <c r="Q309" s="34" t="n">
        <v>0.01</v>
      </c>
      <c r="R309" s="34" t="n">
        <f aca="false">Q309-P309</f>
        <v>0.01</v>
      </c>
      <c r="S309" s="34" t="n">
        <f aca="false">R309*$G$7/O309*1</f>
        <v>0.899384635691658</v>
      </c>
      <c r="U309" s="34" t="n">
        <v>0.01</v>
      </c>
      <c r="V309" s="34" t="n">
        <f aca="false">R309/U309</f>
        <v>1</v>
      </c>
      <c r="W309" s="34" t="n">
        <f aca="false">ROUNDUP(V309,0)</f>
        <v>1</v>
      </c>
      <c r="X309" s="57" t="n">
        <f aca="false">S309/W309</f>
        <v>0.899384635691658</v>
      </c>
    </row>
    <row r="310" customFormat="false" ht="14.25" hidden="true" customHeight="false" outlineLevel="0" collapsed="false">
      <c r="A310" s="8"/>
      <c r="B310" s="35"/>
      <c r="C310" s="9"/>
      <c r="D310" s="9"/>
      <c r="E310" s="10"/>
      <c r="F310" s="10"/>
      <c r="G310" s="10"/>
      <c r="H310" s="10"/>
      <c r="I310" s="10"/>
      <c r="J310" s="10"/>
      <c r="K310" s="10"/>
      <c r="L310" s="11"/>
      <c r="M310" s="11"/>
    </row>
    <row r="311" customFormat="false" ht="14.25" hidden="true" customHeight="false" outlineLevel="0" collapsed="false">
      <c r="B311" s="35"/>
      <c r="C311" s="9"/>
      <c r="D311" s="9"/>
      <c r="E311" s="10"/>
      <c r="F311" s="10"/>
      <c r="G311" s="10"/>
      <c r="H311" s="10"/>
      <c r="I311" s="10"/>
      <c r="J311" s="10"/>
      <c r="K311" s="10"/>
      <c r="L311" s="11"/>
      <c r="M311" s="11"/>
    </row>
    <row r="312" customFormat="false" ht="14.25" hidden="true" customHeight="false" outlineLevel="0" collapsed="false">
      <c r="B312" s="35"/>
      <c r="C312" s="9"/>
      <c r="D312" s="9"/>
      <c r="E312" s="10"/>
      <c r="F312" s="10"/>
      <c r="G312" s="10"/>
      <c r="H312" s="10"/>
      <c r="I312" s="10"/>
      <c r="J312" s="10"/>
      <c r="K312" s="10"/>
      <c r="L312" s="11"/>
      <c r="M312" s="11"/>
    </row>
    <row r="313" customFormat="false" ht="14.25" hidden="true" customHeight="false" outlineLevel="0" collapsed="false">
      <c r="B313" s="35"/>
      <c r="C313" s="9"/>
      <c r="D313" s="9"/>
      <c r="E313" s="10"/>
      <c r="F313" s="10"/>
      <c r="G313" s="10"/>
      <c r="H313" s="10"/>
      <c r="I313" s="10"/>
      <c r="J313" s="10"/>
      <c r="K313" s="10"/>
      <c r="L313" s="11"/>
      <c r="M313" s="11"/>
    </row>
    <row r="314" customFormat="false" ht="15" hidden="false" customHeight="true" outlineLevel="0" collapsed="false">
      <c r="A314" s="1" t="s">
        <v>0</v>
      </c>
      <c r="B314" s="35" t="s">
        <v>0</v>
      </c>
      <c r="C314" s="9"/>
      <c r="D314" s="30"/>
      <c r="E314" s="31"/>
      <c r="F314" s="31"/>
      <c r="G314" s="31"/>
      <c r="H314" s="31"/>
      <c r="I314" s="31"/>
      <c r="J314" s="31"/>
      <c r="K314" s="31"/>
      <c r="L314" s="32"/>
      <c r="M314" s="11"/>
    </row>
    <row r="315" customFormat="false" ht="15" hidden="false" customHeight="true" outlineLevel="0" collapsed="false">
      <c r="A315" s="8" t="s">
        <v>0</v>
      </c>
      <c r="B315" s="35" t="s">
        <v>0</v>
      </c>
      <c r="C315" s="9"/>
      <c r="D315" s="10"/>
      <c r="E315" s="10"/>
      <c r="F315" s="10"/>
      <c r="G315" s="10"/>
      <c r="H315" s="10"/>
      <c r="I315" s="10"/>
      <c r="J315" s="10"/>
      <c r="K315" s="10"/>
      <c r="L315" s="10"/>
      <c r="M315" s="11"/>
    </row>
    <row r="316" customFormat="false" ht="8.25" hidden="false" customHeight="true" outlineLevel="0" collapsed="false">
      <c r="A316" s="8" t="s">
        <v>0</v>
      </c>
      <c r="B316" s="35" t="s">
        <v>0</v>
      </c>
      <c r="C316" s="9"/>
      <c r="D316" s="40"/>
      <c r="E316" s="41"/>
      <c r="F316" s="41"/>
      <c r="G316" s="41"/>
      <c r="H316" s="41"/>
      <c r="I316" s="41"/>
      <c r="J316" s="41"/>
      <c r="K316" s="41"/>
      <c r="L316" s="43"/>
      <c r="M316" s="11"/>
    </row>
    <row r="317" customFormat="false" ht="18" hidden="false" customHeight="true" outlineLevel="0" collapsed="false">
      <c r="A317" s="8" t="s">
        <v>0</v>
      </c>
      <c r="B317" s="35" t="s">
        <v>0</v>
      </c>
      <c r="C317" s="9"/>
      <c r="D317" s="9"/>
      <c r="E317" s="49" t="s">
        <v>112</v>
      </c>
      <c r="F317" s="10"/>
      <c r="G317" s="50" t="n">
        <v>0.65</v>
      </c>
      <c r="H317" s="10" t="s">
        <v>40</v>
      </c>
      <c r="I317" s="10"/>
      <c r="J317" s="10"/>
      <c r="K317" s="51" t="s">
        <v>18</v>
      </c>
      <c r="L317" s="11"/>
      <c r="M317" s="11"/>
    </row>
    <row r="318" customFormat="false" ht="129.75" hidden="false" customHeight="true" outlineLevel="0" collapsed="false">
      <c r="A318" s="8" t="s">
        <v>0</v>
      </c>
      <c r="B318" s="35" t="s">
        <v>0</v>
      </c>
      <c r="C318" s="9"/>
      <c r="D318" s="9"/>
      <c r="E318" s="10"/>
      <c r="F318" s="10"/>
      <c r="G318" s="10"/>
      <c r="H318" s="10"/>
      <c r="I318" s="10"/>
      <c r="J318" s="10"/>
      <c r="K318" s="52" t="str">
        <f aca="false">IF(AND(G317&gt;=O319,G317&lt;=P319),N319,IF(AND(G317&gt;=O320,G317&lt;=P320),N320,IF(AND(G317&gt;=O321,G317&lt;=P321),N321,IF(AND(G317&gt;=O322,G317&lt;=P322),N322,IF(AND(G317&gt;=O323,G317&lt;=P323),N323,IF(AND(G317&gt;=O324,G317&lt;=P324),N324,IF(AND(G317&gt;=O325,G317&lt;=P325),N325,N326)))))))</f>
        <v>Below target level, correct this Element with Reef Moonshiners Fluoride as per Dosing instructions below or via use of the Reef Moonshiners Calculator.
Reef Moonshiner target of 1.5 is recommended.</v>
      </c>
      <c r="L318" s="11"/>
      <c r="M318" s="11"/>
      <c r="O318" s="34" t="s">
        <v>19</v>
      </c>
      <c r="P318" s="34" t="s">
        <v>20</v>
      </c>
    </row>
    <row r="319" customFormat="false" ht="86.25" hidden="true" customHeight="true" outlineLevel="0" collapsed="false">
      <c r="A319" s="8"/>
      <c r="B319" s="35"/>
      <c r="C319" s="9"/>
      <c r="D319" s="9"/>
      <c r="E319" s="10"/>
      <c r="F319" s="10"/>
      <c r="G319" s="10"/>
      <c r="H319" s="10"/>
      <c r="I319" s="10"/>
      <c r="J319" s="10"/>
      <c r="K319" s="53"/>
      <c r="L319" s="11"/>
      <c r="M319" s="11"/>
      <c r="N319" s="54" t="s">
        <v>113</v>
      </c>
      <c r="O319" s="34" t="n">
        <v>0</v>
      </c>
      <c r="P319" s="34" t="n">
        <v>0</v>
      </c>
    </row>
    <row r="320" customFormat="false" ht="57" hidden="true" customHeight="true" outlineLevel="0" collapsed="false">
      <c r="A320" s="8"/>
      <c r="B320" s="35"/>
      <c r="C320" s="9"/>
      <c r="D320" s="9"/>
      <c r="E320" s="10"/>
      <c r="F320" s="10"/>
      <c r="G320" s="10"/>
      <c r="H320" s="10"/>
      <c r="I320" s="10"/>
      <c r="J320" s="10"/>
      <c r="K320" s="53"/>
      <c r="L320" s="11"/>
      <c r="M320" s="11"/>
      <c r="N320" s="54" t="s">
        <v>114</v>
      </c>
      <c r="O320" s="34" t="n">
        <v>0.01</v>
      </c>
      <c r="P320" s="34" t="n">
        <v>0.49</v>
      </c>
    </row>
    <row r="321" customFormat="false" ht="57" hidden="true" customHeight="true" outlineLevel="0" collapsed="false">
      <c r="A321" s="8"/>
      <c r="B321" s="35"/>
      <c r="C321" s="9"/>
      <c r="D321" s="9"/>
      <c r="E321" s="10"/>
      <c r="F321" s="10"/>
      <c r="G321" s="10"/>
      <c r="H321" s="10"/>
      <c r="I321" s="10"/>
      <c r="J321" s="10"/>
      <c r="K321" s="53"/>
      <c r="L321" s="11"/>
      <c r="M321" s="11"/>
      <c r="N321" s="54" t="s">
        <v>115</v>
      </c>
      <c r="O321" s="34" t="n">
        <v>0.5</v>
      </c>
      <c r="P321" s="34" t="n">
        <v>1.39</v>
      </c>
    </row>
    <row r="322" customFormat="false" ht="72" hidden="true" customHeight="true" outlineLevel="0" collapsed="false">
      <c r="A322" s="8"/>
      <c r="B322" s="35"/>
      <c r="C322" s="9"/>
      <c r="D322" s="9"/>
      <c r="E322" s="10"/>
      <c r="F322" s="10"/>
      <c r="G322" s="10"/>
      <c r="H322" s="10"/>
      <c r="I322" s="10"/>
      <c r="J322" s="10"/>
      <c r="K322" s="53"/>
      <c r="L322" s="11"/>
      <c r="M322" s="11"/>
      <c r="N322" s="54" t="s">
        <v>116</v>
      </c>
      <c r="O322" s="34" t="n">
        <v>1.4</v>
      </c>
      <c r="P322" s="34" t="n">
        <v>1.5</v>
      </c>
    </row>
    <row r="323" customFormat="false" ht="86.25" hidden="true" customHeight="true" outlineLevel="0" collapsed="false">
      <c r="A323" s="8"/>
      <c r="B323" s="35"/>
      <c r="C323" s="9"/>
      <c r="D323" s="9"/>
      <c r="E323" s="10"/>
      <c r="F323" s="10"/>
      <c r="G323" s="10"/>
      <c r="H323" s="10"/>
      <c r="I323" s="10"/>
      <c r="J323" s="10"/>
      <c r="K323" s="53"/>
      <c r="L323" s="11"/>
      <c r="M323" s="11"/>
      <c r="N323" s="54" t="s">
        <v>117</v>
      </c>
      <c r="O323" s="34" t="n">
        <v>1.51</v>
      </c>
      <c r="P323" s="34" t="n">
        <v>1.8</v>
      </c>
    </row>
    <row r="324" customFormat="false" ht="100.5" hidden="true" customHeight="true" outlineLevel="0" collapsed="false">
      <c r="A324" s="8"/>
      <c r="B324" s="35"/>
      <c r="C324" s="9"/>
      <c r="D324" s="9"/>
      <c r="E324" s="10"/>
      <c r="F324" s="10"/>
      <c r="G324" s="10"/>
      <c r="H324" s="10"/>
      <c r="I324" s="10"/>
      <c r="J324" s="10"/>
      <c r="K324" s="53"/>
      <c r="L324" s="11"/>
      <c r="M324" s="11"/>
      <c r="N324" s="54" t="s">
        <v>118</v>
      </c>
      <c r="O324" s="34" t="n">
        <v>1.81</v>
      </c>
      <c r="P324" s="34" t="n">
        <v>2</v>
      </c>
    </row>
    <row r="325" customFormat="false" ht="72" hidden="true" customHeight="true" outlineLevel="0" collapsed="false">
      <c r="A325" s="8"/>
      <c r="B325" s="35"/>
      <c r="C325" s="9"/>
      <c r="D325" s="9"/>
      <c r="E325" s="10"/>
      <c r="F325" s="10"/>
      <c r="G325" s="10"/>
      <c r="H325" s="10"/>
      <c r="I325" s="10"/>
      <c r="J325" s="10"/>
      <c r="K325" s="53"/>
      <c r="L325" s="11"/>
      <c r="M325" s="11"/>
      <c r="N325" s="54" t="s">
        <v>119</v>
      </c>
      <c r="O325" s="34" t="n">
        <v>2.01</v>
      </c>
      <c r="P325" s="34" t="n">
        <v>3</v>
      </c>
    </row>
    <row r="326" customFormat="false" ht="14.25" hidden="true" customHeight="false" outlineLevel="0" collapsed="false">
      <c r="A326" s="8"/>
      <c r="B326" s="35"/>
      <c r="C326" s="9"/>
      <c r="D326" s="9"/>
      <c r="E326" s="10"/>
      <c r="F326" s="10"/>
      <c r="G326" s="10"/>
      <c r="H326" s="10"/>
      <c r="I326" s="10"/>
      <c r="J326" s="10"/>
      <c r="L326" s="11"/>
      <c r="M326" s="11"/>
      <c r="N326" s="34" t="s">
        <v>27</v>
      </c>
    </row>
    <row r="327" customFormat="false" ht="14.25" hidden="false" customHeight="false" outlineLevel="0" collapsed="false">
      <c r="A327" s="8" t="s">
        <v>0</v>
      </c>
      <c r="B327" s="35" t="s">
        <v>0</v>
      </c>
      <c r="C327" s="9"/>
      <c r="D327" s="9"/>
      <c r="E327" s="10"/>
      <c r="F327" s="10"/>
      <c r="G327" s="10"/>
      <c r="H327" s="10"/>
      <c r="I327" s="10"/>
      <c r="J327" s="10"/>
      <c r="K327" s="10"/>
      <c r="L327" s="11"/>
      <c r="M327" s="11"/>
    </row>
    <row r="328" customFormat="false" ht="14.25" hidden="false" customHeight="false" outlineLevel="0" collapsed="false">
      <c r="A328" s="8" t="s">
        <v>0</v>
      </c>
      <c r="B328" s="35" t="s">
        <v>0</v>
      </c>
      <c r="C328" s="9"/>
      <c r="D328" s="9"/>
      <c r="E328" s="51" t="str">
        <f aca="false">IF(AND(G317&gt;=0,G317&lt;=1.5),N329,IF(AND(G317&gt;=1.5,G317&lt;=3),N330,N331))</f>
        <v>Correction dosage recommended to achieve ideal target of 1.5mg/L   (Reef Moonshiners Fluoride)</v>
      </c>
      <c r="F328" s="10"/>
      <c r="G328" s="10"/>
      <c r="H328" s="10"/>
      <c r="I328" s="10"/>
      <c r="J328" s="10"/>
      <c r="K328" s="10"/>
      <c r="L328" s="11"/>
      <c r="M328" s="11"/>
    </row>
    <row r="329" customFormat="false" ht="18" hidden="false" customHeight="true" outlineLevel="0" collapsed="false">
      <c r="A329" s="8" t="s">
        <v>0</v>
      </c>
      <c r="B329" s="35" t="s">
        <v>0</v>
      </c>
      <c r="C329" s="9"/>
      <c r="D329" s="9"/>
      <c r="E329" s="55" t="n">
        <f aca="false">IF(AND(E328=N329),X334,0)</f>
        <v>32.175985</v>
      </c>
      <c r="F329" s="10" t="s">
        <v>47</v>
      </c>
      <c r="G329" s="47" t="s">
        <v>48</v>
      </c>
      <c r="H329" s="10" t="n">
        <f aca="false">IF(AND(E328=N329),W334,0)</f>
        <v>9</v>
      </c>
      <c r="I329" s="10" t="s">
        <v>49</v>
      </c>
      <c r="J329" s="10"/>
      <c r="K329" s="10"/>
      <c r="L329" s="11"/>
      <c r="M329" s="11"/>
      <c r="N329" s="54" t="s">
        <v>120</v>
      </c>
    </row>
    <row r="330" customFormat="false" ht="14.25" hidden="true" customHeight="false" outlineLevel="0" collapsed="false">
      <c r="A330" s="8"/>
      <c r="B330" s="35"/>
      <c r="C330" s="9"/>
      <c r="D330" s="9"/>
      <c r="E330" s="10"/>
      <c r="F330" s="10"/>
      <c r="G330" s="10"/>
      <c r="H330" s="10"/>
      <c r="I330" s="10"/>
      <c r="J330" s="10"/>
      <c r="K330" s="10"/>
      <c r="L330" s="11"/>
      <c r="M330" s="11"/>
      <c r="N330" s="54" t="s">
        <v>51</v>
      </c>
    </row>
    <row r="331" customFormat="false" ht="14.25" hidden="true" customHeight="false" outlineLevel="0" collapsed="false">
      <c r="A331" s="8"/>
      <c r="B331" s="35"/>
      <c r="C331" s="9"/>
      <c r="D331" s="9"/>
      <c r="E331" s="10"/>
      <c r="F331" s="10"/>
      <c r="G331" s="10"/>
      <c r="H331" s="10"/>
      <c r="I331" s="10"/>
      <c r="J331" s="10"/>
      <c r="K331" s="10"/>
      <c r="L331" s="11"/>
      <c r="M331" s="11"/>
      <c r="N331" s="54" t="s">
        <v>27</v>
      </c>
    </row>
    <row r="332" customFormat="false" ht="14.25" hidden="true" customHeight="false" outlineLevel="0" collapsed="false">
      <c r="A332" s="8"/>
      <c r="B332" s="35"/>
      <c r="C332" s="9"/>
      <c r="D332" s="9"/>
      <c r="E332" s="10"/>
      <c r="F332" s="10"/>
      <c r="G332" s="10"/>
      <c r="H332" s="10"/>
      <c r="I332" s="10"/>
      <c r="J332" s="10"/>
      <c r="K332" s="10"/>
      <c r="L332" s="11"/>
      <c r="M332" s="11"/>
      <c r="N332" s="54"/>
    </row>
    <row r="333" customFormat="false" ht="14.25" hidden="true" customHeight="false" outlineLevel="0" collapsed="false">
      <c r="A333" s="56"/>
      <c r="B333" s="35"/>
      <c r="C333" s="9"/>
      <c r="D333" s="9"/>
      <c r="E333" s="10"/>
      <c r="F333" s="10"/>
      <c r="G333" s="10"/>
      <c r="H333" s="10"/>
      <c r="I333" s="10"/>
      <c r="J333" s="10"/>
      <c r="K333" s="10"/>
      <c r="L333" s="11"/>
      <c r="M333" s="11"/>
      <c r="O333" s="34" t="s">
        <v>53</v>
      </c>
      <c r="P333" s="34" t="s">
        <v>54</v>
      </c>
      <c r="Q333" s="34" t="s">
        <v>55</v>
      </c>
      <c r="R333" s="34" t="s">
        <v>56</v>
      </c>
      <c r="S333" s="34" t="s">
        <v>57</v>
      </c>
      <c r="U333" s="34" t="s">
        <v>58</v>
      </c>
      <c r="V333" s="34" t="s">
        <v>59</v>
      </c>
      <c r="W333" s="34" t="s">
        <v>60</v>
      </c>
      <c r="X333" s="34" t="s">
        <v>61</v>
      </c>
    </row>
    <row r="334" customFormat="false" ht="15" hidden="false" customHeight="true" outlineLevel="0" collapsed="false">
      <c r="A334" s="1" t="s">
        <v>0</v>
      </c>
      <c r="B334" s="35" t="s">
        <v>0</v>
      </c>
      <c r="C334" s="9"/>
      <c r="D334" s="30"/>
      <c r="E334" s="31"/>
      <c r="F334" s="31"/>
      <c r="G334" s="31"/>
      <c r="H334" s="31"/>
      <c r="I334" s="31"/>
      <c r="J334" s="31"/>
      <c r="K334" s="31"/>
      <c r="L334" s="32"/>
      <c r="M334" s="11"/>
      <c r="O334" s="34" t="n">
        <v>1000</v>
      </c>
      <c r="P334" s="34" t="n">
        <f aca="false">G317</f>
        <v>0.65</v>
      </c>
      <c r="Q334" s="34" t="n">
        <v>1.5</v>
      </c>
      <c r="R334" s="34" t="n">
        <f aca="false">Q334-P334</f>
        <v>0.85</v>
      </c>
      <c r="S334" s="34" t="n">
        <f aca="false">R334*$G$7/O334*1000</f>
        <v>289.583865</v>
      </c>
      <c r="U334" s="34" t="n">
        <v>0.1</v>
      </c>
      <c r="V334" s="34" t="n">
        <f aca="false">R334/U334</f>
        <v>8.5</v>
      </c>
      <c r="W334" s="34" t="n">
        <f aca="false">ROUNDUP(V334,0)</f>
        <v>9</v>
      </c>
      <c r="X334" s="57" t="n">
        <f aca="false">S334/W334</f>
        <v>32.175985</v>
      </c>
    </row>
    <row r="335" customFormat="false" ht="15" hidden="false" customHeight="true" outlineLevel="0" collapsed="false">
      <c r="B335" s="35"/>
      <c r="C335" s="9"/>
      <c r="D335" s="10"/>
      <c r="E335" s="10"/>
      <c r="F335" s="10"/>
      <c r="G335" s="10"/>
      <c r="H335" s="10"/>
      <c r="I335" s="10"/>
      <c r="J335" s="10"/>
      <c r="K335" s="10"/>
      <c r="L335" s="10"/>
      <c r="M335" s="11"/>
    </row>
    <row r="336" customFormat="false" ht="8.25" hidden="false" customHeight="true" outlineLevel="0" collapsed="false">
      <c r="A336" s="8" t="s">
        <v>0</v>
      </c>
      <c r="B336" s="35" t="s">
        <v>0</v>
      </c>
      <c r="C336" s="9"/>
      <c r="D336" s="40"/>
      <c r="E336" s="41"/>
      <c r="F336" s="41"/>
      <c r="G336" s="41"/>
      <c r="H336" s="41"/>
      <c r="I336" s="41"/>
      <c r="J336" s="41"/>
      <c r="K336" s="41"/>
      <c r="L336" s="43"/>
      <c r="M336" s="11"/>
    </row>
    <row r="337" customFormat="false" ht="18" hidden="false" customHeight="true" outlineLevel="0" collapsed="false">
      <c r="A337" s="8" t="s">
        <v>0</v>
      </c>
      <c r="B337" s="35" t="s">
        <v>0</v>
      </c>
      <c r="C337" s="9"/>
      <c r="D337" s="9"/>
      <c r="E337" s="49" t="s">
        <v>146</v>
      </c>
      <c r="F337" s="10"/>
      <c r="G337" s="50" t="n">
        <v>50.8</v>
      </c>
      <c r="H337" s="60" t="s">
        <v>131</v>
      </c>
      <c r="I337" s="10"/>
      <c r="J337" s="10"/>
      <c r="K337" s="51" t="s">
        <v>18</v>
      </c>
      <c r="L337" s="11"/>
      <c r="M337" s="11"/>
    </row>
    <row r="338" customFormat="false" ht="243.75" hidden="false" customHeight="true" outlineLevel="0" collapsed="false">
      <c r="A338" s="8" t="s">
        <v>0</v>
      </c>
      <c r="B338" s="35" t="s">
        <v>0</v>
      </c>
      <c r="C338" s="9"/>
      <c r="D338" s="9"/>
      <c r="E338" s="10"/>
      <c r="F338" s="10"/>
      <c r="G338" s="10"/>
      <c r="H338" s="10"/>
      <c r="I338" s="10"/>
      <c r="J338" s="10"/>
      <c r="K338" s="52" t="str">
        <f aca="false">IF(AND(G337&gt;=O339,G337&lt;=P339),N339,IF(AND(G337&gt;=O340,G337&lt;=P340),N340,IF(AND(G337&gt;=O341,G337&lt;=P341),N341,IF(AND(G337&gt;=O342,G337&lt;=P342),N342,IF(AND(G337&gt;=O343,G337&lt;=P343),N343,IF(AND(G337&gt;=O344,G337&lt;=P344),N344,N345))))))</f>
        <v>Low, but not depleted. Follow the daily Iodide drop dosing as described in the Moonshiner Handbook Iodine section ( which is a must read! ).
Typically 2-3 drops per 100Gallons of Reef Moonshiners Iodide are dosed daily and the amount of drops is going to be adjusted from ICP to ICP until the Iodine levels between 75-95 are achieved.
Each drop is considered 0.03ml 
No single time correction dosages are recommended!
Significant changes in the Filtration system such as aeration and skimmer changes can influence the daily Iodine dosing routine, hence keep monitoring via ICP and maintain consistence on dosing it daily.
</v>
      </c>
      <c r="L338" s="11"/>
      <c r="M338" s="11"/>
      <c r="O338" s="34" t="s">
        <v>19</v>
      </c>
      <c r="P338" s="34" t="s">
        <v>20</v>
      </c>
    </row>
    <row r="339" customFormat="false" ht="201" hidden="true" customHeight="true" outlineLevel="0" collapsed="false">
      <c r="A339" s="8"/>
      <c r="B339" s="35"/>
      <c r="C339" s="9"/>
      <c r="D339" s="9"/>
      <c r="E339" s="10"/>
      <c r="F339" s="10"/>
      <c r="G339" s="10"/>
      <c r="H339" s="10"/>
      <c r="I339" s="10"/>
      <c r="J339" s="10"/>
      <c r="K339" s="53"/>
      <c r="L339" s="11"/>
      <c r="M339" s="11"/>
      <c r="N339" s="54" t="s">
        <v>147</v>
      </c>
      <c r="O339" s="34" t="n">
        <v>0</v>
      </c>
      <c r="P339" s="34" t="n">
        <v>25</v>
      </c>
    </row>
    <row r="340" customFormat="false" ht="172.5" hidden="true" customHeight="true" outlineLevel="0" collapsed="false">
      <c r="A340" s="8"/>
      <c r="B340" s="35"/>
      <c r="C340" s="9"/>
      <c r="D340" s="9"/>
      <c r="E340" s="10"/>
      <c r="F340" s="10"/>
      <c r="G340" s="10"/>
      <c r="H340" s="10"/>
      <c r="I340" s="10"/>
      <c r="J340" s="10"/>
      <c r="K340" s="53"/>
      <c r="L340" s="11"/>
      <c r="M340" s="11"/>
      <c r="N340" s="54" t="s">
        <v>148</v>
      </c>
      <c r="O340" s="34" t="n">
        <v>25.01</v>
      </c>
      <c r="P340" s="34" t="n">
        <v>75</v>
      </c>
    </row>
    <row r="341" customFormat="false" ht="86.25" hidden="true" customHeight="true" outlineLevel="0" collapsed="false">
      <c r="A341" s="8"/>
      <c r="B341" s="35"/>
      <c r="C341" s="9"/>
      <c r="D341" s="9"/>
      <c r="E341" s="10"/>
      <c r="F341" s="10"/>
      <c r="G341" s="10"/>
      <c r="H341" s="10"/>
      <c r="I341" s="10"/>
      <c r="J341" s="10"/>
      <c r="K341" s="53"/>
      <c r="L341" s="11"/>
      <c r="M341" s="11"/>
      <c r="N341" s="54" t="s">
        <v>149</v>
      </c>
      <c r="O341" s="34" t="n">
        <v>75.01</v>
      </c>
      <c r="P341" s="34" t="n">
        <v>95</v>
      </c>
    </row>
    <row r="342" customFormat="false" ht="86.25" hidden="true" customHeight="true" outlineLevel="0" collapsed="false">
      <c r="A342" s="8"/>
      <c r="B342" s="35"/>
      <c r="C342" s="9"/>
      <c r="D342" s="9"/>
      <c r="E342" s="10"/>
      <c r="F342" s="10"/>
      <c r="G342" s="10"/>
      <c r="H342" s="10"/>
      <c r="I342" s="10"/>
      <c r="J342" s="10"/>
      <c r="K342" s="53"/>
      <c r="L342" s="11"/>
      <c r="M342" s="11"/>
      <c r="N342" s="54" t="s">
        <v>150</v>
      </c>
      <c r="O342" s="34" t="n">
        <v>95.01</v>
      </c>
      <c r="P342" s="34" t="n">
        <v>150</v>
      </c>
    </row>
    <row r="343" customFormat="false" ht="172.5" hidden="true" customHeight="true" outlineLevel="0" collapsed="false">
      <c r="A343" s="8"/>
      <c r="B343" s="35"/>
      <c r="C343" s="9"/>
      <c r="D343" s="9"/>
      <c r="E343" s="10"/>
      <c r="F343" s="10"/>
      <c r="G343" s="10"/>
      <c r="H343" s="10"/>
      <c r="I343" s="10"/>
      <c r="J343" s="10"/>
      <c r="K343" s="53"/>
      <c r="L343" s="11"/>
      <c r="M343" s="11"/>
      <c r="N343" s="54" t="s">
        <v>151</v>
      </c>
      <c r="O343" s="34" t="n">
        <v>150.01</v>
      </c>
      <c r="P343" s="34" t="n">
        <v>500</v>
      </c>
    </row>
    <row r="344" customFormat="false" ht="172.5" hidden="true" customHeight="true" outlineLevel="0" collapsed="false">
      <c r="A344" s="8"/>
      <c r="B344" s="35"/>
      <c r="C344" s="9"/>
      <c r="D344" s="9"/>
      <c r="E344" s="10"/>
      <c r="F344" s="10"/>
      <c r="G344" s="10"/>
      <c r="H344" s="10"/>
      <c r="I344" s="10"/>
      <c r="J344" s="10"/>
      <c r="K344" s="53"/>
      <c r="L344" s="11"/>
      <c r="M344" s="11"/>
      <c r="N344" s="54" t="s">
        <v>152</v>
      </c>
      <c r="O344" s="34" t="n">
        <v>500.01</v>
      </c>
      <c r="P344" s="34" t="n">
        <v>1500</v>
      </c>
    </row>
    <row r="345" customFormat="false" ht="14.25" hidden="true" customHeight="false" outlineLevel="0" collapsed="false">
      <c r="A345" s="8"/>
      <c r="B345" s="35"/>
      <c r="C345" s="9"/>
      <c r="D345" s="9"/>
      <c r="E345" s="10"/>
      <c r="F345" s="10"/>
      <c r="G345" s="10"/>
      <c r="H345" s="10"/>
      <c r="I345" s="10"/>
      <c r="J345" s="10"/>
      <c r="L345" s="11"/>
      <c r="M345" s="11"/>
      <c r="N345" s="34" t="s">
        <v>27</v>
      </c>
    </row>
    <row r="346" customFormat="false" ht="14.25" hidden="false" customHeight="false" outlineLevel="0" collapsed="false">
      <c r="A346" s="8" t="s">
        <v>0</v>
      </c>
      <c r="B346" s="35" t="s">
        <v>0</v>
      </c>
      <c r="C346" s="9"/>
      <c r="D346" s="9"/>
      <c r="E346" s="10"/>
      <c r="F346" s="10"/>
      <c r="G346" s="10"/>
      <c r="H346" s="10"/>
      <c r="I346" s="10"/>
      <c r="J346" s="10"/>
      <c r="K346" s="10"/>
      <c r="L346" s="11"/>
      <c r="M346" s="11"/>
    </row>
    <row r="347" customFormat="false" ht="99" hidden="false" customHeight="true" outlineLevel="0" collapsed="false">
      <c r="A347" s="8" t="s">
        <v>0</v>
      </c>
      <c r="B347" s="35" t="s">
        <v>0</v>
      </c>
      <c r="C347" s="9"/>
      <c r="D347" s="9"/>
      <c r="E347" s="62" t="str">
        <f aca="false">IF(AND(G337&gt;=0,G337&lt;=95),N348,IF(AND(G337&gt;=95,G337&lt;=1800),N349,N350))</f>
        <v>Daily Dosage of Reef Moonshiners Iodide is recommended until 75-95 is achieved. 
As a starting point, 2-3 drops per 100Gallons are dosed daily and the amount of drops is going to be adjusted from ICP to ICP.
Read the Iodine Dosing Instruction page in the Reef Moonshiner's Handbook for all the details and how to apply this routine.
Read the Reef Moonshiner's Handbook guidance for the recommended Cobalt blue dropper bottles as used for other elements as needed.
Info: The dropper bottles will dispense on average 0.03ml of liquid per drop.</v>
      </c>
      <c r="F347" s="62"/>
      <c r="G347" s="62"/>
      <c r="H347" s="62"/>
      <c r="I347" s="62"/>
      <c r="J347" s="62"/>
      <c r="K347" s="62"/>
      <c r="L347" s="11"/>
      <c r="M347" s="11"/>
    </row>
    <row r="348" customFormat="false" ht="129" hidden="true" customHeight="true" outlineLevel="0" collapsed="false">
      <c r="A348" s="8"/>
      <c r="B348" s="35"/>
      <c r="C348" s="9"/>
      <c r="D348" s="9"/>
      <c r="E348" s="55"/>
      <c r="F348" s="10"/>
      <c r="G348" s="47"/>
      <c r="H348" s="10"/>
      <c r="I348" s="10"/>
      <c r="J348" s="10"/>
      <c r="K348" s="10"/>
      <c r="L348" s="11"/>
      <c r="M348" s="11"/>
      <c r="N348" s="54" t="s">
        <v>153</v>
      </c>
    </row>
    <row r="349" customFormat="false" ht="14.25" hidden="true" customHeight="false" outlineLevel="0" collapsed="false">
      <c r="A349" s="8"/>
      <c r="B349" s="35"/>
      <c r="C349" s="9"/>
      <c r="D349" s="9"/>
      <c r="E349" s="10"/>
      <c r="F349" s="10"/>
      <c r="G349" s="10"/>
      <c r="H349" s="10"/>
      <c r="I349" s="10"/>
      <c r="J349" s="10"/>
      <c r="K349" s="10"/>
      <c r="L349" s="11"/>
      <c r="M349" s="11"/>
      <c r="N349" s="54" t="s">
        <v>154</v>
      </c>
    </row>
    <row r="350" customFormat="false" ht="14.25" hidden="true" customHeight="false" outlineLevel="0" collapsed="false">
      <c r="A350" s="8"/>
      <c r="B350" s="35"/>
      <c r="C350" s="9"/>
      <c r="D350" s="9"/>
      <c r="E350" s="10"/>
      <c r="F350" s="10"/>
      <c r="G350" s="10"/>
      <c r="H350" s="10"/>
      <c r="I350" s="10"/>
      <c r="J350" s="10"/>
      <c r="K350" s="10"/>
      <c r="L350" s="11"/>
      <c r="M350" s="11"/>
      <c r="N350" s="54" t="s">
        <v>27</v>
      </c>
    </row>
    <row r="351" customFormat="false" ht="14.25" hidden="true" customHeight="false" outlineLevel="0" collapsed="false">
      <c r="A351" s="8"/>
      <c r="B351" s="35"/>
      <c r="C351" s="9"/>
      <c r="D351" s="9"/>
      <c r="E351" s="10"/>
      <c r="F351" s="10"/>
      <c r="G351" s="10"/>
      <c r="H351" s="10"/>
      <c r="I351" s="10"/>
      <c r="J351" s="10"/>
      <c r="K351" s="10"/>
      <c r="L351" s="11"/>
      <c r="M351" s="11"/>
      <c r="N351" s="54"/>
    </row>
    <row r="352" customFormat="false" ht="15" hidden="false" customHeight="true" outlineLevel="0" collapsed="false">
      <c r="A352" s="1" t="s">
        <v>0</v>
      </c>
      <c r="B352" s="35" t="s">
        <v>0</v>
      </c>
      <c r="C352" s="9"/>
      <c r="D352" s="30"/>
      <c r="E352" s="31"/>
      <c r="F352" s="31"/>
      <c r="G352" s="31"/>
      <c r="H352" s="31"/>
      <c r="I352" s="31"/>
      <c r="J352" s="31"/>
      <c r="K352" s="31"/>
      <c r="L352" s="32"/>
      <c r="M352" s="11"/>
      <c r="X352" s="57"/>
    </row>
    <row r="353" customFormat="false" ht="15" hidden="false" customHeight="true" outlineLevel="0" collapsed="false">
      <c r="A353" s="8" t="s">
        <v>0</v>
      </c>
      <c r="B353" s="35" t="s">
        <v>0</v>
      </c>
      <c r="C353" s="9"/>
      <c r="D353" s="10"/>
      <c r="E353" s="10"/>
      <c r="F353" s="10"/>
      <c r="G353" s="10"/>
      <c r="H353" s="10"/>
      <c r="I353" s="10"/>
      <c r="J353" s="10"/>
      <c r="K353" s="10"/>
      <c r="L353" s="10"/>
      <c r="M353" s="11"/>
    </row>
    <row r="354" customFormat="false" ht="8.25" hidden="false" customHeight="true" outlineLevel="0" collapsed="false">
      <c r="A354" s="8" t="s">
        <v>0</v>
      </c>
      <c r="B354" s="35" t="s">
        <v>0</v>
      </c>
      <c r="C354" s="9"/>
      <c r="D354" s="40"/>
      <c r="E354" s="41"/>
      <c r="F354" s="41"/>
      <c r="G354" s="41"/>
      <c r="H354" s="41"/>
      <c r="I354" s="41"/>
      <c r="J354" s="41"/>
      <c r="K354" s="41"/>
      <c r="L354" s="43"/>
      <c r="M354" s="11"/>
    </row>
    <row r="355" customFormat="false" ht="18" hidden="false" customHeight="true" outlineLevel="0" collapsed="false">
      <c r="A355" s="8" t="s">
        <v>0</v>
      </c>
      <c r="B355" s="35" t="s">
        <v>0</v>
      </c>
      <c r="C355" s="9"/>
      <c r="D355" s="9"/>
      <c r="E355" s="49" t="s">
        <v>224</v>
      </c>
      <c r="F355" s="10"/>
      <c r="G355" s="50" t="n">
        <v>0.08</v>
      </c>
      <c r="H355" s="60" t="s">
        <v>131</v>
      </c>
      <c r="I355" s="10"/>
      <c r="J355" s="10"/>
      <c r="K355" s="51" t="s">
        <v>18</v>
      </c>
      <c r="L355" s="11"/>
      <c r="M355" s="11"/>
    </row>
    <row r="356" customFormat="false" ht="408.75" hidden="false" customHeight="true" outlineLevel="0" collapsed="false">
      <c r="A356" s="8" t="s">
        <v>0</v>
      </c>
      <c r="B356" s="35" t="s">
        <v>0</v>
      </c>
      <c r="C356" s="9"/>
      <c r="D356" s="9"/>
      <c r="E356" s="10"/>
      <c r="F356" s="10"/>
      <c r="G356" s="10"/>
      <c r="H356" s="10"/>
      <c r="I356" s="10"/>
      <c r="J356" s="10"/>
      <c r="K356" s="52" t="str">
        <f aca="false">IF(AND(G355&gt;=O357,G355&lt;=P357),N357,IF(AND(G355&gt;=O358,G355&lt;=P358),N358,IF(AND(G355&gt;=O359,G355&lt;=P359),N359,IF(AND(G355&gt;=O360,G355&lt;=P360),N360,IF(AND(G355&gt;=O361,G355&lt;=P361),N361,IF(AND(G355&gt;=O362,G355&lt;=P362),N362,N363))))))</f>
        <v>Copper is detectable but still too low. 
At this level there will be signs of pale and faded looking corals or signs of bleaching from light. Despite it's bad reputation in the hobby, Copper is essential and crucial for Photosynthesis and has an important role in the fluorescence and coloration of corals, should however not beeing dosed too much to avoid darkening and strong reduction of fluorescence.
If you already dose Copper daily, this need to be further increased, otherwise it need to be dosed from now on.
Do not dose Copper long term, without the measurement and monitoring via an ICP-MS test.
The Reef Moonshiners "ICP-OES" test will indicate Copper when it starts reaching about 1,5ug/L which will be low enough to indicate overdosing before it can cause harm, however is then already high enough to depress fluorescence and coloration.
Add 1x daily standard dosage to your existing amount of Copper you dose already daily, until the Tool identifies you are in the ideal target range of 0.4-0.6ug/L.
This however requires another MS test to be performed to ensure this trace element is now daily dosed in a sufficient amount. Every tank system consumes and oxidizes Copper differently. Hence a generic quantity is not possible to predict. Ozone causes Copper to be used up more.
Nano/Pump - Copper is an optional element, in this case very strongly recommended to be applied to get in an acceptable range of Copper! This element is only available in the Nano/Pump version of elements, can however be dosed manually with a Syringe daily.
</v>
      </c>
      <c r="L356" s="11"/>
      <c r="M356" s="11"/>
      <c r="O356" s="34" t="s">
        <v>19</v>
      </c>
      <c r="P356" s="34" t="s">
        <v>20</v>
      </c>
    </row>
    <row r="357" customFormat="false" ht="408.75" hidden="true" customHeight="true" outlineLevel="0" collapsed="false">
      <c r="A357" s="8"/>
      <c r="B357" s="35"/>
      <c r="C357" s="9"/>
      <c r="D357" s="9"/>
      <c r="E357" s="10"/>
      <c r="F357" s="10"/>
      <c r="G357" s="10"/>
      <c r="H357" s="10"/>
      <c r="I357" s="10"/>
      <c r="J357" s="10"/>
      <c r="K357" s="53"/>
      <c r="L357" s="11"/>
      <c r="M357" s="11"/>
      <c r="N357" s="54" t="s">
        <v>401</v>
      </c>
      <c r="O357" s="34" t="n">
        <v>0</v>
      </c>
      <c r="P357" s="34" t="n">
        <v>0.05</v>
      </c>
    </row>
    <row r="358" customFormat="false" ht="409.5" hidden="true" customHeight="true" outlineLevel="0" collapsed="false">
      <c r="A358" s="8"/>
      <c r="B358" s="35"/>
      <c r="C358" s="9"/>
      <c r="D358" s="9"/>
      <c r="E358" s="10"/>
      <c r="F358" s="10"/>
      <c r="G358" s="10"/>
      <c r="H358" s="10"/>
      <c r="I358" s="10"/>
      <c r="J358" s="10"/>
      <c r="K358" s="53"/>
      <c r="L358" s="11"/>
      <c r="M358" s="11"/>
      <c r="N358" s="54" t="s">
        <v>402</v>
      </c>
      <c r="O358" s="34" t="n">
        <v>0.06</v>
      </c>
      <c r="P358" s="34" t="n">
        <v>0.39</v>
      </c>
    </row>
    <row r="359" customFormat="false" ht="399" hidden="true" customHeight="true" outlineLevel="0" collapsed="false">
      <c r="A359" s="8"/>
      <c r="B359" s="35"/>
      <c r="C359" s="9"/>
      <c r="D359" s="9"/>
      <c r="E359" s="10"/>
      <c r="F359" s="10"/>
      <c r="G359" s="10"/>
      <c r="H359" s="10"/>
      <c r="I359" s="10"/>
      <c r="J359" s="10"/>
      <c r="K359" s="53"/>
      <c r="L359" s="11"/>
      <c r="M359" s="11"/>
      <c r="N359" s="54" t="s">
        <v>403</v>
      </c>
      <c r="O359" s="34" t="n">
        <v>0.4</v>
      </c>
      <c r="P359" s="34" t="n">
        <v>0.6</v>
      </c>
    </row>
    <row r="360" customFormat="false" ht="399" hidden="true" customHeight="true" outlineLevel="0" collapsed="false">
      <c r="A360" s="8"/>
      <c r="B360" s="35"/>
      <c r="C360" s="9"/>
      <c r="D360" s="9"/>
      <c r="E360" s="10"/>
      <c r="F360" s="10"/>
      <c r="G360" s="10"/>
      <c r="H360" s="10"/>
      <c r="I360" s="10"/>
      <c r="J360" s="10"/>
      <c r="K360" s="53"/>
      <c r="L360" s="11"/>
      <c r="M360" s="11"/>
      <c r="N360" s="54" t="s">
        <v>404</v>
      </c>
      <c r="O360" s="34" t="n">
        <v>0.61</v>
      </c>
      <c r="P360" s="34" t="n">
        <v>1.3</v>
      </c>
    </row>
    <row r="361" customFormat="false" ht="356.25" hidden="true" customHeight="true" outlineLevel="0" collapsed="false">
      <c r="A361" s="8"/>
      <c r="B361" s="35"/>
      <c r="C361" s="9"/>
      <c r="D361" s="9"/>
      <c r="E361" s="10"/>
      <c r="F361" s="10"/>
      <c r="G361" s="10"/>
      <c r="H361" s="10"/>
      <c r="I361" s="10"/>
      <c r="J361" s="10"/>
      <c r="K361" s="53"/>
      <c r="L361" s="11"/>
      <c r="M361" s="11"/>
      <c r="N361" s="54" t="s">
        <v>405</v>
      </c>
      <c r="O361" s="34" t="n">
        <v>1.31</v>
      </c>
      <c r="P361" s="34" t="n">
        <v>10.99</v>
      </c>
    </row>
    <row r="362" customFormat="false" ht="402.75" hidden="true" customHeight="true" outlineLevel="0" collapsed="false">
      <c r="A362" s="8"/>
      <c r="B362" s="35"/>
      <c r="C362" s="9"/>
      <c r="D362" s="9"/>
      <c r="E362" s="10"/>
      <c r="F362" s="10"/>
      <c r="G362" s="10"/>
      <c r="H362" s="10"/>
      <c r="I362" s="10"/>
      <c r="J362" s="10"/>
      <c r="K362" s="53"/>
      <c r="L362" s="11"/>
      <c r="M362" s="11"/>
      <c r="N362" s="54" t="s">
        <v>406</v>
      </c>
      <c r="O362" s="34" t="n">
        <v>11</v>
      </c>
      <c r="P362" s="34" t="n">
        <v>50</v>
      </c>
    </row>
    <row r="363" customFormat="false" ht="14.25" hidden="true" customHeight="false" outlineLevel="0" collapsed="false">
      <c r="A363" s="8"/>
      <c r="B363" s="35"/>
      <c r="C363" s="9"/>
      <c r="D363" s="9"/>
      <c r="E363" s="10"/>
      <c r="F363" s="10"/>
      <c r="G363" s="10"/>
      <c r="H363" s="10"/>
      <c r="I363" s="10"/>
      <c r="J363" s="10"/>
      <c r="L363" s="11"/>
      <c r="M363" s="11"/>
      <c r="N363" s="34" t="s">
        <v>110</v>
      </c>
    </row>
    <row r="364" customFormat="false" ht="14.25" hidden="false" customHeight="false" outlineLevel="0" collapsed="false">
      <c r="A364" s="8" t="s">
        <v>0</v>
      </c>
      <c r="B364" s="35" t="s">
        <v>0</v>
      </c>
      <c r="C364" s="9"/>
      <c r="D364" s="9"/>
      <c r="E364" s="10"/>
      <c r="F364" s="10"/>
      <c r="G364" s="10"/>
      <c r="H364" s="10"/>
      <c r="I364" s="10"/>
      <c r="J364" s="10"/>
      <c r="K364" s="10"/>
      <c r="L364" s="11"/>
      <c r="M364" s="11"/>
    </row>
    <row r="365" customFormat="false" ht="14.25" hidden="true" customHeight="false" outlineLevel="0" collapsed="false">
      <c r="A365" s="8" t="s">
        <v>0</v>
      </c>
      <c r="B365" s="35"/>
      <c r="C365" s="9"/>
      <c r="D365" s="9"/>
      <c r="E365" s="107" t="str">
        <f aca="false">IF(AND(G355&gt;=0,G355&lt;=0.7),N366,IF(AND(G355&gt;=0.7,G355&lt;=50),N367,N368))</f>
        <v>Recommended Daily Standard dosage of 0.01µg/L  (Reef Moonshiners Copper Classic)</v>
      </c>
      <c r="F365" s="10"/>
      <c r="G365" s="10"/>
      <c r="H365" s="10"/>
      <c r="I365" s="10"/>
      <c r="J365" s="10"/>
      <c r="K365" s="10"/>
      <c r="L365" s="11"/>
      <c r="M365" s="11"/>
    </row>
    <row r="366" customFormat="false" ht="14.25" hidden="true" customHeight="false" outlineLevel="0" collapsed="false">
      <c r="A366" s="8" t="s">
        <v>0</v>
      </c>
      <c r="B366" s="35"/>
      <c r="C366" s="9"/>
      <c r="D366" s="9"/>
      <c r="E366" s="55" t="e">
        <f aca="false">IF(AND(E365=N366),X371,0)</f>
        <v>#VALUE!</v>
      </c>
      <c r="F366" s="10" t="s">
        <v>47</v>
      </c>
      <c r="G366" s="47"/>
      <c r="H366" s="10"/>
      <c r="I366" s="10"/>
      <c r="J366" s="10"/>
      <c r="K366" s="10"/>
      <c r="L366" s="11"/>
      <c r="M366" s="11"/>
      <c r="N366" s="108" t="s">
        <v>407</v>
      </c>
    </row>
    <row r="367" customFormat="false" ht="14.25" hidden="true" customHeight="false" outlineLevel="0" collapsed="false">
      <c r="A367" s="8"/>
      <c r="B367" s="35"/>
      <c r="C367" s="9"/>
      <c r="D367" s="9"/>
      <c r="E367" s="10"/>
      <c r="F367" s="10"/>
      <c r="G367" s="10"/>
      <c r="H367" s="10"/>
      <c r="I367" s="10"/>
      <c r="J367" s="10"/>
      <c r="K367" s="10"/>
      <c r="L367" s="11"/>
      <c r="M367" s="11"/>
      <c r="N367" s="54" t="s">
        <v>189</v>
      </c>
    </row>
    <row r="368" customFormat="false" ht="14.25" hidden="true" customHeight="false" outlineLevel="0" collapsed="false">
      <c r="A368" s="8" t="s">
        <v>0</v>
      </c>
      <c r="B368" s="35"/>
      <c r="C368" s="9"/>
      <c r="D368" s="9"/>
      <c r="E368" s="51" t="s">
        <v>126</v>
      </c>
      <c r="F368" s="10"/>
      <c r="G368" s="10"/>
      <c r="H368" s="10"/>
      <c r="I368" s="10"/>
      <c r="J368" s="10"/>
      <c r="K368" s="10"/>
      <c r="L368" s="11"/>
      <c r="M368" s="11"/>
      <c r="N368" s="54" t="s">
        <v>27</v>
      </c>
    </row>
    <row r="369" customFormat="false" ht="14.25" hidden="true" customHeight="false" outlineLevel="0" collapsed="false">
      <c r="A369" s="8"/>
      <c r="B369" s="35"/>
      <c r="C369" s="9"/>
      <c r="D369" s="9"/>
      <c r="E369" s="10"/>
      <c r="F369" s="10"/>
      <c r="G369" s="10"/>
      <c r="H369" s="10"/>
      <c r="I369" s="10"/>
      <c r="J369" s="10"/>
      <c r="K369" s="10"/>
      <c r="L369" s="11"/>
      <c r="M369" s="11"/>
      <c r="N369" s="54"/>
    </row>
    <row r="370" customFormat="false" ht="14.25" hidden="true" customHeight="false" outlineLevel="0" collapsed="false">
      <c r="A370" s="56"/>
      <c r="B370" s="35"/>
      <c r="C370" s="9"/>
      <c r="D370" s="9"/>
      <c r="E370" s="10"/>
      <c r="F370" s="10"/>
      <c r="G370" s="10"/>
      <c r="H370" s="10"/>
      <c r="I370" s="10"/>
      <c r="J370" s="10"/>
      <c r="K370" s="10"/>
      <c r="L370" s="11"/>
      <c r="M370" s="11"/>
      <c r="O370" s="34" t="s">
        <v>53</v>
      </c>
      <c r="P370" s="34" t="s">
        <v>54</v>
      </c>
      <c r="Q370" s="34" t="s">
        <v>55</v>
      </c>
      <c r="R370" s="34" t="s">
        <v>56</v>
      </c>
      <c r="S370" s="34" t="s">
        <v>57</v>
      </c>
      <c r="U370" s="34" t="s">
        <v>58</v>
      </c>
      <c r="V370" s="34" t="s">
        <v>59</v>
      </c>
      <c r="W370" s="34" t="s">
        <v>60</v>
      </c>
      <c r="X370" s="34" t="s">
        <v>61</v>
      </c>
    </row>
    <row r="371" customFormat="false" ht="14.25" hidden="true" customHeight="false" outlineLevel="0" collapsed="false">
      <c r="A371" s="1" t="s">
        <v>0</v>
      </c>
      <c r="B371" s="35"/>
      <c r="C371" s="9"/>
      <c r="D371" s="9"/>
      <c r="E371" s="10"/>
      <c r="F371" s="10"/>
      <c r="G371" s="10"/>
      <c r="H371" s="10"/>
      <c r="I371" s="10"/>
      <c r="J371" s="10"/>
      <c r="K371" s="10"/>
      <c r="L371" s="11"/>
      <c r="M371" s="11"/>
      <c r="O371" s="109" t="s">
        <v>408</v>
      </c>
      <c r="P371" s="34" t="n">
        <v>0</v>
      </c>
      <c r="Q371" s="34" t="n">
        <v>0.01</v>
      </c>
      <c r="R371" s="34" t="n">
        <f aca="false">Q371-P371</f>
        <v>0.01</v>
      </c>
      <c r="S371" s="34" t="e">
        <f aca="false">R371*$G$7/O371*1</f>
        <v>#VALUE!</v>
      </c>
      <c r="U371" s="34" t="n">
        <v>0.01</v>
      </c>
      <c r="V371" s="34" t="n">
        <f aca="false">R371/U371</f>
        <v>1</v>
      </c>
      <c r="W371" s="34" t="n">
        <f aca="false">ROUNDUP(V371,0)</f>
        <v>1</v>
      </c>
      <c r="X371" s="57" t="e">
        <f aca="false">S371/W371</f>
        <v>#VALUE!</v>
      </c>
    </row>
    <row r="372" customFormat="false" ht="14.25" hidden="false" customHeight="false" outlineLevel="0" collapsed="false">
      <c r="A372" s="8" t="s">
        <v>0</v>
      </c>
      <c r="B372" s="35" t="s">
        <v>0</v>
      </c>
      <c r="C372" s="9"/>
      <c r="D372" s="9"/>
      <c r="E372" s="51" t="str">
        <f aca="false">IF(AND(G355&gt;=0,G355&lt;=0.7),N373,IF(AND(G355&gt;=0.7,G355&lt;=50),N374,N375))</f>
        <v>Recommended Daily Standard dosage of 0.005µg/L  (Reef Moonshiners NANO/PUMP Copper)</v>
      </c>
      <c r="F372" s="10"/>
      <c r="G372" s="10"/>
      <c r="H372" s="10"/>
      <c r="I372" s="10"/>
      <c r="J372" s="10"/>
      <c r="K372" s="10"/>
      <c r="L372" s="11"/>
      <c r="M372" s="11"/>
    </row>
    <row r="373" customFormat="false" ht="14.25" hidden="false" customHeight="false" outlineLevel="0" collapsed="false">
      <c r="A373" s="8" t="s">
        <v>0</v>
      </c>
      <c r="B373" s="35" t="s">
        <v>0</v>
      </c>
      <c r="C373" s="9"/>
      <c r="D373" s="9"/>
      <c r="E373" s="55" t="n">
        <f aca="false">IF(AND(E372=N373),X378,0)</f>
        <v>0.900335359408034</v>
      </c>
      <c r="F373" s="10" t="s">
        <v>47</v>
      </c>
      <c r="G373" s="47"/>
      <c r="H373" s="10"/>
      <c r="I373" s="10"/>
      <c r="J373" s="10"/>
      <c r="K373" s="10"/>
      <c r="L373" s="11"/>
      <c r="M373" s="11"/>
      <c r="N373" s="54" t="s">
        <v>409</v>
      </c>
    </row>
    <row r="374" customFormat="false" ht="14.25" hidden="true" customHeight="false" outlineLevel="0" collapsed="false">
      <c r="A374" s="8"/>
      <c r="B374" s="35"/>
      <c r="C374" s="9"/>
      <c r="D374" s="9"/>
      <c r="E374" s="10"/>
      <c r="F374" s="10"/>
      <c r="G374" s="10"/>
      <c r="H374" s="10"/>
      <c r="I374" s="10"/>
      <c r="J374" s="10"/>
      <c r="K374" s="10"/>
      <c r="L374" s="11"/>
      <c r="M374" s="11"/>
      <c r="N374" s="54" t="s">
        <v>189</v>
      </c>
    </row>
    <row r="375" customFormat="false" ht="14.25" hidden="true" customHeight="false" outlineLevel="0" collapsed="false">
      <c r="A375" s="8"/>
      <c r="B375" s="35"/>
      <c r="C375" s="9"/>
      <c r="D375" s="9"/>
      <c r="E375" s="51"/>
      <c r="F375" s="10"/>
      <c r="G375" s="10"/>
      <c r="H375" s="10"/>
      <c r="I375" s="10"/>
      <c r="J375" s="10"/>
      <c r="K375" s="10"/>
      <c r="L375" s="11"/>
      <c r="M375" s="11"/>
      <c r="N375" s="54" t="s">
        <v>27</v>
      </c>
    </row>
    <row r="376" customFormat="false" ht="14.25" hidden="true" customHeight="false" outlineLevel="0" collapsed="false">
      <c r="A376" s="8"/>
      <c r="B376" s="35"/>
      <c r="C376" s="9"/>
      <c r="D376" s="9"/>
      <c r="E376" s="10"/>
      <c r="F376" s="10"/>
      <c r="G376" s="10"/>
      <c r="H376" s="10"/>
      <c r="I376" s="10"/>
      <c r="J376" s="10"/>
      <c r="K376" s="10"/>
      <c r="L376" s="11"/>
      <c r="M376" s="11"/>
      <c r="N376" s="54"/>
    </row>
    <row r="377" customFormat="false" ht="14.25" hidden="true" customHeight="false" outlineLevel="0" collapsed="false">
      <c r="A377" s="56"/>
      <c r="B377" s="35"/>
      <c r="C377" s="9"/>
      <c r="D377" s="9"/>
      <c r="E377" s="10"/>
      <c r="F377" s="10"/>
      <c r="G377" s="10"/>
      <c r="H377" s="10"/>
      <c r="I377" s="10"/>
      <c r="J377" s="10"/>
      <c r="K377" s="10"/>
      <c r="L377" s="11"/>
      <c r="M377" s="11"/>
      <c r="O377" s="34" t="s">
        <v>53</v>
      </c>
      <c r="P377" s="34" t="s">
        <v>54</v>
      </c>
      <c r="Q377" s="34" t="s">
        <v>55</v>
      </c>
      <c r="R377" s="34" t="s">
        <v>56</v>
      </c>
      <c r="S377" s="34" t="s">
        <v>57</v>
      </c>
      <c r="U377" s="34" t="s">
        <v>58</v>
      </c>
      <c r="V377" s="34" t="s">
        <v>59</v>
      </c>
      <c r="W377" s="34" t="s">
        <v>60</v>
      </c>
      <c r="X377" s="34" t="s">
        <v>61</v>
      </c>
    </row>
    <row r="378" customFormat="false" ht="14.25" hidden="true" customHeight="false" outlineLevel="0" collapsed="false">
      <c r="B378" s="35"/>
      <c r="C378" s="9"/>
      <c r="D378" s="9"/>
      <c r="E378" s="10"/>
      <c r="F378" s="10"/>
      <c r="G378" s="10"/>
      <c r="H378" s="10"/>
      <c r="I378" s="10"/>
      <c r="J378" s="10"/>
      <c r="K378" s="10"/>
      <c r="L378" s="11"/>
      <c r="M378" s="11"/>
      <c r="O378" s="34" t="n">
        <v>1.892</v>
      </c>
      <c r="P378" s="34" t="n">
        <v>0</v>
      </c>
      <c r="Q378" s="34" t="n">
        <v>0.005</v>
      </c>
      <c r="R378" s="34" t="n">
        <f aca="false">Q378-P378</f>
        <v>0.005</v>
      </c>
      <c r="S378" s="34" t="n">
        <f aca="false">R378*$G$7/O378*1</f>
        <v>0.900335359408034</v>
      </c>
      <c r="U378" s="34" t="n">
        <v>0.005</v>
      </c>
      <c r="V378" s="34" t="n">
        <f aca="false">R378/U378</f>
        <v>1</v>
      </c>
      <c r="W378" s="34" t="n">
        <f aca="false">ROUNDUP(V378,0)</f>
        <v>1</v>
      </c>
      <c r="X378" s="57" t="n">
        <f aca="false">S378/W378</f>
        <v>0.900335359408034</v>
      </c>
    </row>
    <row r="379" customFormat="false" ht="14.25" hidden="true" customHeight="false" outlineLevel="0" collapsed="false">
      <c r="A379" s="8"/>
      <c r="B379" s="35"/>
      <c r="C379" s="9"/>
      <c r="D379" s="9"/>
      <c r="E379" s="10"/>
      <c r="F379" s="10"/>
      <c r="G379" s="10"/>
      <c r="H379" s="10"/>
      <c r="I379" s="10"/>
      <c r="J379" s="10"/>
      <c r="K379" s="10"/>
      <c r="L379" s="11"/>
      <c r="M379" s="11"/>
    </row>
    <row r="380" customFormat="false" ht="14.25" hidden="true" customHeight="false" outlineLevel="0" collapsed="false">
      <c r="B380" s="35"/>
      <c r="C380" s="9"/>
      <c r="D380" s="9"/>
      <c r="E380" s="10"/>
      <c r="F380" s="10"/>
      <c r="G380" s="10"/>
      <c r="H380" s="10"/>
      <c r="I380" s="10"/>
      <c r="J380" s="10"/>
      <c r="K380" s="10"/>
      <c r="L380" s="11"/>
      <c r="M380" s="11"/>
    </row>
    <row r="381" customFormat="false" ht="14.25" hidden="true" customHeight="false" outlineLevel="0" collapsed="false">
      <c r="B381" s="35"/>
      <c r="C381" s="9"/>
      <c r="D381" s="9"/>
      <c r="E381" s="10"/>
      <c r="F381" s="10"/>
      <c r="G381" s="10"/>
      <c r="H381" s="10"/>
      <c r="I381" s="10"/>
      <c r="J381" s="10"/>
      <c r="K381" s="10"/>
      <c r="L381" s="11"/>
      <c r="M381" s="11"/>
    </row>
    <row r="382" customFormat="false" ht="14.25" hidden="true" customHeight="false" outlineLevel="0" collapsed="false">
      <c r="B382" s="35"/>
      <c r="C382" s="9"/>
      <c r="D382" s="9"/>
      <c r="E382" s="10"/>
      <c r="F382" s="10"/>
      <c r="G382" s="10"/>
      <c r="H382" s="10"/>
      <c r="I382" s="10"/>
      <c r="J382" s="10"/>
      <c r="K382" s="10"/>
      <c r="L382" s="11"/>
      <c r="M382" s="11"/>
    </row>
    <row r="383" customFormat="false" ht="15" hidden="false" customHeight="true" outlineLevel="0" collapsed="false">
      <c r="A383" s="1" t="s">
        <v>0</v>
      </c>
      <c r="B383" s="35" t="s">
        <v>0</v>
      </c>
      <c r="C383" s="9"/>
      <c r="D383" s="30"/>
      <c r="E383" s="31"/>
      <c r="F383" s="31"/>
      <c r="G383" s="31"/>
      <c r="H383" s="31"/>
      <c r="I383" s="31"/>
      <c r="J383" s="31"/>
      <c r="K383" s="31"/>
      <c r="L383" s="32"/>
      <c r="M383" s="11"/>
    </row>
    <row r="384" customFormat="false" ht="15" hidden="false" customHeight="true" outlineLevel="0" collapsed="false">
      <c r="A384" s="8" t="s">
        <v>0</v>
      </c>
      <c r="B384" s="35" t="s">
        <v>0</v>
      </c>
      <c r="C384" s="9"/>
      <c r="D384" s="10"/>
      <c r="E384" s="10"/>
      <c r="F384" s="10"/>
      <c r="G384" s="10"/>
      <c r="H384" s="10"/>
      <c r="I384" s="10"/>
      <c r="J384" s="10"/>
      <c r="K384" s="10"/>
      <c r="L384" s="10"/>
      <c r="M384" s="11"/>
    </row>
    <row r="385" customFormat="false" ht="8.25" hidden="false" customHeight="true" outlineLevel="0" collapsed="false">
      <c r="A385" s="8" t="s">
        <v>0</v>
      </c>
      <c r="B385" s="35" t="s">
        <v>0</v>
      </c>
      <c r="C385" s="9"/>
      <c r="D385" s="40"/>
      <c r="E385" s="41"/>
      <c r="F385" s="41"/>
      <c r="G385" s="41"/>
      <c r="H385" s="41"/>
      <c r="I385" s="41"/>
      <c r="J385" s="41"/>
      <c r="K385" s="41"/>
      <c r="L385" s="43"/>
      <c r="M385" s="11"/>
    </row>
    <row r="386" customFormat="false" ht="18" hidden="false" customHeight="true" outlineLevel="0" collapsed="false">
      <c r="A386" s="8" t="s">
        <v>0</v>
      </c>
      <c r="B386" s="35" t="s">
        <v>0</v>
      </c>
      <c r="C386" s="9"/>
      <c r="D386" s="9"/>
      <c r="E386" s="49" t="s">
        <v>130</v>
      </c>
      <c r="F386" s="10"/>
      <c r="G386" s="50" t="n">
        <v>412</v>
      </c>
      <c r="H386" s="60" t="s">
        <v>131</v>
      </c>
      <c r="I386" s="10"/>
      <c r="J386" s="10"/>
      <c r="K386" s="51" t="s">
        <v>18</v>
      </c>
      <c r="L386" s="11"/>
      <c r="M386" s="11"/>
    </row>
    <row r="387" customFormat="false" ht="210" hidden="false" customHeight="true" outlineLevel="0" collapsed="false">
      <c r="A387" s="8" t="s">
        <v>0</v>
      </c>
      <c r="B387" s="35" t="s">
        <v>0</v>
      </c>
      <c r="C387" s="9"/>
      <c r="D387" s="9"/>
      <c r="E387" s="10"/>
      <c r="F387" s="10"/>
      <c r="G387" s="10"/>
      <c r="H387" s="10"/>
      <c r="I387" s="10"/>
      <c r="J387" s="10"/>
      <c r="K387" s="52" t="str">
        <f aca="false">IF(AND(G386&gt;=O388,G386&lt;=P388),N388,IF(AND(G386&gt;=O389,G386&lt;=P389),N389,IF(AND(G386&gt;=O390,G386&lt;=P390),N390,IF(AND(G386&gt;=O391,G386&lt;=P391),N391,IF(AND(G386&gt;=O392,G386&lt;=P392),N392,IF(AND(G386&gt;=O393,G386&lt;=P393),N393,IF(AND(G386&gt;=O394,G386&lt;=P394),N394,N395)))))))</f>
        <v>Lithium slightly elevated, very common to be up to 300/350.
Watch on subsequent tests if Lithium keeps increasing or does reduce naturally. This will take normally a few months.
It is very common to be very high in typical Reef supplements, which are recommended to be avoided. See the Product Testing Comparison in the Startup Screen of this tool, with the most recent tests of certain products that are known to contain these impurities.
It also may come in from Salts, Supplements, Foods and if suddenly appearing from potential corroding equipment in the tank. First items to look at are typically electronic components but not magnets.
Also certain non hobby intended storage bins have shown ability to leech Lithium into Saltwater mixes and top off water.
</v>
      </c>
      <c r="L387" s="11"/>
      <c r="M387" s="11"/>
      <c r="O387" s="34" t="s">
        <v>19</v>
      </c>
      <c r="P387" s="34" t="s">
        <v>20</v>
      </c>
    </row>
    <row r="388" customFormat="false" ht="100.5" hidden="true" customHeight="true" outlineLevel="0" collapsed="false">
      <c r="A388" s="8"/>
      <c r="B388" s="35"/>
      <c r="C388" s="9"/>
      <c r="D388" s="9"/>
      <c r="E388" s="10"/>
      <c r="F388" s="10"/>
      <c r="G388" s="10"/>
      <c r="H388" s="10"/>
      <c r="I388" s="10"/>
      <c r="J388" s="10"/>
      <c r="K388" s="53"/>
      <c r="L388" s="11"/>
      <c r="M388" s="11"/>
      <c r="N388" s="54" t="s">
        <v>132</v>
      </c>
      <c r="O388" s="34" t="n">
        <v>0</v>
      </c>
      <c r="P388" s="34" t="n">
        <v>50</v>
      </c>
    </row>
    <row r="389" customFormat="false" ht="86.25" hidden="true" customHeight="true" outlineLevel="0" collapsed="false">
      <c r="A389" s="8"/>
      <c r="B389" s="35"/>
      <c r="C389" s="9"/>
      <c r="D389" s="9"/>
      <c r="E389" s="10"/>
      <c r="F389" s="10"/>
      <c r="G389" s="10"/>
      <c r="H389" s="10"/>
      <c r="I389" s="10"/>
      <c r="J389" s="10"/>
      <c r="K389" s="53"/>
      <c r="L389" s="11"/>
      <c r="M389" s="11"/>
      <c r="N389" s="54" t="s">
        <v>133</v>
      </c>
      <c r="O389" s="34" t="n">
        <v>50.01</v>
      </c>
      <c r="P389" s="34" t="n">
        <v>80</v>
      </c>
    </row>
    <row r="390" customFormat="false" ht="72" hidden="true" customHeight="true" outlineLevel="0" collapsed="false">
      <c r="A390" s="8"/>
      <c r="B390" s="35"/>
      <c r="C390" s="9"/>
      <c r="D390" s="9"/>
      <c r="E390" s="10"/>
      <c r="F390" s="10"/>
      <c r="G390" s="10"/>
      <c r="H390" s="10"/>
      <c r="I390" s="10"/>
      <c r="J390" s="10"/>
      <c r="K390" s="53"/>
      <c r="L390" s="11"/>
      <c r="M390" s="11"/>
      <c r="N390" s="54" t="s">
        <v>134</v>
      </c>
      <c r="O390" s="34" t="n">
        <v>80.01</v>
      </c>
      <c r="P390" s="34" t="n">
        <v>100</v>
      </c>
    </row>
    <row r="391" customFormat="false" ht="14.25" hidden="true" customHeight="false" outlineLevel="0" collapsed="false">
      <c r="A391" s="8"/>
      <c r="B391" s="35"/>
      <c r="C391" s="9"/>
      <c r="D391" s="9"/>
      <c r="E391" s="10"/>
      <c r="F391" s="10"/>
      <c r="G391" s="10"/>
      <c r="H391" s="10"/>
      <c r="I391" s="10"/>
      <c r="J391" s="10"/>
      <c r="K391" s="53"/>
      <c r="L391" s="11"/>
      <c r="M391" s="11"/>
      <c r="N391" s="54" t="s">
        <v>135</v>
      </c>
      <c r="O391" s="34" t="n">
        <v>100.01</v>
      </c>
      <c r="P391" s="34" t="n">
        <v>280</v>
      </c>
    </row>
    <row r="392" customFormat="false" ht="201" hidden="true" customHeight="true" outlineLevel="0" collapsed="false">
      <c r="A392" s="8"/>
      <c r="B392" s="35"/>
      <c r="C392" s="9"/>
      <c r="D392" s="9"/>
      <c r="E392" s="10"/>
      <c r="F392" s="10"/>
      <c r="G392" s="10"/>
      <c r="H392" s="10"/>
      <c r="I392" s="10"/>
      <c r="J392" s="10"/>
      <c r="K392" s="53"/>
      <c r="L392" s="11"/>
      <c r="M392" s="11"/>
      <c r="N392" s="54" t="s">
        <v>136</v>
      </c>
      <c r="O392" s="34" t="n">
        <v>280.01</v>
      </c>
      <c r="P392" s="34" t="n">
        <v>800</v>
      </c>
    </row>
    <row r="393" customFormat="false" ht="201" hidden="true" customHeight="true" outlineLevel="0" collapsed="false">
      <c r="A393" s="8"/>
      <c r="B393" s="35"/>
      <c r="C393" s="9"/>
      <c r="D393" s="9"/>
      <c r="E393" s="10"/>
      <c r="F393" s="10"/>
      <c r="G393" s="10"/>
      <c r="H393" s="10"/>
      <c r="I393" s="10"/>
      <c r="J393" s="10"/>
      <c r="K393" s="53"/>
      <c r="L393" s="11"/>
      <c r="M393" s="11"/>
      <c r="N393" s="54" t="s">
        <v>137</v>
      </c>
      <c r="O393" s="34" t="n">
        <v>800.01</v>
      </c>
      <c r="P393" s="34" t="n">
        <v>1200</v>
      </c>
    </row>
    <row r="394" customFormat="false" ht="201" hidden="true" customHeight="true" outlineLevel="0" collapsed="false">
      <c r="A394" s="8"/>
      <c r="B394" s="35"/>
      <c r="C394" s="9"/>
      <c r="D394" s="9"/>
      <c r="E394" s="10"/>
      <c r="F394" s="10"/>
      <c r="G394" s="10"/>
      <c r="H394" s="10"/>
      <c r="I394" s="10"/>
      <c r="J394" s="10"/>
      <c r="K394" s="53"/>
      <c r="L394" s="11"/>
      <c r="M394" s="11"/>
      <c r="N394" s="54" t="s">
        <v>138</v>
      </c>
      <c r="O394" s="34" t="n">
        <v>1200.01</v>
      </c>
      <c r="P394" s="34" t="n">
        <v>3500</v>
      </c>
    </row>
    <row r="395" customFormat="false" ht="14.25" hidden="true" customHeight="false" outlineLevel="0" collapsed="false">
      <c r="A395" s="8"/>
      <c r="B395" s="35"/>
      <c r="C395" s="9"/>
      <c r="D395" s="9"/>
      <c r="E395" s="10"/>
      <c r="F395" s="10"/>
      <c r="G395" s="10"/>
      <c r="H395" s="10"/>
      <c r="I395" s="10"/>
      <c r="J395" s="10"/>
      <c r="L395" s="11"/>
      <c r="M395" s="11"/>
      <c r="N395" s="34" t="s">
        <v>110</v>
      </c>
    </row>
    <row r="396" customFormat="false" ht="14.25" hidden="true" customHeight="false" outlineLevel="0" collapsed="false">
      <c r="A396" s="8"/>
      <c r="B396" s="35"/>
      <c r="C396" s="9"/>
      <c r="D396" s="9"/>
      <c r="E396" s="10"/>
      <c r="F396" s="10"/>
      <c r="G396" s="10"/>
      <c r="H396" s="10"/>
      <c r="I396" s="10"/>
      <c r="J396" s="10"/>
      <c r="K396" s="10"/>
      <c r="L396" s="11"/>
      <c r="M396" s="11"/>
    </row>
    <row r="397" customFormat="false" ht="15" hidden="false" customHeight="true" outlineLevel="0" collapsed="false">
      <c r="A397" s="1" t="s">
        <v>0</v>
      </c>
      <c r="B397" s="35" t="s">
        <v>0</v>
      </c>
      <c r="C397" s="9"/>
      <c r="D397" s="30"/>
      <c r="E397" s="31"/>
      <c r="F397" s="31"/>
      <c r="G397" s="31"/>
      <c r="H397" s="31"/>
      <c r="I397" s="31"/>
      <c r="J397" s="31"/>
      <c r="K397" s="31"/>
      <c r="L397" s="32"/>
      <c r="M397" s="11"/>
      <c r="X397" s="57"/>
    </row>
    <row r="398" customFormat="false" ht="15" hidden="false" customHeight="true" outlineLevel="0" collapsed="false">
      <c r="A398" s="8" t="s">
        <v>0</v>
      </c>
      <c r="B398" s="35" t="s">
        <v>0</v>
      </c>
      <c r="C398" s="9"/>
      <c r="D398" s="10"/>
      <c r="E398" s="10"/>
      <c r="F398" s="10"/>
      <c r="G398" s="10"/>
      <c r="H398" s="10"/>
      <c r="I398" s="10"/>
      <c r="J398" s="10"/>
      <c r="K398" s="10"/>
      <c r="L398" s="10"/>
      <c r="M398" s="11"/>
    </row>
    <row r="399" customFormat="false" ht="8.25" hidden="false" customHeight="true" outlineLevel="0" collapsed="false">
      <c r="A399" s="8" t="s">
        <v>0</v>
      </c>
      <c r="B399" s="35" t="s">
        <v>0</v>
      </c>
      <c r="C399" s="9"/>
      <c r="D399" s="40"/>
      <c r="E399" s="41"/>
      <c r="F399" s="41"/>
      <c r="G399" s="41"/>
      <c r="H399" s="41"/>
      <c r="I399" s="41"/>
      <c r="J399" s="41"/>
      <c r="K399" s="41"/>
      <c r="L399" s="43"/>
      <c r="M399" s="11"/>
    </row>
    <row r="400" customFormat="false" ht="18" hidden="false" customHeight="true" outlineLevel="0" collapsed="false">
      <c r="A400" s="8" t="s">
        <v>0</v>
      </c>
      <c r="B400" s="35" t="s">
        <v>0</v>
      </c>
      <c r="C400" s="9"/>
      <c r="D400" s="9"/>
      <c r="E400" s="49" t="s">
        <v>182</v>
      </c>
      <c r="F400" s="10"/>
      <c r="G400" s="50" t="n">
        <v>0.1</v>
      </c>
      <c r="H400" s="60" t="s">
        <v>131</v>
      </c>
      <c r="I400" s="10"/>
      <c r="J400" s="10"/>
      <c r="K400" s="51" t="s">
        <v>18</v>
      </c>
      <c r="L400" s="11"/>
      <c r="M400" s="11"/>
    </row>
    <row r="401" customFormat="false" ht="404.25" hidden="false" customHeight="true" outlineLevel="0" collapsed="false">
      <c r="A401" s="8" t="s">
        <v>0</v>
      </c>
      <c r="B401" s="35" t="s">
        <v>0</v>
      </c>
      <c r="C401" s="9"/>
      <c r="D401" s="9"/>
      <c r="E401" s="10"/>
      <c r="F401" s="10"/>
      <c r="G401" s="10"/>
      <c r="H401" s="10"/>
      <c r="I401" s="10"/>
      <c r="J401" s="10"/>
      <c r="K401" s="52" t="str">
        <f aca="false">IF(AND(G400&gt;=O402,G400&lt;=P402),N402,IF(AND(G400&gt;=O403,G400&lt;=P403),N403,IF(AND(G400&gt;=O404,G400&lt;=P404),N404,IF(AND(G400&gt;=O405,G400&lt;=P405),N405,IF(AND(G400&gt;=O406,G400&lt;=P406),N406,IF(AND(G400&gt;=O407,G400&lt;=P407),N407,N408))))))</f>
        <v>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detectable but still too low.
At this level there may be signs of pale and faded looking corals. Manganese supports the Coral against light and thermal stress. It also supports fluorescence and coloration and overall health. If you already dose Manganese daily, this need to be increased!
Add 1x the daily standard dosage to your existing amount of Manganese you dose already daily, until the Tool identifies you are in a  good target range around 0.4ug/L-0.6ug/L. This however requires another MS test to be performed to ensure this trace element is now daily dosed in a sufficient amount. Every tank system consumes and oxidizes Manganese differently. Hence a generic quantity is not possible to predict.
Simply dose Reef Moonshiners Manganese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v>
      </c>
      <c r="L401" s="11"/>
      <c r="M401" s="11"/>
      <c r="O401" s="34" t="s">
        <v>19</v>
      </c>
      <c r="P401" s="34" t="s">
        <v>20</v>
      </c>
    </row>
    <row r="402" customFormat="false" ht="408.75" hidden="true" customHeight="true" outlineLevel="0" collapsed="false">
      <c r="A402" s="8"/>
      <c r="B402" s="35"/>
      <c r="C402" s="9"/>
      <c r="D402" s="9"/>
      <c r="E402" s="10"/>
      <c r="F402" s="10"/>
      <c r="G402" s="10"/>
      <c r="H402" s="10"/>
      <c r="I402" s="10"/>
      <c r="J402" s="10"/>
      <c r="K402" s="53"/>
      <c r="L402" s="11"/>
      <c r="M402" s="11"/>
      <c r="N402" s="54" t="s">
        <v>410</v>
      </c>
      <c r="O402" s="34" t="n">
        <v>0</v>
      </c>
      <c r="P402" s="34" t="n">
        <v>0.02</v>
      </c>
    </row>
    <row r="403" customFormat="false" ht="408.75" hidden="true" customHeight="true" outlineLevel="0" collapsed="false">
      <c r="A403" s="8"/>
      <c r="B403" s="35"/>
      <c r="C403" s="9"/>
      <c r="D403" s="9"/>
      <c r="E403" s="10"/>
      <c r="F403" s="10"/>
      <c r="G403" s="10"/>
      <c r="H403" s="10"/>
      <c r="I403" s="10"/>
      <c r="J403" s="10"/>
      <c r="K403" s="53"/>
      <c r="L403" s="11"/>
      <c r="M403" s="11"/>
      <c r="N403" s="54" t="s">
        <v>411</v>
      </c>
      <c r="O403" s="34" t="n">
        <v>0.03</v>
      </c>
      <c r="P403" s="34" t="n">
        <v>0.39</v>
      </c>
    </row>
    <row r="404" customFormat="false" ht="345" hidden="true" customHeight="true" outlineLevel="0" collapsed="false">
      <c r="A404" s="8"/>
      <c r="B404" s="35"/>
      <c r="C404" s="9"/>
      <c r="D404" s="9"/>
      <c r="E404" s="10"/>
      <c r="F404" s="10"/>
      <c r="G404" s="10"/>
      <c r="H404" s="10"/>
      <c r="I404" s="10"/>
      <c r="J404" s="10"/>
      <c r="K404" s="53"/>
      <c r="L404" s="11"/>
      <c r="M404" s="11"/>
      <c r="N404" s="54" t="s">
        <v>412</v>
      </c>
      <c r="O404" s="34" t="n">
        <v>0.4</v>
      </c>
      <c r="P404" s="34" t="n">
        <v>0.6</v>
      </c>
    </row>
    <row r="405" customFormat="false" ht="407.25" hidden="true" customHeight="true" outlineLevel="0" collapsed="false">
      <c r="A405" s="8"/>
      <c r="B405" s="35"/>
      <c r="C405" s="9"/>
      <c r="D405" s="9"/>
      <c r="E405" s="10"/>
      <c r="F405" s="10"/>
      <c r="G405" s="10"/>
      <c r="H405" s="10"/>
      <c r="I405" s="10"/>
      <c r="J405" s="10"/>
      <c r="K405" s="53"/>
      <c r="L405" s="11"/>
      <c r="M405" s="11"/>
      <c r="N405" s="54" t="s">
        <v>413</v>
      </c>
      <c r="O405" s="34" t="n">
        <v>0.61</v>
      </c>
      <c r="P405" s="34" t="n">
        <v>1.2</v>
      </c>
    </row>
    <row r="406" customFormat="false" ht="392.25" hidden="true" customHeight="true" outlineLevel="0" collapsed="false">
      <c r="A406" s="8"/>
      <c r="B406" s="35"/>
      <c r="C406" s="9"/>
      <c r="D406" s="9"/>
      <c r="E406" s="10"/>
      <c r="F406" s="10"/>
      <c r="G406" s="10"/>
      <c r="H406" s="10"/>
      <c r="I406" s="10"/>
      <c r="J406" s="10"/>
      <c r="K406" s="53"/>
      <c r="L406" s="11"/>
      <c r="M406" s="11"/>
      <c r="N406" s="54" t="s">
        <v>414</v>
      </c>
      <c r="O406" s="34" t="n">
        <v>1.21</v>
      </c>
      <c r="P406" s="34" t="n">
        <v>5</v>
      </c>
    </row>
    <row r="407" customFormat="false" ht="409.5" hidden="true" customHeight="true" outlineLevel="0" collapsed="false">
      <c r="A407" s="8"/>
      <c r="B407" s="35"/>
      <c r="C407" s="9"/>
      <c r="D407" s="9"/>
      <c r="E407" s="10"/>
      <c r="F407" s="10"/>
      <c r="G407" s="10"/>
      <c r="H407" s="10"/>
      <c r="I407" s="10"/>
      <c r="J407" s="10"/>
      <c r="K407" s="53"/>
      <c r="L407" s="11"/>
      <c r="M407" s="11"/>
      <c r="N407" s="54" t="s">
        <v>415</v>
      </c>
      <c r="O407" s="34" t="n">
        <v>5.01</v>
      </c>
      <c r="P407" s="34" t="n">
        <v>50</v>
      </c>
    </row>
    <row r="408" customFormat="false" ht="14.25" hidden="true" customHeight="false" outlineLevel="0" collapsed="false">
      <c r="A408" s="8"/>
      <c r="B408" s="35"/>
      <c r="C408" s="9"/>
      <c r="D408" s="9"/>
      <c r="E408" s="10"/>
      <c r="F408" s="10"/>
      <c r="G408" s="10"/>
      <c r="H408" s="10"/>
      <c r="I408" s="10"/>
      <c r="J408" s="10"/>
      <c r="L408" s="11"/>
      <c r="M408" s="11"/>
      <c r="N408" s="34" t="s">
        <v>110</v>
      </c>
    </row>
    <row r="409" customFormat="false" ht="14.25" hidden="false" customHeight="false" outlineLevel="0" collapsed="false">
      <c r="A409" s="8" t="s">
        <v>0</v>
      </c>
      <c r="B409" s="35" t="s">
        <v>0</v>
      </c>
      <c r="C409" s="9"/>
      <c r="D409" s="9"/>
      <c r="E409" s="10"/>
      <c r="F409" s="10"/>
      <c r="G409" s="10"/>
      <c r="H409" s="10"/>
      <c r="I409" s="10"/>
      <c r="J409" s="10"/>
      <c r="K409" s="10"/>
      <c r="L409" s="11"/>
      <c r="M409" s="11"/>
    </row>
    <row r="410" customFormat="false" ht="14.25" hidden="false" customHeight="false" outlineLevel="0" collapsed="false">
      <c r="A410" s="8" t="s">
        <v>0</v>
      </c>
      <c r="B410" s="35" t="s">
        <v>0</v>
      </c>
      <c r="C410" s="9"/>
      <c r="D410" s="9"/>
      <c r="E410" s="51" t="str">
        <f aca="false">IF(AND(G400&gt;=0,G400&lt;=2.5),N411,IF(AND(G400&gt;=2.5,G400&lt;=50),N412,N413))</f>
        <v>Recommended Daily Standard dosage of 0.1µg/L  (Reef Moonshiners Manganese Classic)</v>
      </c>
      <c r="F410" s="10"/>
      <c r="G410" s="10"/>
      <c r="H410" s="10"/>
      <c r="I410" s="10"/>
      <c r="J410" s="10"/>
      <c r="K410" s="10"/>
      <c r="L410" s="11"/>
      <c r="M410" s="11"/>
    </row>
    <row r="411" customFormat="false" ht="14.25" hidden="false" customHeight="false" outlineLevel="0" collapsed="false">
      <c r="A411" s="8" t="s">
        <v>0</v>
      </c>
      <c r="B411" s="35" t="s">
        <v>0</v>
      </c>
      <c r="C411" s="9"/>
      <c r="D411" s="9"/>
      <c r="E411" s="55" t="n">
        <f aca="false">IF(AND(E410=N411),X416,0)</f>
        <v>0.3406869</v>
      </c>
      <c r="F411" s="10" t="s">
        <v>47</v>
      </c>
      <c r="G411" s="47"/>
      <c r="H411" s="10"/>
      <c r="I411" s="10"/>
      <c r="J411" s="10"/>
      <c r="K411" s="10"/>
      <c r="L411" s="11"/>
      <c r="M411" s="11"/>
      <c r="N411" s="54" t="s">
        <v>188</v>
      </c>
    </row>
    <row r="412" customFormat="false" ht="14.25" hidden="true" customHeight="false" outlineLevel="0" collapsed="false">
      <c r="A412" s="8"/>
      <c r="B412" s="35"/>
      <c r="C412" s="9"/>
      <c r="D412" s="9"/>
      <c r="E412" s="10"/>
      <c r="F412" s="10"/>
      <c r="G412" s="10"/>
      <c r="H412" s="10"/>
      <c r="I412" s="10"/>
      <c r="J412" s="10"/>
      <c r="K412" s="10"/>
      <c r="L412" s="11"/>
      <c r="M412" s="11"/>
      <c r="N412" s="54" t="s">
        <v>388</v>
      </c>
    </row>
    <row r="413" customFormat="false" ht="14.25" hidden="false" customHeight="false" outlineLevel="0" collapsed="false">
      <c r="A413" s="8" t="s">
        <v>0</v>
      </c>
      <c r="B413" s="35" t="s">
        <v>0</v>
      </c>
      <c r="C413" s="9"/>
      <c r="D413" s="9"/>
      <c r="E413" s="51" t="s">
        <v>126</v>
      </c>
      <c r="F413" s="10"/>
      <c r="G413" s="10"/>
      <c r="H413" s="10"/>
      <c r="I413" s="10"/>
      <c r="J413" s="10"/>
      <c r="K413" s="10"/>
      <c r="L413" s="11"/>
      <c r="M413" s="11"/>
      <c r="N413" s="54" t="s">
        <v>27</v>
      </c>
    </row>
    <row r="414" customFormat="false" ht="14.25" hidden="true" customHeight="false" outlineLevel="0" collapsed="false">
      <c r="A414" s="8"/>
      <c r="B414" s="35"/>
      <c r="C414" s="9"/>
      <c r="D414" s="9"/>
      <c r="E414" s="10"/>
      <c r="F414" s="10"/>
      <c r="G414" s="10"/>
      <c r="H414" s="10"/>
      <c r="I414" s="10"/>
      <c r="J414" s="10"/>
      <c r="K414" s="10"/>
      <c r="L414" s="11"/>
      <c r="M414" s="11"/>
      <c r="N414" s="54"/>
    </row>
    <row r="415" customFormat="false" ht="14.25" hidden="true" customHeight="false" outlineLevel="0" collapsed="false">
      <c r="A415" s="56"/>
      <c r="B415" s="35"/>
      <c r="C415" s="9"/>
      <c r="D415" s="9"/>
      <c r="E415" s="10"/>
      <c r="F415" s="10"/>
      <c r="G415" s="10"/>
      <c r="H415" s="10"/>
      <c r="I415" s="10"/>
      <c r="J415" s="10"/>
      <c r="K415" s="10"/>
      <c r="L415" s="11"/>
      <c r="M415" s="11"/>
      <c r="O415" s="34" t="s">
        <v>53</v>
      </c>
      <c r="P415" s="34" t="s">
        <v>54</v>
      </c>
      <c r="Q415" s="34" t="s">
        <v>55</v>
      </c>
      <c r="R415" s="34" t="s">
        <v>56</v>
      </c>
      <c r="S415" s="34" t="s">
        <v>57</v>
      </c>
      <c r="U415" s="34" t="s">
        <v>58</v>
      </c>
      <c r="V415" s="34" t="s">
        <v>59</v>
      </c>
      <c r="W415" s="34" t="s">
        <v>60</v>
      </c>
      <c r="X415" s="34" t="s">
        <v>61</v>
      </c>
    </row>
    <row r="416" customFormat="false" ht="14.25" hidden="false" customHeight="false" outlineLevel="0" collapsed="false">
      <c r="A416" s="1" t="s">
        <v>0</v>
      </c>
      <c r="B416" s="35" t="s">
        <v>0</v>
      </c>
      <c r="C416" s="9"/>
      <c r="D416" s="9"/>
      <c r="E416" s="10"/>
      <c r="F416" s="10"/>
      <c r="G416" s="10"/>
      <c r="H416" s="10"/>
      <c r="I416" s="10"/>
      <c r="J416" s="10"/>
      <c r="K416" s="10"/>
      <c r="L416" s="11"/>
      <c r="M416" s="11"/>
      <c r="O416" s="34" t="n">
        <v>100</v>
      </c>
      <c r="P416" s="34" t="n">
        <v>0</v>
      </c>
      <c r="Q416" s="34" t="n">
        <v>0.1</v>
      </c>
      <c r="R416" s="34" t="n">
        <f aca="false">Q416-P416</f>
        <v>0.1</v>
      </c>
      <c r="S416" s="34" t="n">
        <f aca="false">R416*$G$7/O416*1</f>
        <v>0.3406869</v>
      </c>
      <c r="U416" s="34" t="n">
        <v>1</v>
      </c>
      <c r="V416" s="34" t="n">
        <f aca="false">R416/U416</f>
        <v>0.1</v>
      </c>
      <c r="W416" s="34" t="n">
        <f aca="false">ROUNDUP(V416,0)</f>
        <v>1</v>
      </c>
      <c r="X416" s="57" t="n">
        <f aca="false">S416/W416</f>
        <v>0.3406869</v>
      </c>
    </row>
    <row r="417" customFormat="false" ht="14.25" hidden="false" customHeight="false" outlineLevel="0" collapsed="false">
      <c r="A417" s="8" t="s">
        <v>0</v>
      </c>
      <c r="B417" s="35" t="s">
        <v>0</v>
      </c>
      <c r="C417" s="9"/>
      <c r="D417" s="9"/>
      <c r="E417" s="51" t="str">
        <f aca="false">IF(AND(G400&gt;=0,G400&lt;=0.61),N418,IF(AND(G400&gt;=0.61,G400&lt;=50),N419,N420))</f>
        <v>Recommended Daily Standard dosage of 0.1µg/L  (Reef Moonshiners NANO/PUMP Manganese)</v>
      </c>
      <c r="F417" s="10"/>
      <c r="G417" s="10"/>
      <c r="H417" s="10"/>
      <c r="I417" s="10"/>
      <c r="J417" s="10"/>
      <c r="K417" s="10"/>
      <c r="L417" s="11"/>
      <c r="M417" s="11"/>
    </row>
    <row r="418" customFormat="false" ht="14.25" hidden="false" customHeight="false" outlineLevel="0" collapsed="false">
      <c r="A418" s="8" t="s">
        <v>0</v>
      </c>
      <c r="B418" s="35" t="s">
        <v>0</v>
      </c>
      <c r="C418" s="9"/>
      <c r="D418" s="9"/>
      <c r="E418" s="55" t="n">
        <f aca="false">IF(AND(E417=N418),X423,0)</f>
        <v>0.90009749009247</v>
      </c>
      <c r="F418" s="10" t="s">
        <v>47</v>
      </c>
      <c r="G418" s="47"/>
      <c r="H418" s="10"/>
      <c r="I418" s="10"/>
      <c r="J418" s="10"/>
      <c r="K418" s="10"/>
      <c r="L418" s="11"/>
      <c r="M418" s="11"/>
      <c r="N418" s="54" t="s">
        <v>190</v>
      </c>
    </row>
    <row r="419" customFormat="false" ht="14.25" hidden="true" customHeight="false" outlineLevel="0" collapsed="false">
      <c r="A419" s="8"/>
      <c r="B419" s="35"/>
      <c r="C419" s="9"/>
      <c r="D419" s="9"/>
      <c r="E419" s="10"/>
      <c r="F419" s="10"/>
      <c r="G419" s="10"/>
      <c r="H419" s="10"/>
      <c r="I419" s="10"/>
      <c r="J419" s="10"/>
      <c r="K419" s="10"/>
      <c r="L419" s="11"/>
      <c r="M419" s="11"/>
      <c r="N419" s="54" t="s">
        <v>388</v>
      </c>
    </row>
    <row r="420" customFormat="false" ht="14.25" hidden="true" customHeight="false" outlineLevel="0" collapsed="false">
      <c r="A420" s="8"/>
      <c r="B420" s="35"/>
      <c r="C420" s="9"/>
      <c r="D420" s="9"/>
      <c r="E420" s="51"/>
      <c r="F420" s="10"/>
      <c r="G420" s="10"/>
      <c r="H420" s="10"/>
      <c r="I420" s="10"/>
      <c r="J420" s="10"/>
      <c r="K420" s="10"/>
      <c r="L420" s="11"/>
      <c r="M420" s="11"/>
      <c r="N420" s="54" t="s">
        <v>27</v>
      </c>
    </row>
    <row r="421" customFormat="false" ht="14.25" hidden="true" customHeight="false" outlineLevel="0" collapsed="false">
      <c r="A421" s="8"/>
      <c r="B421" s="35"/>
      <c r="C421" s="9"/>
      <c r="D421" s="9"/>
      <c r="E421" s="10"/>
      <c r="F421" s="10"/>
      <c r="G421" s="10"/>
      <c r="H421" s="10"/>
      <c r="I421" s="10"/>
      <c r="J421" s="10"/>
      <c r="K421" s="10"/>
      <c r="L421" s="11"/>
      <c r="M421" s="11"/>
      <c r="N421" s="54"/>
    </row>
    <row r="422" customFormat="false" ht="14.25" hidden="true" customHeight="false" outlineLevel="0" collapsed="false">
      <c r="A422" s="56"/>
      <c r="B422" s="35"/>
      <c r="C422" s="9"/>
      <c r="D422" s="9"/>
      <c r="E422" s="10"/>
      <c r="F422" s="10"/>
      <c r="G422" s="10"/>
      <c r="H422" s="10"/>
      <c r="I422" s="10"/>
      <c r="J422" s="10"/>
      <c r="K422" s="10"/>
      <c r="L422" s="11"/>
      <c r="M422" s="11"/>
      <c r="O422" s="34" t="s">
        <v>53</v>
      </c>
      <c r="P422" s="34" t="s">
        <v>54</v>
      </c>
      <c r="Q422" s="34" t="s">
        <v>55</v>
      </c>
      <c r="R422" s="34" t="s">
        <v>56</v>
      </c>
      <c r="S422" s="34" t="s">
        <v>57</v>
      </c>
      <c r="U422" s="34" t="s">
        <v>58</v>
      </c>
      <c r="V422" s="34" t="s">
        <v>59</v>
      </c>
      <c r="W422" s="34" t="s">
        <v>60</v>
      </c>
      <c r="X422" s="34" t="s">
        <v>61</v>
      </c>
    </row>
    <row r="423" customFormat="false" ht="14.25" hidden="true" customHeight="false" outlineLevel="0" collapsed="false">
      <c r="B423" s="35"/>
      <c r="C423" s="9"/>
      <c r="D423" s="9"/>
      <c r="E423" s="10"/>
      <c r="F423" s="10"/>
      <c r="G423" s="10"/>
      <c r="H423" s="10"/>
      <c r="I423" s="10"/>
      <c r="J423" s="10"/>
      <c r="K423" s="10"/>
      <c r="L423" s="11"/>
      <c r="M423" s="11"/>
      <c r="O423" s="34" t="n">
        <v>37.85</v>
      </c>
      <c r="P423" s="34" t="n">
        <v>0</v>
      </c>
      <c r="Q423" s="34" t="n">
        <v>0.1</v>
      </c>
      <c r="R423" s="34" t="n">
        <f aca="false">Q423-P423</f>
        <v>0.1</v>
      </c>
      <c r="S423" s="34" t="n">
        <f aca="false">R423*$G$7/O423*1</f>
        <v>0.90009749009247</v>
      </c>
      <c r="U423" s="34" t="n">
        <v>1</v>
      </c>
      <c r="V423" s="34" t="n">
        <f aca="false">R423/U423</f>
        <v>0.1</v>
      </c>
      <c r="W423" s="34" t="n">
        <f aca="false">ROUNDUP(V423,0)</f>
        <v>1</v>
      </c>
      <c r="X423" s="57" t="n">
        <f aca="false">S423/W423</f>
        <v>0.90009749009247</v>
      </c>
    </row>
    <row r="424" customFormat="false" ht="14.25" hidden="true" customHeight="false" outlineLevel="0" collapsed="false">
      <c r="A424" s="8"/>
      <c r="B424" s="35"/>
      <c r="C424" s="9"/>
      <c r="D424" s="9"/>
      <c r="E424" s="10"/>
      <c r="F424" s="10"/>
      <c r="G424" s="10"/>
      <c r="H424" s="10"/>
      <c r="I424" s="10"/>
      <c r="J424" s="10"/>
      <c r="K424" s="10"/>
      <c r="L424" s="11"/>
      <c r="M424" s="11"/>
    </row>
    <row r="425" customFormat="false" ht="14.25" hidden="true" customHeight="false" outlineLevel="0" collapsed="false">
      <c r="B425" s="35"/>
      <c r="C425" s="9"/>
      <c r="D425" s="9"/>
      <c r="E425" s="10"/>
      <c r="F425" s="10"/>
      <c r="G425" s="10"/>
      <c r="H425" s="10"/>
      <c r="I425" s="10"/>
      <c r="J425" s="10"/>
      <c r="K425" s="10"/>
      <c r="L425" s="11"/>
      <c r="M425" s="11"/>
    </row>
    <row r="426" customFormat="false" ht="14.25" hidden="true" customHeight="false" outlineLevel="0" collapsed="false">
      <c r="B426" s="35"/>
      <c r="C426" s="9"/>
      <c r="D426" s="9"/>
      <c r="E426" s="10"/>
      <c r="F426" s="10"/>
      <c r="G426" s="10"/>
      <c r="H426" s="10"/>
      <c r="I426" s="10"/>
      <c r="J426" s="10"/>
      <c r="K426" s="10"/>
      <c r="L426" s="11"/>
      <c r="M426" s="11"/>
    </row>
    <row r="427" customFormat="false" ht="14.25" hidden="true" customHeight="false" outlineLevel="0" collapsed="false">
      <c r="B427" s="35"/>
      <c r="C427" s="9"/>
      <c r="D427" s="9"/>
      <c r="E427" s="10"/>
      <c r="F427" s="10"/>
      <c r="G427" s="10"/>
      <c r="H427" s="10"/>
      <c r="I427" s="10"/>
      <c r="J427" s="10"/>
      <c r="K427" s="10"/>
      <c r="L427" s="11"/>
      <c r="M427" s="11"/>
    </row>
    <row r="428" customFormat="false" ht="15" hidden="false" customHeight="true" outlineLevel="0" collapsed="false">
      <c r="A428" s="1" t="s">
        <v>0</v>
      </c>
      <c r="B428" s="35" t="s">
        <v>0</v>
      </c>
      <c r="C428" s="9"/>
      <c r="D428" s="30"/>
      <c r="E428" s="31"/>
      <c r="F428" s="31"/>
      <c r="G428" s="31"/>
      <c r="H428" s="31"/>
      <c r="I428" s="31"/>
      <c r="J428" s="31"/>
      <c r="K428" s="31"/>
      <c r="L428" s="32"/>
      <c r="M428" s="11"/>
    </row>
    <row r="429" customFormat="false" ht="15" hidden="false" customHeight="true" outlineLevel="0" collapsed="false">
      <c r="A429" s="8" t="s">
        <v>0</v>
      </c>
      <c r="B429" s="35" t="s">
        <v>0</v>
      </c>
      <c r="C429" s="9"/>
      <c r="D429" s="10"/>
      <c r="E429" s="10"/>
      <c r="F429" s="10"/>
      <c r="G429" s="10"/>
      <c r="H429" s="10"/>
      <c r="I429" s="10"/>
      <c r="J429" s="10"/>
      <c r="K429" s="10"/>
      <c r="L429" s="10"/>
      <c r="M429" s="11"/>
    </row>
    <row r="430" customFormat="false" ht="8.25" hidden="false" customHeight="true" outlineLevel="0" collapsed="false">
      <c r="A430" s="8" t="s">
        <v>0</v>
      </c>
      <c r="B430" s="35" t="s">
        <v>0</v>
      </c>
      <c r="C430" s="9"/>
      <c r="D430" s="40"/>
      <c r="E430" s="41"/>
      <c r="F430" s="41"/>
      <c r="G430" s="41"/>
      <c r="H430" s="41"/>
      <c r="I430" s="41"/>
      <c r="J430" s="41"/>
      <c r="K430" s="41"/>
      <c r="L430" s="43"/>
      <c r="M430" s="11"/>
    </row>
    <row r="431" customFormat="false" ht="18" hidden="false" customHeight="true" outlineLevel="0" collapsed="false">
      <c r="A431" s="8" t="s">
        <v>0</v>
      </c>
      <c r="B431" s="35" t="s">
        <v>0</v>
      </c>
      <c r="C431" s="9"/>
      <c r="D431" s="9"/>
      <c r="E431" s="49" t="s">
        <v>165</v>
      </c>
      <c r="F431" s="10"/>
      <c r="G431" s="50" t="n">
        <v>14.5</v>
      </c>
      <c r="H431" s="60" t="s">
        <v>131</v>
      </c>
      <c r="I431" s="10"/>
      <c r="J431" s="10"/>
      <c r="K431" s="51" t="s">
        <v>18</v>
      </c>
      <c r="L431" s="11"/>
      <c r="M431" s="11"/>
    </row>
    <row r="432" customFormat="false" ht="135" hidden="false" customHeight="true" outlineLevel="0" collapsed="false">
      <c r="A432" s="8" t="s">
        <v>0</v>
      </c>
      <c r="B432" s="35" t="s">
        <v>0</v>
      </c>
      <c r="C432" s="9"/>
      <c r="D432" s="9"/>
      <c r="E432" s="10"/>
      <c r="F432" s="10"/>
      <c r="G432" s="10"/>
      <c r="H432" s="10"/>
      <c r="I432" s="10"/>
      <c r="J432" s="10"/>
      <c r="K432" s="52" t="str">
        <f aca="false">IF(AND(G431&gt;=O433,G431&lt;=P433),N433,IF(AND(G431&gt;=O434,G431&lt;=P434),N434,IF(AND(G431&gt;=O435,G431&lt;=P435),N435,IF(AND(G431&gt;=O436,G431&lt;=P436),N436,IF(AND(G431&gt;=O437,G431&lt;=P437),N437,IF(AND(G431&gt;=O438,G431&lt;=P438),N438,N439))))))</f>
        <v>Acceptable range, however Reef Moonshiner method recommends a target level of 15.
In case your current level is below 15 the tool will show the dosage to correct this Element to 15 with Reef Moonshiners Molybdenum as per Dosing instructions below or via use of the Reef Moonshiners Calculator.</v>
      </c>
      <c r="L432" s="11"/>
      <c r="M432" s="11"/>
      <c r="O432" s="34" t="s">
        <v>19</v>
      </c>
      <c r="P432" s="34" t="s">
        <v>20</v>
      </c>
    </row>
    <row r="433" customFormat="false" ht="72" hidden="true" customHeight="true" outlineLevel="0" collapsed="false">
      <c r="A433" s="8"/>
      <c r="B433" s="35"/>
      <c r="C433" s="9"/>
      <c r="D433" s="9"/>
      <c r="E433" s="10"/>
      <c r="F433" s="10"/>
      <c r="G433" s="10"/>
      <c r="H433" s="10"/>
      <c r="I433" s="10"/>
      <c r="J433" s="10"/>
      <c r="K433" s="53"/>
      <c r="L433" s="11"/>
      <c r="M433" s="11"/>
      <c r="N433" s="54" t="s">
        <v>166</v>
      </c>
      <c r="O433" s="34" t="n">
        <v>0</v>
      </c>
      <c r="P433" s="34" t="n">
        <v>8</v>
      </c>
    </row>
    <row r="434" customFormat="false" ht="57" hidden="true" customHeight="true" outlineLevel="0" collapsed="false">
      <c r="A434" s="8"/>
      <c r="B434" s="35"/>
      <c r="C434" s="9"/>
      <c r="D434" s="9"/>
      <c r="E434" s="10"/>
      <c r="F434" s="10"/>
      <c r="G434" s="10"/>
      <c r="H434" s="10"/>
      <c r="I434" s="10"/>
      <c r="J434" s="10"/>
      <c r="K434" s="53"/>
      <c r="L434" s="11"/>
      <c r="M434" s="11"/>
      <c r="N434" s="54" t="s">
        <v>167</v>
      </c>
      <c r="O434" s="34" t="n">
        <v>8.01</v>
      </c>
      <c r="P434" s="34" t="n">
        <v>13</v>
      </c>
    </row>
    <row r="435" customFormat="false" ht="72" hidden="true" customHeight="true" outlineLevel="0" collapsed="false">
      <c r="A435" s="8"/>
      <c r="B435" s="35"/>
      <c r="C435" s="9"/>
      <c r="D435" s="9"/>
      <c r="E435" s="10"/>
      <c r="F435" s="10"/>
      <c r="G435" s="10"/>
      <c r="H435" s="10"/>
      <c r="I435" s="10"/>
      <c r="J435" s="10"/>
      <c r="K435" s="53"/>
      <c r="L435" s="11"/>
      <c r="M435" s="11"/>
      <c r="N435" s="54" t="s">
        <v>168</v>
      </c>
      <c r="O435" s="34" t="n">
        <v>13.01</v>
      </c>
      <c r="P435" s="34" t="n">
        <v>15</v>
      </c>
    </row>
    <row r="436" customFormat="false" ht="100.5" hidden="true" customHeight="true" outlineLevel="0" collapsed="false">
      <c r="A436" s="8"/>
      <c r="B436" s="35"/>
      <c r="C436" s="9"/>
      <c r="D436" s="9"/>
      <c r="E436" s="10"/>
      <c r="F436" s="10"/>
      <c r="G436" s="10"/>
      <c r="H436" s="10"/>
      <c r="I436" s="10"/>
      <c r="J436" s="10"/>
      <c r="K436" s="53"/>
      <c r="L436" s="11"/>
      <c r="M436" s="11"/>
      <c r="N436" s="54" t="s">
        <v>169</v>
      </c>
      <c r="O436" s="34" t="n">
        <v>15.01</v>
      </c>
      <c r="P436" s="34" t="n">
        <v>30</v>
      </c>
    </row>
    <row r="437" customFormat="false" ht="114.75" hidden="true" customHeight="true" outlineLevel="0" collapsed="false">
      <c r="A437" s="8"/>
      <c r="B437" s="35"/>
      <c r="C437" s="9"/>
      <c r="D437" s="9"/>
      <c r="E437" s="10"/>
      <c r="F437" s="10"/>
      <c r="G437" s="10"/>
      <c r="H437" s="10"/>
      <c r="I437" s="10"/>
      <c r="J437" s="10"/>
      <c r="K437" s="53"/>
      <c r="L437" s="11"/>
      <c r="M437" s="11"/>
      <c r="N437" s="54" t="s">
        <v>170</v>
      </c>
      <c r="O437" s="34" t="n">
        <v>30.01</v>
      </c>
      <c r="P437" s="34" t="n">
        <v>90</v>
      </c>
    </row>
    <row r="438" customFormat="false" ht="129" hidden="true" customHeight="true" outlineLevel="0" collapsed="false">
      <c r="A438" s="8"/>
      <c r="B438" s="35"/>
      <c r="C438" s="9"/>
      <c r="D438" s="9"/>
      <c r="E438" s="10"/>
      <c r="F438" s="10"/>
      <c r="G438" s="10"/>
      <c r="H438" s="10"/>
      <c r="I438" s="10"/>
      <c r="J438" s="10"/>
      <c r="K438" s="53"/>
      <c r="L438" s="11"/>
      <c r="M438" s="11"/>
      <c r="N438" s="54" t="s">
        <v>171</v>
      </c>
      <c r="O438" s="34" t="n">
        <v>90.01</v>
      </c>
      <c r="P438" s="34" t="n">
        <v>160</v>
      </c>
    </row>
    <row r="439" customFormat="false" ht="14.25" hidden="true" customHeight="false" outlineLevel="0" collapsed="false">
      <c r="A439" s="8"/>
      <c r="B439" s="35"/>
      <c r="C439" s="9"/>
      <c r="D439" s="9"/>
      <c r="E439" s="10"/>
      <c r="F439" s="10"/>
      <c r="G439" s="10"/>
      <c r="H439" s="10"/>
      <c r="I439" s="10"/>
      <c r="J439" s="10"/>
      <c r="L439" s="11"/>
      <c r="M439" s="11"/>
      <c r="N439" s="34" t="s">
        <v>27</v>
      </c>
    </row>
    <row r="440" customFormat="false" ht="14.25" hidden="false" customHeight="false" outlineLevel="0" collapsed="false">
      <c r="A440" s="8" t="s">
        <v>0</v>
      </c>
      <c r="B440" s="35" t="s">
        <v>0</v>
      </c>
      <c r="C440" s="9"/>
      <c r="D440" s="9"/>
      <c r="E440" s="10"/>
      <c r="F440" s="10"/>
      <c r="G440" s="10"/>
      <c r="H440" s="10"/>
      <c r="I440" s="10"/>
      <c r="J440" s="10"/>
      <c r="K440" s="10"/>
      <c r="L440" s="11"/>
      <c r="M440" s="11"/>
    </row>
    <row r="441" customFormat="false" ht="14.25" hidden="false" customHeight="false" outlineLevel="0" collapsed="false">
      <c r="A441" s="8" t="s">
        <v>0</v>
      </c>
      <c r="B441" s="35" t="s">
        <v>0</v>
      </c>
      <c r="C441" s="9"/>
      <c r="D441" s="9"/>
      <c r="E441" s="51" t="str">
        <f aca="false">IF(AND(G431&gt;=0,G431&lt;=15),N442,IF(AND(G431&gt;=15,G431&lt;=150),N443,N444))</f>
        <v>Correction dosage recommended to achieve ideal target of 15µg/L   (Reef Moonshiners Molybdenum)</v>
      </c>
      <c r="F441" s="10"/>
      <c r="G441" s="10"/>
      <c r="H441" s="10"/>
      <c r="I441" s="10"/>
      <c r="J441" s="10"/>
      <c r="K441" s="10"/>
      <c r="L441" s="11"/>
      <c r="M441" s="11"/>
    </row>
    <row r="442" customFormat="false" ht="15" hidden="false" customHeight="true" outlineLevel="0" collapsed="false">
      <c r="A442" s="8" t="s">
        <v>0</v>
      </c>
      <c r="B442" s="35" t="s">
        <v>0</v>
      </c>
      <c r="C442" s="9"/>
      <c r="D442" s="9"/>
      <c r="E442" s="55" t="n">
        <f aca="false">IF(AND(E441=N442),X447,0)</f>
        <v>1.7034345</v>
      </c>
      <c r="F442" s="10" t="s">
        <v>47</v>
      </c>
      <c r="G442" s="47" t="s">
        <v>48</v>
      </c>
      <c r="H442" s="10" t="n">
        <f aca="false">IF(AND(E441=N442),W447,0)</f>
        <v>1</v>
      </c>
      <c r="I442" s="10" t="s">
        <v>49</v>
      </c>
      <c r="J442" s="10"/>
      <c r="K442" s="10"/>
      <c r="L442" s="11"/>
      <c r="M442" s="11"/>
      <c r="N442" s="54" t="s">
        <v>172</v>
      </c>
    </row>
    <row r="443" customFormat="false" ht="14.25" hidden="true" customHeight="false" outlineLevel="0" collapsed="false">
      <c r="A443" s="8"/>
      <c r="B443" s="35"/>
      <c r="C443" s="9"/>
      <c r="D443" s="9"/>
      <c r="E443" s="10"/>
      <c r="F443" s="10"/>
      <c r="G443" s="10"/>
      <c r="H443" s="10"/>
      <c r="I443" s="10"/>
      <c r="J443" s="10"/>
      <c r="K443" s="10"/>
      <c r="L443" s="11"/>
      <c r="M443" s="11"/>
      <c r="N443" s="54" t="s">
        <v>51</v>
      </c>
    </row>
    <row r="444" customFormat="false" ht="14.25" hidden="true" customHeight="false" outlineLevel="0" collapsed="false">
      <c r="A444" s="8"/>
      <c r="B444" s="35"/>
      <c r="C444" s="9"/>
      <c r="D444" s="9"/>
      <c r="E444" s="10"/>
      <c r="F444" s="10"/>
      <c r="G444" s="10"/>
      <c r="H444" s="10"/>
      <c r="I444" s="10"/>
      <c r="J444" s="10"/>
      <c r="K444" s="10"/>
      <c r="L444" s="11"/>
      <c r="M444" s="11"/>
      <c r="N444" s="54" t="s">
        <v>27</v>
      </c>
    </row>
    <row r="445" customFormat="false" ht="14.25" hidden="true" customHeight="false" outlineLevel="0" collapsed="false">
      <c r="A445" s="8"/>
      <c r="B445" s="35"/>
      <c r="C445" s="9"/>
      <c r="D445" s="9"/>
      <c r="E445" s="10"/>
      <c r="F445" s="10"/>
      <c r="G445" s="10"/>
      <c r="H445" s="10"/>
      <c r="I445" s="10"/>
      <c r="J445" s="10"/>
      <c r="K445" s="10"/>
      <c r="L445" s="11"/>
      <c r="M445" s="11"/>
      <c r="N445" s="54"/>
    </row>
    <row r="446" customFormat="false" ht="14.25" hidden="true" customHeight="false" outlineLevel="0" collapsed="false">
      <c r="A446" s="56"/>
      <c r="B446" s="35"/>
      <c r="C446" s="9"/>
      <c r="D446" s="9"/>
      <c r="E446" s="10"/>
      <c r="F446" s="10"/>
      <c r="G446" s="10"/>
      <c r="H446" s="10"/>
      <c r="I446" s="10"/>
      <c r="J446" s="10"/>
      <c r="K446" s="10"/>
      <c r="L446" s="11"/>
      <c r="M446" s="11"/>
      <c r="O446" s="34" t="s">
        <v>53</v>
      </c>
      <c r="P446" s="34" t="s">
        <v>54</v>
      </c>
      <c r="Q446" s="34" t="s">
        <v>55</v>
      </c>
      <c r="R446" s="34" t="s">
        <v>56</v>
      </c>
      <c r="S446" s="34" t="s">
        <v>57</v>
      </c>
      <c r="U446" s="34" t="s">
        <v>58</v>
      </c>
      <c r="V446" s="34" t="s">
        <v>59</v>
      </c>
      <c r="W446" s="34" t="s">
        <v>60</v>
      </c>
      <c r="X446" s="34" t="s">
        <v>61</v>
      </c>
    </row>
    <row r="447" customFormat="false" ht="15" hidden="false" customHeight="true" outlineLevel="0" collapsed="false">
      <c r="A447" s="1" t="s">
        <v>0</v>
      </c>
      <c r="B447" s="35" t="s">
        <v>0</v>
      </c>
      <c r="C447" s="9"/>
      <c r="D447" s="30"/>
      <c r="E447" s="31"/>
      <c r="F447" s="31"/>
      <c r="G447" s="31"/>
      <c r="H447" s="31"/>
      <c r="I447" s="31"/>
      <c r="J447" s="31"/>
      <c r="K447" s="31"/>
      <c r="L447" s="32"/>
      <c r="M447" s="11"/>
      <c r="O447" s="34" t="n">
        <v>100</v>
      </c>
      <c r="P447" s="34" t="n">
        <f aca="false">G431</f>
        <v>14.5</v>
      </c>
      <c r="Q447" s="34" t="n">
        <v>15</v>
      </c>
      <c r="R447" s="34" t="n">
        <f aca="false">Q447-P447</f>
        <v>0.5</v>
      </c>
      <c r="S447" s="34" t="n">
        <f aca="false">R447*$G$7/O447*1</f>
        <v>1.7034345</v>
      </c>
      <c r="U447" s="34" t="n">
        <v>3</v>
      </c>
      <c r="V447" s="34" t="n">
        <f aca="false">R447/U447</f>
        <v>0.166666666666667</v>
      </c>
      <c r="W447" s="34" t="n">
        <f aca="false">ROUNDUP(V447,0)</f>
        <v>1</v>
      </c>
      <c r="X447" s="57" t="n">
        <f aca="false">S447/W447</f>
        <v>1.7034345</v>
      </c>
    </row>
    <row r="448" customFormat="false" ht="15" hidden="false" customHeight="true" outlineLevel="0" collapsed="false">
      <c r="A448" s="8" t="s">
        <v>0</v>
      </c>
      <c r="B448" s="35" t="s">
        <v>0</v>
      </c>
      <c r="C448" s="9"/>
      <c r="D448" s="10"/>
      <c r="E448" s="10"/>
      <c r="F448" s="10"/>
      <c r="G448" s="10"/>
      <c r="H448" s="10"/>
      <c r="I448" s="10"/>
      <c r="J448" s="10"/>
      <c r="K448" s="10"/>
      <c r="L448" s="10"/>
      <c r="M448" s="11"/>
    </row>
    <row r="449" customFormat="false" ht="8.25" hidden="false" customHeight="true" outlineLevel="0" collapsed="false">
      <c r="A449" s="8" t="s">
        <v>0</v>
      </c>
      <c r="B449" s="35" t="s">
        <v>0</v>
      </c>
      <c r="C449" s="9"/>
      <c r="D449" s="40"/>
      <c r="E449" s="41"/>
      <c r="F449" s="41"/>
      <c r="G449" s="41"/>
      <c r="H449" s="41"/>
      <c r="I449" s="41"/>
      <c r="J449" s="41"/>
      <c r="K449" s="41"/>
      <c r="L449" s="43"/>
      <c r="M449" s="11"/>
    </row>
    <row r="450" customFormat="false" ht="18" hidden="false" customHeight="true" outlineLevel="0" collapsed="false">
      <c r="A450" s="8" t="s">
        <v>0</v>
      </c>
      <c r="B450" s="35" t="s">
        <v>0</v>
      </c>
      <c r="C450" s="9"/>
      <c r="D450" s="9"/>
      <c r="E450" s="49" t="s">
        <v>173</v>
      </c>
      <c r="F450" s="10"/>
      <c r="G450" s="50" t="n">
        <v>1.52</v>
      </c>
      <c r="H450" s="60" t="s">
        <v>131</v>
      </c>
      <c r="I450" s="10"/>
      <c r="J450" s="10"/>
      <c r="K450" s="51" t="s">
        <v>18</v>
      </c>
      <c r="L450" s="11"/>
      <c r="M450" s="11"/>
    </row>
    <row r="451" customFormat="false" ht="171.75" hidden="false" customHeight="true" outlineLevel="0" collapsed="false">
      <c r="A451" s="8" t="s">
        <v>0</v>
      </c>
      <c r="B451" s="35" t="s">
        <v>0</v>
      </c>
      <c r="C451" s="9"/>
      <c r="D451" s="9"/>
      <c r="E451" s="10"/>
      <c r="F451" s="10"/>
      <c r="G451" s="10"/>
      <c r="H451" s="10"/>
      <c r="I451" s="10"/>
      <c r="J451" s="10"/>
      <c r="K451" s="52" t="str">
        <f aca="false">IF(AND(G450&gt;=O452,G450&lt;=P452),N452,IF(AND(G450&gt;=O453,G450&lt;=P453),N453,IF(AND(G450&gt;=O454,G450&lt;=P454),N454,IF(AND(G450&gt;=O455,G450&lt;=P455),N455,IF(AND(G450&gt;=O456,G450&lt;=P456),N456,IF(AND(G450&gt;=O457,G450&lt;=P457),N457,IF(AND(G450&gt;=O458,G450&lt;=P458),N458,N459)))))))</f>
        <v>Nickel detected but below target level.
Correct this Element to 2.5 with Reef Moonshiners Nickel as per Dosing instructions below or via use of the Reef Moonshiners Calculator.
</v>
      </c>
      <c r="L451" s="11"/>
      <c r="M451" s="11"/>
      <c r="O451" s="34" t="s">
        <v>19</v>
      </c>
      <c r="P451" s="34" t="s">
        <v>20</v>
      </c>
    </row>
    <row r="452" customFormat="false" ht="158.25" hidden="true" customHeight="true" outlineLevel="0" collapsed="false">
      <c r="A452" s="8"/>
      <c r="B452" s="35"/>
      <c r="C452" s="9"/>
      <c r="D452" s="9"/>
      <c r="E452" s="10"/>
      <c r="F452" s="10"/>
      <c r="G452" s="10"/>
      <c r="H452" s="10"/>
      <c r="I452" s="10"/>
      <c r="J452" s="10"/>
      <c r="K452" s="53"/>
      <c r="L452" s="11"/>
      <c r="M452" s="11"/>
      <c r="N452" s="54" t="s">
        <v>174</v>
      </c>
      <c r="O452" s="34" t="n">
        <v>0</v>
      </c>
      <c r="P452" s="34" t="n">
        <v>0.01</v>
      </c>
    </row>
    <row r="453" customFormat="false" ht="158.25" hidden="true" customHeight="true" outlineLevel="0" collapsed="false">
      <c r="A453" s="8"/>
      <c r="B453" s="35"/>
      <c r="C453" s="9"/>
      <c r="D453" s="9"/>
      <c r="E453" s="10"/>
      <c r="F453" s="10"/>
      <c r="G453" s="10"/>
      <c r="H453" s="10"/>
      <c r="I453" s="10"/>
      <c r="J453" s="10"/>
      <c r="K453" s="53"/>
      <c r="L453" s="11"/>
      <c r="M453" s="11"/>
      <c r="N453" s="54" t="s">
        <v>175</v>
      </c>
      <c r="O453" s="34" t="n">
        <v>0.01</v>
      </c>
      <c r="P453" s="34" t="n">
        <v>0.5</v>
      </c>
    </row>
    <row r="454" customFormat="false" ht="72" hidden="true" customHeight="true" outlineLevel="0" collapsed="false">
      <c r="A454" s="8"/>
      <c r="B454" s="35"/>
      <c r="C454" s="9"/>
      <c r="D454" s="9"/>
      <c r="E454" s="10"/>
      <c r="F454" s="10"/>
      <c r="G454" s="10"/>
      <c r="H454" s="10"/>
      <c r="I454" s="10"/>
      <c r="J454" s="10"/>
      <c r="K454" s="53"/>
      <c r="L454" s="11"/>
      <c r="M454" s="11"/>
      <c r="N454" s="54" t="s">
        <v>176</v>
      </c>
      <c r="O454" s="34" t="n">
        <v>0.51</v>
      </c>
      <c r="P454" s="34" t="n">
        <v>2.4</v>
      </c>
    </row>
    <row r="455" customFormat="false" ht="114.75" hidden="true" customHeight="true" outlineLevel="0" collapsed="false">
      <c r="A455" s="8"/>
      <c r="B455" s="35"/>
      <c r="C455" s="9"/>
      <c r="D455" s="9"/>
      <c r="E455" s="10"/>
      <c r="F455" s="10"/>
      <c r="G455" s="10"/>
      <c r="H455" s="10"/>
      <c r="I455" s="10"/>
      <c r="J455" s="10"/>
      <c r="K455" s="53"/>
      <c r="L455" s="11"/>
      <c r="M455" s="11"/>
      <c r="N455" s="54" t="s">
        <v>177</v>
      </c>
      <c r="O455" s="34" t="n">
        <v>2.41</v>
      </c>
      <c r="P455" s="34" t="n">
        <v>3</v>
      </c>
    </row>
    <row r="456" customFormat="false" ht="100.5" hidden="true" customHeight="true" outlineLevel="0" collapsed="false">
      <c r="A456" s="8"/>
      <c r="B456" s="35"/>
      <c r="C456" s="9"/>
      <c r="D456" s="9"/>
      <c r="E456" s="10"/>
      <c r="F456" s="10"/>
      <c r="G456" s="10"/>
      <c r="H456" s="10"/>
      <c r="I456" s="10"/>
      <c r="J456" s="10"/>
      <c r="K456" s="53"/>
      <c r="L456" s="11"/>
      <c r="M456" s="11"/>
      <c r="N456" s="54" t="s">
        <v>178</v>
      </c>
      <c r="O456" s="34" t="n">
        <v>3.01</v>
      </c>
      <c r="P456" s="34" t="n">
        <v>5</v>
      </c>
    </row>
    <row r="457" customFormat="false" ht="114.75" hidden="true" customHeight="true" outlineLevel="0" collapsed="false">
      <c r="A457" s="8"/>
      <c r="B457" s="35"/>
      <c r="C457" s="9"/>
      <c r="D457" s="9"/>
      <c r="E457" s="10"/>
      <c r="F457" s="10"/>
      <c r="G457" s="10"/>
      <c r="H457" s="10"/>
      <c r="I457" s="10"/>
      <c r="J457" s="10"/>
      <c r="K457" s="53"/>
      <c r="L457" s="11"/>
      <c r="M457" s="11"/>
      <c r="N457" s="54" t="s">
        <v>179</v>
      </c>
      <c r="O457" s="34" t="n">
        <v>5.01</v>
      </c>
      <c r="P457" s="34" t="n">
        <v>10</v>
      </c>
    </row>
    <row r="458" customFormat="false" ht="144" hidden="true" customHeight="true" outlineLevel="0" collapsed="false">
      <c r="A458" s="8"/>
      <c r="B458" s="35"/>
      <c r="C458" s="9"/>
      <c r="D458" s="9"/>
      <c r="E458" s="10"/>
      <c r="F458" s="10"/>
      <c r="G458" s="10"/>
      <c r="H458" s="10"/>
      <c r="I458" s="10"/>
      <c r="J458" s="10"/>
      <c r="K458" s="53"/>
      <c r="L458" s="11"/>
      <c r="M458" s="11"/>
      <c r="N458" s="54" t="s">
        <v>180</v>
      </c>
      <c r="O458" s="34" t="n">
        <v>10.01</v>
      </c>
      <c r="P458" s="34" t="n">
        <v>50</v>
      </c>
    </row>
    <row r="459" customFormat="false" ht="14.25" hidden="true" customHeight="false" outlineLevel="0" collapsed="false">
      <c r="A459" s="8"/>
      <c r="B459" s="35"/>
      <c r="C459" s="9"/>
      <c r="D459" s="9"/>
      <c r="E459" s="10"/>
      <c r="F459" s="10"/>
      <c r="G459" s="10"/>
      <c r="H459" s="10"/>
      <c r="I459" s="10"/>
      <c r="J459" s="10"/>
      <c r="L459" s="11"/>
      <c r="M459" s="11"/>
      <c r="N459" s="34" t="s">
        <v>110</v>
      </c>
    </row>
    <row r="460" customFormat="false" ht="14.25" hidden="false" customHeight="false" outlineLevel="0" collapsed="false">
      <c r="A460" s="8" t="s">
        <v>0</v>
      </c>
      <c r="B460" s="35" t="s">
        <v>0</v>
      </c>
      <c r="C460" s="9"/>
      <c r="D460" s="9"/>
      <c r="E460" s="10"/>
      <c r="F460" s="10"/>
      <c r="G460" s="10"/>
      <c r="H460" s="10"/>
      <c r="I460" s="10"/>
      <c r="J460" s="10"/>
      <c r="K460" s="10"/>
      <c r="L460" s="11"/>
      <c r="M460" s="11"/>
    </row>
    <row r="461" customFormat="false" ht="14.25" hidden="false" customHeight="false" outlineLevel="0" collapsed="false">
      <c r="A461" s="8" t="s">
        <v>0</v>
      </c>
      <c r="B461" s="35" t="s">
        <v>0</v>
      </c>
      <c r="C461" s="9"/>
      <c r="D461" s="9"/>
      <c r="E461" s="51" t="str">
        <f aca="false">IF(AND(G450&gt;=0,G450&lt;=2.5),N462,IF(AND(G450&gt;=2.5,G450&lt;=50),N463,N464))</f>
        <v>Correction dosage recommended to achieve ideal target of 2.5µg/L   (Reef Moonshiners Nickel)</v>
      </c>
      <c r="F461" s="10"/>
      <c r="G461" s="10"/>
      <c r="H461" s="10"/>
      <c r="I461" s="10"/>
      <c r="J461" s="10"/>
      <c r="K461" s="10"/>
      <c r="L461" s="11"/>
      <c r="M461" s="11"/>
    </row>
    <row r="462" customFormat="false" ht="16.5" hidden="false" customHeight="true" outlineLevel="0" collapsed="false">
      <c r="A462" s="8" t="s">
        <v>0</v>
      </c>
      <c r="B462" s="35" t="s">
        <v>0</v>
      </c>
      <c r="C462" s="9"/>
      <c r="D462" s="9"/>
      <c r="E462" s="55" t="n">
        <f aca="false">IF(AND(E461=N462),X467,0)</f>
        <v>1.66936581</v>
      </c>
      <c r="F462" s="10" t="s">
        <v>47</v>
      </c>
      <c r="G462" s="47" t="s">
        <v>48</v>
      </c>
      <c r="H462" s="10" t="n">
        <f aca="false">IF(AND(E461=N462),W467,0)</f>
        <v>2</v>
      </c>
      <c r="I462" s="10" t="s">
        <v>49</v>
      </c>
      <c r="J462" s="10"/>
      <c r="K462" s="10"/>
      <c r="L462" s="11"/>
      <c r="M462" s="11"/>
      <c r="N462" s="54" t="s">
        <v>181</v>
      </c>
    </row>
    <row r="463" customFormat="false" ht="14.25" hidden="true" customHeight="false" outlineLevel="0" collapsed="false">
      <c r="A463" s="8"/>
      <c r="B463" s="35"/>
      <c r="C463" s="9"/>
      <c r="D463" s="9"/>
      <c r="E463" s="10"/>
      <c r="F463" s="10"/>
      <c r="G463" s="10"/>
      <c r="H463" s="10"/>
      <c r="I463" s="10"/>
      <c r="J463" s="10"/>
      <c r="K463" s="10"/>
      <c r="L463" s="11"/>
      <c r="M463" s="11"/>
      <c r="N463" s="54" t="s">
        <v>51</v>
      </c>
    </row>
    <row r="464" customFormat="false" ht="14.25" hidden="true" customHeight="false" outlineLevel="0" collapsed="false">
      <c r="A464" s="8"/>
      <c r="B464" s="35"/>
      <c r="C464" s="9"/>
      <c r="D464" s="9"/>
      <c r="E464" s="10"/>
      <c r="F464" s="10"/>
      <c r="G464" s="10"/>
      <c r="H464" s="10"/>
      <c r="I464" s="10"/>
      <c r="J464" s="10"/>
      <c r="K464" s="10"/>
      <c r="L464" s="11"/>
      <c r="M464" s="11"/>
      <c r="N464" s="54" t="s">
        <v>27</v>
      </c>
    </row>
    <row r="465" customFormat="false" ht="14.25" hidden="true" customHeight="false" outlineLevel="0" collapsed="false">
      <c r="A465" s="8"/>
      <c r="B465" s="35"/>
      <c r="C465" s="9"/>
      <c r="D465" s="9"/>
      <c r="E465" s="10"/>
      <c r="F465" s="10"/>
      <c r="G465" s="10"/>
      <c r="H465" s="10"/>
      <c r="I465" s="10"/>
      <c r="J465" s="10"/>
      <c r="K465" s="10"/>
      <c r="L465" s="11"/>
      <c r="M465" s="11"/>
      <c r="N465" s="54"/>
    </row>
    <row r="466" customFormat="false" ht="14.25" hidden="true" customHeight="false" outlineLevel="0" collapsed="false">
      <c r="A466" s="56"/>
      <c r="B466" s="35"/>
      <c r="C466" s="9"/>
      <c r="D466" s="9"/>
      <c r="E466" s="10"/>
      <c r="F466" s="10"/>
      <c r="G466" s="10"/>
      <c r="H466" s="10"/>
      <c r="I466" s="10"/>
      <c r="J466" s="10"/>
      <c r="K466" s="10"/>
      <c r="L466" s="11"/>
      <c r="M466" s="11"/>
      <c r="O466" s="34" t="s">
        <v>53</v>
      </c>
      <c r="P466" s="34" t="s">
        <v>54</v>
      </c>
      <c r="Q466" s="34" t="s">
        <v>55</v>
      </c>
      <c r="R466" s="34" t="s">
        <v>56</v>
      </c>
      <c r="S466" s="34" t="s">
        <v>57</v>
      </c>
      <c r="U466" s="34" t="s">
        <v>58</v>
      </c>
      <c r="V466" s="34" t="s">
        <v>59</v>
      </c>
      <c r="W466" s="34" t="s">
        <v>60</v>
      </c>
      <c r="X466" s="34" t="s">
        <v>61</v>
      </c>
    </row>
    <row r="467" customFormat="false" ht="15" hidden="false" customHeight="true" outlineLevel="0" collapsed="false">
      <c r="A467" s="1" t="s">
        <v>0</v>
      </c>
      <c r="B467" s="35" t="s">
        <v>0</v>
      </c>
      <c r="C467" s="9"/>
      <c r="D467" s="30"/>
      <c r="E467" s="31"/>
      <c r="F467" s="31"/>
      <c r="G467" s="31"/>
      <c r="H467" s="31"/>
      <c r="I467" s="31"/>
      <c r="J467" s="31"/>
      <c r="K467" s="31"/>
      <c r="L467" s="32"/>
      <c r="M467" s="11"/>
      <c r="O467" s="34" t="n">
        <v>100</v>
      </c>
      <c r="P467" s="34" t="n">
        <f aca="false">G450</f>
        <v>1.52</v>
      </c>
      <c r="Q467" s="34" t="n">
        <v>2.5</v>
      </c>
      <c r="R467" s="34" t="n">
        <f aca="false">Q467-P467</f>
        <v>0.98</v>
      </c>
      <c r="S467" s="34" t="n">
        <f aca="false">R467*$G$7/O467*1</f>
        <v>3.33873162</v>
      </c>
      <c r="U467" s="34" t="n">
        <v>0.5</v>
      </c>
      <c r="V467" s="34" t="n">
        <f aca="false">R467/U467</f>
        <v>1.96</v>
      </c>
      <c r="W467" s="34" t="n">
        <f aca="false">ROUNDUP(V467,0)</f>
        <v>2</v>
      </c>
      <c r="X467" s="57" t="n">
        <f aca="false">S467/W467</f>
        <v>1.66936581</v>
      </c>
    </row>
    <row r="468" customFormat="false" ht="15" hidden="false" customHeight="true" outlineLevel="0" collapsed="false">
      <c r="A468" s="8" t="s">
        <v>0</v>
      </c>
      <c r="B468" s="35" t="s">
        <v>0</v>
      </c>
      <c r="C468" s="9"/>
      <c r="D468" s="10"/>
      <c r="E468" s="10"/>
      <c r="F468" s="10"/>
      <c r="G468" s="10"/>
      <c r="H468" s="10"/>
      <c r="I468" s="10"/>
      <c r="J468" s="10"/>
      <c r="K468" s="10"/>
      <c r="L468" s="10"/>
      <c r="M468" s="11"/>
    </row>
    <row r="469" customFormat="false" ht="8.25" hidden="false" customHeight="true" outlineLevel="0" collapsed="false">
      <c r="A469" s="8" t="s">
        <v>0</v>
      </c>
      <c r="B469" s="35" t="s">
        <v>0</v>
      </c>
      <c r="C469" s="9"/>
      <c r="D469" s="40"/>
      <c r="E469" s="41"/>
      <c r="F469" s="41"/>
      <c r="G469" s="41"/>
      <c r="H469" s="41"/>
      <c r="I469" s="41"/>
      <c r="J469" s="41"/>
      <c r="K469" s="41"/>
      <c r="L469" s="43"/>
      <c r="M469" s="11"/>
    </row>
    <row r="470" customFormat="false" ht="18" hidden="false" customHeight="true" outlineLevel="0" collapsed="false">
      <c r="A470" s="8" t="s">
        <v>0</v>
      </c>
      <c r="B470" s="35" t="s">
        <v>0</v>
      </c>
      <c r="C470" s="9"/>
      <c r="D470" s="9"/>
      <c r="E470" s="49" t="s">
        <v>121</v>
      </c>
      <c r="F470" s="10"/>
      <c r="G470" s="50" t="n">
        <v>264.2</v>
      </c>
      <c r="H470" s="60" t="s">
        <v>131</v>
      </c>
      <c r="I470" s="10"/>
      <c r="J470" s="10"/>
      <c r="K470" s="51" t="s">
        <v>18</v>
      </c>
      <c r="L470" s="11"/>
      <c r="M470" s="11"/>
    </row>
    <row r="471" customFormat="false" ht="200.25" hidden="false" customHeight="true" outlineLevel="0" collapsed="false">
      <c r="A471" s="8" t="s">
        <v>0</v>
      </c>
      <c r="B471" s="35" t="s">
        <v>0</v>
      </c>
      <c r="C471" s="9"/>
      <c r="D471" s="9"/>
      <c r="E471" s="10"/>
      <c r="F471" s="10"/>
      <c r="G471" s="10"/>
      <c r="H471" s="10"/>
      <c r="I471" s="10"/>
      <c r="J471" s="10"/>
      <c r="K471" s="52" t="str">
        <f aca="false">IF(AND(G470&gt;=O472,G470&lt;=P472),N472,IF(AND(G470&gt;=O473,G470&lt;=P473),N473,IF(AND(G470&gt;=O474,G470&lt;=P474),N474,IF(AND(G470&gt;=O475,G470&lt;=P475),N475,IF(AND(G470&gt;=O476,G470&lt;=P476),N476,IF(AND(G470&gt;=O477,G470&lt;=P477),N477,N478))))))</f>
        <v>Acceptable range, however Reef Moonshiner method recommends a target level of 300ug/L.
Correct Rubidium to Reef Moonshiner's target levels as per the below dosing instructions.</v>
      </c>
      <c r="L471" s="11"/>
      <c r="M471" s="11"/>
      <c r="O471" s="34" t="s">
        <v>19</v>
      </c>
      <c r="P471" s="34" t="s">
        <v>20</v>
      </c>
    </row>
    <row r="472" customFormat="false" ht="172.5" hidden="true" customHeight="true" outlineLevel="0" collapsed="false">
      <c r="A472" s="8"/>
      <c r="B472" s="35"/>
      <c r="C472" s="9"/>
      <c r="D472" s="9"/>
      <c r="E472" s="10"/>
      <c r="F472" s="10"/>
      <c r="G472" s="10"/>
      <c r="H472" s="10"/>
      <c r="I472" s="10"/>
      <c r="J472" s="10"/>
      <c r="K472" s="53"/>
      <c r="L472" s="11"/>
      <c r="M472" s="11"/>
      <c r="N472" s="54" t="s">
        <v>346</v>
      </c>
      <c r="O472" s="34" t="n">
        <v>0</v>
      </c>
      <c r="P472" s="34" t="n">
        <v>150</v>
      </c>
    </row>
    <row r="473" customFormat="false" ht="100.5" hidden="true" customHeight="true" outlineLevel="0" collapsed="false">
      <c r="A473" s="8"/>
      <c r="B473" s="35"/>
      <c r="C473" s="9"/>
      <c r="D473" s="9"/>
      <c r="E473" s="10"/>
      <c r="F473" s="10"/>
      <c r="G473" s="10"/>
      <c r="H473" s="10"/>
      <c r="I473" s="10"/>
      <c r="J473" s="10"/>
      <c r="K473" s="53"/>
      <c r="L473" s="11"/>
      <c r="M473" s="11"/>
      <c r="N473" s="54" t="s">
        <v>347</v>
      </c>
      <c r="O473" s="34" t="n">
        <v>150.01</v>
      </c>
      <c r="P473" s="34" t="n">
        <v>250</v>
      </c>
    </row>
    <row r="474" customFormat="false" ht="42.75" hidden="true" customHeight="true" outlineLevel="0" collapsed="false">
      <c r="A474" s="8"/>
      <c r="B474" s="35"/>
      <c r="C474" s="9"/>
      <c r="D474" s="9"/>
      <c r="E474" s="10"/>
      <c r="F474" s="10"/>
      <c r="G474" s="10"/>
      <c r="H474" s="10"/>
      <c r="I474" s="10"/>
      <c r="J474" s="10"/>
      <c r="K474" s="53"/>
      <c r="L474" s="11"/>
      <c r="M474" s="11"/>
      <c r="N474" s="54" t="s">
        <v>348</v>
      </c>
      <c r="O474" s="34" t="n">
        <v>250.01</v>
      </c>
      <c r="P474" s="34" t="n">
        <v>300</v>
      </c>
    </row>
    <row r="475" customFormat="false" ht="114.75" hidden="true" customHeight="true" outlineLevel="0" collapsed="false">
      <c r="A475" s="8"/>
      <c r="B475" s="35"/>
      <c r="C475" s="9"/>
      <c r="D475" s="9"/>
      <c r="E475" s="10"/>
      <c r="F475" s="10"/>
      <c r="G475" s="10"/>
      <c r="H475" s="10"/>
      <c r="I475" s="10"/>
      <c r="J475" s="10"/>
      <c r="K475" s="53"/>
      <c r="L475" s="11"/>
      <c r="M475" s="11"/>
      <c r="N475" s="54" t="s">
        <v>349</v>
      </c>
      <c r="O475" s="34" t="n">
        <v>300.01</v>
      </c>
      <c r="P475" s="34" t="n">
        <v>450</v>
      </c>
    </row>
    <row r="476" customFormat="false" ht="114.75" hidden="true" customHeight="true" outlineLevel="0" collapsed="false">
      <c r="A476" s="8"/>
      <c r="B476" s="35"/>
      <c r="C476" s="9"/>
      <c r="D476" s="9"/>
      <c r="E476" s="10"/>
      <c r="F476" s="10"/>
      <c r="G476" s="10"/>
      <c r="H476" s="10"/>
      <c r="I476" s="10"/>
      <c r="J476" s="10"/>
      <c r="K476" s="53"/>
      <c r="L476" s="11"/>
      <c r="M476" s="11"/>
      <c r="N476" s="54" t="s">
        <v>350</v>
      </c>
      <c r="O476" s="34" t="n">
        <v>450.01</v>
      </c>
      <c r="P476" s="34" t="n">
        <v>2500</v>
      </c>
    </row>
    <row r="477" customFormat="false" ht="100.5" hidden="true" customHeight="true" outlineLevel="0" collapsed="false">
      <c r="A477" s="8"/>
      <c r="B477" s="35"/>
      <c r="C477" s="9"/>
      <c r="D477" s="9"/>
      <c r="E477" s="10"/>
      <c r="F477" s="10"/>
      <c r="G477" s="10"/>
      <c r="H477" s="10"/>
      <c r="I477" s="10"/>
      <c r="J477" s="10"/>
      <c r="K477" s="53"/>
      <c r="L477" s="11"/>
      <c r="M477" s="11"/>
      <c r="N477" s="54" t="s">
        <v>351</v>
      </c>
      <c r="O477" s="34" t="n">
        <v>2500.01</v>
      </c>
      <c r="P477" s="34" t="n">
        <v>3500</v>
      </c>
    </row>
    <row r="478" customFormat="false" ht="14.25" hidden="true" customHeight="false" outlineLevel="0" collapsed="false">
      <c r="A478" s="8"/>
      <c r="B478" s="35"/>
      <c r="C478" s="9"/>
      <c r="D478" s="9"/>
      <c r="E478" s="10"/>
      <c r="F478" s="10"/>
      <c r="G478" s="10"/>
      <c r="H478" s="10"/>
      <c r="I478" s="10"/>
      <c r="J478" s="10"/>
      <c r="L478" s="11"/>
      <c r="M478" s="11"/>
      <c r="N478" s="34" t="s">
        <v>110</v>
      </c>
    </row>
    <row r="479" customFormat="false" ht="14.25" hidden="false" customHeight="false" outlineLevel="0" collapsed="false">
      <c r="A479" s="8" t="s">
        <v>0</v>
      </c>
      <c r="B479" s="35" t="s">
        <v>0</v>
      </c>
      <c r="C479" s="9"/>
      <c r="D479" s="9"/>
      <c r="E479" s="10"/>
      <c r="F479" s="10"/>
      <c r="G479" s="10"/>
      <c r="H479" s="10"/>
      <c r="I479" s="10"/>
      <c r="J479" s="10"/>
      <c r="K479" s="10"/>
      <c r="L479" s="11"/>
      <c r="M479" s="11"/>
    </row>
    <row r="480" customFormat="false" ht="14.25" hidden="false" customHeight="false" outlineLevel="0" collapsed="false">
      <c r="A480" s="8" t="s">
        <v>0</v>
      </c>
      <c r="B480" s="35" t="s">
        <v>0</v>
      </c>
      <c r="C480" s="9"/>
      <c r="D480" s="9"/>
      <c r="E480" s="51" t="str">
        <f aca="false">IF(AND(G470&gt;=0,G470&lt;=300),N481,IF(AND(G470&gt;=300,G470&lt;=300),N482,N483))</f>
        <v>Correction dosage recommended to achieve ideal target of 300µg/L   (Reef Moonshiners Rubidium)</v>
      </c>
      <c r="F480" s="10"/>
      <c r="G480" s="10"/>
      <c r="H480" s="10"/>
      <c r="I480" s="10"/>
      <c r="J480" s="10"/>
      <c r="K480" s="10"/>
      <c r="L480" s="11"/>
      <c r="M480" s="11"/>
    </row>
    <row r="481" customFormat="false" ht="15" hidden="false" customHeight="true" outlineLevel="0" collapsed="false">
      <c r="A481" s="8" t="s">
        <v>0</v>
      </c>
      <c r="B481" s="35" t="s">
        <v>0</v>
      </c>
      <c r="C481" s="9"/>
      <c r="D481" s="9"/>
      <c r="E481" s="77" t="n">
        <f aca="false">IF(AND(E480=N481),X486,0)</f>
        <v>12.19659102</v>
      </c>
      <c r="F481" s="10" t="s">
        <v>47</v>
      </c>
      <c r="G481" s="47" t="s">
        <v>48</v>
      </c>
      <c r="H481" s="10" t="n">
        <f aca="false">IF(AND(E480=N481),W486,0)</f>
        <v>1</v>
      </c>
      <c r="I481" s="10" t="s">
        <v>49</v>
      </c>
      <c r="J481" s="10"/>
      <c r="K481" s="10"/>
      <c r="L481" s="11"/>
      <c r="M481" s="11"/>
      <c r="N481" s="54" t="s">
        <v>352</v>
      </c>
    </row>
    <row r="482" customFormat="false" ht="14.25" hidden="true" customHeight="false" outlineLevel="0" collapsed="false">
      <c r="A482" s="8"/>
      <c r="B482" s="35"/>
      <c r="C482" s="9"/>
      <c r="D482" s="9"/>
      <c r="E482" s="10"/>
      <c r="F482" s="10"/>
      <c r="G482" s="10"/>
      <c r="H482" s="10"/>
      <c r="I482" s="10"/>
      <c r="J482" s="10"/>
      <c r="K482" s="10"/>
      <c r="L482" s="11"/>
      <c r="M482" s="11"/>
      <c r="N482" s="54" t="s">
        <v>51</v>
      </c>
    </row>
    <row r="483" customFormat="false" ht="14.25" hidden="true" customHeight="false" outlineLevel="0" collapsed="false">
      <c r="A483" s="8"/>
      <c r="B483" s="35"/>
      <c r="C483" s="9"/>
      <c r="D483" s="9"/>
      <c r="E483" s="10"/>
      <c r="F483" s="10"/>
      <c r="G483" s="10"/>
      <c r="H483" s="10"/>
      <c r="I483" s="10"/>
      <c r="J483" s="10"/>
      <c r="K483" s="10"/>
      <c r="L483" s="11"/>
      <c r="M483" s="11"/>
      <c r="N483" s="54" t="s">
        <v>27</v>
      </c>
    </row>
    <row r="484" customFormat="false" ht="14.25" hidden="true" customHeight="false" outlineLevel="0" collapsed="false">
      <c r="A484" s="8"/>
      <c r="B484" s="35"/>
      <c r="C484" s="9"/>
      <c r="D484" s="9"/>
      <c r="E484" s="10"/>
      <c r="F484" s="10"/>
      <c r="G484" s="10"/>
      <c r="H484" s="10"/>
      <c r="I484" s="10"/>
      <c r="J484" s="10"/>
      <c r="K484" s="10"/>
      <c r="L484" s="11"/>
      <c r="M484" s="11"/>
      <c r="N484" s="54"/>
    </row>
    <row r="485" customFormat="false" ht="14.25" hidden="true" customHeight="false" outlineLevel="0" collapsed="false">
      <c r="A485" s="56"/>
      <c r="B485" s="35"/>
      <c r="C485" s="9"/>
      <c r="D485" s="9"/>
      <c r="E485" s="10"/>
      <c r="F485" s="10"/>
      <c r="G485" s="10"/>
      <c r="H485" s="10"/>
      <c r="I485" s="10"/>
      <c r="J485" s="10"/>
      <c r="K485" s="10"/>
      <c r="L485" s="11"/>
      <c r="M485" s="11"/>
      <c r="O485" s="34" t="s">
        <v>53</v>
      </c>
      <c r="P485" s="34" t="s">
        <v>54</v>
      </c>
      <c r="Q485" s="34" t="s">
        <v>55</v>
      </c>
      <c r="R485" s="34" t="s">
        <v>56</v>
      </c>
      <c r="S485" s="34" t="s">
        <v>57</v>
      </c>
      <c r="U485" s="34" t="s">
        <v>58</v>
      </c>
      <c r="V485" s="34" t="s">
        <v>59</v>
      </c>
      <c r="W485" s="34" t="s">
        <v>60</v>
      </c>
      <c r="X485" s="34" t="s">
        <v>61</v>
      </c>
    </row>
    <row r="486" customFormat="false" ht="15" hidden="false" customHeight="true" outlineLevel="0" collapsed="false">
      <c r="A486" s="1" t="s">
        <v>0</v>
      </c>
      <c r="B486" s="35" t="s">
        <v>0</v>
      </c>
      <c r="C486" s="9"/>
      <c r="D486" s="30"/>
      <c r="E486" s="31"/>
      <c r="F486" s="31"/>
      <c r="G486" s="31"/>
      <c r="H486" s="31"/>
      <c r="I486" s="31"/>
      <c r="J486" s="31"/>
      <c r="K486" s="31"/>
      <c r="L486" s="32"/>
      <c r="M486" s="11"/>
      <c r="O486" s="34" t="n">
        <v>1000</v>
      </c>
      <c r="P486" s="34" t="n">
        <f aca="false">G470</f>
        <v>264.2</v>
      </c>
      <c r="Q486" s="34" t="n">
        <v>300</v>
      </c>
      <c r="R486" s="34" t="n">
        <f aca="false">Q486-P486</f>
        <v>35.8</v>
      </c>
      <c r="S486" s="34" t="n">
        <f aca="false">R486*$G$7/O486*1</f>
        <v>12.19659102</v>
      </c>
      <c r="U486" s="34" t="n">
        <v>100</v>
      </c>
      <c r="V486" s="34" t="n">
        <f aca="false">R486/U486</f>
        <v>0.358</v>
      </c>
      <c r="W486" s="34" t="n">
        <f aca="false">ROUNDUP(V486,0)</f>
        <v>1</v>
      </c>
      <c r="X486" s="97" t="n">
        <f aca="false">S486/W486</f>
        <v>12.19659102</v>
      </c>
    </row>
    <row r="487" customFormat="false" ht="15" hidden="false" customHeight="true" outlineLevel="0" collapsed="false">
      <c r="A487" s="8" t="s">
        <v>0</v>
      </c>
      <c r="B487" s="35" t="s">
        <v>0</v>
      </c>
      <c r="C487" s="9"/>
      <c r="D487" s="10"/>
      <c r="E487" s="10"/>
      <c r="F487" s="10"/>
      <c r="G487" s="10"/>
      <c r="H487" s="10"/>
      <c r="I487" s="10"/>
      <c r="J487" s="10"/>
      <c r="K487" s="10"/>
      <c r="L487" s="10"/>
      <c r="M487" s="11"/>
    </row>
    <row r="488" customFormat="false" ht="8.25" hidden="false" customHeight="true" outlineLevel="0" collapsed="false">
      <c r="A488" s="8" t="s">
        <v>0</v>
      </c>
      <c r="B488" s="35" t="s">
        <v>0</v>
      </c>
      <c r="C488" s="9"/>
      <c r="D488" s="40"/>
      <c r="E488" s="41"/>
      <c r="F488" s="41"/>
      <c r="G488" s="41"/>
      <c r="H488" s="41"/>
      <c r="I488" s="41"/>
      <c r="J488" s="41"/>
      <c r="K488" s="41"/>
      <c r="L488" s="43"/>
      <c r="M488" s="11"/>
    </row>
    <row r="489" customFormat="false" ht="18" hidden="false" customHeight="true" outlineLevel="0" collapsed="false">
      <c r="A489" s="8" t="s">
        <v>0</v>
      </c>
      <c r="B489" s="35" t="s">
        <v>0</v>
      </c>
      <c r="C489" s="9"/>
      <c r="D489" s="9"/>
      <c r="E489" s="49" t="s">
        <v>229</v>
      </c>
      <c r="F489" s="10"/>
      <c r="G489" s="50" t="n">
        <v>0.272</v>
      </c>
      <c r="H489" s="60" t="s">
        <v>131</v>
      </c>
      <c r="I489" s="10"/>
      <c r="J489" s="10"/>
      <c r="K489" s="51" t="s">
        <v>18</v>
      </c>
      <c r="L489" s="11"/>
      <c r="M489" s="11"/>
    </row>
    <row r="490" customFormat="false" ht="312" hidden="false" customHeight="true" outlineLevel="0" collapsed="false">
      <c r="A490" s="8" t="s">
        <v>0</v>
      </c>
      <c r="B490" s="35" t="s">
        <v>0</v>
      </c>
      <c r="C490" s="9"/>
      <c r="D490" s="9"/>
      <c r="E490" s="10"/>
      <c r="F490" s="10"/>
      <c r="G490" s="10"/>
      <c r="H490" s="10"/>
      <c r="I490" s="10"/>
      <c r="J490" s="10"/>
      <c r="K490" s="52" t="str">
        <f aca="false">IF(AND(G489&gt;=O491,G489&lt;=P491),N491,IF(AND(G489&gt;=O492,G489&lt;=P492),N492,IF(AND(G489&gt;=O493,G489&lt;=P493),N493,IF(AND(G489&gt;=O494,G489&lt;=P494),N494,IF(AND(G489&gt;=O495,G489&lt;=P495),N495,IF(AND(G489&gt;=O496,G489&lt;=P496),N496,N497))))))</f>
        <v>With this ICP-MS test kit, Selenium should remain detectable between 0.35ug/L and 0.55ug/L. As per the Reef Moonshiners method, Selenium is an essential part of the daily elements dosing routine.
Selenium depletion can be noticed by pale or faded corals along with little or no Coralline growth and coloration when other trace elements are already corrected. Selenium usually depletes over time in our Reef Aquaria if not supplemented, hence it's recommended to start Selenium dosages after the first corrections. No need to start it from the beginning.
Your Selenium level is below the ideal minimum range. 
If you already dose Selenium daily, this need to be further increased, otherwise it need to be dosed from now on.
The Reef Moonshiners "ICP-OES" test will indicate Selenium when it starts reaching about 1,5ug/L which will be low enough to indicate overdosing before it can cause harm, however is then already high enough to depress fluorescence and coloration.
Add 1x daily standard dosage to your existing amount of Selenium you dose already daily, until the Tool identifies you are in a good range. This however requires another MS test to be performed to ensure this trace element is now daily dosed in a sufficient amount.</v>
      </c>
      <c r="L490" s="11"/>
      <c r="M490" s="11"/>
      <c r="O490" s="34" t="s">
        <v>19</v>
      </c>
      <c r="P490" s="34" t="s">
        <v>20</v>
      </c>
    </row>
    <row r="491" customFormat="false" ht="404.25" hidden="true" customHeight="true" outlineLevel="0" collapsed="false">
      <c r="A491" s="8"/>
      <c r="B491" s="35"/>
      <c r="C491" s="9"/>
      <c r="D491" s="9"/>
      <c r="E491" s="10"/>
      <c r="F491" s="10"/>
      <c r="G491" s="10"/>
      <c r="H491" s="10"/>
      <c r="I491" s="10"/>
      <c r="J491" s="10"/>
      <c r="K491" s="53"/>
      <c r="L491" s="11"/>
      <c r="M491" s="11"/>
      <c r="N491" s="54" t="s">
        <v>416</v>
      </c>
      <c r="O491" s="34" t="n">
        <v>0</v>
      </c>
      <c r="P491" s="34" t="n">
        <v>0.05</v>
      </c>
    </row>
    <row r="492" customFormat="false" ht="291" hidden="true" customHeight="true" outlineLevel="0" collapsed="false">
      <c r="A492" s="8"/>
      <c r="B492" s="35"/>
      <c r="C492" s="9"/>
      <c r="D492" s="9"/>
      <c r="E492" s="10"/>
      <c r="F492" s="10"/>
      <c r="G492" s="10"/>
      <c r="H492" s="10"/>
      <c r="I492" s="10"/>
      <c r="J492" s="10"/>
      <c r="K492" s="53"/>
      <c r="L492" s="11"/>
      <c r="M492" s="11"/>
      <c r="N492" s="54" t="s">
        <v>417</v>
      </c>
      <c r="O492" s="34" t="n">
        <v>0.06</v>
      </c>
      <c r="P492" s="34" t="n">
        <v>0.34</v>
      </c>
    </row>
    <row r="493" customFormat="false" ht="309" hidden="true" customHeight="true" outlineLevel="0" collapsed="false">
      <c r="A493" s="8"/>
      <c r="B493" s="35"/>
      <c r="C493" s="9"/>
      <c r="D493" s="9"/>
      <c r="E493" s="10"/>
      <c r="F493" s="10"/>
      <c r="G493" s="10"/>
      <c r="H493" s="10"/>
      <c r="I493" s="10"/>
      <c r="J493" s="10"/>
      <c r="K493" s="53"/>
      <c r="L493" s="11"/>
      <c r="M493" s="11"/>
      <c r="N493" s="54" t="s">
        <v>418</v>
      </c>
      <c r="O493" s="34" t="n">
        <v>0.35</v>
      </c>
      <c r="P493" s="34" t="n">
        <v>0.55</v>
      </c>
    </row>
    <row r="494" customFormat="false" ht="172.5" hidden="true" customHeight="true" outlineLevel="0" collapsed="false">
      <c r="A494" s="8"/>
      <c r="B494" s="35"/>
      <c r="C494" s="9"/>
      <c r="D494" s="9"/>
      <c r="E494" s="10"/>
      <c r="F494" s="10"/>
      <c r="G494" s="10"/>
      <c r="H494" s="10"/>
      <c r="I494" s="10"/>
      <c r="J494" s="10"/>
      <c r="K494" s="53"/>
      <c r="L494" s="11"/>
      <c r="M494" s="11"/>
      <c r="N494" s="54" t="s">
        <v>419</v>
      </c>
      <c r="O494" s="34" t="n">
        <v>0.56</v>
      </c>
      <c r="P494" s="34" t="n">
        <v>1</v>
      </c>
    </row>
    <row r="495" customFormat="false" ht="201" hidden="true" customHeight="true" outlineLevel="0" collapsed="false">
      <c r="A495" s="8"/>
      <c r="B495" s="35"/>
      <c r="C495" s="9"/>
      <c r="D495" s="9"/>
      <c r="E495" s="10"/>
      <c r="F495" s="10"/>
      <c r="G495" s="10"/>
      <c r="H495" s="10"/>
      <c r="I495" s="10"/>
      <c r="J495" s="10"/>
      <c r="K495" s="53"/>
      <c r="L495" s="11"/>
      <c r="M495" s="11"/>
      <c r="N495" s="54" t="s">
        <v>420</v>
      </c>
      <c r="O495" s="34" t="n">
        <v>1.01</v>
      </c>
      <c r="P495" s="34" t="n">
        <v>4</v>
      </c>
    </row>
    <row r="496" customFormat="false" ht="86.25" hidden="true" customHeight="true" outlineLevel="0" collapsed="false">
      <c r="A496" s="8"/>
      <c r="B496" s="35"/>
      <c r="C496" s="9"/>
      <c r="D496" s="9"/>
      <c r="E496" s="10"/>
      <c r="F496" s="10"/>
      <c r="G496" s="10"/>
      <c r="H496" s="10"/>
      <c r="I496" s="10"/>
      <c r="J496" s="10"/>
      <c r="K496" s="53"/>
      <c r="L496" s="11"/>
      <c r="M496" s="11"/>
      <c r="N496" s="54" t="s">
        <v>421</v>
      </c>
      <c r="O496" s="34" t="n">
        <v>4.01</v>
      </c>
      <c r="P496" s="34" t="n">
        <v>50000</v>
      </c>
    </row>
    <row r="497" customFormat="false" ht="14.25" hidden="true" customHeight="false" outlineLevel="0" collapsed="false">
      <c r="A497" s="8"/>
      <c r="B497" s="35"/>
      <c r="C497" s="9"/>
      <c r="D497" s="9"/>
      <c r="E497" s="10"/>
      <c r="F497" s="10"/>
      <c r="G497" s="10"/>
      <c r="H497" s="10"/>
      <c r="I497" s="10"/>
      <c r="J497" s="10"/>
      <c r="L497" s="11"/>
      <c r="M497" s="11"/>
      <c r="N497" s="34" t="s">
        <v>110</v>
      </c>
    </row>
    <row r="498" customFormat="false" ht="14.25" hidden="false" customHeight="false" outlineLevel="0" collapsed="false">
      <c r="A498" s="8" t="s">
        <v>0</v>
      </c>
      <c r="B498" s="35" t="s">
        <v>0</v>
      </c>
      <c r="C498" s="9"/>
      <c r="D498" s="9"/>
      <c r="E498" s="10"/>
      <c r="F498" s="10"/>
      <c r="G498" s="10"/>
      <c r="H498" s="10"/>
      <c r="I498" s="10"/>
      <c r="J498" s="10"/>
      <c r="K498" s="10"/>
      <c r="L498" s="11"/>
      <c r="M498" s="11"/>
    </row>
    <row r="499" customFormat="false" ht="14.25" hidden="false" customHeight="false" outlineLevel="0" collapsed="false">
      <c r="A499" s="8" t="s">
        <v>0</v>
      </c>
      <c r="B499" s="35" t="s">
        <v>0</v>
      </c>
      <c r="C499" s="9"/>
      <c r="D499" s="9"/>
      <c r="E499" s="51" t="str">
        <f aca="false">IF(AND(G489&gt;=0,G489&lt;=0.6),N500,IF(AND(G489&gt;=0.6,G489&lt;=50),N501,N502))</f>
        <v>Recommended Daily Standard dosage of 0.02µg/L  (Reef Moonshiners Selenium Classic)</v>
      </c>
      <c r="F499" s="10"/>
      <c r="G499" s="10"/>
      <c r="H499" s="10"/>
      <c r="I499" s="10"/>
      <c r="J499" s="10"/>
      <c r="K499" s="10"/>
      <c r="L499" s="11"/>
      <c r="M499" s="11"/>
    </row>
    <row r="500" customFormat="false" ht="14.25" hidden="false" customHeight="false" outlineLevel="0" collapsed="false">
      <c r="A500" s="8" t="s">
        <v>0</v>
      </c>
      <c r="B500" s="35" t="s">
        <v>0</v>
      </c>
      <c r="C500" s="9"/>
      <c r="D500" s="9"/>
      <c r="E500" s="55" t="n">
        <f aca="false">IF(AND(E499=N500),X505,0)</f>
        <v>0.06813738</v>
      </c>
      <c r="F500" s="10" t="s">
        <v>47</v>
      </c>
      <c r="G500" s="47"/>
      <c r="H500" s="10"/>
      <c r="I500" s="10"/>
      <c r="J500" s="10"/>
      <c r="K500" s="10"/>
      <c r="L500" s="11"/>
      <c r="M500" s="11"/>
      <c r="N500" s="54" t="s">
        <v>232</v>
      </c>
    </row>
    <row r="501" customFormat="false" ht="14.25" hidden="true" customHeight="false" outlineLevel="0" collapsed="false">
      <c r="A501" s="8"/>
      <c r="B501" s="35"/>
      <c r="C501" s="9"/>
      <c r="D501" s="9"/>
      <c r="E501" s="10"/>
      <c r="F501" s="10"/>
      <c r="G501" s="10"/>
      <c r="H501" s="10"/>
      <c r="I501" s="10"/>
      <c r="J501" s="10"/>
      <c r="K501" s="10"/>
      <c r="L501" s="11"/>
      <c r="M501" s="11"/>
      <c r="N501" s="54" t="s">
        <v>189</v>
      </c>
    </row>
    <row r="502" customFormat="false" ht="14.25" hidden="false" customHeight="false" outlineLevel="0" collapsed="false">
      <c r="A502" s="8" t="s">
        <v>0</v>
      </c>
      <c r="B502" s="35" t="s">
        <v>0</v>
      </c>
      <c r="C502" s="9"/>
      <c r="D502" s="9"/>
      <c r="E502" s="51" t="s">
        <v>126</v>
      </c>
      <c r="F502" s="10"/>
      <c r="G502" s="10"/>
      <c r="H502" s="10"/>
      <c r="I502" s="10"/>
      <c r="J502" s="10"/>
      <c r="K502" s="10"/>
      <c r="L502" s="11"/>
      <c r="M502" s="11"/>
      <c r="N502" s="54" t="s">
        <v>27</v>
      </c>
    </row>
    <row r="503" customFormat="false" ht="14.25" hidden="true" customHeight="false" outlineLevel="0" collapsed="false">
      <c r="A503" s="8"/>
      <c r="B503" s="35"/>
      <c r="C503" s="9"/>
      <c r="D503" s="9"/>
      <c r="E503" s="10"/>
      <c r="F503" s="10"/>
      <c r="G503" s="10"/>
      <c r="H503" s="10"/>
      <c r="I503" s="10"/>
      <c r="J503" s="10"/>
      <c r="K503" s="10"/>
      <c r="L503" s="11"/>
      <c r="M503" s="11"/>
      <c r="N503" s="54"/>
    </row>
    <row r="504" customFormat="false" ht="14.25" hidden="true" customHeight="false" outlineLevel="0" collapsed="false">
      <c r="A504" s="56"/>
      <c r="B504" s="35"/>
      <c r="C504" s="9"/>
      <c r="D504" s="9"/>
      <c r="E504" s="10"/>
      <c r="F504" s="10"/>
      <c r="G504" s="10"/>
      <c r="H504" s="10"/>
      <c r="I504" s="10"/>
      <c r="J504" s="10"/>
      <c r="K504" s="10"/>
      <c r="L504" s="11"/>
      <c r="M504" s="11"/>
      <c r="O504" s="34" t="s">
        <v>53</v>
      </c>
      <c r="P504" s="34" t="s">
        <v>54</v>
      </c>
      <c r="Q504" s="34" t="s">
        <v>55</v>
      </c>
      <c r="R504" s="34" t="s">
        <v>56</v>
      </c>
      <c r="S504" s="34" t="s">
        <v>57</v>
      </c>
      <c r="U504" s="34" t="s">
        <v>58</v>
      </c>
      <c r="V504" s="34" t="s">
        <v>59</v>
      </c>
      <c r="W504" s="34" t="s">
        <v>60</v>
      </c>
      <c r="X504" s="34" t="s">
        <v>61</v>
      </c>
    </row>
    <row r="505" customFormat="false" ht="14.25" hidden="false" customHeight="false" outlineLevel="0" collapsed="false">
      <c r="A505" s="1" t="s">
        <v>0</v>
      </c>
      <c r="B505" s="35" t="s">
        <v>0</v>
      </c>
      <c r="C505" s="9"/>
      <c r="D505" s="9"/>
      <c r="E505" s="10"/>
      <c r="F505" s="10"/>
      <c r="G505" s="10"/>
      <c r="H505" s="10"/>
      <c r="I505" s="10"/>
      <c r="J505" s="10"/>
      <c r="K505" s="10"/>
      <c r="L505" s="11"/>
      <c r="M505" s="11"/>
      <c r="O505" s="34" t="n">
        <v>100</v>
      </c>
      <c r="P505" s="34" t="n">
        <v>0</v>
      </c>
      <c r="Q505" s="34" t="n">
        <v>0.02</v>
      </c>
      <c r="R505" s="34" t="n">
        <f aca="false">Q505-P505</f>
        <v>0.02</v>
      </c>
      <c r="S505" s="34" t="n">
        <f aca="false">R505*$G$7/O505*1</f>
        <v>0.06813738</v>
      </c>
      <c r="U505" s="34" t="n">
        <v>0.02</v>
      </c>
      <c r="V505" s="34" t="n">
        <f aca="false">R505/U505</f>
        <v>1</v>
      </c>
      <c r="W505" s="34" t="n">
        <f aca="false">ROUNDUP(V505,0)</f>
        <v>1</v>
      </c>
      <c r="X505" s="57" t="n">
        <f aca="false">S505/W505</f>
        <v>0.06813738</v>
      </c>
    </row>
    <row r="506" customFormat="false" ht="14.25" hidden="false" customHeight="false" outlineLevel="0" collapsed="false">
      <c r="A506" s="8" t="s">
        <v>0</v>
      </c>
      <c r="B506" s="35" t="s">
        <v>0</v>
      </c>
      <c r="C506" s="9"/>
      <c r="D506" s="9"/>
      <c r="E506" s="51" t="str">
        <f aca="false">IF(AND(G489&gt;=0,G489&lt;=0.6),N507,IF(AND(G489&gt;=0.6,G489&lt;=50),N508,N509))</f>
        <v>Recommended Daily Standard dosage of 0.02µg/L  (Reef Moonshiners NANO/PUMP Selenium)</v>
      </c>
      <c r="F506" s="10"/>
      <c r="G506" s="10"/>
      <c r="H506" s="10"/>
      <c r="I506" s="10"/>
      <c r="J506" s="10"/>
      <c r="K506" s="10"/>
      <c r="L506" s="11"/>
      <c r="M506" s="11"/>
    </row>
    <row r="507" customFormat="false" ht="14.25" hidden="false" customHeight="false" outlineLevel="0" collapsed="false">
      <c r="A507" s="8" t="s">
        <v>0</v>
      </c>
      <c r="B507" s="35" t="s">
        <v>0</v>
      </c>
      <c r="C507" s="9"/>
      <c r="D507" s="9"/>
      <c r="E507" s="55" t="n">
        <f aca="false">IF(AND(E506=N507),X512,0)</f>
        <v>0.90009749009247</v>
      </c>
      <c r="F507" s="10" t="s">
        <v>47</v>
      </c>
      <c r="G507" s="47"/>
      <c r="H507" s="10"/>
      <c r="I507" s="10"/>
      <c r="J507" s="10"/>
      <c r="K507" s="10"/>
      <c r="L507" s="11"/>
      <c r="M507" s="11"/>
      <c r="N507" s="54" t="s">
        <v>233</v>
      </c>
    </row>
    <row r="508" customFormat="false" ht="14.25" hidden="true" customHeight="false" outlineLevel="0" collapsed="false">
      <c r="A508" s="8"/>
      <c r="B508" s="35"/>
      <c r="C508" s="9"/>
      <c r="D508" s="9"/>
      <c r="E508" s="10"/>
      <c r="F508" s="10"/>
      <c r="G508" s="10"/>
      <c r="H508" s="10"/>
      <c r="I508" s="10"/>
      <c r="J508" s="10"/>
      <c r="K508" s="10"/>
      <c r="L508" s="11"/>
      <c r="M508" s="11"/>
      <c r="N508" s="54" t="s">
        <v>189</v>
      </c>
    </row>
    <row r="509" customFormat="false" ht="14.25" hidden="true" customHeight="false" outlineLevel="0" collapsed="false">
      <c r="A509" s="8"/>
      <c r="B509" s="35"/>
      <c r="C509" s="9"/>
      <c r="D509" s="9"/>
      <c r="E509" s="51"/>
      <c r="F509" s="10"/>
      <c r="G509" s="10"/>
      <c r="H509" s="10"/>
      <c r="I509" s="10"/>
      <c r="J509" s="10"/>
      <c r="K509" s="10"/>
      <c r="L509" s="11"/>
      <c r="M509" s="11"/>
      <c r="N509" s="54" t="s">
        <v>27</v>
      </c>
    </row>
    <row r="510" customFormat="false" ht="14.25" hidden="true" customHeight="false" outlineLevel="0" collapsed="false">
      <c r="A510" s="8"/>
      <c r="B510" s="35"/>
      <c r="C510" s="9"/>
      <c r="D510" s="9"/>
      <c r="E510" s="10"/>
      <c r="F510" s="10"/>
      <c r="G510" s="10"/>
      <c r="H510" s="10"/>
      <c r="I510" s="10"/>
      <c r="J510" s="10"/>
      <c r="K510" s="10"/>
      <c r="L510" s="11"/>
      <c r="M510" s="11"/>
      <c r="N510" s="54"/>
    </row>
    <row r="511" customFormat="false" ht="14.25" hidden="true" customHeight="false" outlineLevel="0" collapsed="false">
      <c r="A511" s="56"/>
      <c r="B511" s="35"/>
      <c r="C511" s="9"/>
      <c r="D511" s="9"/>
      <c r="E511" s="10"/>
      <c r="F511" s="10"/>
      <c r="G511" s="10"/>
      <c r="H511" s="10"/>
      <c r="I511" s="10"/>
      <c r="J511" s="10"/>
      <c r="K511" s="10"/>
      <c r="L511" s="11"/>
      <c r="M511" s="11"/>
      <c r="O511" s="34" t="s">
        <v>53</v>
      </c>
      <c r="P511" s="34" t="s">
        <v>54</v>
      </c>
      <c r="Q511" s="34" t="s">
        <v>55</v>
      </c>
      <c r="R511" s="34" t="s">
        <v>56</v>
      </c>
      <c r="S511" s="34" t="s">
        <v>57</v>
      </c>
      <c r="U511" s="34" t="s">
        <v>58</v>
      </c>
      <c r="V511" s="34" t="s">
        <v>59</v>
      </c>
      <c r="W511" s="34" t="s">
        <v>60</v>
      </c>
      <c r="X511" s="34" t="s">
        <v>61</v>
      </c>
    </row>
    <row r="512" customFormat="false" ht="14.25" hidden="true" customHeight="false" outlineLevel="0" collapsed="false">
      <c r="B512" s="35"/>
      <c r="C512" s="9"/>
      <c r="D512" s="9"/>
      <c r="E512" s="10"/>
      <c r="F512" s="10"/>
      <c r="G512" s="10"/>
      <c r="H512" s="10"/>
      <c r="I512" s="10"/>
      <c r="J512" s="10"/>
      <c r="K512" s="10"/>
      <c r="L512" s="11"/>
      <c r="M512" s="11"/>
      <c r="O512" s="34" t="n">
        <v>7.57</v>
      </c>
      <c r="P512" s="34" t="n">
        <v>0</v>
      </c>
      <c r="Q512" s="34" t="n">
        <v>0.02</v>
      </c>
      <c r="R512" s="34" t="n">
        <f aca="false">Q512-P512</f>
        <v>0.02</v>
      </c>
      <c r="S512" s="34" t="n">
        <f aca="false">R512*$G$7/O512*1</f>
        <v>0.90009749009247</v>
      </c>
      <c r="U512" s="34" t="n">
        <v>0.02</v>
      </c>
      <c r="V512" s="34" t="n">
        <f aca="false">R512/U512</f>
        <v>1</v>
      </c>
      <c r="W512" s="34" t="n">
        <f aca="false">ROUNDUP(V512,0)</f>
        <v>1</v>
      </c>
      <c r="X512" s="57" t="n">
        <f aca="false">S512/W512</f>
        <v>0.90009749009247</v>
      </c>
    </row>
    <row r="513" customFormat="false" ht="14.25" hidden="true" customHeight="false" outlineLevel="0" collapsed="false">
      <c r="A513" s="8"/>
      <c r="B513" s="35"/>
      <c r="C513" s="9"/>
      <c r="D513" s="9"/>
      <c r="E513" s="10"/>
      <c r="F513" s="10"/>
      <c r="G513" s="10"/>
      <c r="H513" s="10"/>
      <c r="I513" s="10"/>
      <c r="J513" s="10"/>
      <c r="K513" s="10"/>
      <c r="L513" s="11"/>
      <c r="M513" s="11"/>
    </row>
    <row r="514" customFormat="false" ht="14.25" hidden="true" customHeight="false" outlineLevel="0" collapsed="false">
      <c r="B514" s="35"/>
      <c r="C514" s="9"/>
      <c r="D514" s="9"/>
      <c r="E514" s="10"/>
      <c r="F514" s="10"/>
      <c r="G514" s="10"/>
      <c r="H514" s="10"/>
      <c r="I514" s="10"/>
      <c r="J514" s="10"/>
      <c r="K514" s="10"/>
      <c r="L514" s="11"/>
      <c r="M514" s="11"/>
    </row>
    <row r="515" customFormat="false" ht="14.25" hidden="true" customHeight="false" outlineLevel="0" collapsed="false">
      <c r="B515" s="35"/>
      <c r="C515" s="9"/>
      <c r="D515" s="9"/>
      <c r="E515" s="10"/>
      <c r="F515" s="10"/>
      <c r="G515" s="10"/>
      <c r="H515" s="10"/>
      <c r="I515" s="10"/>
      <c r="J515" s="10"/>
      <c r="K515" s="10"/>
      <c r="L515" s="11"/>
      <c r="M515" s="11"/>
    </row>
    <row r="516" customFormat="false" ht="14.25" hidden="true" customHeight="false" outlineLevel="0" collapsed="false">
      <c r="B516" s="35"/>
      <c r="C516" s="9"/>
      <c r="D516" s="9"/>
      <c r="E516" s="10"/>
      <c r="F516" s="10"/>
      <c r="G516" s="10"/>
      <c r="H516" s="10"/>
      <c r="I516" s="10"/>
      <c r="J516" s="10"/>
      <c r="K516" s="10"/>
      <c r="L516" s="11"/>
      <c r="M516" s="11"/>
    </row>
    <row r="517" customFormat="false" ht="15" hidden="false" customHeight="true" outlineLevel="0" collapsed="false">
      <c r="A517" s="1" t="s">
        <v>0</v>
      </c>
      <c r="B517" s="35" t="s">
        <v>0</v>
      </c>
      <c r="C517" s="9"/>
      <c r="D517" s="30"/>
      <c r="E517" s="31"/>
      <c r="F517" s="31"/>
      <c r="G517" s="31"/>
      <c r="H517" s="31"/>
      <c r="I517" s="31"/>
      <c r="J517" s="31"/>
      <c r="K517" s="31"/>
      <c r="L517" s="32"/>
      <c r="M517" s="11"/>
    </row>
    <row r="518" customFormat="false" ht="15" hidden="false" customHeight="true" outlineLevel="0" collapsed="false">
      <c r="A518" s="8" t="s">
        <v>0</v>
      </c>
      <c r="B518" s="35" t="s">
        <v>0</v>
      </c>
      <c r="C518" s="9"/>
      <c r="D518" s="10"/>
      <c r="E518" s="10"/>
      <c r="F518" s="10"/>
      <c r="G518" s="10"/>
      <c r="H518" s="10"/>
      <c r="I518" s="10"/>
      <c r="J518" s="10"/>
      <c r="K518" s="10"/>
      <c r="L518" s="10"/>
      <c r="M518" s="11"/>
    </row>
    <row r="519" customFormat="false" ht="8.25" hidden="false" customHeight="true" outlineLevel="0" collapsed="false">
      <c r="A519" s="8" t="s">
        <v>0</v>
      </c>
      <c r="B519" s="35" t="s">
        <v>0</v>
      </c>
      <c r="C519" s="9"/>
      <c r="D519" s="40"/>
      <c r="E519" s="41"/>
      <c r="F519" s="41"/>
      <c r="G519" s="41"/>
      <c r="H519" s="41"/>
      <c r="I519" s="41"/>
      <c r="J519" s="41"/>
      <c r="K519" s="41"/>
      <c r="L519" s="43"/>
      <c r="M519" s="11"/>
    </row>
    <row r="520" customFormat="false" ht="18" hidden="false" customHeight="true" outlineLevel="0" collapsed="false">
      <c r="A520" s="8" t="s">
        <v>0</v>
      </c>
      <c r="B520" s="35" t="s">
        <v>0</v>
      </c>
      <c r="C520" s="9"/>
      <c r="D520" s="9"/>
      <c r="E520" s="49" t="s">
        <v>237</v>
      </c>
      <c r="F520" s="10"/>
      <c r="G520" s="50" t="n">
        <v>0.33</v>
      </c>
      <c r="H520" s="60" t="s">
        <v>131</v>
      </c>
      <c r="I520" s="10"/>
      <c r="J520" s="10"/>
      <c r="K520" s="51" t="s">
        <v>18</v>
      </c>
      <c r="L520" s="11"/>
      <c r="M520" s="11"/>
    </row>
    <row r="521" customFormat="false" ht="169.5" hidden="false" customHeight="true" outlineLevel="0" collapsed="false">
      <c r="A521" s="8" t="s">
        <v>0</v>
      </c>
      <c r="B521" s="35" t="s">
        <v>0</v>
      </c>
      <c r="C521" s="9"/>
      <c r="D521" s="9"/>
      <c r="E521" s="10"/>
      <c r="F521" s="10"/>
      <c r="G521" s="10"/>
      <c r="H521" s="10"/>
      <c r="I521" s="10"/>
      <c r="J521" s="10"/>
      <c r="K521" s="52" t="str">
        <f aca="false">IF(AND(G520&gt;=O522,G520&lt;=P522),N522,IF(AND(G520&gt;=O523,G520&lt;=P523),N523,IF(AND(G520&gt;=O524,G520&lt;=P524),N524,IF(AND(G520&gt;=O525,G520&lt;=P525),N525,IF(AND(G520&gt;=O526,G520&lt;=P526),N526,IF(AND(G520&gt;=O527,G520&lt;=P527),N527,N528))))))</f>
        <v>Maintain a daily Vanadium dosing as described in the Moonshiner Handbook.
Typically 1-2 drops per 100Gallons of Reef Moonshiner's Vanadium are dosed daily via the Cobalt blue dropper bottles as a starting point, and the amount of drops is going to be adjusted from ICP to ICP until the Vanadium levels between 1-2 are achieved. No single time correction dosages are recommended! If above 2, simply reduce the daily drops used. Vanadium also comes in with many supplements and Salts and dosing may not be required if detected between 1-2.
Keep monitoring via ICP and maintain consistence on dosing it daily.
Info: 1 drop of Vanadium is considered 0.03ml</v>
      </c>
      <c r="L521" s="11"/>
      <c r="M521" s="11"/>
      <c r="O521" s="34" t="s">
        <v>19</v>
      </c>
      <c r="P521" s="34" t="s">
        <v>20</v>
      </c>
    </row>
    <row r="522" customFormat="false" ht="129" hidden="true" customHeight="true" outlineLevel="0" collapsed="false">
      <c r="A522" s="8"/>
      <c r="B522" s="35"/>
      <c r="C522" s="9"/>
      <c r="D522" s="9"/>
      <c r="E522" s="10"/>
      <c r="F522" s="10"/>
      <c r="G522" s="10"/>
      <c r="H522" s="10"/>
      <c r="I522" s="10"/>
      <c r="J522" s="10"/>
      <c r="K522" s="53"/>
      <c r="L522" s="11"/>
      <c r="M522" s="11"/>
      <c r="N522" s="54" t="s">
        <v>238</v>
      </c>
      <c r="O522" s="34" t="n">
        <v>0</v>
      </c>
      <c r="P522" s="34" t="n">
        <v>0.1</v>
      </c>
    </row>
    <row r="523" customFormat="false" ht="129" hidden="true" customHeight="true" outlineLevel="0" collapsed="false">
      <c r="A523" s="8"/>
      <c r="B523" s="35"/>
      <c r="C523" s="9"/>
      <c r="D523" s="9"/>
      <c r="E523" s="10"/>
      <c r="F523" s="10"/>
      <c r="G523" s="10"/>
      <c r="H523" s="10"/>
      <c r="I523" s="10"/>
      <c r="J523" s="10"/>
      <c r="K523" s="53"/>
      <c r="L523" s="11"/>
      <c r="M523" s="11"/>
      <c r="N523" s="54" t="s">
        <v>239</v>
      </c>
      <c r="O523" s="34" t="n">
        <v>0.11</v>
      </c>
      <c r="P523" s="34" t="n">
        <v>3</v>
      </c>
    </row>
    <row r="524" customFormat="false" ht="129" hidden="true" customHeight="true" outlineLevel="0" collapsed="false">
      <c r="A524" s="8"/>
      <c r="B524" s="35"/>
      <c r="C524" s="9"/>
      <c r="D524" s="9"/>
      <c r="E524" s="10"/>
      <c r="F524" s="10"/>
      <c r="G524" s="10"/>
      <c r="H524" s="10"/>
      <c r="I524" s="10"/>
      <c r="J524" s="10"/>
      <c r="K524" s="53"/>
      <c r="L524" s="11"/>
      <c r="M524" s="11"/>
      <c r="N524" s="54" t="s">
        <v>240</v>
      </c>
      <c r="O524" s="34" t="n">
        <v>3.01</v>
      </c>
      <c r="P524" s="34" t="n">
        <v>10</v>
      </c>
    </row>
    <row r="525" customFormat="false" ht="129" hidden="true" customHeight="true" outlineLevel="0" collapsed="false">
      <c r="A525" s="8"/>
      <c r="B525" s="35"/>
      <c r="C525" s="9"/>
      <c r="D525" s="9"/>
      <c r="E525" s="10"/>
      <c r="F525" s="10"/>
      <c r="G525" s="10"/>
      <c r="H525" s="10"/>
      <c r="I525" s="10"/>
      <c r="J525" s="10"/>
      <c r="K525" s="53"/>
      <c r="L525" s="11"/>
      <c r="M525" s="11"/>
      <c r="N525" s="54" t="s">
        <v>241</v>
      </c>
      <c r="O525" s="34" t="n">
        <v>10.01</v>
      </c>
      <c r="P525" s="34" t="n">
        <v>30</v>
      </c>
    </row>
    <row r="526" customFormat="false" ht="129" hidden="true" customHeight="true" outlineLevel="0" collapsed="false">
      <c r="A526" s="8"/>
      <c r="B526" s="35"/>
      <c r="C526" s="9"/>
      <c r="D526" s="9"/>
      <c r="E526" s="10"/>
      <c r="F526" s="10"/>
      <c r="G526" s="10"/>
      <c r="H526" s="10"/>
      <c r="I526" s="10"/>
      <c r="J526" s="10"/>
      <c r="K526" s="53"/>
      <c r="L526" s="11"/>
      <c r="M526" s="11"/>
      <c r="N526" s="54" t="s">
        <v>242</v>
      </c>
      <c r="O526" s="34" t="n">
        <v>30.01</v>
      </c>
      <c r="P526" s="34" t="n">
        <v>100</v>
      </c>
    </row>
    <row r="527" customFormat="false" ht="144" hidden="true" customHeight="true" outlineLevel="0" collapsed="false">
      <c r="A527" s="8"/>
      <c r="B527" s="35"/>
      <c r="C527" s="9"/>
      <c r="D527" s="9"/>
      <c r="E527" s="10"/>
      <c r="F527" s="10"/>
      <c r="G527" s="10"/>
      <c r="H527" s="10"/>
      <c r="I527" s="10"/>
      <c r="J527" s="10"/>
      <c r="K527" s="53"/>
      <c r="L527" s="11"/>
      <c r="M527" s="11"/>
      <c r="N527" s="54" t="s">
        <v>243</v>
      </c>
      <c r="O527" s="34" t="n">
        <v>100.01</v>
      </c>
      <c r="P527" s="34" t="n">
        <v>200</v>
      </c>
    </row>
    <row r="528" customFormat="false" ht="14.25" hidden="true" customHeight="false" outlineLevel="0" collapsed="false">
      <c r="A528" s="8"/>
      <c r="B528" s="35"/>
      <c r="C528" s="9"/>
      <c r="D528" s="9"/>
      <c r="E528" s="10"/>
      <c r="F528" s="10"/>
      <c r="G528" s="10"/>
      <c r="H528" s="10"/>
      <c r="I528" s="10"/>
      <c r="J528" s="10"/>
      <c r="L528" s="11"/>
      <c r="M528" s="11"/>
      <c r="N528" s="34" t="s">
        <v>110</v>
      </c>
    </row>
    <row r="529" customFormat="false" ht="14.25" hidden="false" customHeight="false" outlineLevel="0" collapsed="false">
      <c r="A529" s="8" t="s">
        <v>0</v>
      </c>
      <c r="B529" s="35" t="s">
        <v>0</v>
      </c>
      <c r="C529" s="9"/>
      <c r="D529" s="9"/>
      <c r="E529" s="10"/>
      <c r="F529" s="10"/>
      <c r="G529" s="10"/>
      <c r="H529" s="10"/>
      <c r="I529" s="10"/>
      <c r="J529" s="10"/>
      <c r="K529" s="10"/>
      <c r="L529" s="11"/>
      <c r="M529" s="11"/>
    </row>
    <row r="530" customFormat="false" ht="84.75" hidden="false" customHeight="true" outlineLevel="0" collapsed="false">
      <c r="A530" s="8" t="s">
        <v>0</v>
      </c>
      <c r="B530" s="35" t="s">
        <v>0</v>
      </c>
      <c r="C530" s="9"/>
      <c r="D530" s="9"/>
      <c r="E530" s="62" t="str">
        <f aca="false">IF(AND(G520&gt;=0,G520&lt;=2),N531,IF(AND(G520&gt;=2,G520&lt;=200),N532,N533))</f>
        <v>Daily Dosage of RM Vanadium is recommended until 1-2µg/L is achieved. 
As a starting point, 1-2 drops per 100Gallons are dosed daily and the amount of drops is going to be adjusted from ICP to ICP.
Read the Reef Moonshiner's Handbook guidance for the recommended Cobalt blue dropper bottles as used for other elements such as Iodide dosing. Info: The dropper bottles will dispense on average 0.03ml of liquid per drop.</v>
      </c>
      <c r="F530" s="62"/>
      <c r="G530" s="62"/>
      <c r="H530" s="62"/>
      <c r="I530" s="62"/>
      <c r="J530" s="62"/>
      <c r="K530" s="62"/>
      <c r="L530" s="11"/>
      <c r="M530" s="11"/>
    </row>
    <row r="531" customFormat="false" ht="100.5" hidden="true" customHeight="true" outlineLevel="0" collapsed="false">
      <c r="A531" s="8"/>
      <c r="B531" s="35"/>
      <c r="C531" s="9"/>
      <c r="D531" s="9"/>
      <c r="E531" s="55"/>
      <c r="F531" s="10"/>
      <c r="G531" s="47"/>
      <c r="H531" s="10"/>
      <c r="I531" s="10"/>
      <c r="J531" s="10"/>
      <c r="K531" s="10"/>
      <c r="L531" s="11"/>
      <c r="M531" s="11"/>
      <c r="N531" s="54" t="s">
        <v>244</v>
      </c>
    </row>
    <row r="532" customFormat="false" ht="14.25" hidden="true" customHeight="false" outlineLevel="0" collapsed="false">
      <c r="A532" s="8"/>
      <c r="B532" s="35"/>
      <c r="C532" s="9"/>
      <c r="D532" s="9"/>
      <c r="E532" s="10"/>
      <c r="F532" s="10"/>
      <c r="G532" s="10"/>
      <c r="H532" s="10"/>
      <c r="I532" s="10"/>
      <c r="J532" s="10"/>
      <c r="K532" s="10"/>
      <c r="L532" s="11"/>
      <c r="M532" s="11"/>
      <c r="N532" s="54" t="s">
        <v>154</v>
      </c>
    </row>
    <row r="533" customFormat="false" ht="14.25" hidden="true" customHeight="false" outlineLevel="0" collapsed="false">
      <c r="A533" s="8"/>
      <c r="B533" s="35"/>
      <c r="C533" s="9"/>
      <c r="D533" s="9"/>
      <c r="E533" s="10"/>
      <c r="F533" s="10"/>
      <c r="G533" s="10"/>
      <c r="H533" s="10"/>
      <c r="I533" s="10"/>
      <c r="J533" s="10"/>
      <c r="K533" s="10"/>
      <c r="L533" s="11"/>
      <c r="M533" s="11"/>
      <c r="N533" s="54" t="s">
        <v>27</v>
      </c>
    </row>
    <row r="534" customFormat="false" ht="14.25" hidden="true" customHeight="false" outlineLevel="0" collapsed="false">
      <c r="A534" s="8"/>
      <c r="B534" s="35"/>
      <c r="C534" s="9"/>
      <c r="D534" s="9"/>
      <c r="E534" s="10"/>
      <c r="F534" s="10"/>
      <c r="G534" s="10"/>
      <c r="H534" s="10"/>
      <c r="I534" s="10"/>
      <c r="J534" s="10"/>
      <c r="K534" s="10"/>
      <c r="L534" s="11"/>
      <c r="M534" s="11"/>
      <c r="N534" s="54"/>
    </row>
    <row r="535" customFormat="false" ht="15" hidden="false" customHeight="true" outlineLevel="0" collapsed="false">
      <c r="A535" s="1" t="s">
        <v>0</v>
      </c>
      <c r="B535" s="35" t="s">
        <v>0</v>
      </c>
      <c r="C535" s="9"/>
      <c r="D535" s="30"/>
      <c r="E535" s="31"/>
      <c r="F535" s="31"/>
      <c r="G535" s="31"/>
      <c r="H535" s="31"/>
      <c r="I535" s="31"/>
      <c r="J535" s="31"/>
      <c r="K535" s="31"/>
      <c r="L535" s="32"/>
      <c r="M535" s="11"/>
      <c r="X535" s="57"/>
    </row>
    <row r="536" customFormat="false" ht="15" hidden="false" customHeight="true" outlineLevel="0" collapsed="false">
      <c r="A536" s="8" t="s">
        <v>0</v>
      </c>
      <c r="B536" s="35" t="s">
        <v>0</v>
      </c>
      <c r="C536" s="9"/>
      <c r="D536" s="10"/>
      <c r="E536" s="10"/>
      <c r="F536" s="10"/>
      <c r="G536" s="10"/>
      <c r="H536" s="10"/>
      <c r="I536" s="10"/>
      <c r="J536" s="10"/>
      <c r="K536" s="10"/>
      <c r="L536" s="10"/>
      <c r="M536" s="11"/>
    </row>
    <row r="537" customFormat="false" ht="8.25" hidden="false" customHeight="true" outlineLevel="0" collapsed="false">
      <c r="A537" s="8" t="s">
        <v>0</v>
      </c>
      <c r="B537" s="35" t="s">
        <v>0</v>
      </c>
      <c r="C537" s="9"/>
      <c r="D537" s="40"/>
      <c r="E537" s="41"/>
      <c r="F537" s="41"/>
      <c r="G537" s="41"/>
      <c r="H537" s="41"/>
      <c r="I537" s="41"/>
      <c r="J537" s="41"/>
      <c r="K537" s="41"/>
      <c r="L537" s="43"/>
      <c r="M537" s="11"/>
    </row>
    <row r="538" customFormat="false" ht="18" hidden="false" customHeight="true" outlineLevel="0" collapsed="false">
      <c r="A538" s="8" t="s">
        <v>0</v>
      </c>
      <c r="B538" s="35" t="s">
        <v>0</v>
      </c>
      <c r="C538" s="9"/>
      <c r="D538" s="9"/>
      <c r="E538" s="49" t="s">
        <v>245</v>
      </c>
      <c r="F538" s="10"/>
      <c r="G538" s="50" t="n">
        <v>0.13</v>
      </c>
      <c r="H538" s="60" t="s">
        <v>131</v>
      </c>
      <c r="I538" s="10"/>
      <c r="J538" s="10"/>
      <c r="K538" s="51" t="s">
        <v>18</v>
      </c>
      <c r="L538" s="11"/>
      <c r="M538" s="11"/>
    </row>
    <row r="539" customFormat="false" ht="199.5" hidden="false" customHeight="true" outlineLevel="0" collapsed="false">
      <c r="A539" s="8" t="s">
        <v>0</v>
      </c>
      <c r="B539" s="35" t="s">
        <v>0</v>
      </c>
      <c r="C539" s="9"/>
      <c r="D539" s="9"/>
      <c r="E539" s="10"/>
      <c r="F539" s="10"/>
      <c r="G539" s="10"/>
      <c r="H539" s="10"/>
      <c r="I539" s="10"/>
      <c r="J539" s="10"/>
      <c r="K539" s="52" t="str">
        <f aca="false">IF(AND(G538&gt;=O540,G538&lt;=P540),N540,IF(AND(G538&gt;=O541,G538&lt;=P541),N541,IF(AND(G538&gt;=O542,G538&lt;=P542),N542,IF(AND(G538&gt;=O543,G538&lt;=P543),N543,IF(AND(G538&gt;=O544,G538&lt;=P544),N544,IF(AND(G538&gt;=O545,G538&lt;=P545),N545,IF(AND(G538&gt;=O546,G538&lt;=P546),N546,N547)))))))</f>
        <v>Zinc depleted or low.
Correct this Element to the ideal target level of 5 with Reef Moonshiners Zinc as per Dosing instructions below or via use of the Reef Moonshiners Calculator.</v>
      </c>
      <c r="L539" s="11"/>
      <c r="M539" s="11"/>
      <c r="O539" s="34" t="s">
        <v>19</v>
      </c>
      <c r="P539" s="34" t="s">
        <v>20</v>
      </c>
    </row>
    <row r="540" customFormat="false" ht="186.75" hidden="true" customHeight="true" outlineLevel="0" collapsed="false">
      <c r="A540" s="8"/>
      <c r="B540" s="35"/>
      <c r="C540" s="9"/>
      <c r="D540" s="9"/>
      <c r="E540" s="10"/>
      <c r="F540" s="10"/>
      <c r="G540" s="10"/>
      <c r="H540" s="10"/>
      <c r="I540" s="10"/>
      <c r="J540" s="10"/>
      <c r="K540" s="53"/>
      <c r="L540" s="11"/>
      <c r="M540" s="11"/>
      <c r="N540" s="54" t="s">
        <v>246</v>
      </c>
      <c r="O540" s="34" t="n">
        <v>0</v>
      </c>
      <c r="P540" s="34" t="n">
        <v>0.02</v>
      </c>
    </row>
    <row r="541" customFormat="false" ht="57" hidden="true" customHeight="true" outlineLevel="0" collapsed="false">
      <c r="A541" s="8"/>
      <c r="B541" s="35"/>
      <c r="C541" s="9"/>
      <c r="D541" s="9"/>
      <c r="E541" s="10"/>
      <c r="F541" s="10"/>
      <c r="G541" s="10"/>
      <c r="H541" s="10"/>
      <c r="I541" s="10"/>
      <c r="J541" s="10"/>
      <c r="K541" s="53"/>
      <c r="L541" s="11"/>
      <c r="M541" s="11"/>
      <c r="N541" s="54" t="s">
        <v>247</v>
      </c>
      <c r="O541" s="34" t="n">
        <v>0.03</v>
      </c>
      <c r="P541" s="34" t="n">
        <v>4.5</v>
      </c>
    </row>
    <row r="542" customFormat="false" ht="72" hidden="true" customHeight="true" outlineLevel="0" collapsed="false">
      <c r="A542" s="8"/>
      <c r="B542" s="35"/>
      <c r="C542" s="9"/>
      <c r="D542" s="9"/>
      <c r="E542" s="10"/>
      <c r="F542" s="10"/>
      <c r="G542" s="10"/>
      <c r="H542" s="10"/>
      <c r="I542" s="10"/>
      <c r="J542" s="10"/>
      <c r="K542" s="53"/>
      <c r="L542" s="11"/>
      <c r="M542" s="11"/>
      <c r="N542" s="54" t="s">
        <v>248</v>
      </c>
      <c r="O542" s="34" t="n">
        <v>4.51</v>
      </c>
      <c r="P542" s="34" t="n">
        <v>4.99</v>
      </c>
    </row>
    <row r="543" customFormat="false" ht="114.75" hidden="true" customHeight="true" outlineLevel="0" collapsed="false">
      <c r="A543" s="8"/>
      <c r="B543" s="35"/>
      <c r="C543" s="9"/>
      <c r="D543" s="9"/>
      <c r="E543" s="10"/>
      <c r="F543" s="10"/>
      <c r="G543" s="10"/>
      <c r="H543" s="10"/>
      <c r="I543" s="10"/>
      <c r="J543" s="10"/>
      <c r="K543" s="53"/>
      <c r="L543" s="11"/>
      <c r="M543" s="11"/>
      <c r="N543" s="54" t="s">
        <v>249</v>
      </c>
      <c r="O543" s="34" t="n">
        <v>5</v>
      </c>
      <c r="P543" s="34" t="n">
        <v>6</v>
      </c>
    </row>
    <row r="544" customFormat="false" ht="114.75" hidden="true" customHeight="true" outlineLevel="0" collapsed="false">
      <c r="A544" s="8"/>
      <c r="B544" s="35"/>
      <c r="C544" s="9"/>
      <c r="D544" s="9"/>
      <c r="E544" s="10"/>
      <c r="F544" s="10"/>
      <c r="G544" s="10"/>
      <c r="H544" s="10"/>
      <c r="I544" s="10"/>
      <c r="J544" s="10"/>
      <c r="K544" s="53"/>
      <c r="L544" s="11"/>
      <c r="M544" s="11"/>
      <c r="N544" s="54" t="s">
        <v>250</v>
      </c>
      <c r="O544" s="34" t="n">
        <v>6.01</v>
      </c>
      <c r="P544" s="34" t="n">
        <v>15</v>
      </c>
    </row>
    <row r="545" customFormat="false" ht="114.75" hidden="true" customHeight="true" outlineLevel="0" collapsed="false">
      <c r="A545" s="8"/>
      <c r="B545" s="35"/>
      <c r="C545" s="9"/>
      <c r="D545" s="9"/>
      <c r="E545" s="10"/>
      <c r="F545" s="10"/>
      <c r="G545" s="10"/>
      <c r="H545" s="10"/>
      <c r="I545" s="10"/>
      <c r="J545" s="10"/>
      <c r="K545" s="53"/>
      <c r="L545" s="11"/>
      <c r="M545" s="11"/>
      <c r="N545" s="54" t="s">
        <v>251</v>
      </c>
      <c r="O545" s="34" t="n">
        <v>15.01</v>
      </c>
      <c r="P545" s="34" t="n">
        <v>50</v>
      </c>
    </row>
    <row r="546" customFormat="false" ht="114.75" hidden="true" customHeight="true" outlineLevel="0" collapsed="false">
      <c r="A546" s="8"/>
      <c r="B546" s="35"/>
      <c r="C546" s="9"/>
      <c r="D546" s="9"/>
      <c r="E546" s="10"/>
      <c r="F546" s="10"/>
      <c r="G546" s="10"/>
      <c r="H546" s="10"/>
      <c r="I546" s="10"/>
      <c r="J546" s="10"/>
      <c r="K546" s="53"/>
      <c r="L546" s="11"/>
      <c r="M546" s="11"/>
      <c r="N546" s="54" t="s">
        <v>252</v>
      </c>
      <c r="O546" s="34" t="n">
        <v>50.01</v>
      </c>
      <c r="P546" s="34" t="n">
        <v>200</v>
      </c>
    </row>
    <row r="547" customFormat="false" ht="14.25" hidden="true" customHeight="false" outlineLevel="0" collapsed="false">
      <c r="A547" s="8"/>
      <c r="B547" s="35"/>
      <c r="C547" s="9"/>
      <c r="D547" s="9"/>
      <c r="E547" s="10"/>
      <c r="F547" s="10"/>
      <c r="G547" s="10"/>
      <c r="H547" s="10"/>
      <c r="I547" s="10"/>
      <c r="J547" s="10"/>
      <c r="L547" s="11"/>
      <c r="M547" s="11"/>
      <c r="N547" s="34" t="s">
        <v>110</v>
      </c>
    </row>
    <row r="548" customFormat="false" ht="14.25" hidden="false" customHeight="false" outlineLevel="0" collapsed="false">
      <c r="A548" s="8" t="s">
        <v>0</v>
      </c>
      <c r="B548" s="35" t="s">
        <v>0</v>
      </c>
      <c r="C548" s="9"/>
      <c r="D548" s="9"/>
      <c r="E548" s="10"/>
      <c r="F548" s="10"/>
      <c r="G548" s="10"/>
      <c r="H548" s="10"/>
      <c r="I548" s="10"/>
      <c r="J548" s="10"/>
      <c r="K548" s="10"/>
      <c r="L548" s="11"/>
      <c r="M548" s="11"/>
    </row>
    <row r="549" customFormat="false" ht="14.25" hidden="false" customHeight="false" outlineLevel="0" collapsed="false">
      <c r="A549" s="8" t="s">
        <v>0</v>
      </c>
      <c r="B549" s="35" t="s">
        <v>0</v>
      </c>
      <c r="C549" s="9"/>
      <c r="D549" s="9"/>
      <c r="E549" s="51" t="str">
        <f aca="false">IF(AND(G538&gt;=0,G538&lt;=5),N550,IF(AND(G538&gt;=5,G538&lt;=200),N551,N552))</f>
        <v>Correction dosage recommended to achieve ideal target of 5µg/L   (Reef Moonshiners Zinc)</v>
      </c>
      <c r="F549" s="10"/>
      <c r="G549" s="10"/>
      <c r="H549" s="10"/>
      <c r="I549" s="10"/>
      <c r="J549" s="10"/>
      <c r="K549" s="10"/>
      <c r="L549" s="11"/>
      <c r="M549" s="11"/>
    </row>
    <row r="550" customFormat="false" ht="14.25" hidden="false" customHeight="true" outlineLevel="0" collapsed="false">
      <c r="A550" s="8" t="s">
        <v>0</v>
      </c>
      <c r="B550" s="35" t="s">
        <v>0</v>
      </c>
      <c r="C550" s="9"/>
      <c r="D550" s="9"/>
      <c r="E550" s="55" t="n">
        <f aca="false">IF(AND(E549=N550),X555,0)</f>
        <v>0.553048401</v>
      </c>
      <c r="F550" s="10" t="s">
        <v>47</v>
      </c>
      <c r="G550" s="47" t="s">
        <v>48</v>
      </c>
      <c r="H550" s="10" t="n">
        <f aca="false">IF(AND(E549=N550),W555,0)</f>
        <v>3</v>
      </c>
      <c r="I550" s="10" t="s">
        <v>49</v>
      </c>
      <c r="J550" s="10"/>
      <c r="K550" s="10"/>
      <c r="L550" s="11"/>
      <c r="M550" s="11"/>
      <c r="N550" s="54" t="s">
        <v>253</v>
      </c>
    </row>
    <row r="551" customFormat="false" ht="14.25" hidden="true" customHeight="false" outlineLevel="0" collapsed="false">
      <c r="A551" s="8"/>
      <c r="B551" s="35"/>
      <c r="C551" s="9"/>
      <c r="D551" s="9"/>
      <c r="E551" s="10"/>
      <c r="F551" s="10"/>
      <c r="G551" s="10"/>
      <c r="H551" s="10"/>
      <c r="I551" s="10"/>
      <c r="J551" s="10"/>
      <c r="K551" s="10"/>
      <c r="L551" s="11"/>
      <c r="M551" s="11"/>
      <c r="N551" s="54" t="s">
        <v>51</v>
      </c>
    </row>
    <row r="552" customFormat="false" ht="14.25" hidden="true" customHeight="false" outlineLevel="0" collapsed="false">
      <c r="A552" s="8"/>
      <c r="B552" s="35"/>
      <c r="C552" s="9"/>
      <c r="D552" s="9"/>
      <c r="E552" s="10"/>
      <c r="F552" s="10"/>
      <c r="G552" s="10"/>
      <c r="H552" s="10"/>
      <c r="I552" s="10"/>
      <c r="J552" s="10"/>
      <c r="K552" s="10"/>
      <c r="L552" s="11"/>
      <c r="M552" s="11"/>
      <c r="N552" s="54" t="s">
        <v>27</v>
      </c>
    </row>
    <row r="553" customFormat="false" ht="14.25" hidden="true" customHeight="false" outlineLevel="0" collapsed="false">
      <c r="A553" s="8"/>
      <c r="B553" s="35"/>
      <c r="C553" s="9"/>
      <c r="D553" s="9"/>
      <c r="E553" s="10"/>
      <c r="F553" s="10"/>
      <c r="G553" s="10"/>
      <c r="H553" s="10"/>
      <c r="I553" s="10"/>
      <c r="J553" s="10"/>
      <c r="K553" s="10"/>
      <c r="L553" s="11"/>
      <c r="M553" s="11"/>
      <c r="N553" s="54"/>
    </row>
    <row r="554" customFormat="false" ht="14.25" hidden="true" customHeight="false" outlineLevel="0" collapsed="false">
      <c r="A554" s="56"/>
      <c r="B554" s="35"/>
      <c r="C554" s="9"/>
      <c r="D554" s="9"/>
      <c r="E554" s="10"/>
      <c r="F554" s="10"/>
      <c r="G554" s="10"/>
      <c r="H554" s="10"/>
      <c r="I554" s="10"/>
      <c r="J554" s="10"/>
      <c r="K554" s="10"/>
      <c r="L554" s="11"/>
      <c r="M554" s="11"/>
      <c r="O554" s="34" t="s">
        <v>53</v>
      </c>
      <c r="P554" s="34" t="s">
        <v>54</v>
      </c>
      <c r="Q554" s="34" t="s">
        <v>55</v>
      </c>
      <c r="R554" s="34" t="s">
        <v>56</v>
      </c>
      <c r="S554" s="34" t="s">
        <v>57</v>
      </c>
      <c r="U554" s="34" t="s">
        <v>58</v>
      </c>
      <c r="V554" s="34" t="s">
        <v>59</v>
      </c>
      <c r="W554" s="34" t="s">
        <v>60</v>
      </c>
      <c r="X554" s="34" t="s">
        <v>61</v>
      </c>
    </row>
    <row r="555" customFormat="false" ht="15" hidden="false" customHeight="true" outlineLevel="0" collapsed="false">
      <c r="A555" s="1" t="s">
        <v>0</v>
      </c>
      <c r="B555" s="35" t="s">
        <v>0</v>
      </c>
      <c r="C555" s="9"/>
      <c r="D555" s="30"/>
      <c r="E555" s="31"/>
      <c r="F555" s="31"/>
      <c r="G555" s="31"/>
      <c r="H555" s="31"/>
      <c r="I555" s="31"/>
      <c r="J555" s="31"/>
      <c r="K555" s="31"/>
      <c r="L555" s="32"/>
      <c r="M555" s="11"/>
      <c r="O555" s="34" t="n">
        <v>1000</v>
      </c>
      <c r="P555" s="34" t="n">
        <f aca="false">G538</f>
        <v>0.13</v>
      </c>
      <c r="Q555" s="34" t="n">
        <v>5</v>
      </c>
      <c r="R555" s="34" t="n">
        <f aca="false">Q555-P555</f>
        <v>4.87</v>
      </c>
      <c r="S555" s="34" t="n">
        <f aca="false">R555*$G$7/O555*1</f>
        <v>1.659145203</v>
      </c>
      <c r="U555" s="34" t="n">
        <v>2</v>
      </c>
      <c r="V555" s="34" t="n">
        <f aca="false">R555/U555</f>
        <v>2.435</v>
      </c>
      <c r="W555" s="34" t="n">
        <f aca="false">ROUNDUP(V555,0)</f>
        <v>3</v>
      </c>
      <c r="X555" s="57" t="n">
        <f aca="false">S555/W555</f>
        <v>0.553048401</v>
      </c>
    </row>
    <row r="556" customFormat="false" ht="15" hidden="false" customHeight="true" outlineLevel="0" collapsed="false">
      <c r="A556" s="8" t="s">
        <v>0</v>
      </c>
      <c r="B556" s="35" t="s">
        <v>0</v>
      </c>
      <c r="C556" s="9"/>
      <c r="D556" s="10"/>
      <c r="E556" s="10"/>
      <c r="F556" s="10"/>
      <c r="G556" s="10"/>
      <c r="H556" s="10"/>
      <c r="I556" s="10"/>
      <c r="J556" s="10"/>
      <c r="K556" s="10"/>
      <c r="L556" s="10"/>
      <c r="M556" s="11"/>
    </row>
    <row r="557" customFormat="false" ht="8.25" hidden="false" customHeight="true" outlineLevel="0" collapsed="false">
      <c r="A557" s="8" t="s">
        <v>0</v>
      </c>
      <c r="B557" s="35" t="s">
        <v>0</v>
      </c>
      <c r="C557" s="9"/>
      <c r="D557" s="40"/>
      <c r="E557" s="41"/>
      <c r="F557" s="41"/>
      <c r="G557" s="41"/>
      <c r="H557" s="41"/>
      <c r="I557" s="41"/>
      <c r="J557" s="41"/>
      <c r="K557" s="41"/>
      <c r="L557" s="43"/>
      <c r="M557" s="11"/>
    </row>
    <row r="558" customFormat="false" ht="18" hidden="false" customHeight="true" outlineLevel="0" collapsed="false">
      <c r="A558" s="8" t="s">
        <v>0</v>
      </c>
      <c r="B558" s="35" t="s">
        <v>0</v>
      </c>
      <c r="C558" s="9"/>
      <c r="D558" s="9"/>
      <c r="E558" s="49" t="s">
        <v>254</v>
      </c>
      <c r="F558" s="10"/>
      <c r="G558" s="50" t="n">
        <v>0.21</v>
      </c>
      <c r="H558" s="60" t="s">
        <v>131</v>
      </c>
      <c r="I558" s="10"/>
      <c r="J558" s="10"/>
      <c r="K558" s="51" t="s">
        <v>18</v>
      </c>
      <c r="L558" s="11"/>
      <c r="M558" s="11"/>
    </row>
    <row r="559" customFormat="false" ht="204" hidden="false" customHeight="true" outlineLevel="0" collapsed="false">
      <c r="A559" s="8" t="s">
        <v>0</v>
      </c>
      <c r="B559" s="35" t="s">
        <v>0</v>
      </c>
      <c r="C559" s="9"/>
      <c r="D559" s="9"/>
      <c r="E559" s="10"/>
      <c r="F559" s="10"/>
      <c r="G559" s="10"/>
      <c r="H559" s="10"/>
      <c r="I559" s="10"/>
      <c r="J559" s="10"/>
      <c r="K559" s="52" t="str">
        <f aca="false">IF(AND(G558&gt;=O560,G558&lt;=P560),N560,IF(AND(G558&gt;=O561,G558&lt;=P561),N561,IF(AND(G558&gt;=O562,G558&lt;=P562),N562,IF(AND(G558&gt;=O563,G558&lt;=P563),N563,IF(AND(G558&gt;=O564,G558&lt;=P564),N564,IF(AND(G558&gt;=O565,G558&lt;=P565),N565,N566))))))</f>
        <v>Acceptable level of detection, no concern at all.
Tin can vary in large ranges from ICP to ICP, it should however not truly deplete to 0.
Watch and monitor Tin levels on subsequent ICP tests.
Tin is also one of the elements in the Reef Moonshiner Liqui-Mud, for mostly to replenish very very small amounts of Tin and many other rare earth minerals we can't and won't supplement.
</v>
      </c>
      <c r="L559" s="11"/>
      <c r="M559" s="11"/>
      <c r="N559" s="61"/>
      <c r="O559" s="34" t="s">
        <v>19</v>
      </c>
      <c r="P559" s="34" t="s">
        <v>20</v>
      </c>
    </row>
    <row r="560" customFormat="false" ht="303" hidden="true" customHeight="true" outlineLevel="0" collapsed="false">
      <c r="A560" s="8"/>
      <c r="B560" s="35"/>
      <c r="C560" s="9"/>
      <c r="D560" s="9"/>
      <c r="E560" s="10"/>
      <c r="F560" s="10"/>
      <c r="G560" s="10"/>
      <c r="H560" s="10"/>
      <c r="I560" s="10"/>
      <c r="J560" s="10"/>
      <c r="K560" s="53"/>
      <c r="L560" s="11"/>
      <c r="M560" s="11"/>
      <c r="N560" s="54" t="s">
        <v>422</v>
      </c>
      <c r="O560" s="34" t="n">
        <v>0</v>
      </c>
      <c r="P560" s="34" t="n">
        <v>0.05</v>
      </c>
    </row>
    <row r="561" customFormat="false" ht="114.75" hidden="true" customHeight="true" outlineLevel="0" collapsed="false">
      <c r="A561" s="8"/>
      <c r="B561" s="35"/>
      <c r="C561" s="9"/>
      <c r="D561" s="9"/>
      <c r="E561" s="10"/>
      <c r="F561" s="10"/>
      <c r="G561" s="10"/>
      <c r="H561" s="10"/>
      <c r="I561" s="10"/>
      <c r="J561" s="10"/>
      <c r="K561" s="53"/>
      <c r="L561" s="11"/>
      <c r="M561" s="11"/>
      <c r="N561" s="54" t="s">
        <v>423</v>
      </c>
      <c r="O561" s="34" t="n">
        <v>0.06</v>
      </c>
      <c r="P561" s="34" t="n">
        <v>10</v>
      </c>
    </row>
    <row r="562" customFormat="false" ht="186.75" hidden="true" customHeight="true" outlineLevel="0" collapsed="false">
      <c r="A562" s="8"/>
      <c r="B562" s="35"/>
      <c r="C562" s="9"/>
      <c r="D562" s="9"/>
      <c r="E562" s="10"/>
      <c r="F562" s="10"/>
      <c r="G562" s="10"/>
      <c r="H562" s="10"/>
      <c r="I562" s="10"/>
      <c r="J562" s="10"/>
      <c r="K562" s="53"/>
      <c r="L562" s="11"/>
      <c r="M562" s="11"/>
      <c r="N562" s="54" t="s">
        <v>257</v>
      </c>
      <c r="O562" s="34" t="n">
        <v>10.01</v>
      </c>
      <c r="P562" s="34" t="n">
        <v>40</v>
      </c>
    </row>
    <row r="563" customFormat="false" ht="186.75" hidden="true" customHeight="true" outlineLevel="0" collapsed="false">
      <c r="A563" s="8"/>
      <c r="B563" s="35"/>
      <c r="C563" s="9"/>
      <c r="D563" s="9"/>
      <c r="E563" s="10"/>
      <c r="F563" s="10"/>
      <c r="G563" s="10"/>
      <c r="H563" s="10"/>
      <c r="I563" s="10"/>
      <c r="J563" s="10"/>
      <c r="K563" s="53"/>
      <c r="L563" s="11"/>
      <c r="M563" s="11"/>
      <c r="N563" s="54" t="s">
        <v>258</v>
      </c>
      <c r="O563" s="34" t="n">
        <v>40.01</v>
      </c>
      <c r="P563" s="34" t="n">
        <v>80</v>
      </c>
    </row>
    <row r="564" customFormat="false" ht="186.75" hidden="true" customHeight="true" outlineLevel="0" collapsed="false">
      <c r="A564" s="8"/>
      <c r="B564" s="35"/>
      <c r="C564" s="9"/>
      <c r="D564" s="9"/>
      <c r="E564" s="10"/>
      <c r="F564" s="10"/>
      <c r="G564" s="10"/>
      <c r="H564" s="10"/>
      <c r="I564" s="10"/>
      <c r="J564" s="10"/>
      <c r="K564" s="53"/>
      <c r="L564" s="11"/>
      <c r="M564" s="11"/>
      <c r="N564" s="54" t="s">
        <v>259</v>
      </c>
      <c r="O564" s="34" t="n">
        <v>80.01</v>
      </c>
      <c r="P564" s="34" t="n">
        <v>100</v>
      </c>
    </row>
    <row r="565" customFormat="false" ht="172.5" hidden="true" customHeight="true" outlineLevel="0" collapsed="false">
      <c r="A565" s="8"/>
      <c r="B565" s="35"/>
      <c r="C565" s="9"/>
      <c r="D565" s="9"/>
      <c r="E565" s="10"/>
      <c r="F565" s="10"/>
      <c r="G565" s="10"/>
      <c r="H565" s="10"/>
      <c r="I565" s="10"/>
      <c r="J565" s="10"/>
      <c r="K565" s="53"/>
      <c r="L565" s="11"/>
      <c r="M565" s="11"/>
      <c r="N565" s="54" t="s">
        <v>260</v>
      </c>
      <c r="O565" s="34" t="n">
        <v>100.01</v>
      </c>
      <c r="P565" s="34" t="n">
        <v>250</v>
      </c>
    </row>
    <row r="566" customFormat="false" ht="14.25" hidden="true" customHeight="false" outlineLevel="0" collapsed="false">
      <c r="A566" s="8"/>
      <c r="B566" s="35"/>
      <c r="C566" s="9"/>
      <c r="D566" s="9"/>
      <c r="E566" s="10"/>
      <c r="F566" s="10"/>
      <c r="G566" s="10"/>
      <c r="H566" s="10"/>
      <c r="I566" s="10"/>
      <c r="J566" s="10"/>
      <c r="L566" s="11"/>
      <c r="M566" s="11"/>
      <c r="N566" s="34" t="s">
        <v>110</v>
      </c>
    </row>
    <row r="567" customFormat="false" ht="14.25" hidden="true" customHeight="false" outlineLevel="0" collapsed="false">
      <c r="A567" s="8"/>
      <c r="B567" s="35"/>
      <c r="C567" s="9"/>
      <c r="D567" s="9"/>
      <c r="E567" s="10"/>
      <c r="F567" s="10"/>
      <c r="G567" s="10"/>
      <c r="H567" s="10"/>
      <c r="I567" s="10"/>
      <c r="J567" s="10"/>
      <c r="K567" s="10"/>
      <c r="L567" s="11"/>
      <c r="M567" s="11"/>
    </row>
    <row r="568" customFormat="false" ht="15" hidden="false" customHeight="true" outlineLevel="0" collapsed="false">
      <c r="A568" s="1" t="s">
        <v>0</v>
      </c>
      <c r="B568" s="35" t="s">
        <v>0</v>
      </c>
      <c r="C568" s="9"/>
      <c r="D568" s="30"/>
      <c r="E568" s="31"/>
      <c r="F568" s="31"/>
      <c r="G568" s="31"/>
      <c r="H568" s="31"/>
      <c r="I568" s="31"/>
      <c r="J568" s="31"/>
      <c r="K568" s="31"/>
      <c r="L568" s="32"/>
      <c r="M568" s="11"/>
      <c r="X568" s="57"/>
    </row>
    <row r="569" customFormat="false" ht="15" hidden="false" customHeight="true" outlineLevel="0" collapsed="false">
      <c r="A569" s="1" t="s">
        <v>0</v>
      </c>
      <c r="B569" s="35" t="s">
        <v>0</v>
      </c>
      <c r="C569" s="9"/>
      <c r="D569" s="10"/>
      <c r="E569" s="10"/>
      <c r="F569" s="10"/>
      <c r="G569" s="10"/>
      <c r="H569" s="10"/>
      <c r="I569" s="10"/>
      <c r="J569" s="10"/>
      <c r="K569" s="10"/>
      <c r="L569" s="10"/>
      <c r="M569" s="11"/>
    </row>
    <row r="570" customFormat="false" ht="8.25" hidden="false" customHeight="true" outlineLevel="0" collapsed="false">
      <c r="A570" s="8" t="s">
        <v>0</v>
      </c>
      <c r="B570" s="35" t="s">
        <v>0</v>
      </c>
      <c r="C570" s="9"/>
      <c r="D570" s="40"/>
      <c r="E570" s="41"/>
      <c r="F570" s="41"/>
      <c r="G570" s="41"/>
      <c r="H570" s="41"/>
      <c r="I570" s="41"/>
      <c r="J570" s="41"/>
      <c r="K570" s="41"/>
      <c r="L570" s="43"/>
      <c r="M570" s="11"/>
    </row>
    <row r="571" customFormat="false" ht="18" hidden="false" customHeight="true" outlineLevel="0" collapsed="false">
      <c r="A571" s="8" t="s">
        <v>0</v>
      </c>
      <c r="B571" s="35" t="s">
        <v>0</v>
      </c>
      <c r="C571" s="9"/>
      <c r="D571" s="9"/>
      <c r="E571" s="49" t="s">
        <v>424</v>
      </c>
      <c r="F571" s="10"/>
      <c r="G571" s="50" t="n">
        <v>1.43</v>
      </c>
      <c r="H571" s="60" t="s">
        <v>131</v>
      </c>
      <c r="I571" s="10"/>
      <c r="J571" s="10"/>
      <c r="K571" s="51" t="s">
        <v>18</v>
      </c>
      <c r="L571" s="11"/>
      <c r="M571" s="11"/>
    </row>
    <row r="572" customFormat="false" ht="147" hidden="false" customHeight="true" outlineLevel="0" collapsed="false">
      <c r="A572" s="8" t="s">
        <v>0</v>
      </c>
      <c r="B572" s="35" t="s">
        <v>0</v>
      </c>
      <c r="C572" s="9"/>
      <c r="D572" s="9"/>
      <c r="E572" s="10"/>
      <c r="F572" s="10"/>
      <c r="G572" s="10"/>
      <c r="H572" s="10"/>
      <c r="I572" s="10"/>
      <c r="J572" s="10"/>
      <c r="K572" s="52" t="str">
        <f aca="false">IF(AND(G571&gt;=O573,G571&lt;=P573),N573,IF(AND(G571&gt;=O574,G571&lt;=P574),N574,IF(AND(G571&gt;=O575,G571&lt;=P575),N575,IF(AND(G571&gt;=O576,G571&lt;=P576),N576,IF(AND(G571&gt;=O577,G571&lt;=P577),N577,IF(AND(G571&gt;=O578,G571&lt;=P578),N578,IF(AND(G571&gt;=O579,G571&lt;=P579),N579,N580)))))))</f>
        <v>Caesium and it's role in Corals and the Reef Aquarium is not well understood, however there are some suspicious observations been made, that if Caesium is completely depleted, Corals do suffer much more likely from RTN or Rapid Tissue Necrosis.
Caesium is sufficiently detected, no action.</v>
      </c>
      <c r="L572" s="11"/>
      <c r="M572" s="11"/>
      <c r="O572" s="34" t="s">
        <v>19</v>
      </c>
      <c r="P572" s="34" t="s">
        <v>20</v>
      </c>
    </row>
    <row r="573" customFormat="false" ht="144" hidden="true" customHeight="true" outlineLevel="0" collapsed="false">
      <c r="A573" s="8"/>
      <c r="B573" s="35"/>
      <c r="C573" s="9"/>
      <c r="D573" s="9"/>
      <c r="E573" s="10"/>
      <c r="F573" s="10"/>
      <c r="G573" s="10"/>
      <c r="H573" s="10"/>
      <c r="I573" s="10"/>
      <c r="J573" s="10"/>
      <c r="K573" s="53"/>
      <c r="L573" s="11"/>
      <c r="M573" s="11"/>
      <c r="N573" s="54" t="s">
        <v>425</v>
      </c>
      <c r="O573" s="34" t="n">
        <v>0</v>
      </c>
      <c r="P573" s="34" t="n">
        <v>0.02</v>
      </c>
    </row>
    <row r="574" customFormat="false" ht="72" hidden="true" customHeight="true" outlineLevel="0" collapsed="false">
      <c r="A574" s="8"/>
      <c r="B574" s="35"/>
      <c r="C574" s="9"/>
      <c r="D574" s="9"/>
      <c r="E574" s="10"/>
      <c r="F574" s="10"/>
      <c r="G574" s="10"/>
      <c r="H574" s="10"/>
      <c r="I574" s="10"/>
      <c r="J574" s="10"/>
      <c r="K574" s="53"/>
      <c r="L574" s="11"/>
      <c r="M574" s="11"/>
      <c r="N574" s="54" t="s">
        <v>426</v>
      </c>
      <c r="O574" s="34" t="n">
        <v>0.03</v>
      </c>
      <c r="P574" s="34" t="n">
        <v>5</v>
      </c>
    </row>
    <row r="575" customFormat="false" ht="114.75" hidden="true" customHeight="true" outlineLevel="0" collapsed="false">
      <c r="A575" s="8"/>
      <c r="B575" s="35"/>
      <c r="C575" s="9"/>
      <c r="D575" s="9"/>
      <c r="E575" s="10"/>
      <c r="F575" s="10"/>
      <c r="G575" s="10"/>
      <c r="H575" s="10"/>
      <c r="I575" s="10"/>
      <c r="J575" s="10"/>
      <c r="K575" s="53"/>
      <c r="L575" s="11"/>
      <c r="M575" s="11"/>
      <c r="N575" s="54" t="s">
        <v>427</v>
      </c>
      <c r="O575" s="34" t="n">
        <v>5.01</v>
      </c>
      <c r="P575" s="34" t="n">
        <v>6</v>
      </c>
    </row>
    <row r="576" customFormat="false" ht="114.75" hidden="true" customHeight="true" outlineLevel="0" collapsed="false">
      <c r="A576" s="8"/>
      <c r="B576" s="35"/>
      <c r="C576" s="9"/>
      <c r="D576" s="9"/>
      <c r="E576" s="10"/>
      <c r="F576" s="10"/>
      <c r="G576" s="10"/>
      <c r="H576" s="10"/>
      <c r="I576" s="10"/>
      <c r="J576" s="10"/>
      <c r="K576" s="53"/>
      <c r="L576" s="11"/>
      <c r="M576" s="11"/>
      <c r="N576" s="54" t="s">
        <v>427</v>
      </c>
      <c r="O576" s="34" t="n">
        <v>6.01</v>
      </c>
      <c r="P576" s="34" t="n">
        <v>7</v>
      </c>
    </row>
    <row r="577" customFormat="false" ht="114.75" hidden="true" customHeight="true" outlineLevel="0" collapsed="false">
      <c r="A577" s="8"/>
      <c r="B577" s="35"/>
      <c r="C577" s="9"/>
      <c r="D577" s="9"/>
      <c r="E577" s="10"/>
      <c r="F577" s="10"/>
      <c r="G577" s="10"/>
      <c r="H577" s="10"/>
      <c r="I577" s="10"/>
      <c r="J577" s="10"/>
      <c r="K577" s="53"/>
      <c r="L577" s="11"/>
      <c r="M577" s="11"/>
      <c r="N577" s="54" t="s">
        <v>427</v>
      </c>
      <c r="O577" s="34" t="n">
        <v>7.01</v>
      </c>
      <c r="P577" s="34" t="n">
        <v>8</v>
      </c>
    </row>
    <row r="578" customFormat="false" ht="114.75" hidden="true" customHeight="true" outlineLevel="0" collapsed="false">
      <c r="A578" s="8"/>
      <c r="B578" s="35"/>
      <c r="C578" s="9"/>
      <c r="D578" s="9"/>
      <c r="E578" s="10"/>
      <c r="F578" s="10"/>
      <c r="G578" s="10"/>
      <c r="H578" s="10"/>
      <c r="I578" s="10"/>
      <c r="J578" s="10"/>
      <c r="K578" s="53"/>
      <c r="L578" s="11"/>
      <c r="M578" s="11"/>
      <c r="N578" s="54" t="s">
        <v>427</v>
      </c>
      <c r="O578" s="34" t="n">
        <v>8.01</v>
      </c>
      <c r="P578" s="34" t="n">
        <v>9</v>
      </c>
    </row>
    <row r="579" customFormat="false" ht="114.75" hidden="true" customHeight="true" outlineLevel="0" collapsed="false">
      <c r="A579" s="8"/>
      <c r="B579" s="35"/>
      <c r="C579" s="9"/>
      <c r="D579" s="9"/>
      <c r="E579" s="10"/>
      <c r="F579" s="10"/>
      <c r="G579" s="10"/>
      <c r="H579" s="10"/>
      <c r="I579" s="10"/>
      <c r="J579" s="10"/>
      <c r="K579" s="53"/>
      <c r="L579" s="11"/>
      <c r="M579" s="11"/>
      <c r="N579" s="54" t="s">
        <v>427</v>
      </c>
      <c r="O579" s="34" t="n">
        <v>9.01</v>
      </c>
      <c r="P579" s="34" t="n">
        <v>10</v>
      </c>
    </row>
    <row r="580" customFormat="false" ht="14.25" hidden="true" customHeight="false" outlineLevel="0" collapsed="false">
      <c r="A580" s="8"/>
      <c r="B580" s="35"/>
      <c r="C580" s="9"/>
      <c r="D580" s="9"/>
      <c r="E580" s="10"/>
      <c r="F580" s="10"/>
      <c r="G580" s="10"/>
      <c r="H580" s="10"/>
      <c r="I580" s="10"/>
      <c r="J580" s="10"/>
      <c r="L580" s="11"/>
      <c r="M580" s="11"/>
      <c r="N580" s="34" t="s">
        <v>110</v>
      </c>
    </row>
    <row r="581" customFormat="false" ht="14.25" hidden="true" customHeight="false" outlineLevel="0" collapsed="false">
      <c r="A581" s="8" t="s">
        <v>0</v>
      </c>
      <c r="B581" s="35"/>
      <c r="C581" s="9"/>
      <c r="D581" s="9"/>
      <c r="E581" s="10"/>
      <c r="F581" s="10"/>
      <c r="G581" s="10"/>
      <c r="H581" s="10"/>
      <c r="I581" s="10"/>
      <c r="J581" s="10"/>
      <c r="K581" s="10"/>
      <c r="L581" s="11"/>
      <c r="M581" s="11"/>
    </row>
    <row r="582" customFormat="false" ht="14.25" hidden="true" customHeight="false" outlineLevel="0" collapsed="false">
      <c r="A582" s="8" t="s">
        <v>0</v>
      </c>
      <c r="B582" s="35"/>
      <c r="C582" s="9"/>
      <c r="D582" s="9"/>
      <c r="E582" s="51" t="str">
        <f aca="false">IF(AND(G571&gt;=0,G571&lt;=5),N583,IF(AND(G571&gt;=5,G571&lt;=200),N584,N585))</f>
        <v>Correction dosage recommended to achieve ideal target of 5µg/L   (Reef Moonshiners Zinc)</v>
      </c>
      <c r="F582" s="10"/>
      <c r="G582" s="10"/>
      <c r="H582" s="10"/>
      <c r="I582" s="10"/>
      <c r="J582" s="10"/>
      <c r="K582" s="10"/>
      <c r="L582" s="11"/>
      <c r="M582" s="11"/>
    </row>
    <row r="583" customFormat="false" ht="14.25" hidden="true" customHeight="true" outlineLevel="0" collapsed="false">
      <c r="A583" s="8" t="s">
        <v>0</v>
      </c>
      <c r="B583" s="35"/>
      <c r="C583" s="9"/>
      <c r="D583" s="9"/>
      <c r="E583" s="55" t="n">
        <f aca="false">IF(AND(E582=N583),X588,0)</f>
        <v>0.6081261165</v>
      </c>
      <c r="F583" s="10" t="s">
        <v>47</v>
      </c>
      <c r="G583" s="47" t="s">
        <v>48</v>
      </c>
      <c r="H583" s="10" t="n">
        <f aca="false">IF(AND(E582=N583),W588,0)</f>
        <v>2</v>
      </c>
      <c r="I583" s="10" t="s">
        <v>49</v>
      </c>
      <c r="J583" s="10"/>
      <c r="K583" s="10"/>
      <c r="L583" s="11"/>
      <c r="M583" s="11"/>
      <c r="N583" s="54" t="s">
        <v>253</v>
      </c>
    </row>
    <row r="584" customFormat="false" ht="14.25" hidden="true" customHeight="false" outlineLevel="0" collapsed="false">
      <c r="A584" s="8"/>
      <c r="B584" s="35"/>
      <c r="C584" s="9"/>
      <c r="D584" s="9"/>
      <c r="E584" s="10"/>
      <c r="F584" s="10"/>
      <c r="G584" s="10"/>
      <c r="H584" s="10"/>
      <c r="I584" s="10"/>
      <c r="J584" s="10"/>
      <c r="K584" s="10"/>
      <c r="L584" s="11"/>
      <c r="M584" s="11"/>
      <c r="N584" s="54" t="s">
        <v>51</v>
      </c>
    </row>
    <row r="585" customFormat="false" ht="14.25" hidden="true" customHeight="false" outlineLevel="0" collapsed="false">
      <c r="A585" s="8"/>
      <c r="B585" s="35"/>
      <c r="C585" s="9"/>
      <c r="D585" s="9"/>
      <c r="E585" s="10"/>
      <c r="F585" s="10"/>
      <c r="G585" s="10"/>
      <c r="H585" s="10"/>
      <c r="I585" s="10"/>
      <c r="J585" s="10"/>
      <c r="K585" s="10"/>
      <c r="L585" s="11"/>
      <c r="M585" s="11"/>
      <c r="N585" s="54" t="s">
        <v>27</v>
      </c>
    </row>
    <row r="586" customFormat="false" ht="14.25" hidden="true" customHeight="false" outlineLevel="0" collapsed="false">
      <c r="A586" s="8"/>
      <c r="B586" s="35"/>
      <c r="C586" s="9"/>
      <c r="D586" s="9"/>
      <c r="E586" s="10"/>
      <c r="F586" s="10"/>
      <c r="G586" s="10"/>
      <c r="H586" s="10"/>
      <c r="I586" s="10"/>
      <c r="J586" s="10"/>
      <c r="K586" s="10"/>
      <c r="L586" s="11"/>
      <c r="M586" s="11"/>
      <c r="N586" s="54"/>
    </row>
    <row r="587" customFormat="false" ht="14.25" hidden="true" customHeight="false" outlineLevel="0" collapsed="false">
      <c r="A587" s="56"/>
      <c r="B587" s="35"/>
      <c r="C587" s="9"/>
      <c r="D587" s="9"/>
      <c r="E587" s="10"/>
      <c r="F587" s="10"/>
      <c r="G587" s="10"/>
      <c r="H587" s="10"/>
      <c r="I587" s="10"/>
      <c r="J587" s="10"/>
      <c r="K587" s="10"/>
      <c r="L587" s="11"/>
      <c r="M587" s="11"/>
      <c r="O587" s="34" t="s">
        <v>53</v>
      </c>
      <c r="P587" s="34" t="s">
        <v>54</v>
      </c>
      <c r="Q587" s="34" t="s">
        <v>55</v>
      </c>
      <c r="R587" s="34" t="s">
        <v>56</v>
      </c>
      <c r="S587" s="34" t="s">
        <v>57</v>
      </c>
      <c r="U587" s="34" t="s">
        <v>58</v>
      </c>
      <c r="V587" s="34" t="s">
        <v>59</v>
      </c>
      <c r="W587" s="34" t="s">
        <v>60</v>
      </c>
      <c r="X587" s="34" t="s">
        <v>61</v>
      </c>
    </row>
    <row r="588" customFormat="false" ht="15" hidden="false" customHeight="true" outlineLevel="0" collapsed="false">
      <c r="A588" s="1" t="s">
        <v>0</v>
      </c>
      <c r="B588" s="35" t="s">
        <v>0</v>
      </c>
      <c r="C588" s="9"/>
      <c r="D588" s="30"/>
      <c r="E588" s="31"/>
      <c r="F588" s="31"/>
      <c r="G588" s="31"/>
      <c r="H588" s="31"/>
      <c r="I588" s="31"/>
      <c r="J588" s="31"/>
      <c r="K588" s="31"/>
      <c r="L588" s="32"/>
      <c r="M588" s="11"/>
      <c r="O588" s="34" t="n">
        <v>1000</v>
      </c>
      <c r="P588" s="34" t="n">
        <f aca="false">G571</f>
        <v>1.43</v>
      </c>
      <c r="Q588" s="34" t="n">
        <v>5</v>
      </c>
      <c r="R588" s="34" t="n">
        <f aca="false">Q588-P588</f>
        <v>3.57</v>
      </c>
      <c r="S588" s="34" t="n">
        <f aca="false">R588*$G$7/O588*1</f>
        <v>1.216252233</v>
      </c>
      <c r="U588" s="34" t="n">
        <v>2</v>
      </c>
      <c r="V588" s="34" t="n">
        <f aca="false">R588/U588</f>
        <v>1.785</v>
      </c>
      <c r="W588" s="34" t="n">
        <f aca="false">ROUNDUP(V588,0)</f>
        <v>2</v>
      </c>
      <c r="X588" s="57" t="n">
        <f aca="false">S588/W588</f>
        <v>0.6081261165</v>
      </c>
    </row>
    <row r="589" customFormat="false" ht="14.25" hidden="true" customHeight="false" outlineLevel="0" collapsed="false">
      <c r="A589" s="8" t="s">
        <v>0</v>
      </c>
      <c r="B589" s="35"/>
      <c r="C589" s="9"/>
      <c r="D589" s="10"/>
      <c r="E589" s="10"/>
      <c r="F589" s="10"/>
      <c r="G589" s="10"/>
      <c r="H589" s="10"/>
      <c r="I589" s="10"/>
      <c r="J589" s="10"/>
      <c r="K589" s="10"/>
      <c r="L589" s="10"/>
      <c r="M589" s="11"/>
    </row>
    <row r="590" customFormat="false" ht="14.25" hidden="true" customHeight="false" outlineLevel="0" collapsed="false">
      <c r="A590" s="8" t="s">
        <v>0</v>
      </c>
      <c r="B590" s="35"/>
      <c r="C590" s="9"/>
      <c r="D590" s="10"/>
      <c r="E590" s="10"/>
      <c r="F590" s="10"/>
      <c r="G590" s="10"/>
      <c r="H590" s="10"/>
      <c r="I590" s="10"/>
      <c r="J590" s="10"/>
      <c r="K590" s="10"/>
      <c r="L590" s="10"/>
      <c r="M590" s="11"/>
    </row>
    <row r="591" customFormat="false" ht="15" hidden="false" customHeight="true" outlineLevel="0" collapsed="false">
      <c r="A591" s="1" t="s">
        <v>0</v>
      </c>
      <c r="B591" s="35" t="s">
        <v>0</v>
      </c>
      <c r="C591" s="30"/>
      <c r="D591" s="31"/>
      <c r="E591" s="31"/>
      <c r="F591" s="31"/>
      <c r="G591" s="31"/>
      <c r="H591" s="31"/>
      <c r="I591" s="31"/>
      <c r="J591" s="31"/>
      <c r="K591" s="31"/>
      <c r="L591" s="31"/>
      <c r="M591" s="32"/>
    </row>
    <row r="592" s="33" customFormat="true" ht="6.75" hidden="false" customHeight="true" outlineLevel="0" collapsed="false">
      <c r="A592" s="1"/>
      <c r="B592" s="35" t="s">
        <v>0</v>
      </c>
      <c r="N592" s="34"/>
      <c r="O592" s="34"/>
      <c r="P592" s="34"/>
      <c r="Q592" s="34"/>
      <c r="R592" s="34"/>
      <c r="S592" s="34"/>
      <c r="T592" s="34"/>
      <c r="U592" s="34"/>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34"/>
      <c r="AU592" s="34"/>
      <c r="AV592" s="34"/>
      <c r="AW592" s="34"/>
      <c r="AX592" s="34"/>
      <c r="AY592" s="34"/>
      <c r="AZ592" s="34"/>
    </row>
    <row r="593" customFormat="false" ht="15" hidden="false" customHeight="true" outlineLevel="0" collapsed="false">
      <c r="A593" s="8" t="s">
        <v>0</v>
      </c>
      <c r="B593" s="35" t="s">
        <v>0</v>
      </c>
      <c r="C593" s="40"/>
      <c r="D593" s="41"/>
      <c r="E593" s="41"/>
      <c r="F593" s="41"/>
      <c r="G593" s="41"/>
      <c r="H593" s="41"/>
      <c r="I593" s="41"/>
      <c r="J593" s="41"/>
      <c r="K593" s="41"/>
      <c r="L593" s="41"/>
      <c r="M593" s="43"/>
    </row>
    <row r="594" customFormat="false" ht="27.75" hidden="false" customHeight="true" outlineLevel="0" collapsed="false">
      <c r="A594" s="8" t="s">
        <v>0</v>
      </c>
      <c r="B594" s="35" t="s">
        <v>0</v>
      </c>
      <c r="C594" s="9"/>
      <c r="D594" s="12" t="s">
        <v>261</v>
      </c>
      <c r="E594" s="13"/>
      <c r="F594" s="13"/>
      <c r="G594" s="13"/>
      <c r="H594" s="13"/>
      <c r="I594" s="13"/>
      <c r="J594" s="14"/>
      <c r="K594" s="15"/>
      <c r="L594" s="15"/>
      <c r="M594" s="16"/>
      <c r="N594" s="48"/>
    </row>
    <row r="595" customFormat="false" ht="15" hidden="false" customHeight="true" outlineLevel="0" collapsed="false">
      <c r="A595" s="8" t="s">
        <v>0</v>
      </c>
      <c r="B595" s="35" t="s">
        <v>0</v>
      </c>
      <c r="C595" s="9"/>
      <c r="D595" s="10"/>
      <c r="E595" s="10"/>
      <c r="F595" s="10"/>
      <c r="G595" s="10"/>
      <c r="H595" s="10"/>
      <c r="I595" s="10"/>
      <c r="J595" s="10"/>
      <c r="K595" s="10"/>
      <c r="L595" s="10"/>
      <c r="M595" s="11"/>
    </row>
    <row r="596" customFormat="false" ht="8.25" hidden="false" customHeight="true" outlineLevel="0" collapsed="false">
      <c r="A596" s="8" t="s">
        <v>0</v>
      </c>
      <c r="B596" s="35" t="s">
        <v>0</v>
      </c>
      <c r="C596" s="9"/>
      <c r="D596" s="40"/>
      <c r="E596" s="41"/>
      <c r="F596" s="41"/>
      <c r="G596" s="41"/>
      <c r="H596" s="41"/>
      <c r="I596" s="41"/>
      <c r="J596" s="41"/>
      <c r="K596" s="41"/>
      <c r="L596" s="43"/>
      <c r="M596" s="11"/>
    </row>
    <row r="597" customFormat="false" ht="18" hidden="false" customHeight="true" outlineLevel="0" collapsed="false">
      <c r="A597" s="8" t="s">
        <v>0</v>
      </c>
      <c r="B597" s="35" t="s">
        <v>0</v>
      </c>
      <c r="C597" s="9"/>
      <c r="D597" s="9"/>
      <c r="E597" s="49" t="s">
        <v>262</v>
      </c>
      <c r="F597" s="10"/>
      <c r="G597" s="50" t="n">
        <v>2.3</v>
      </c>
      <c r="H597" s="60" t="s">
        <v>131</v>
      </c>
      <c r="I597" s="10"/>
      <c r="J597" s="10"/>
      <c r="K597" s="51" t="s">
        <v>18</v>
      </c>
      <c r="L597" s="11"/>
      <c r="M597" s="11"/>
    </row>
    <row r="598" customFormat="false" ht="168.75" hidden="false" customHeight="true" outlineLevel="0" collapsed="false">
      <c r="A598" s="8" t="s">
        <v>0</v>
      </c>
      <c r="B598" s="35" t="s">
        <v>0</v>
      </c>
      <c r="C598" s="9"/>
      <c r="D598" s="9"/>
      <c r="E598" s="10"/>
      <c r="F598" s="10"/>
      <c r="G598" s="10"/>
      <c r="H598" s="10"/>
      <c r="I598" s="10"/>
      <c r="J598" s="10"/>
      <c r="K598" s="52" t="str">
        <f aca="false">IF(AND(G597&gt;=O599,G597&lt;=P599),N599,IF(AND(G597&gt;=O600,G597&lt;=P600),N600,IF(AND(G597&gt;=O601,G597&lt;=P601),N601,IF(AND(G597&gt;=O602,G597&lt;=P602),N602,IF(AND(G597&gt;=O603,G597&lt;=P603),N603,IF(AND(G597&gt;=O604,G597&lt;=P604),N604,N605))))))</f>
        <v>Very low Aluminum levels, great job!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v>
      </c>
      <c r="L598" s="11"/>
      <c r="M598" s="11"/>
      <c r="O598" s="34" t="s">
        <v>19</v>
      </c>
      <c r="P598" s="34" t="s">
        <v>20</v>
      </c>
    </row>
    <row r="599" customFormat="false" ht="144" hidden="true" customHeight="true" outlineLevel="0" collapsed="false">
      <c r="A599" s="8"/>
      <c r="B599" s="35"/>
      <c r="C599" s="9"/>
      <c r="D599" s="9"/>
      <c r="E599" s="10"/>
      <c r="F599" s="10"/>
      <c r="G599" s="10"/>
      <c r="H599" s="10"/>
      <c r="I599" s="10"/>
      <c r="J599" s="10"/>
      <c r="K599" s="53"/>
      <c r="L599" s="11"/>
      <c r="M599" s="11"/>
      <c r="N599" s="54" t="s">
        <v>263</v>
      </c>
      <c r="O599" s="34" t="n">
        <v>0</v>
      </c>
      <c r="P599" s="34" t="n">
        <v>5</v>
      </c>
    </row>
    <row r="600" customFormat="false" ht="158.25" hidden="true" customHeight="true" outlineLevel="0" collapsed="false">
      <c r="A600" s="8"/>
      <c r="B600" s="35"/>
      <c r="C600" s="9"/>
      <c r="D600" s="9"/>
      <c r="E600" s="10"/>
      <c r="F600" s="10"/>
      <c r="G600" s="10"/>
      <c r="H600" s="10"/>
      <c r="I600" s="10"/>
      <c r="J600" s="10"/>
      <c r="K600" s="53"/>
      <c r="L600" s="11"/>
      <c r="M600" s="11"/>
      <c r="N600" s="54" t="s">
        <v>264</v>
      </c>
      <c r="O600" s="34" t="n">
        <v>5.01</v>
      </c>
      <c r="P600" s="34" t="n">
        <v>50</v>
      </c>
    </row>
    <row r="601" customFormat="false" ht="172.5" hidden="true" customHeight="true" outlineLevel="0" collapsed="false">
      <c r="A601" s="8"/>
      <c r="B601" s="35"/>
      <c r="C601" s="9"/>
      <c r="D601" s="9"/>
      <c r="E601" s="10"/>
      <c r="F601" s="10"/>
      <c r="G601" s="10"/>
      <c r="H601" s="10"/>
      <c r="I601" s="10"/>
      <c r="J601" s="10"/>
      <c r="K601" s="53"/>
      <c r="L601" s="11"/>
      <c r="M601" s="11"/>
      <c r="N601" s="54" t="s">
        <v>265</v>
      </c>
      <c r="O601" s="34" t="n">
        <v>50.01</v>
      </c>
      <c r="P601" s="34" t="n">
        <v>100</v>
      </c>
    </row>
    <row r="602" customFormat="false" ht="158.25" hidden="true" customHeight="true" outlineLevel="0" collapsed="false">
      <c r="A602" s="8"/>
      <c r="B602" s="35"/>
      <c r="C602" s="9"/>
      <c r="D602" s="9"/>
      <c r="E602" s="10"/>
      <c r="F602" s="10"/>
      <c r="G602" s="10"/>
      <c r="H602" s="10"/>
      <c r="I602" s="10"/>
      <c r="J602" s="10"/>
      <c r="K602" s="53"/>
      <c r="L602" s="11"/>
      <c r="M602" s="11"/>
      <c r="N602" s="54" t="s">
        <v>266</v>
      </c>
      <c r="O602" s="34" t="n">
        <v>100.01</v>
      </c>
      <c r="P602" s="34" t="n">
        <v>150</v>
      </c>
    </row>
    <row r="603" customFormat="false" ht="172.5" hidden="true" customHeight="true" outlineLevel="0" collapsed="false">
      <c r="A603" s="8"/>
      <c r="B603" s="35"/>
      <c r="C603" s="9"/>
      <c r="D603" s="9"/>
      <c r="E603" s="10"/>
      <c r="F603" s="10"/>
      <c r="G603" s="10"/>
      <c r="H603" s="10"/>
      <c r="I603" s="10"/>
      <c r="J603" s="10"/>
      <c r="K603" s="53"/>
      <c r="L603" s="11"/>
      <c r="M603" s="11"/>
      <c r="N603" s="54" t="s">
        <v>267</v>
      </c>
      <c r="O603" s="34" t="n">
        <v>150.01</v>
      </c>
      <c r="P603" s="34" t="n">
        <v>200</v>
      </c>
    </row>
    <row r="604" customFormat="false" ht="172.5" hidden="true" customHeight="true" outlineLevel="0" collapsed="false">
      <c r="A604" s="8"/>
      <c r="B604" s="35"/>
      <c r="C604" s="9"/>
      <c r="D604" s="9"/>
      <c r="E604" s="10"/>
      <c r="F604" s="10"/>
      <c r="G604" s="10"/>
      <c r="H604" s="10"/>
      <c r="I604" s="10"/>
      <c r="J604" s="10"/>
      <c r="K604" s="53"/>
      <c r="L604" s="11"/>
      <c r="M604" s="11"/>
      <c r="N604" s="54" t="s">
        <v>268</v>
      </c>
      <c r="O604" s="34" t="n">
        <v>200.01</v>
      </c>
      <c r="P604" s="34" t="n">
        <v>250</v>
      </c>
    </row>
    <row r="605" customFormat="false" ht="14.25" hidden="true" customHeight="false" outlineLevel="0" collapsed="false">
      <c r="A605" s="8"/>
      <c r="B605" s="35"/>
      <c r="C605" s="9"/>
      <c r="D605" s="9"/>
      <c r="E605" s="10"/>
      <c r="F605" s="10"/>
      <c r="G605" s="10"/>
      <c r="H605" s="10"/>
      <c r="I605" s="10"/>
      <c r="J605" s="10"/>
      <c r="L605" s="11"/>
      <c r="M605" s="11"/>
      <c r="N605" s="34" t="s">
        <v>110</v>
      </c>
    </row>
    <row r="606" customFormat="false" ht="14.25" hidden="true" customHeight="false" outlineLevel="0" collapsed="false">
      <c r="A606" s="8"/>
      <c r="B606" s="35"/>
      <c r="C606" s="9"/>
      <c r="D606" s="9"/>
      <c r="E606" s="10"/>
      <c r="F606" s="10"/>
      <c r="G606" s="10"/>
      <c r="H606" s="10"/>
      <c r="I606" s="10"/>
      <c r="J606" s="10"/>
      <c r="K606" s="10"/>
      <c r="L606" s="11"/>
      <c r="M606" s="11"/>
    </row>
    <row r="607" customFormat="false" ht="15" hidden="false" customHeight="true" outlineLevel="0" collapsed="false">
      <c r="A607" s="1" t="s">
        <v>0</v>
      </c>
      <c r="B607" s="35" t="s">
        <v>0</v>
      </c>
      <c r="C607" s="9"/>
      <c r="D607" s="30"/>
      <c r="E607" s="31"/>
      <c r="F607" s="31"/>
      <c r="G607" s="31"/>
      <c r="H607" s="31"/>
      <c r="I607" s="31"/>
      <c r="J607" s="31"/>
      <c r="K607" s="31"/>
      <c r="L607" s="32"/>
      <c r="M607" s="11"/>
      <c r="X607" s="57"/>
    </row>
    <row r="608" customFormat="false" ht="15" hidden="false" customHeight="true" outlineLevel="0" collapsed="false">
      <c r="A608" s="8" t="s">
        <v>0</v>
      </c>
      <c r="B608" s="35" t="s">
        <v>0</v>
      </c>
      <c r="C608" s="9"/>
      <c r="D608" s="10"/>
      <c r="E608" s="10"/>
      <c r="F608" s="10"/>
      <c r="G608" s="10"/>
      <c r="H608" s="10"/>
      <c r="I608" s="10"/>
      <c r="J608" s="10"/>
      <c r="K608" s="10"/>
      <c r="L608" s="10"/>
      <c r="M608" s="11"/>
    </row>
    <row r="609" customFormat="false" ht="8.25" hidden="false" customHeight="true" outlineLevel="0" collapsed="false">
      <c r="A609" s="8" t="s">
        <v>0</v>
      </c>
      <c r="B609" s="35" t="s">
        <v>0</v>
      </c>
      <c r="C609" s="9"/>
      <c r="D609" s="40"/>
      <c r="E609" s="41"/>
      <c r="F609" s="41"/>
      <c r="G609" s="41"/>
      <c r="H609" s="41"/>
      <c r="I609" s="41"/>
      <c r="J609" s="41"/>
      <c r="K609" s="41"/>
      <c r="L609" s="43"/>
      <c r="M609" s="11"/>
    </row>
    <row r="610" customFormat="false" ht="18" hidden="false" customHeight="true" outlineLevel="0" collapsed="false">
      <c r="A610" s="8" t="s">
        <v>0</v>
      </c>
      <c r="B610" s="35" t="s">
        <v>0</v>
      </c>
      <c r="C610" s="9"/>
      <c r="D610" s="9"/>
      <c r="E610" s="49" t="s">
        <v>353</v>
      </c>
      <c r="F610" s="10"/>
      <c r="G610" s="50" t="n">
        <v>0.227</v>
      </c>
      <c r="H610" s="60" t="s">
        <v>131</v>
      </c>
      <c r="I610" s="10"/>
      <c r="J610" s="10"/>
      <c r="K610" s="51" t="s">
        <v>18</v>
      </c>
      <c r="L610" s="11"/>
      <c r="M610" s="11"/>
    </row>
    <row r="611" customFormat="false" ht="270" hidden="false" customHeight="true" outlineLevel="0" collapsed="false">
      <c r="A611" s="8" t="s">
        <v>0</v>
      </c>
      <c r="B611" s="35" t="s">
        <v>0</v>
      </c>
      <c r="C611" s="9"/>
      <c r="D611" s="9"/>
      <c r="E611" s="10"/>
      <c r="F611" s="10"/>
      <c r="G611" s="10"/>
      <c r="H611" s="10"/>
      <c r="I611" s="10"/>
      <c r="J611" s="10"/>
      <c r="K611" s="52" t="str">
        <f aca="false">IF(AND(G610&gt;=O612,G610&lt;=P612),N612,IF(AND(G610&gt;=O613,G610&lt;=P613),N613,IF(AND(G610&gt;=O614,G610&lt;=P614),N614,IF(AND(G610&gt;=O615,G610&lt;=P615),N615,IF(AND(G610&gt;=O616,G610&lt;=P616),N616,IF(AND(G610&gt;=O617,G610&lt;=P617),N617,N618))))))</f>
        <v>With this ICP-MS test kit, Antimony should ideally remain below 1ug/L, but will be indicated.
The Reef Moonshiner's ICP-MS testkit will measure this toxic element with the required precision, in order to evaluate if it is in an acceptable low range.
You may consider ICP-MS once in a while to have a high resolution view in your tank chemistry as soon you are more familiar with the Reef Moonshiners method later.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v>
      </c>
      <c r="L611" s="11"/>
      <c r="M611" s="11"/>
      <c r="O611" s="34" t="s">
        <v>19</v>
      </c>
      <c r="P611" s="34" t="s">
        <v>20</v>
      </c>
    </row>
    <row r="612" customFormat="false" ht="257.25" hidden="true" customHeight="true" outlineLevel="0" collapsed="false">
      <c r="A612" s="8"/>
      <c r="B612" s="35"/>
      <c r="C612" s="9"/>
      <c r="D612" s="9"/>
      <c r="E612" s="10"/>
      <c r="F612" s="10"/>
      <c r="G612" s="10"/>
      <c r="H612" s="10"/>
      <c r="I612" s="10"/>
      <c r="J612" s="10"/>
      <c r="K612" s="53"/>
      <c r="L612" s="11"/>
      <c r="M612" s="11"/>
      <c r="N612" s="54" t="s">
        <v>428</v>
      </c>
      <c r="O612" s="34" t="n">
        <v>0</v>
      </c>
      <c r="P612" s="34" t="n">
        <v>1</v>
      </c>
    </row>
    <row r="613" customFormat="false" ht="201" hidden="true" customHeight="true" outlineLevel="0" collapsed="false">
      <c r="A613" s="8"/>
      <c r="B613" s="35"/>
      <c r="C613" s="9"/>
      <c r="D613" s="9"/>
      <c r="E613" s="10"/>
      <c r="F613" s="10"/>
      <c r="G613" s="10"/>
      <c r="H613" s="10"/>
      <c r="I613" s="10"/>
      <c r="J613" s="10"/>
      <c r="K613" s="53"/>
      <c r="L613" s="11"/>
      <c r="M613" s="11"/>
      <c r="N613" s="54" t="s">
        <v>429</v>
      </c>
      <c r="O613" s="34" t="n">
        <v>1</v>
      </c>
      <c r="P613" s="34" t="n">
        <v>4</v>
      </c>
    </row>
    <row r="614" customFormat="false" ht="201" hidden="true" customHeight="true" outlineLevel="0" collapsed="false">
      <c r="A614" s="8"/>
      <c r="B614" s="35"/>
      <c r="C614" s="9"/>
      <c r="D614" s="9"/>
      <c r="E614" s="10"/>
      <c r="F614" s="10"/>
      <c r="G614" s="10"/>
      <c r="H614" s="10"/>
      <c r="I614" s="10"/>
      <c r="J614" s="10"/>
      <c r="K614" s="53"/>
      <c r="L614" s="11"/>
      <c r="M614" s="11"/>
      <c r="N614" s="54" t="s">
        <v>430</v>
      </c>
      <c r="O614" s="34" t="n">
        <v>4</v>
      </c>
      <c r="P614" s="34" t="n">
        <v>8</v>
      </c>
    </row>
    <row r="615" customFormat="false" ht="201" hidden="true" customHeight="true" outlineLevel="0" collapsed="false">
      <c r="A615" s="8"/>
      <c r="B615" s="35"/>
      <c r="C615" s="9"/>
      <c r="D615" s="9"/>
      <c r="E615" s="10"/>
      <c r="F615" s="10"/>
      <c r="G615" s="10"/>
      <c r="H615" s="10"/>
      <c r="I615" s="10"/>
      <c r="J615" s="10"/>
      <c r="K615" s="53"/>
      <c r="L615" s="11"/>
      <c r="M615" s="11"/>
      <c r="N615" s="54" t="s">
        <v>431</v>
      </c>
      <c r="O615" s="34" t="n">
        <v>8</v>
      </c>
      <c r="P615" s="34" t="n">
        <v>16</v>
      </c>
    </row>
    <row r="616" customFormat="false" ht="57" hidden="true" customHeight="true" outlineLevel="0" collapsed="false">
      <c r="A616" s="8"/>
      <c r="B616" s="35"/>
      <c r="C616" s="9"/>
      <c r="D616" s="9"/>
      <c r="E616" s="10"/>
      <c r="F616" s="10"/>
      <c r="G616" s="10"/>
      <c r="H616" s="10"/>
      <c r="I616" s="10"/>
      <c r="J616" s="10"/>
      <c r="K616" s="53"/>
      <c r="L616" s="11"/>
      <c r="M616" s="11"/>
      <c r="N616" s="54" t="s">
        <v>432</v>
      </c>
      <c r="O616" s="34" t="n">
        <v>16</v>
      </c>
      <c r="P616" s="34" t="n">
        <v>50</v>
      </c>
    </row>
    <row r="617" customFormat="false" ht="57" hidden="true" customHeight="true" outlineLevel="0" collapsed="false">
      <c r="A617" s="8"/>
      <c r="B617" s="35"/>
      <c r="C617" s="9"/>
      <c r="D617" s="9"/>
      <c r="E617" s="10"/>
      <c r="F617" s="10"/>
      <c r="G617" s="10"/>
      <c r="H617" s="10"/>
      <c r="I617" s="10"/>
      <c r="J617" s="10"/>
      <c r="K617" s="53"/>
      <c r="L617" s="11"/>
      <c r="M617" s="11"/>
      <c r="N617" s="54" t="s">
        <v>432</v>
      </c>
      <c r="O617" s="34" t="n">
        <v>50</v>
      </c>
      <c r="P617" s="34" t="n">
        <v>80</v>
      </c>
    </row>
    <row r="618" customFormat="false" ht="14.25" hidden="true" customHeight="false" outlineLevel="0" collapsed="false">
      <c r="A618" s="8"/>
      <c r="B618" s="35"/>
      <c r="C618" s="9"/>
      <c r="D618" s="9"/>
      <c r="E618" s="10"/>
      <c r="F618" s="10"/>
      <c r="G618" s="10"/>
      <c r="H618" s="10"/>
      <c r="I618" s="10"/>
      <c r="J618" s="10"/>
      <c r="L618" s="11"/>
      <c r="M618" s="11"/>
      <c r="N618" s="34" t="s">
        <v>110</v>
      </c>
    </row>
    <row r="619" customFormat="false" ht="14.25" hidden="true" customHeight="false" outlineLevel="0" collapsed="false">
      <c r="A619" s="8"/>
      <c r="B619" s="35"/>
      <c r="C619" s="9"/>
      <c r="D619" s="9"/>
      <c r="E619" s="10"/>
      <c r="F619" s="10"/>
      <c r="G619" s="10"/>
      <c r="H619" s="10"/>
      <c r="I619" s="10"/>
      <c r="J619" s="10"/>
      <c r="K619" s="10"/>
      <c r="L619" s="11"/>
      <c r="M619" s="11"/>
    </row>
    <row r="620" customFormat="false" ht="15" hidden="false" customHeight="true" outlineLevel="0" collapsed="false">
      <c r="A620" s="1" t="s">
        <v>0</v>
      </c>
      <c r="B620" s="35" t="s">
        <v>0</v>
      </c>
      <c r="C620" s="9"/>
      <c r="D620" s="30"/>
      <c r="E620" s="31"/>
      <c r="F620" s="31"/>
      <c r="G620" s="31"/>
      <c r="H620" s="31"/>
      <c r="I620" s="31"/>
      <c r="J620" s="31"/>
      <c r="K620" s="31"/>
      <c r="L620" s="32"/>
      <c r="M620" s="11"/>
      <c r="X620" s="57"/>
    </row>
    <row r="621" customFormat="false" ht="15" hidden="false" customHeight="true" outlineLevel="0" collapsed="false">
      <c r="A621" s="8" t="s">
        <v>0</v>
      </c>
      <c r="B621" s="35" t="s">
        <v>0</v>
      </c>
      <c r="C621" s="9"/>
      <c r="D621" s="10"/>
      <c r="E621" s="10"/>
      <c r="F621" s="10"/>
      <c r="G621" s="10"/>
      <c r="H621" s="10"/>
      <c r="I621" s="10"/>
      <c r="J621" s="10"/>
      <c r="K621" s="10"/>
      <c r="L621" s="10"/>
      <c r="M621" s="11"/>
    </row>
    <row r="622" customFormat="false" ht="8.25" hidden="false" customHeight="true" outlineLevel="0" collapsed="false">
      <c r="A622" s="8" t="s">
        <v>0</v>
      </c>
      <c r="B622" s="35" t="s">
        <v>0</v>
      </c>
      <c r="C622" s="9"/>
      <c r="D622" s="40"/>
      <c r="E622" s="41"/>
      <c r="F622" s="41"/>
      <c r="G622" s="41"/>
      <c r="H622" s="41"/>
      <c r="I622" s="41"/>
      <c r="J622" s="41"/>
      <c r="K622" s="41"/>
      <c r="L622" s="43"/>
      <c r="M622" s="11"/>
    </row>
    <row r="623" customFormat="false" ht="18" hidden="false" customHeight="true" outlineLevel="0" collapsed="false">
      <c r="A623" s="8" t="s">
        <v>0</v>
      </c>
      <c r="B623" s="35" t="s">
        <v>0</v>
      </c>
      <c r="C623" s="9"/>
      <c r="D623" s="9"/>
      <c r="E623" s="49" t="s">
        <v>269</v>
      </c>
      <c r="F623" s="10"/>
      <c r="G623" s="50" t="n">
        <v>0</v>
      </c>
      <c r="H623" s="60" t="s">
        <v>131</v>
      </c>
      <c r="I623" s="10"/>
      <c r="J623" s="10"/>
      <c r="K623" s="51" t="s">
        <v>18</v>
      </c>
      <c r="L623" s="11"/>
      <c r="M623" s="11"/>
    </row>
    <row r="624" customFormat="false" ht="129.75" hidden="false" customHeight="true" outlineLevel="0" collapsed="false">
      <c r="A624" s="8" t="s">
        <v>0</v>
      </c>
      <c r="B624" s="35" t="s">
        <v>0</v>
      </c>
      <c r="C624" s="9"/>
      <c r="D624" s="9"/>
      <c r="E624" s="10"/>
      <c r="F624" s="10"/>
      <c r="G624" s="10"/>
      <c r="H624" s="10"/>
      <c r="I624" s="10"/>
      <c r="J624" s="10"/>
      <c r="K624" s="52" t="str">
        <f aca="false">IF(AND(G623&gt;=O625,G623&lt;=P625),N625,IF(AND(G623&gt;=O626,G623&lt;=P626),N626,IF(AND(G623&gt;=O627,G623&lt;=P627),N627,IF(AND(G623&gt;=O628,G623&lt;=P628),N628,IF(AND(G623&gt;=O629,G623&lt;=P629),N629,IF(AND(G623&gt;=O630,G623&lt;=P630),N630,N631))))))</f>
        <v>Lanthanum shall not become detectable at any time with this ICP Test.
The Reef Moonshiner's ICP-MS testkit will measure this toxic element with the required precision, in order to evaluate if it is in an acceptable low range.
You may consider ICP-MS once in a while to have a high resolution view in your tank chemistry as soon you are more familiar with the Reef Moonshiners method later.</v>
      </c>
      <c r="L624" s="11"/>
      <c r="M624" s="11"/>
      <c r="O624" s="34" t="s">
        <v>19</v>
      </c>
      <c r="P624" s="34" t="s">
        <v>20</v>
      </c>
    </row>
    <row r="625" customFormat="false" ht="144" hidden="true" customHeight="true" outlineLevel="0" collapsed="false">
      <c r="A625" s="8"/>
      <c r="B625" s="35"/>
      <c r="C625" s="9"/>
      <c r="D625" s="9"/>
      <c r="E625" s="10"/>
      <c r="F625" s="10"/>
      <c r="G625" s="10"/>
      <c r="H625" s="10"/>
      <c r="I625" s="10"/>
      <c r="J625" s="10"/>
      <c r="K625" s="53"/>
      <c r="L625" s="11"/>
      <c r="M625" s="11"/>
      <c r="N625" s="54" t="s">
        <v>359</v>
      </c>
      <c r="O625" s="34" t="n">
        <v>0</v>
      </c>
      <c r="P625" s="34" t="n">
        <v>0.1</v>
      </c>
    </row>
    <row r="626" customFormat="false" ht="127.5" hidden="true" customHeight="true" outlineLevel="0" collapsed="false">
      <c r="A626" s="8"/>
      <c r="B626" s="35"/>
      <c r="C626" s="9"/>
      <c r="D626" s="9"/>
      <c r="E626" s="10"/>
      <c r="F626" s="10"/>
      <c r="G626" s="10"/>
      <c r="H626" s="10"/>
      <c r="I626" s="10"/>
      <c r="J626" s="10"/>
      <c r="K626" s="53"/>
      <c r="L626" s="11"/>
      <c r="M626" s="11"/>
      <c r="N626" s="54" t="s">
        <v>271</v>
      </c>
      <c r="O626" s="34" t="n">
        <v>0.1</v>
      </c>
      <c r="P626" s="34" t="n">
        <v>10</v>
      </c>
    </row>
    <row r="627" customFormat="false" ht="100.5" hidden="true" customHeight="true" outlineLevel="0" collapsed="false">
      <c r="A627" s="8"/>
      <c r="B627" s="35"/>
      <c r="C627" s="9"/>
      <c r="D627" s="9"/>
      <c r="E627" s="10"/>
      <c r="F627" s="10"/>
      <c r="G627" s="10"/>
      <c r="H627" s="10"/>
      <c r="I627" s="10"/>
      <c r="J627" s="10"/>
      <c r="K627" s="53"/>
      <c r="L627" s="11"/>
      <c r="M627" s="11"/>
      <c r="N627" s="54" t="s">
        <v>271</v>
      </c>
      <c r="O627" s="34" t="n">
        <v>10</v>
      </c>
      <c r="P627" s="34" t="n">
        <v>20</v>
      </c>
    </row>
    <row r="628" customFormat="false" ht="100.5" hidden="true" customHeight="true" outlineLevel="0" collapsed="false">
      <c r="A628" s="8"/>
      <c r="B628" s="35"/>
      <c r="C628" s="9"/>
      <c r="D628" s="9"/>
      <c r="E628" s="10"/>
      <c r="F628" s="10"/>
      <c r="G628" s="10"/>
      <c r="H628" s="10"/>
      <c r="I628" s="10"/>
      <c r="J628" s="10"/>
      <c r="K628" s="53"/>
      <c r="L628" s="11"/>
      <c r="M628" s="11"/>
      <c r="N628" s="54" t="s">
        <v>271</v>
      </c>
      <c r="O628" s="34" t="n">
        <v>20</v>
      </c>
      <c r="P628" s="34" t="n">
        <v>30</v>
      </c>
    </row>
    <row r="629" customFormat="false" ht="100.5" hidden="true" customHeight="true" outlineLevel="0" collapsed="false">
      <c r="A629" s="8"/>
      <c r="B629" s="35"/>
      <c r="C629" s="9"/>
      <c r="D629" s="9"/>
      <c r="E629" s="10"/>
      <c r="F629" s="10"/>
      <c r="G629" s="10"/>
      <c r="H629" s="10"/>
      <c r="I629" s="10"/>
      <c r="J629" s="10"/>
      <c r="K629" s="53"/>
      <c r="L629" s="11"/>
      <c r="M629" s="11"/>
      <c r="N629" s="54" t="s">
        <v>271</v>
      </c>
      <c r="O629" s="34" t="n">
        <v>30</v>
      </c>
      <c r="P629" s="34" t="n">
        <v>40</v>
      </c>
    </row>
    <row r="630" customFormat="false" ht="100.5" hidden="true" customHeight="true" outlineLevel="0" collapsed="false">
      <c r="A630" s="8"/>
      <c r="B630" s="35"/>
      <c r="C630" s="9"/>
      <c r="D630" s="9"/>
      <c r="E630" s="10"/>
      <c r="F630" s="10"/>
      <c r="G630" s="10"/>
      <c r="H630" s="10"/>
      <c r="I630" s="10"/>
      <c r="J630" s="10"/>
      <c r="K630" s="53"/>
      <c r="L630" s="11"/>
      <c r="M630" s="11"/>
      <c r="N630" s="54" t="s">
        <v>271</v>
      </c>
      <c r="O630" s="34" t="n">
        <v>40</v>
      </c>
      <c r="P630" s="34" t="n">
        <v>100</v>
      </c>
    </row>
    <row r="631" customFormat="false" ht="14.25" hidden="true" customHeight="false" outlineLevel="0" collapsed="false">
      <c r="A631" s="8"/>
      <c r="B631" s="35"/>
      <c r="C631" s="9"/>
      <c r="D631" s="9"/>
      <c r="E631" s="10"/>
      <c r="F631" s="10"/>
      <c r="G631" s="10"/>
      <c r="H631" s="10"/>
      <c r="I631" s="10"/>
      <c r="J631" s="10"/>
      <c r="L631" s="11"/>
      <c r="M631" s="11"/>
      <c r="N631" s="34" t="s">
        <v>110</v>
      </c>
    </row>
    <row r="632" customFormat="false" ht="14.25" hidden="true" customHeight="false" outlineLevel="0" collapsed="false">
      <c r="A632" s="8"/>
      <c r="B632" s="35"/>
      <c r="C632" s="9"/>
      <c r="D632" s="9"/>
      <c r="E632" s="10"/>
      <c r="F632" s="10"/>
      <c r="G632" s="10"/>
      <c r="H632" s="10"/>
      <c r="I632" s="10"/>
      <c r="J632" s="10"/>
      <c r="K632" s="10"/>
      <c r="L632" s="11"/>
      <c r="M632" s="11"/>
    </row>
    <row r="633" customFormat="false" ht="15" hidden="false" customHeight="true" outlineLevel="0" collapsed="false">
      <c r="A633" s="1" t="s">
        <v>0</v>
      </c>
      <c r="B633" s="35" t="s">
        <v>0</v>
      </c>
      <c r="C633" s="9"/>
      <c r="D633" s="30"/>
      <c r="E633" s="31"/>
      <c r="F633" s="31"/>
      <c r="G633" s="31"/>
      <c r="H633" s="31"/>
      <c r="I633" s="31"/>
      <c r="J633" s="31"/>
      <c r="K633" s="31"/>
      <c r="L633" s="32"/>
      <c r="M633" s="11"/>
      <c r="X633" s="57"/>
    </row>
    <row r="634" customFormat="false" ht="15" hidden="false" customHeight="true" outlineLevel="0" collapsed="false">
      <c r="A634" s="8" t="s">
        <v>0</v>
      </c>
      <c r="B634" s="35" t="s">
        <v>0</v>
      </c>
      <c r="C634" s="9"/>
      <c r="D634" s="10"/>
      <c r="E634" s="10"/>
      <c r="F634" s="10"/>
      <c r="G634" s="10"/>
      <c r="H634" s="10"/>
      <c r="I634" s="10"/>
      <c r="J634" s="10"/>
      <c r="K634" s="10"/>
      <c r="L634" s="10"/>
      <c r="M634" s="11"/>
    </row>
    <row r="635" customFormat="false" ht="8.25" hidden="false" customHeight="true" outlineLevel="0" collapsed="false">
      <c r="A635" s="8" t="s">
        <v>0</v>
      </c>
      <c r="B635" s="35" t="s">
        <v>0</v>
      </c>
      <c r="C635" s="9"/>
      <c r="D635" s="40"/>
      <c r="E635" s="41"/>
      <c r="F635" s="41"/>
      <c r="G635" s="41"/>
      <c r="H635" s="41"/>
      <c r="I635" s="41"/>
      <c r="J635" s="41"/>
      <c r="K635" s="41"/>
      <c r="L635" s="43"/>
      <c r="M635" s="11"/>
    </row>
    <row r="636" customFormat="false" ht="18" hidden="false" customHeight="true" outlineLevel="0" collapsed="false">
      <c r="A636" s="8" t="s">
        <v>0</v>
      </c>
      <c r="B636" s="35" t="s">
        <v>0</v>
      </c>
      <c r="C636" s="9"/>
      <c r="D636" s="9"/>
      <c r="E636" s="49" t="s">
        <v>433</v>
      </c>
      <c r="F636" s="10"/>
      <c r="G636" s="50" t="s">
        <v>13</v>
      </c>
      <c r="H636" s="60" t="s">
        <v>131</v>
      </c>
      <c r="I636" s="10"/>
      <c r="J636" s="10"/>
      <c r="K636" s="51" t="s">
        <v>18</v>
      </c>
      <c r="L636" s="11"/>
      <c r="M636" s="11"/>
    </row>
    <row r="637" customFormat="false" ht="187.5" hidden="false" customHeight="true" outlineLevel="0" collapsed="false">
      <c r="A637" s="8" t="s">
        <v>0</v>
      </c>
      <c r="B637" s="35" t="s">
        <v>0</v>
      </c>
      <c r="C637" s="9"/>
      <c r="D637" s="9"/>
      <c r="E637" s="10"/>
      <c r="F637" s="10"/>
      <c r="G637" s="10"/>
      <c r="H637" s="10"/>
      <c r="I637" s="10"/>
      <c r="J637" s="10"/>
      <c r="K637" s="52" t="str">
        <f aca="false">IF(AND(G636&gt;=O638,G636&lt;=P638),N638,IF(AND(G636&gt;=O639,G636&lt;=P639),N639,IF(AND(G636&gt;=O640,G636&lt;=P640),N640,IF(AND(G636&gt;=O641,G636&lt;=P641),N641,IF(AND(G636&gt;=O642,G636&lt;=P642),N642,IF(AND(G636&gt;=O643,G636&lt;=P643),N643,N644))))))</f>
        <v>Verify Data Entry - Enter 0 for N.N </v>
      </c>
      <c r="L637" s="11"/>
      <c r="M637" s="11"/>
      <c r="O637" s="34" t="s">
        <v>19</v>
      </c>
      <c r="P637" s="34" t="s">
        <v>20</v>
      </c>
    </row>
    <row r="638" customFormat="false" ht="144" hidden="true" customHeight="true" outlineLevel="0" collapsed="false">
      <c r="A638" s="8"/>
      <c r="B638" s="35"/>
      <c r="C638" s="9"/>
      <c r="D638" s="9"/>
      <c r="E638" s="10"/>
      <c r="F638" s="10"/>
      <c r="G638" s="10"/>
      <c r="H638" s="10"/>
      <c r="I638" s="10"/>
      <c r="J638" s="10"/>
      <c r="K638" s="53"/>
      <c r="L638" s="11"/>
      <c r="M638" s="11"/>
      <c r="N638" s="54" t="s">
        <v>434</v>
      </c>
      <c r="O638" s="34" t="n">
        <v>0</v>
      </c>
      <c r="P638" s="34" t="n">
        <v>0.019</v>
      </c>
    </row>
    <row r="639" customFormat="false" ht="127.5" hidden="true" customHeight="true" outlineLevel="0" collapsed="false">
      <c r="A639" s="8"/>
      <c r="B639" s="35"/>
      <c r="C639" s="9"/>
      <c r="D639" s="9"/>
      <c r="E639" s="10"/>
      <c r="F639" s="10"/>
      <c r="G639" s="10"/>
      <c r="H639" s="10"/>
      <c r="I639" s="10"/>
      <c r="J639" s="10"/>
      <c r="K639" s="53"/>
      <c r="L639" s="11"/>
      <c r="M639" s="11"/>
      <c r="N639" s="54" t="s">
        <v>435</v>
      </c>
      <c r="O639" s="34" t="n">
        <v>0.02</v>
      </c>
      <c r="P639" s="34" t="n">
        <v>0.05</v>
      </c>
    </row>
    <row r="640" customFormat="false" ht="158.25" hidden="true" customHeight="true" outlineLevel="0" collapsed="false">
      <c r="A640" s="8"/>
      <c r="B640" s="35"/>
      <c r="C640" s="9"/>
      <c r="D640" s="9"/>
      <c r="E640" s="10"/>
      <c r="F640" s="10"/>
      <c r="G640" s="10"/>
      <c r="H640" s="10"/>
      <c r="I640" s="10"/>
      <c r="J640" s="10"/>
      <c r="K640" s="53"/>
      <c r="L640" s="11"/>
      <c r="M640" s="11"/>
      <c r="N640" s="54" t="s">
        <v>436</v>
      </c>
      <c r="O640" s="34" t="n">
        <v>0.06</v>
      </c>
      <c r="P640" s="34" t="n">
        <v>10</v>
      </c>
    </row>
    <row r="641" customFormat="false" ht="129" hidden="true" customHeight="true" outlineLevel="0" collapsed="false">
      <c r="A641" s="8"/>
      <c r="B641" s="35"/>
      <c r="C641" s="9"/>
      <c r="D641" s="9"/>
      <c r="E641" s="10"/>
      <c r="F641" s="10"/>
      <c r="G641" s="10"/>
      <c r="H641" s="10"/>
      <c r="I641" s="10"/>
      <c r="J641" s="10"/>
      <c r="K641" s="53"/>
      <c r="L641" s="11"/>
      <c r="M641" s="11"/>
      <c r="N641" s="54" t="s">
        <v>437</v>
      </c>
      <c r="O641" s="34" t="n">
        <v>10.01</v>
      </c>
      <c r="P641" s="34" t="n">
        <v>20</v>
      </c>
    </row>
    <row r="642" customFormat="false" ht="129" hidden="true" customHeight="true" outlineLevel="0" collapsed="false">
      <c r="A642" s="8"/>
      <c r="B642" s="35"/>
      <c r="C642" s="9"/>
      <c r="D642" s="9"/>
      <c r="E642" s="10"/>
      <c r="F642" s="10"/>
      <c r="G642" s="10"/>
      <c r="H642" s="10"/>
      <c r="I642" s="10"/>
      <c r="J642" s="10"/>
      <c r="K642" s="53"/>
      <c r="L642" s="11"/>
      <c r="M642" s="11"/>
      <c r="N642" s="54" t="s">
        <v>437</v>
      </c>
      <c r="O642" s="34" t="n">
        <v>20</v>
      </c>
      <c r="P642" s="34" t="n">
        <v>30</v>
      </c>
    </row>
    <row r="643" customFormat="false" ht="129" hidden="true" customHeight="true" outlineLevel="0" collapsed="false">
      <c r="A643" s="8"/>
      <c r="B643" s="35"/>
      <c r="C643" s="9"/>
      <c r="D643" s="9"/>
      <c r="E643" s="10"/>
      <c r="F643" s="10"/>
      <c r="G643" s="10"/>
      <c r="H643" s="10"/>
      <c r="I643" s="10"/>
      <c r="J643" s="10"/>
      <c r="K643" s="53"/>
      <c r="L643" s="11"/>
      <c r="M643" s="11"/>
      <c r="N643" s="54" t="s">
        <v>437</v>
      </c>
      <c r="O643" s="34" t="n">
        <v>30</v>
      </c>
      <c r="P643" s="34" t="n">
        <v>100</v>
      </c>
    </row>
    <row r="644" customFormat="false" ht="14.25" hidden="true" customHeight="false" outlineLevel="0" collapsed="false">
      <c r="A644" s="8"/>
      <c r="B644" s="35"/>
      <c r="C644" s="9"/>
      <c r="D644" s="9"/>
      <c r="E644" s="10"/>
      <c r="F644" s="10"/>
      <c r="G644" s="10"/>
      <c r="H644" s="10"/>
      <c r="I644" s="10"/>
      <c r="J644" s="10"/>
      <c r="L644" s="11"/>
      <c r="M644" s="11"/>
      <c r="N644" s="34" t="s">
        <v>110</v>
      </c>
    </row>
    <row r="645" customFormat="false" ht="14.25" hidden="true" customHeight="false" outlineLevel="0" collapsed="false">
      <c r="A645" s="8"/>
      <c r="B645" s="35"/>
      <c r="C645" s="9"/>
      <c r="D645" s="9"/>
      <c r="E645" s="10"/>
      <c r="F645" s="10"/>
      <c r="G645" s="10"/>
      <c r="H645" s="10"/>
      <c r="I645" s="10"/>
      <c r="J645" s="10"/>
      <c r="K645" s="10"/>
      <c r="L645" s="11"/>
      <c r="M645" s="11"/>
    </row>
    <row r="646" customFormat="false" ht="15" hidden="false" customHeight="true" outlineLevel="0" collapsed="false">
      <c r="A646" s="1" t="s">
        <v>0</v>
      </c>
      <c r="B646" s="35" t="s">
        <v>0</v>
      </c>
      <c r="C646" s="9"/>
      <c r="D646" s="30"/>
      <c r="E646" s="31"/>
      <c r="F646" s="31"/>
      <c r="G646" s="31"/>
      <c r="H646" s="31"/>
      <c r="I646" s="31"/>
      <c r="J646" s="31"/>
      <c r="K646" s="31"/>
      <c r="L646" s="32"/>
      <c r="M646" s="11"/>
      <c r="X646" s="57"/>
    </row>
    <row r="647" customFormat="false" ht="15" hidden="false" customHeight="true" outlineLevel="0" collapsed="false">
      <c r="A647" s="8" t="s">
        <v>0</v>
      </c>
      <c r="B647" s="35" t="s">
        <v>0</v>
      </c>
      <c r="C647" s="9"/>
      <c r="D647" s="10"/>
      <c r="E647" s="10"/>
      <c r="F647" s="10"/>
      <c r="G647" s="10"/>
      <c r="H647" s="10"/>
      <c r="I647" s="10"/>
      <c r="J647" s="10"/>
      <c r="K647" s="10"/>
      <c r="L647" s="10"/>
      <c r="M647" s="11"/>
    </row>
    <row r="648" customFormat="false" ht="8.25" hidden="false" customHeight="true" outlineLevel="0" collapsed="false">
      <c r="A648" s="8" t="s">
        <v>0</v>
      </c>
      <c r="B648" s="35" t="s">
        <v>0</v>
      </c>
      <c r="C648" s="9"/>
      <c r="D648" s="40"/>
      <c r="E648" s="41"/>
      <c r="F648" s="41"/>
      <c r="G648" s="41"/>
      <c r="H648" s="41"/>
      <c r="I648" s="41"/>
      <c r="J648" s="41"/>
      <c r="K648" s="41"/>
      <c r="L648" s="43"/>
      <c r="M648" s="11"/>
    </row>
    <row r="649" customFormat="false" ht="18" hidden="false" customHeight="true" outlineLevel="0" collapsed="false">
      <c r="A649" s="8" t="s">
        <v>0</v>
      </c>
      <c r="B649" s="35" t="s">
        <v>0</v>
      </c>
      <c r="C649" s="9"/>
      <c r="D649" s="9"/>
      <c r="E649" s="49" t="s">
        <v>272</v>
      </c>
      <c r="F649" s="10"/>
      <c r="G649" s="50" t="s">
        <v>13</v>
      </c>
      <c r="H649" s="60" t="s">
        <v>131</v>
      </c>
      <c r="I649" s="10"/>
      <c r="J649" s="10"/>
      <c r="K649" s="51" t="s">
        <v>18</v>
      </c>
      <c r="L649" s="11"/>
      <c r="M649" s="11"/>
    </row>
    <row r="650" customFormat="false" ht="186" hidden="false" customHeight="true" outlineLevel="0" collapsed="false">
      <c r="A650" s="8" t="s">
        <v>0</v>
      </c>
      <c r="B650" s="35" t="s">
        <v>0</v>
      </c>
      <c r="C650" s="9"/>
      <c r="D650" s="9"/>
      <c r="E650" s="10"/>
      <c r="F650" s="10"/>
      <c r="G650" s="10"/>
      <c r="H650" s="10"/>
      <c r="I650" s="10"/>
      <c r="J650" s="10"/>
      <c r="K650" s="52" t="str">
        <f aca="false">IF(AND(G649&gt;=O651,G649&lt;=P651),N651,IF(AND(G649&gt;=O652,G649&lt;=P652),N652,IF(AND(G649&gt;=O653,G649&lt;=P653),N653,IF(AND(G649&gt;=O654,G649&lt;=P654),N654,IF(AND(G649&gt;=O655,G649&lt;=P655),N655,IF(AND(G649&gt;=O656,G649&lt;=P656),N656,N657))))))</f>
        <v>Enter the highest value of all the other Pollutants</v>
      </c>
      <c r="L650" s="11"/>
      <c r="M650" s="11"/>
      <c r="O650" s="34" t="s">
        <v>19</v>
      </c>
      <c r="P650" s="34" t="s">
        <v>20</v>
      </c>
    </row>
    <row r="651" customFormat="false" ht="144" hidden="true" customHeight="true" outlineLevel="0" collapsed="false">
      <c r="A651" s="8"/>
      <c r="B651" s="35"/>
      <c r="C651" s="9"/>
      <c r="D651" s="9"/>
      <c r="E651" s="10"/>
      <c r="F651" s="10"/>
      <c r="G651" s="10"/>
      <c r="H651" s="10"/>
      <c r="I651" s="10"/>
      <c r="J651" s="10"/>
      <c r="K651" s="53"/>
      <c r="L651" s="11"/>
      <c r="M651" s="11"/>
      <c r="N651" s="54" t="s">
        <v>438</v>
      </c>
      <c r="O651" s="34" t="n">
        <v>0</v>
      </c>
      <c r="P651" s="34" t="n">
        <v>1.5</v>
      </c>
    </row>
    <row r="652" customFormat="false" ht="127.5" hidden="true" customHeight="true" outlineLevel="0" collapsed="false">
      <c r="A652" s="8"/>
      <c r="B652" s="35"/>
      <c r="C652" s="9"/>
      <c r="D652" s="9"/>
      <c r="E652" s="10"/>
      <c r="F652" s="10"/>
      <c r="G652" s="10"/>
      <c r="H652" s="10"/>
      <c r="I652" s="10"/>
      <c r="J652" s="10"/>
      <c r="K652" s="53"/>
      <c r="L652" s="11"/>
      <c r="M652" s="11"/>
      <c r="N652" s="54" t="s">
        <v>439</v>
      </c>
      <c r="O652" s="34" t="n">
        <v>1.51</v>
      </c>
      <c r="P652" s="34" t="n">
        <v>4</v>
      </c>
    </row>
    <row r="653" customFormat="false" ht="100.5" hidden="true" customHeight="true" outlineLevel="0" collapsed="false">
      <c r="A653" s="8"/>
      <c r="B653" s="35"/>
      <c r="C653" s="9"/>
      <c r="D653" s="9"/>
      <c r="E653" s="10"/>
      <c r="F653" s="10"/>
      <c r="G653" s="10"/>
      <c r="H653" s="10"/>
      <c r="I653" s="10"/>
      <c r="J653" s="10"/>
      <c r="K653" s="53"/>
      <c r="L653" s="11"/>
      <c r="M653" s="11"/>
      <c r="N653" s="54" t="s">
        <v>440</v>
      </c>
      <c r="O653" s="34" t="n">
        <v>4.01</v>
      </c>
      <c r="P653" s="34" t="n">
        <v>60</v>
      </c>
    </row>
    <row r="654" customFormat="false" ht="100.5" hidden="true" customHeight="true" outlineLevel="0" collapsed="false">
      <c r="A654" s="8"/>
      <c r="B654" s="35"/>
      <c r="C654" s="9"/>
      <c r="D654" s="9"/>
      <c r="E654" s="10"/>
      <c r="F654" s="10"/>
      <c r="G654" s="10"/>
      <c r="H654" s="10"/>
      <c r="I654" s="10"/>
      <c r="J654" s="10"/>
      <c r="K654" s="53"/>
      <c r="L654" s="11"/>
      <c r="M654" s="11"/>
      <c r="N654" s="54" t="s">
        <v>440</v>
      </c>
      <c r="O654" s="34" t="n">
        <v>60.01</v>
      </c>
      <c r="P654" s="34" t="n">
        <v>80</v>
      </c>
    </row>
    <row r="655" customFormat="false" ht="100.5" hidden="true" customHeight="true" outlineLevel="0" collapsed="false">
      <c r="A655" s="8"/>
      <c r="B655" s="35"/>
      <c r="C655" s="9"/>
      <c r="D655" s="9"/>
      <c r="E655" s="10"/>
      <c r="F655" s="10"/>
      <c r="G655" s="10"/>
      <c r="H655" s="10"/>
      <c r="I655" s="10"/>
      <c r="J655" s="10"/>
      <c r="K655" s="53"/>
      <c r="L655" s="11"/>
      <c r="M655" s="11"/>
      <c r="N655" s="54" t="s">
        <v>440</v>
      </c>
      <c r="O655" s="34" t="n">
        <v>80.01</v>
      </c>
      <c r="P655" s="34" t="n">
        <v>90</v>
      </c>
    </row>
    <row r="656" customFormat="false" ht="100.5" hidden="true" customHeight="true" outlineLevel="0" collapsed="false">
      <c r="A656" s="8"/>
      <c r="B656" s="35"/>
      <c r="C656" s="9"/>
      <c r="D656" s="9"/>
      <c r="E656" s="10"/>
      <c r="F656" s="10"/>
      <c r="G656" s="10"/>
      <c r="H656" s="10"/>
      <c r="I656" s="10"/>
      <c r="J656" s="10"/>
      <c r="K656" s="53"/>
      <c r="L656" s="11"/>
      <c r="M656" s="11"/>
      <c r="N656" s="54" t="s">
        <v>440</v>
      </c>
      <c r="O656" s="34" t="n">
        <v>90.01</v>
      </c>
      <c r="P656" s="34" t="n">
        <v>100</v>
      </c>
    </row>
    <row r="657" customFormat="false" ht="14.25" hidden="true" customHeight="false" outlineLevel="0" collapsed="false">
      <c r="A657" s="8"/>
      <c r="B657" s="35"/>
      <c r="C657" s="9"/>
      <c r="D657" s="9"/>
      <c r="E657" s="10"/>
      <c r="F657" s="10"/>
      <c r="G657" s="10"/>
      <c r="H657" s="10"/>
      <c r="I657" s="10"/>
      <c r="J657" s="10"/>
      <c r="L657" s="11"/>
      <c r="M657" s="11"/>
      <c r="N657" s="34" t="s">
        <v>441</v>
      </c>
    </row>
    <row r="658" customFormat="false" ht="14.25" hidden="true" customHeight="false" outlineLevel="0" collapsed="false">
      <c r="A658" s="8"/>
      <c r="B658" s="35"/>
      <c r="C658" s="9"/>
      <c r="D658" s="9"/>
      <c r="E658" s="10"/>
      <c r="F658" s="10"/>
      <c r="G658" s="10"/>
      <c r="H658" s="10"/>
      <c r="I658" s="10"/>
      <c r="J658" s="10"/>
      <c r="K658" s="10"/>
      <c r="L658" s="11"/>
      <c r="M658" s="11"/>
    </row>
    <row r="659" customFormat="false" ht="15" hidden="false" customHeight="true" outlineLevel="0" collapsed="false">
      <c r="A659" s="1" t="s">
        <v>275</v>
      </c>
      <c r="B659" s="35" t="s">
        <v>0</v>
      </c>
      <c r="C659" s="9"/>
      <c r="D659" s="30"/>
      <c r="E659" s="31"/>
      <c r="F659" s="31"/>
      <c r="G659" s="31"/>
      <c r="H659" s="31"/>
      <c r="I659" s="31"/>
      <c r="J659" s="31"/>
      <c r="K659" s="31"/>
      <c r="L659" s="32"/>
      <c r="M659" s="11"/>
      <c r="X659" s="57"/>
    </row>
    <row r="660" customFormat="false" ht="14.25" hidden="true" customHeight="false" outlineLevel="0" collapsed="false">
      <c r="A660" s="8" t="s">
        <v>275</v>
      </c>
      <c r="B660" s="35"/>
      <c r="C660" s="9"/>
      <c r="D660" s="10"/>
      <c r="E660" s="10"/>
      <c r="F660" s="10"/>
      <c r="G660" s="10"/>
      <c r="H660" s="10"/>
      <c r="I660" s="10"/>
      <c r="J660" s="10"/>
      <c r="K660" s="10"/>
      <c r="L660" s="10"/>
      <c r="M660" s="11"/>
    </row>
    <row r="661" customFormat="false" ht="14.25" hidden="true" customHeight="false" outlineLevel="0" collapsed="false">
      <c r="A661" s="1" t="s">
        <v>0</v>
      </c>
      <c r="B661" s="35"/>
      <c r="C661" s="9"/>
      <c r="D661" s="10"/>
      <c r="E661" s="10"/>
      <c r="F661" s="10"/>
      <c r="G661" s="10"/>
      <c r="H661" s="10"/>
      <c r="I661" s="10"/>
      <c r="J661" s="10"/>
      <c r="K661" s="10"/>
      <c r="L661" s="10"/>
      <c r="M661" s="11"/>
    </row>
    <row r="662" customFormat="false" ht="15" hidden="false" customHeight="true" outlineLevel="0" collapsed="false">
      <c r="A662" s="1" t="s">
        <v>0</v>
      </c>
      <c r="B662" s="35" t="s">
        <v>0</v>
      </c>
      <c r="C662" s="30"/>
      <c r="D662" s="31"/>
      <c r="E662" s="31"/>
      <c r="F662" s="31"/>
      <c r="G662" s="31"/>
      <c r="H662" s="31"/>
      <c r="I662" s="31"/>
      <c r="J662" s="31"/>
      <c r="K662" s="31"/>
      <c r="L662" s="31"/>
      <c r="M662" s="32"/>
    </row>
    <row r="663" s="33" customFormat="true" ht="6.75" hidden="false" customHeight="true" outlineLevel="0" collapsed="false">
      <c r="A663" s="1" t="s">
        <v>0</v>
      </c>
      <c r="B663" s="35" t="s">
        <v>0</v>
      </c>
      <c r="N663" s="34"/>
      <c r="O663" s="34"/>
      <c r="P663" s="34"/>
      <c r="Q663" s="34"/>
      <c r="R663" s="34"/>
      <c r="S663" s="34"/>
      <c r="T663" s="34"/>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34"/>
      <c r="AW663" s="34"/>
      <c r="AX663" s="34"/>
      <c r="AY663" s="34"/>
      <c r="AZ663" s="34"/>
    </row>
    <row r="664" customFormat="false" ht="15" hidden="false" customHeight="true" outlineLevel="0" collapsed="false">
      <c r="A664" s="8" t="s">
        <v>0</v>
      </c>
      <c r="B664" s="35" t="s">
        <v>0</v>
      </c>
      <c r="C664" s="40"/>
      <c r="D664" s="41"/>
      <c r="E664" s="41"/>
      <c r="F664" s="41"/>
      <c r="G664" s="41"/>
      <c r="H664" s="41"/>
      <c r="I664" s="41"/>
      <c r="J664" s="41"/>
      <c r="K664" s="41"/>
      <c r="L664" s="41"/>
      <c r="M664" s="43"/>
    </row>
    <row r="665" customFormat="false" ht="27.75" hidden="false" customHeight="true" outlineLevel="0" collapsed="false">
      <c r="A665" s="8" t="s">
        <v>0</v>
      </c>
      <c r="B665" s="35" t="s">
        <v>0</v>
      </c>
      <c r="C665" s="9"/>
      <c r="D665" s="12" t="s">
        <v>362</v>
      </c>
      <c r="E665" s="13"/>
      <c r="F665" s="13"/>
      <c r="G665" s="13"/>
      <c r="H665" s="13"/>
      <c r="I665" s="13"/>
      <c r="J665" s="14"/>
      <c r="K665" s="15"/>
      <c r="L665" s="15"/>
      <c r="M665" s="16"/>
      <c r="N665" s="48"/>
    </row>
    <row r="666" customFormat="false" ht="15" hidden="false" customHeight="true" outlineLevel="0" collapsed="false">
      <c r="A666" s="8" t="s">
        <v>0</v>
      </c>
      <c r="B666" s="35" t="s">
        <v>0</v>
      </c>
      <c r="C666" s="9"/>
      <c r="D666" s="10"/>
      <c r="E666" s="10"/>
      <c r="F666" s="10"/>
      <c r="G666" s="10"/>
      <c r="H666" s="10"/>
      <c r="I666" s="10"/>
      <c r="J666" s="10"/>
      <c r="K666" s="10"/>
      <c r="L666" s="10"/>
      <c r="M666" s="11"/>
    </row>
    <row r="667" customFormat="false" ht="8.25" hidden="false" customHeight="true" outlineLevel="0" collapsed="false">
      <c r="A667" s="8" t="s">
        <v>0</v>
      </c>
      <c r="B667" s="35" t="s">
        <v>0</v>
      </c>
      <c r="C667" s="9"/>
      <c r="D667" s="40"/>
      <c r="E667" s="41"/>
      <c r="F667" s="41"/>
      <c r="G667" s="41"/>
      <c r="H667" s="41"/>
      <c r="I667" s="41"/>
      <c r="J667" s="41"/>
      <c r="K667" s="41"/>
      <c r="L667" s="43"/>
      <c r="M667" s="11"/>
    </row>
    <row r="668" customFormat="false" ht="18" hidden="false" customHeight="true" outlineLevel="0" collapsed="false">
      <c r="A668" s="8" t="s">
        <v>0</v>
      </c>
      <c r="B668" s="35" t="s">
        <v>0</v>
      </c>
      <c r="C668" s="9"/>
      <c r="D668" s="9"/>
      <c r="E668" s="49" t="s">
        <v>363</v>
      </c>
      <c r="F668" s="10"/>
      <c r="G668" s="50" t="n">
        <v>61</v>
      </c>
      <c r="H668" s="60" t="s">
        <v>131</v>
      </c>
      <c r="I668" s="10"/>
      <c r="J668" s="10"/>
      <c r="K668" s="51" t="s">
        <v>18</v>
      </c>
      <c r="L668" s="11"/>
      <c r="M668" s="11"/>
    </row>
    <row r="669" customFormat="false" ht="168.75" hidden="false" customHeight="true" outlineLevel="0" collapsed="false">
      <c r="A669" s="8" t="s">
        <v>0</v>
      </c>
      <c r="B669" s="35" t="s">
        <v>0</v>
      </c>
      <c r="C669" s="9"/>
      <c r="D669" s="9"/>
      <c r="E669" s="10"/>
      <c r="F669" s="10"/>
      <c r="G669" s="10"/>
      <c r="H669" s="10"/>
      <c r="I669" s="10"/>
      <c r="J669" s="10"/>
      <c r="K669" s="52" t="str">
        <f aca="false">IF(AND(G668&gt;=O670,G668&lt;=P670),N670,IF(AND(G668&gt;=O671,G668&lt;=P671),N671,IF(AND(G668&gt;=O672,G668&lt;=P672),N672,IF(AND(G668&gt;=O673,G668&lt;=P673),N673,IF(AND(G668&gt;=O674,G668&lt;=P674),N674,IF(AND(G668&gt;=O675,G668&lt;=P675),N675,N676))))))</f>
        <v>Under construction, Nutrient assessment coming soon!</v>
      </c>
      <c r="L669" s="11"/>
      <c r="M669" s="11"/>
      <c r="O669" s="34" t="s">
        <v>19</v>
      </c>
      <c r="P669" s="34" t="s">
        <v>20</v>
      </c>
    </row>
    <row r="670" customFormat="false" ht="144" hidden="true" customHeight="true" outlineLevel="0" collapsed="false">
      <c r="A670" s="8"/>
      <c r="B670" s="35"/>
      <c r="C670" s="9"/>
      <c r="D670" s="9"/>
      <c r="E670" s="10"/>
      <c r="F670" s="10"/>
      <c r="G670" s="10"/>
      <c r="H670" s="10"/>
      <c r="I670" s="10"/>
      <c r="J670" s="10"/>
      <c r="K670" s="53"/>
      <c r="L670" s="11"/>
      <c r="M670" s="11"/>
      <c r="N670" s="54" t="s">
        <v>364</v>
      </c>
      <c r="O670" s="34" t="n">
        <v>0</v>
      </c>
      <c r="P670" s="34" t="n">
        <v>200</v>
      </c>
    </row>
    <row r="671" customFormat="false" ht="14.25" hidden="true" customHeight="false" outlineLevel="0" collapsed="false">
      <c r="A671" s="8"/>
      <c r="B671" s="35"/>
      <c r="C671" s="9"/>
      <c r="D671" s="9"/>
      <c r="E671" s="10"/>
      <c r="F671" s="10"/>
      <c r="G671" s="10"/>
      <c r="H671" s="10"/>
      <c r="I671" s="10"/>
      <c r="J671" s="10"/>
      <c r="K671" s="53"/>
      <c r="L671" s="11"/>
      <c r="M671" s="11"/>
      <c r="N671" s="54" t="s">
        <v>364</v>
      </c>
      <c r="O671" s="34" t="n">
        <v>0</v>
      </c>
      <c r="P671" s="34" t="n">
        <v>200</v>
      </c>
    </row>
    <row r="672" customFormat="false" ht="14.25" hidden="true" customHeight="false" outlineLevel="0" collapsed="false">
      <c r="A672" s="8"/>
      <c r="B672" s="35"/>
      <c r="C672" s="9"/>
      <c r="D672" s="9"/>
      <c r="E672" s="10"/>
      <c r="F672" s="10"/>
      <c r="G672" s="10"/>
      <c r="H672" s="10"/>
      <c r="I672" s="10"/>
      <c r="J672" s="10"/>
      <c r="K672" s="53"/>
      <c r="L672" s="11"/>
      <c r="M672" s="11"/>
      <c r="N672" s="54" t="s">
        <v>364</v>
      </c>
      <c r="O672" s="34" t="n">
        <v>0</v>
      </c>
      <c r="P672" s="34" t="n">
        <v>200</v>
      </c>
    </row>
    <row r="673" customFormat="false" ht="14.25" hidden="true" customHeight="false" outlineLevel="0" collapsed="false">
      <c r="A673" s="8"/>
      <c r="B673" s="35"/>
      <c r="C673" s="9"/>
      <c r="D673" s="9"/>
      <c r="E673" s="10"/>
      <c r="F673" s="10"/>
      <c r="G673" s="10"/>
      <c r="H673" s="10"/>
      <c r="I673" s="10"/>
      <c r="J673" s="10"/>
      <c r="K673" s="53"/>
      <c r="L673" s="11"/>
      <c r="M673" s="11"/>
      <c r="N673" s="54" t="s">
        <v>364</v>
      </c>
      <c r="O673" s="34" t="n">
        <v>0</v>
      </c>
      <c r="P673" s="34" t="n">
        <v>200</v>
      </c>
    </row>
    <row r="674" customFormat="false" ht="14.25" hidden="true" customHeight="false" outlineLevel="0" collapsed="false">
      <c r="A674" s="8"/>
      <c r="B674" s="35"/>
      <c r="C674" s="9"/>
      <c r="D674" s="9"/>
      <c r="E674" s="10"/>
      <c r="F674" s="10"/>
      <c r="G674" s="10"/>
      <c r="H674" s="10"/>
      <c r="I674" s="10"/>
      <c r="J674" s="10"/>
      <c r="K674" s="53"/>
      <c r="L674" s="11"/>
      <c r="M674" s="11"/>
      <c r="N674" s="54" t="s">
        <v>364</v>
      </c>
      <c r="O674" s="34" t="n">
        <v>0</v>
      </c>
      <c r="P674" s="34" t="n">
        <v>200</v>
      </c>
    </row>
    <row r="675" customFormat="false" ht="14.25" hidden="true" customHeight="false" outlineLevel="0" collapsed="false">
      <c r="A675" s="8"/>
      <c r="B675" s="35"/>
      <c r="C675" s="9"/>
      <c r="D675" s="9"/>
      <c r="E675" s="10"/>
      <c r="F675" s="10"/>
      <c r="G675" s="10"/>
      <c r="H675" s="10"/>
      <c r="I675" s="10"/>
      <c r="J675" s="10"/>
      <c r="K675" s="53"/>
      <c r="L675" s="11"/>
      <c r="M675" s="11"/>
      <c r="N675" s="54" t="s">
        <v>364</v>
      </c>
      <c r="O675" s="34" t="n">
        <v>0</v>
      </c>
      <c r="P675" s="34" t="n">
        <v>200</v>
      </c>
    </row>
    <row r="676" customFormat="false" ht="14.25" hidden="true" customHeight="false" outlineLevel="0" collapsed="false">
      <c r="A676" s="8"/>
      <c r="B676" s="35"/>
      <c r="C676" s="9"/>
      <c r="D676" s="9"/>
      <c r="E676" s="10"/>
      <c r="F676" s="10"/>
      <c r="G676" s="10"/>
      <c r="H676" s="10"/>
      <c r="I676" s="10"/>
      <c r="J676" s="10"/>
      <c r="L676" s="11"/>
      <c r="M676" s="11"/>
      <c r="N676" s="34" t="s">
        <v>27</v>
      </c>
    </row>
    <row r="677" customFormat="false" ht="14.25" hidden="true" customHeight="false" outlineLevel="0" collapsed="false">
      <c r="A677" s="8"/>
      <c r="B677" s="35"/>
      <c r="C677" s="9"/>
      <c r="D677" s="9"/>
      <c r="E677" s="10"/>
      <c r="F677" s="10"/>
      <c r="G677" s="10"/>
      <c r="H677" s="10"/>
      <c r="I677" s="10"/>
      <c r="J677" s="10"/>
      <c r="K677" s="10"/>
      <c r="L677" s="11"/>
      <c r="M677" s="11"/>
    </row>
    <row r="678" customFormat="false" ht="15" hidden="false" customHeight="true" outlineLevel="0" collapsed="false">
      <c r="A678" s="1" t="s">
        <v>0</v>
      </c>
      <c r="B678" s="35" t="s">
        <v>0</v>
      </c>
      <c r="C678" s="9"/>
      <c r="D678" s="30"/>
      <c r="E678" s="31"/>
      <c r="F678" s="31"/>
      <c r="G678" s="31"/>
      <c r="H678" s="31"/>
      <c r="I678" s="31"/>
      <c r="J678" s="31"/>
      <c r="K678" s="31"/>
      <c r="L678" s="32"/>
      <c r="M678" s="11"/>
      <c r="X678" s="57"/>
    </row>
    <row r="679" customFormat="false" ht="15" hidden="false" customHeight="true" outlineLevel="0" collapsed="false">
      <c r="A679" s="8" t="s">
        <v>0</v>
      </c>
      <c r="B679" s="35" t="s">
        <v>0</v>
      </c>
      <c r="C679" s="9"/>
      <c r="D679" s="10"/>
      <c r="E679" s="10"/>
      <c r="F679" s="10"/>
      <c r="G679" s="10"/>
      <c r="H679" s="10"/>
      <c r="I679" s="10"/>
      <c r="J679" s="10"/>
      <c r="K679" s="10"/>
      <c r="L679" s="10"/>
      <c r="M679" s="11"/>
    </row>
    <row r="680" customFormat="false" ht="8.25" hidden="false" customHeight="true" outlineLevel="0" collapsed="false">
      <c r="A680" s="8" t="s">
        <v>0</v>
      </c>
      <c r="B680" s="35" t="s">
        <v>0</v>
      </c>
      <c r="C680" s="9"/>
      <c r="D680" s="40"/>
      <c r="E680" s="41"/>
      <c r="F680" s="41"/>
      <c r="G680" s="41"/>
      <c r="H680" s="41"/>
      <c r="I680" s="41"/>
      <c r="J680" s="41"/>
      <c r="K680" s="41"/>
      <c r="L680" s="43"/>
      <c r="M680" s="11"/>
    </row>
    <row r="681" customFormat="false" ht="18" hidden="false" customHeight="true" outlineLevel="0" collapsed="false">
      <c r="A681" s="8" t="s">
        <v>0</v>
      </c>
      <c r="B681" s="35" t="s">
        <v>0</v>
      </c>
      <c r="C681" s="9"/>
      <c r="D681" s="9"/>
      <c r="E681" s="49" t="s">
        <v>366</v>
      </c>
      <c r="F681" s="10"/>
      <c r="G681" s="50" t="n">
        <v>4860</v>
      </c>
      <c r="H681" s="60" t="s">
        <v>131</v>
      </c>
      <c r="I681" s="10"/>
      <c r="J681" s="10"/>
      <c r="K681" s="51" t="s">
        <v>18</v>
      </c>
      <c r="L681" s="11"/>
      <c r="M681" s="11"/>
    </row>
    <row r="682" customFormat="false" ht="105" hidden="false" customHeight="true" outlineLevel="0" collapsed="false">
      <c r="A682" s="8" t="s">
        <v>0</v>
      </c>
      <c r="B682" s="35" t="s">
        <v>0</v>
      </c>
      <c r="C682" s="9"/>
      <c r="D682" s="9"/>
      <c r="E682" s="10"/>
      <c r="F682" s="10"/>
      <c r="G682" s="10"/>
      <c r="H682" s="10"/>
      <c r="I682" s="10"/>
      <c r="J682" s="10"/>
      <c r="K682" s="52" t="str">
        <f aca="false">IF(AND(G681&gt;=O683,G681&lt;=P683),N683,IF(AND(G681&gt;=O684,G681&lt;=P684),N684,IF(AND(G681&gt;=O685,G681&lt;=P685),N685,IF(AND(G681&gt;=O686,G681&lt;=P686),N686,IF(AND(G681&gt;=O687,G681&lt;=P687),N687,IF(AND(G681&gt;=O688,G681&lt;=P688),N688,N689))))))</f>
        <v>Verify Data Entry</v>
      </c>
      <c r="L682" s="11"/>
      <c r="M682" s="11"/>
      <c r="O682" s="34" t="s">
        <v>19</v>
      </c>
      <c r="P682" s="34" t="s">
        <v>20</v>
      </c>
    </row>
    <row r="683" customFormat="false" ht="144" hidden="true" customHeight="true" outlineLevel="0" collapsed="false">
      <c r="A683" s="8"/>
      <c r="B683" s="35"/>
      <c r="C683" s="9"/>
      <c r="D683" s="9"/>
      <c r="E683" s="10"/>
      <c r="F683" s="10"/>
      <c r="G683" s="10"/>
      <c r="H683" s="10"/>
      <c r="I683" s="10"/>
      <c r="J683" s="10"/>
      <c r="K683" s="53"/>
      <c r="L683" s="11"/>
      <c r="M683" s="11"/>
      <c r="N683" s="54" t="s">
        <v>364</v>
      </c>
      <c r="O683" s="34" t="n">
        <v>0</v>
      </c>
      <c r="P683" s="34" t="n">
        <v>200</v>
      </c>
    </row>
    <row r="684" customFormat="false" ht="127.5" hidden="true" customHeight="true" outlineLevel="0" collapsed="false">
      <c r="A684" s="8"/>
      <c r="B684" s="35"/>
      <c r="C684" s="9"/>
      <c r="D684" s="9"/>
      <c r="E684" s="10"/>
      <c r="F684" s="10"/>
      <c r="G684" s="10"/>
      <c r="H684" s="10"/>
      <c r="I684" s="10"/>
      <c r="J684" s="10"/>
      <c r="K684" s="53"/>
      <c r="L684" s="11"/>
      <c r="M684" s="11"/>
      <c r="N684" s="54" t="s">
        <v>364</v>
      </c>
      <c r="O684" s="34" t="n">
        <v>0</v>
      </c>
      <c r="P684" s="34" t="n">
        <v>200</v>
      </c>
    </row>
    <row r="685" customFormat="false" ht="14.25" hidden="true" customHeight="false" outlineLevel="0" collapsed="false">
      <c r="A685" s="8"/>
      <c r="B685" s="35"/>
      <c r="C685" s="9"/>
      <c r="D685" s="9"/>
      <c r="E685" s="10"/>
      <c r="F685" s="10"/>
      <c r="G685" s="10"/>
      <c r="H685" s="10"/>
      <c r="I685" s="10"/>
      <c r="J685" s="10"/>
      <c r="K685" s="53"/>
      <c r="L685" s="11"/>
      <c r="M685" s="11"/>
      <c r="N685" s="54" t="s">
        <v>364</v>
      </c>
      <c r="O685" s="34" t="n">
        <v>0</v>
      </c>
      <c r="P685" s="34" t="n">
        <v>200</v>
      </c>
    </row>
    <row r="686" customFormat="false" ht="14.25" hidden="true" customHeight="false" outlineLevel="0" collapsed="false">
      <c r="A686" s="8"/>
      <c r="B686" s="35"/>
      <c r="C686" s="9"/>
      <c r="D686" s="9"/>
      <c r="E686" s="10"/>
      <c r="F686" s="10"/>
      <c r="G686" s="10"/>
      <c r="H686" s="10"/>
      <c r="I686" s="10"/>
      <c r="J686" s="10"/>
      <c r="K686" s="53"/>
      <c r="L686" s="11"/>
      <c r="M686" s="11"/>
      <c r="N686" s="54" t="s">
        <v>364</v>
      </c>
      <c r="O686" s="34" t="n">
        <v>0</v>
      </c>
      <c r="P686" s="34" t="n">
        <v>200</v>
      </c>
    </row>
    <row r="687" customFormat="false" ht="14.25" hidden="true" customHeight="false" outlineLevel="0" collapsed="false">
      <c r="A687" s="8"/>
      <c r="B687" s="35"/>
      <c r="C687" s="9"/>
      <c r="D687" s="9"/>
      <c r="E687" s="10"/>
      <c r="F687" s="10"/>
      <c r="G687" s="10"/>
      <c r="H687" s="10"/>
      <c r="I687" s="10"/>
      <c r="J687" s="10"/>
      <c r="K687" s="53"/>
      <c r="L687" s="11"/>
      <c r="M687" s="11"/>
      <c r="N687" s="54" t="s">
        <v>364</v>
      </c>
      <c r="O687" s="34" t="n">
        <v>0</v>
      </c>
      <c r="P687" s="34" t="n">
        <v>200</v>
      </c>
    </row>
    <row r="688" customFormat="false" ht="14.25" hidden="true" customHeight="false" outlineLevel="0" collapsed="false">
      <c r="A688" s="8"/>
      <c r="B688" s="35"/>
      <c r="C688" s="9"/>
      <c r="D688" s="9"/>
      <c r="E688" s="10"/>
      <c r="F688" s="10"/>
      <c r="G688" s="10"/>
      <c r="H688" s="10"/>
      <c r="I688" s="10"/>
      <c r="J688" s="10"/>
      <c r="K688" s="53"/>
      <c r="L688" s="11"/>
      <c r="M688" s="11"/>
      <c r="N688" s="54" t="s">
        <v>364</v>
      </c>
      <c r="O688" s="34" t="n">
        <v>0</v>
      </c>
      <c r="P688" s="34" t="n">
        <v>200</v>
      </c>
    </row>
    <row r="689" customFormat="false" ht="14.25" hidden="true" customHeight="false" outlineLevel="0" collapsed="false">
      <c r="A689" s="8"/>
      <c r="B689" s="35"/>
      <c r="C689" s="9"/>
      <c r="D689" s="9"/>
      <c r="E689" s="10"/>
      <c r="F689" s="10"/>
      <c r="G689" s="10"/>
      <c r="H689" s="10"/>
      <c r="I689" s="10"/>
      <c r="J689" s="10"/>
      <c r="L689" s="11"/>
      <c r="M689" s="11"/>
      <c r="N689" s="34" t="s">
        <v>27</v>
      </c>
    </row>
    <row r="690" customFormat="false" ht="14.25" hidden="true" customHeight="false" outlineLevel="0" collapsed="false">
      <c r="A690" s="8"/>
      <c r="B690" s="35"/>
      <c r="C690" s="9"/>
      <c r="D690" s="9"/>
      <c r="E690" s="10"/>
      <c r="F690" s="10"/>
      <c r="G690" s="10"/>
      <c r="H690" s="10"/>
      <c r="I690" s="10"/>
      <c r="J690" s="10"/>
      <c r="K690" s="10"/>
      <c r="L690" s="11"/>
      <c r="M690" s="11"/>
    </row>
    <row r="691" customFormat="false" ht="15" hidden="false" customHeight="true" outlineLevel="0" collapsed="false">
      <c r="A691" s="1" t="s">
        <v>0</v>
      </c>
      <c r="B691" s="35" t="s">
        <v>0</v>
      </c>
      <c r="C691" s="9"/>
      <c r="D691" s="30"/>
      <c r="E691" s="31"/>
      <c r="F691" s="31"/>
      <c r="G691" s="31"/>
      <c r="H691" s="31"/>
      <c r="I691" s="31"/>
      <c r="J691" s="31"/>
      <c r="K691" s="31"/>
      <c r="L691" s="32"/>
      <c r="M691" s="11"/>
      <c r="X691" s="57"/>
    </row>
    <row r="692" customFormat="false" ht="15" hidden="false" customHeight="true" outlineLevel="0" collapsed="false">
      <c r="A692" s="8" t="s">
        <v>0</v>
      </c>
      <c r="B692" s="35" t="s">
        <v>0</v>
      </c>
      <c r="C692" s="9"/>
      <c r="D692" s="10"/>
      <c r="E692" s="10"/>
      <c r="F692" s="10"/>
      <c r="G692" s="10"/>
      <c r="H692" s="10"/>
      <c r="I692" s="10"/>
      <c r="J692" s="10"/>
      <c r="K692" s="10"/>
      <c r="L692" s="10"/>
      <c r="M692" s="11"/>
    </row>
    <row r="693" customFormat="false" ht="8.25" hidden="false" customHeight="true" outlineLevel="0" collapsed="false">
      <c r="A693" s="8" t="s">
        <v>0</v>
      </c>
      <c r="B693" s="35" t="s">
        <v>0</v>
      </c>
      <c r="C693" s="9"/>
      <c r="D693" s="40"/>
      <c r="E693" s="41"/>
      <c r="F693" s="41"/>
      <c r="G693" s="41"/>
      <c r="H693" s="41"/>
      <c r="I693" s="41"/>
      <c r="J693" s="41"/>
      <c r="K693" s="41"/>
      <c r="L693" s="43"/>
      <c r="M693" s="11"/>
    </row>
    <row r="694" customFormat="false" ht="18" hidden="false" customHeight="true" outlineLevel="0" collapsed="false">
      <c r="A694" s="8" t="s">
        <v>0</v>
      </c>
      <c r="B694" s="35" t="s">
        <v>0</v>
      </c>
      <c r="C694" s="9"/>
      <c r="D694" s="9"/>
      <c r="E694" s="49" t="s">
        <v>367</v>
      </c>
      <c r="F694" s="10"/>
      <c r="G694" s="50" t="n">
        <v>0</v>
      </c>
      <c r="H694" s="60" t="s">
        <v>131</v>
      </c>
      <c r="I694" s="10"/>
      <c r="J694" s="10"/>
      <c r="K694" s="51" t="s">
        <v>18</v>
      </c>
      <c r="L694" s="11"/>
      <c r="M694" s="11"/>
    </row>
    <row r="695" customFormat="false" ht="105" hidden="false" customHeight="true" outlineLevel="0" collapsed="false">
      <c r="A695" s="8" t="s">
        <v>0</v>
      </c>
      <c r="B695" s="35" t="s">
        <v>0</v>
      </c>
      <c r="C695" s="9"/>
      <c r="D695" s="9"/>
      <c r="E695" s="10"/>
      <c r="F695" s="10"/>
      <c r="G695" s="10"/>
      <c r="H695" s="10"/>
      <c r="I695" s="10"/>
      <c r="J695" s="10"/>
      <c r="K695" s="52" t="str">
        <f aca="false">IF(AND(G694&gt;=O696,G694&lt;=P696),N696,IF(AND(G694&gt;=O697,G694&lt;=P697),N697,IF(AND(G694&gt;=O698,G694&lt;=P698),N698,IF(AND(G694&gt;=O699,G694&lt;=P699),N699,IF(AND(G694&gt;=O700,G694&lt;=P700),N700,IF(AND(G694&gt;=O701,G694&lt;=P701),N701,N702))))))</f>
        <v>Under construction, Nutrient assessment coming soon!</v>
      </c>
      <c r="L695" s="11"/>
      <c r="M695" s="11"/>
      <c r="O695" s="34" t="s">
        <v>19</v>
      </c>
      <c r="P695" s="34" t="s">
        <v>20</v>
      </c>
    </row>
    <row r="696" customFormat="false" ht="144" hidden="true" customHeight="true" outlineLevel="0" collapsed="false">
      <c r="A696" s="8"/>
      <c r="B696" s="35"/>
      <c r="C696" s="9"/>
      <c r="D696" s="9"/>
      <c r="E696" s="10"/>
      <c r="F696" s="10"/>
      <c r="G696" s="10"/>
      <c r="H696" s="10"/>
      <c r="I696" s="10"/>
      <c r="J696" s="10"/>
      <c r="K696" s="53"/>
      <c r="L696" s="11"/>
      <c r="M696" s="11"/>
      <c r="N696" s="54" t="s">
        <v>364</v>
      </c>
      <c r="O696" s="34" t="n">
        <v>0</v>
      </c>
      <c r="P696" s="34" t="n">
        <v>200</v>
      </c>
    </row>
    <row r="697" customFormat="false" ht="127.5" hidden="true" customHeight="true" outlineLevel="0" collapsed="false">
      <c r="A697" s="8"/>
      <c r="B697" s="35"/>
      <c r="C697" s="9"/>
      <c r="D697" s="9"/>
      <c r="E697" s="10"/>
      <c r="F697" s="10"/>
      <c r="G697" s="10"/>
      <c r="H697" s="10"/>
      <c r="I697" s="10"/>
      <c r="J697" s="10"/>
      <c r="K697" s="53"/>
      <c r="L697" s="11"/>
      <c r="M697" s="11"/>
      <c r="N697" s="54" t="s">
        <v>364</v>
      </c>
      <c r="O697" s="34" t="n">
        <v>0</v>
      </c>
      <c r="P697" s="34" t="n">
        <v>200</v>
      </c>
    </row>
    <row r="698" customFormat="false" ht="14.25" hidden="true" customHeight="false" outlineLevel="0" collapsed="false">
      <c r="A698" s="8"/>
      <c r="B698" s="35"/>
      <c r="C698" s="9"/>
      <c r="D698" s="9"/>
      <c r="E698" s="10"/>
      <c r="F698" s="10"/>
      <c r="G698" s="10"/>
      <c r="H698" s="10"/>
      <c r="I698" s="10"/>
      <c r="J698" s="10"/>
      <c r="K698" s="53"/>
      <c r="L698" s="11"/>
      <c r="M698" s="11"/>
      <c r="N698" s="54" t="s">
        <v>364</v>
      </c>
      <c r="O698" s="34" t="n">
        <v>0</v>
      </c>
      <c r="P698" s="34" t="n">
        <v>200</v>
      </c>
    </row>
    <row r="699" customFormat="false" ht="14.25" hidden="true" customHeight="false" outlineLevel="0" collapsed="false">
      <c r="A699" s="8"/>
      <c r="B699" s="35"/>
      <c r="C699" s="9"/>
      <c r="D699" s="9"/>
      <c r="E699" s="10"/>
      <c r="F699" s="10"/>
      <c r="G699" s="10"/>
      <c r="H699" s="10"/>
      <c r="I699" s="10"/>
      <c r="J699" s="10"/>
      <c r="K699" s="53"/>
      <c r="L699" s="11"/>
      <c r="M699" s="11"/>
      <c r="N699" s="54" t="s">
        <v>364</v>
      </c>
      <c r="O699" s="34" t="n">
        <v>0</v>
      </c>
      <c r="P699" s="34" t="n">
        <v>200</v>
      </c>
    </row>
    <row r="700" customFormat="false" ht="14.25" hidden="true" customHeight="false" outlineLevel="0" collapsed="false">
      <c r="A700" s="8"/>
      <c r="B700" s="35"/>
      <c r="C700" s="9"/>
      <c r="D700" s="9"/>
      <c r="E700" s="10"/>
      <c r="F700" s="10"/>
      <c r="G700" s="10"/>
      <c r="H700" s="10"/>
      <c r="I700" s="10"/>
      <c r="J700" s="10"/>
      <c r="K700" s="53"/>
      <c r="L700" s="11"/>
      <c r="M700" s="11"/>
      <c r="N700" s="54" t="s">
        <v>364</v>
      </c>
      <c r="O700" s="34" t="n">
        <v>0</v>
      </c>
      <c r="P700" s="34" t="n">
        <v>200</v>
      </c>
    </row>
    <row r="701" customFormat="false" ht="14.25" hidden="true" customHeight="false" outlineLevel="0" collapsed="false">
      <c r="A701" s="8"/>
      <c r="B701" s="35"/>
      <c r="C701" s="9"/>
      <c r="D701" s="9"/>
      <c r="E701" s="10"/>
      <c r="F701" s="10"/>
      <c r="G701" s="10"/>
      <c r="H701" s="10"/>
      <c r="I701" s="10"/>
      <c r="J701" s="10"/>
      <c r="K701" s="53"/>
      <c r="L701" s="11"/>
      <c r="M701" s="11"/>
      <c r="N701" s="54" t="s">
        <v>364</v>
      </c>
      <c r="O701" s="34" t="n">
        <v>0</v>
      </c>
      <c r="P701" s="34" t="n">
        <v>200</v>
      </c>
    </row>
    <row r="702" customFormat="false" ht="14.25" hidden="true" customHeight="false" outlineLevel="0" collapsed="false">
      <c r="A702" s="8"/>
      <c r="B702" s="35"/>
      <c r="C702" s="9"/>
      <c r="D702" s="9"/>
      <c r="E702" s="10"/>
      <c r="F702" s="10"/>
      <c r="G702" s="10"/>
      <c r="H702" s="10"/>
      <c r="I702" s="10"/>
      <c r="J702" s="10"/>
      <c r="L702" s="11"/>
      <c r="M702" s="11"/>
      <c r="N702" s="34" t="s">
        <v>27</v>
      </c>
    </row>
    <row r="703" customFormat="false" ht="14.25" hidden="true" customHeight="false" outlineLevel="0" collapsed="false">
      <c r="A703" s="8"/>
      <c r="B703" s="35"/>
      <c r="C703" s="9"/>
      <c r="D703" s="9"/>
      <c r="E703" s="10"/>
      <c r="F703" s="10"/>
      <c r="G703" s="10"/>
      <c r="H703" s="10"/>
      <c r="I703" s="10"/>
      <c r="J703" s="10"/>
      <c r="K703" s="10"/>
      <c r="L703" s="11"/>
      <c r="M703" s="11"/>
    </row>
    <row r="704" customFormat="false" ht="15" hidden="false" customHeight="true" outlineLevel="0" collapsed="false">
      <c r="A704" s="1" t="s">
        <v>0</v>
      </c>
      <c r="B704" s="35" t="s">
        <v>0</v>
      </c>
      <c r="C704" s="9"/>
      <c r="D704" s="30"/>
      <c r="E704" s="31"/>
      <c r="F704" s="31"/>
      <c r="G704" s="31"/>
      <c r="H704" s="31"/>
      <c r="I704" s="31"/>
      <c r="J704" s="31"/>
      <c r="K704" s="31"/>
      <c r="L704" s="32"/>
      <c r="M704" s="11"/>
      <c r="X704" s="57"/>
    </row>
    <row r="705" customFormat="false" ht="15" hidden="false" customHeight="true" outlineLevel="0" collapsed="false">
      <c r="A705" s="8" t="s">
        <v>0</v>
      </c>
      <c r="B705" s="35" t="s">
        <v>0</v>
      </c>
      <c r="C705" s="9"/>
      <c r="D705" s="10"/>
      <c r="E705" s="10"/>
      <c r="F705" s="10"/>
      <c r="G705" s="10"/>
      <c r="H705" s="10"/>
      <c r="I705" s="10"/>
      <c r="J705" s="10"/>
      <c r="K705" s="10"/>
      <c r="L705" s="10"/>
      <c r="M705" s="11"/>
    </row>
    <row r="706" customFormat="false" ht="8.25" hidden="false" customHeight="true" outlineLevel="0" collapsed="false">
      <c r="A706" s="8" t="s">
        <v>0</v>
      </c>
      <c r="B706" s="35" t="s">
        <v>0</v>
      </c>
      <c r="C706" s="9"/>
      <c r="D706" s="40"/>
      <c r="E706" s="41"/>
      <c r="F706" s="41"/>
      <c r="G706" s="41"/>
      <c r="H706" s="41"/>
      <c r="I706" s="41"/>
      <c r="J706" s="41"/>
      <c r="K706" s="41"/>
      <c r="L706" s="43"/>
      <c r="M706" s="11"/>
    </row>
    <row r="707" customFormat="false" ht="18" hidden="false" customHeight="true" outlineLevel="0" collapsed="false">
      <c r="A707" s="8" t="s">
        <v>0</v>
      </c>
      <c r="B707" s="35" t="s">
        <v>0</v>
      </c>
      <c r="C707" s="9"/>
      <c r="D707" s="9"/>
      <c r="E707" s="49" t="s">
        <v>139</v>
      </c>
      <c r="F707" s="10"/>
      <c r="G707" s="50" t="n">
        <v>179</v>
      </c>
      <c r="H707" s="60" t="s">
        <v>131</v>
      </c>
      <c r="I707" s="10"/>
      <c r="J707" s="10"/>
      <c r="K707" s="51" t="s">
        <v>18</v>
      </c>
      <c r="L707" s="11"/>
      <c r="M707" s="11"/>
    </row>
    <row r="708" customFormat="false" ht="151.5" hidden="false" customHeight="true" outlineLevel="0" collapsed="false">
      <c r="A708" s="8" t="s">
        <v>0</v>
      </c>
      <c r="B708" s="35" t="s">
        <v>0</v>
      </c>
      <c r="C708" s="9"/>
      <c r="D708" s="9"/>
      <c r="E708" s="10"/>
      <c r="F708" s="10"/>
      <c r="G708" s="10"/>
      <c r="H708" s="10"/>
      <c r="I708" s="10"/>
      <c r="J708" s="10"/>
      <c r="K708" s="52" t="str">
        <f aca="false">IF(AND(G707&gt;=O709,G707&lt;=P709),N709,IF(AND(G707&gt;=O710,G707&lt;=P710),N710,IF(AND(G707&gt;=O711,G707&lt;=P711),N711,IF(AND(G707&gt;=O712,G707&lt;=P712),N712,IF(AND(G707&gt;=O713,G707&lt;=P713),N713,IF(AND(G707&gt;=O714,G707&lt;=P714),N714,IF(AND(G707&gt;=O715,G707&lt;=P715),N715,N716)))))))</f>
        <v>Acceptable range, no action.</v>
      </c>
      <c r="L708" s="11"/>
      <c r="M708" s="11"/>
      <c r="O708" s="34" t="s">
        <v>19</v>
      </c>
      <c r="P708" s="34" t="s">
        <v>20</v>
      </c>
    </row>
    <row r="709" customFormat="false" ht="144" hidden="true" customHeight="true" outlineLevel="0" collapsed="false">
      <c r="A709" s="8"/>
      <c r="B709" s="35"/>
      <c r="C709" s="9"/>
      <c r="D709" s="9"/>
      <c r="E709" s="10"/>
      <c r="F709" s="10"/>
      <c r="G709" s="10"/>
      <c r="H709" s="10"/>
      <c r="I709" s="10"/>
      <c r="J709" s="10"/>
      <c r="K709" s="53"/>
      <c r="L709" s="11"/>
      <c r="M709" s="11"/>
      <c r="N709" s="54" t="s">
        <v>140</v>
      </c>
      <c r="O709" s="34" t="n">
        <v>0</v>
      </c>
      <c r="P709" s="34" t="n">
        <v>40</v>
      </c>
    </row>
    <row r="710" customFormat="false" ht="86.25" hidden="true" customHeight="true" outlineLevel="0" collapsed="false">
      <c r="A710" s="8"/>
      <c r="B710" s="35"/>
      <c r="C710" s="9"/>
      <c r="D710" s="9"/>
      <c r="E710" s="10"/>
      <c r="F710" s="10"/>
      <c r="G710" s="10"/>
      <c r="H710" s="10"/>
      <c r="I710" s="10"/>
      <c r="J710" s="10"/>
      <c r="K710" s="53"/>
      <c r="L710" s="11"/>
      <c r="M710" s="11"/>
      <c r="N710" s="54" t="s">
        <v>141</v>
      </c>
      <c r="O710" s="34" t="n">
        <v>40.01</v>
      </c>
      <c r="P710" s="34" t="n">
        <v>80</v>
      </c>
    </row>
    <row r="711" customFormat="false" ht="42.75" hidden="true" customHeight="true" outlineLevel="0" collapsed="false">
      <c r="A711" s="8"/>
      <c r="B711" s="35"/>
      <c r="C711" s="9"/>
      <c r="D711" s="9"/>
      <c r="E711" s="10"/>
      <c r="F711" s="10"/>
      <c r="G711" s="10"/>
      <c r="H711" s="10"/>
      <c r="I711" s="10"/>
      <c r="J711" s="10"/>
      <c r="K711" s="53"/>
      <c r="L711" s="11"/>
      <c r="M711" s="11"/>
      <c r="N711" s="54" t="s">
        <v>142</v>
      </c>
      <c r="O711" s="34" t="n">
        <v>80.01</v>
      </c>
      <c r="P711" s="34" t="n">
        <v>100</v>
      </c>
    </row>
    <row r="712" customFormat="false" ht="14.25" hidden="true" customHeight="false" outlineLevel="0" collapsed="false">
      <c r="A712" s="8"/>
      <c r="B712" s="35"/>
      <c r="C712" s="9"/>
      <c r="D712" s="9"/>
      <c r="E712" s="10"/>
      <c r="F712" s="10"/>
      <c r="G712" s="10"/>
      <c r="H712" s="10"/>
      <c r="I712" s="10"/>
      <c r="J712" s="10"/>
      <c r="K712" s="53"/>
      <c r="L712" s="11"/>
      <c r="M712" s="11"/>
      <c r="N712" s="54" t="s">
        <v>135</v>
      </c>
      <c r="O712" s="34" t="n">
        <v>100.01</v>
      </c>
      <c r="P712" s="34" t="n">
        <v>250</v>
      </c>
    </row>
    <row r="713" customFormat="false" ht="144" hidden="true" customHeight="true" outlineLevel="0" collapsed="false">
      <c r="A713" s="8"/>
      <c r="B713" s="35"/>
      <c r="C713" s="9"/>
      <c r="D713" s="9"/>
      <c r="E713" s="10"/>
      <c r="F713" s="10"/>
      <c r="G713" s="10"/>
      <c r="H713" s="10"/>
      <c r="I713" s="10"/>
      <c r="J713" s="10"/>
      <c r="K713" s="53"/>
      <c r="L713" s="11"/>
      <c r="M713" s="11"/>
      <c r="N713" s="54" t="s">
        <v>143</v>
      </c>
      <c r="O713" s="34" t="n">
        <v>250.01</v>
      </c>
      <c r="P713" s="34" t="n">
        <v>400</v>
      </c>
    </row>
    <row r="714" customFormat="false" ht="114.75" hidden="true" customHeight="true" outlineLevel="0" collapsed="false">
      <c r="A714" s="8"/>
      <c r="B714" s="35"/>
      <c r="C714" s="9"/>
      <c r="D714" s="9"/>
      <c r="E714" s="10"/>
      <c r="F714" s="10"/>
      <c r="G714" s="10"/>
      <c r="H714" s="10"/>
      <c r="I714" s="10"/>
      <c r="J714" s="10"/>
      <c r="K714" s="53"/>
      <c r="L714" s="11"/>
      <c r="M714" s="11"/>
      <c r="N714" s="54" t="s">
        <v>144</v>
      </c>
      <c r="O714" s="34" t="n">
        <v>400.01</v>
      </c>
      <c r="P714" s="34" t="n">
        <v>2000</v>
      </c>
    </row>
    <row r="715" customFormat="false" ht="126.75" hidden="true" customHeight="true" outlineLevel="0" collapsed="false">
      <c r="A715" s="8"/>
      <c r="B715" s="35"/>
      <c r="C715" s="9"/>
      <c r="D715" s="9"/>
      <c r="E715" s="10"/>
      <c r="F715" s="10"/>
      <c r="G715" s="10"/>
      <c r="H715" s="10"/>
      <c r="I715" s="10"/>
      <c r="J715" s="10"/>
      <c r="K715" s="53"/>
      <c r="L715" s="11"/>
      <c r="M715" s="11"/>
      <c r="N715" s="54" t="s">
        <v>145</v>
      </c>
      <c r="O715" s="34" t="n">
        <v>2000.01</v>
      </c>
      <c r="P715" s="34" t="n">
        <v>50000</v>
      </c>
    </row>
    <row r="716" customFormat="false" ht="14.25" hidden="true" customHeight="false" outlineLevel="0" collapsed="false">
      <c r="A716" s="8"/>
      <c r="B716" s="35"/>
      <c r="C716" s="9"/>
      <c r="D716" s="9"/>
      <c r="E716" s="10"/>
      <c r="F716" s="10"/>
      <c r="G716" s="10"/>
      <c r="H716" s="10"/>
      <c r="I716" s="10"/>
      <c r="J716" s="10"/>
      <c r="L716" s="11"/>
      <c r="M716" s="11"/>
      <c r="N716" s="34" t="s">
        <v>27</v>
      </c>
    </row>
    <row r="717" customFormat="false" ht="14.25" hidden="true" customHeight="false" outlineLevel="0" collapsed="false">
      <c r="A717" s="8"/>
      <c r="B717" s="35"/>
      <c r="C717" s="9"/>
      <c r="D717" s="9"/>
      <c r="E717" s="10"/>
      <c r="F717" s="10"/>
      <c r="G717" s="10"/>
      <c r="H717" s="10"/>
      <c r="I717" s="10"/>
      <c r="J717" s="10"/>
      <c r="K717" s="10"/>
      <c r="L717" s="11"/>
      <c r="M717" s="11"/>
    </row>
    <row r="718" customFormat="false" ht="15" hidden="false" customHeight="true" outlineLevel="0" collapsed="false">
      <c r="A718" s="1" t="s">
        <v>0</v>
      </c>
      <c r="B718" s="35" t="s">
        <v>0</v>
      </c>
      <c r="C718" s="9"/>
      <c r="D718" s="30"/>
      <c r="E718" s="31"/>
      <c r="F718" s="31"/>
      <c r="G718" s="31"/>
      <c r="H718" s="31"/>
      <c r="I718" s="31"/>
      <c r="J718" s="31"/>
      <c r="K718" s="31"/>
      <c r="L718" s="32"/>
      <c r="M718" s="11"/>
      <c r="X718" s="57"/>
    </row>
    <row r="719" customFormat="false" ht="14.25" hidden="true" customHeight="false" outlineLevel="0" collapsed="false">
      <c r="A719" s="8" t="s">
        <v>0</v>
      </c>
      <c r="B719" s="35"/>
      <c r="C719" s="9"/>
      <c r="D719" s="10"/>
      <c r="E719" s="10"/>
      <c r="F719" s="10"/>
      <c r="G719" s="10"/>
      <c r="H719" s="10"/>
      <c r="I719" s="10"/>
      <c r="J719" s="10"/>
      <c r="K719" s="10"/>
      <c r="L719" s="10"/>
      <c r="M719" s="11"/>
    </row>
    <row r="720" customFormat="false" ht="14.25" hidden="true" customHeight="false" outlineLevel="0" collapsed="false">
      <c r="A720" s="1" t="s">
        <v>0</v>
      </c>
      <c r="B720" s="35"/>
      <c r="C720" s="9"/>
      <c r="D720" s="10"/>
      <c r="E720" s="10"/>
      <c r="F720" s="10"/>
      <c r="G720" s="10"/>
      <c r="H720" s="10"/>
      <c r="I720" s="10"/>
      <c r="J720" s="10"/>
      <c r="K720" s="10"/>
      <c r="L720" s="10"/>
      <c r="M720" s="11"/>
    </row>
    <row r="721" customFormat="false" ht="15" hidden="false" customHeight="true" outlineLevel="0" collapsed="false">
      <c r="A721" s="1" t="s">
        <v>0</v>
      </c>
      <c r="B721" s="35" t="s">
        <v>0</v>
      </c>
      <c r="C721" s="30"/>
      <c r="D721" s="31"/>
      <c r="E721" s="31"/>
      <c r="F721" s="31"/>
      <c r="G721" s="31"/>
      <c r="H721" s="31"/>
      <c r="I721" s="31"/>
      <c r="J721" s="31"/>
      <c r="K721" s="31"/>
      <c r="L721" s="31"/>
      <c r="M721" s="32"/>
    </row>
    <row r="722" s="33" customFormat="true" ht="6.75" hidden="false" customHeight="true" outlineLevel="0" collapsed="false">
      <c r="A722" s="1" t="s">
        <v>0</v>
      </c>
      <c r="B722" s="35" t="s">
        <v>0</v>
      </c>
      <c r="N722" s="34"/>
      <c r="O722" s="34"/>
      <c r="P722" s="34"/>
      <c r="Q722" s="34"/>
      <c r="R722" s="34"/>
      <c r="S722" s="34"/>
      <c r="T722" s="34"/>
      <c r="U722" s="34"/>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34"/>
      <c r="AU722" s="34"/>
      <c r="AV722" s="34"/>
      <c r="AW722" s="34"/>
      <c r="AX722" s="34"/>
      <c r="AY722" s="34"/>
      <c r="AZ722" s="34"/>
    </row>
    <row r="723" customFormat="false" ht="15" hidden="false" customHeight="true" outlineLevel="0" collapsed="false">
      <c r="A723" s="8" t="s">
        <v>0</v>
      </c>
      <c r="B723" s="35" t="s">
        <v>0</v>
      </c>
      <c r="C723" s="40"/>
      <c r="D723" s="41"/>
      <c r="E723" s="41"/>
      <c r="F723" s="41"/>
      <c r="G723" s="41"/>
      <c r="H723" s="41"/>
      <c r="I723" s="41"/>
      <c r="J723" s="41"/>
      <c r="K723" s="41"/>
      <c r="L723" s="41"/>
      <c r="M723" s="43"/>
    </row>
    <row r="724" customFormat="false" ht="27.75" hidden="false" customHeight="true" outlineLevel="0" collapsed="false">
      <c r="A724" s="8" t="s">
        <v>0</v>
      </c>
      <c r="B724" s="35" t="s">
        <v>0</v>
      </c>
      <c r="C724" s="9"/>
      <c r="D724" s="12" t="s">
        <v>368</v>
      </c>
      <c r="E724" s="13"/>
      <c r="F724" s="13"/>
      <c r="G724" s="13"/>
      <c r="H724" s="13"/>
      <c r="I724" s="13"/>
      <c r="J724" s="14"/>
      <c r="K724" s="15"/>
      <c r="L724" s="15"/>
      <c r="M724" s="16"/>
      <c r="N724" s="48"/>
    </row>
    <row r="725" customFormat="false" ht="15" hidden="false" customHeight="true" outlineLevel="0" collapsed="false">
      <c r="A725" s="8" t="s">
        <v>0</v>
      </c>
      <c r="B725" s="35" t="s">
        <v>0</v>
      </c>
      <c r="C725" s="9"/>
      <c r="D725" s="10"/>
      <c r="E725" s="10"/>
      <c r="F725" s="10"/>
      <c r="G725" s="10"/>
      <c r="H725" s="10"/>
      <c r="I725" s="10"/>
      <c r="J725" s="10"/>
      <c r="K725" s="10"/>
      <c r="L725" s="10"/>
      <c r="M725" s="11"/>
    </row>
    <row r="726" customFormat="false" ht="8.25" hidden="false" customHeight="true" outlineLevel="0" collapsed="false">
      <c r="A726" s="8" t="s">
        <v>0</v>
      </c>
      <c r="B726" s="35" t="s">
        <v>0</v>
      </c>
      <c r="C726" s="9"/>
      <c r="D726" s="40"/>
      <c r="E726" s="41"/>
      <c r="F726" s="41"/>
      <c r="G726" s="41"/>
      <c r="H726" s="41"/>
      <c r="I726" s="41"/>
      <c r="J726" s="41"/>
      <c r="K726" s="41"/>
      <c r="L726" s="43"/>
      <c r="M726" s="11"/>
    </row>
    <row r="727" customFormat="false" ht="18" hidden="false" customHeight="true" outlineLevel="0" collapsed="false">
      <c r="A727" s="8" t="s">
        <v>0</v>
      </c>
      <c r="B727" s="35" t="s">
        <v>0</v>
      </c>
      <c r="C727" s="9"/>
      <c r="D727" s="9"/>
      <c r="E727" s="49" t="s">
        <v>369</v>
      </c>
      <c r="F727" s="10"/>
      <c r="G727" s="50" t="s">
        <v>13</v>
      </c>
      <c r="H727" s="60" t="s">
        <v>131</v>
      </c>
      <c r="I727" s="10"/>
      <c r="J727" s="10"/>
      <c r="K727" s="51" t="s">
        <v>18</v>
      </c>
      <c r="L727" s="11"/>
      <c r="M727" s="11"/>
    </row>
    <row r="728" customFormat="false" ht="159.75" hidden="false" customHeight="true" outlineLevel="0" collapsed="false">
      <c r="A728" s="8" t="s">
        <v>0</v>
      </c>
      <c r="B728" s="35" t="s">
        <v>0</v>
      </c>
      <c r="C728" s="9"/>
      <c r="D728" s="9"/>
      <c r="E728" s="10"/>
      <c r="F728" s="10"/>
      <c r="G728" s="10"/>
      <c r="H728" s="10"/>
      <c r="I728" s="10"/>
      <c r="J728" s="10"/>
      <c r="K728" s="52" t="str">
        <f aca="false">IF(AND(G727&gt;=O729,G727&lt;=P729),N729,IF(AND(G727&gt;=O730,G727&lt;=P730),N730,IF(AND(G727&gt;=O731,G727&lt;=P731),N731,IF(AND(G727&gt;=O732,G727&lt;=P732),N732,IF(AND(G727&gt;=O733,G727&lt;=P733),N733,IF(AND(G727&gt;=O734,G727&lt;=P734),N734,N735))))))</f>
        <v>Verify Data Entry - Enter 0 for N.N </v>
      </c>
      <c r="L728" s="11"/>
      <c r="M728" s="11"/>
      <c r="O728" s="34" t="s">
        <v>19</v>
      </c>
      <c r="P728" s="34" t="s">
        <v>20</v>
      </c>
    </row>
    <row r="729" customFormat="false" ht="144" hidden="true" customHeight="true" outlineLevel="0" collapsed="false">
      <c r="A729" s="8"/>
      <c r="B729" s="35"/>
      <c r="C729" s="9"/>
      <c r="D729" s="9"/>
      <c r="E729" s="10"/>
      <c r="F729" s="10"/>
      <c r="G729" s="10"/>
      <c r="H729" s="10"/>
      <c r="I729" s="10"/>
      <c r="J729" s="10"/>
      <c r="K729" s="53"/>
      <c r="L729" s="11"/>
      <c r="M729" s="11"/>
      <c r="N729" s="54" t="s">
        <v>370</v>
      </c>
      <c r="O729" s="34" t="n">
        <v>0</v>
      </c>
      <c r="P729" s="34" t="n">
        <v>0</v>
      </c>
    </row>
    <row r="730" customFormat="false" ht="100.5" hidden="true" customHeight="true" outlineLevel="0" collapsed="false">
      <c r="A730" s="8"/>
      <c r="B730" s="35"/>
      <c r="C730" s="9"/>
      <c r="D730" s="9"/>
      <c r="E730" s="10"/>
      <c r="F730" s="10"/>
      <c r="G730" s="10"/>
      <c r="H730" s="10"/>
      <c r="I730" s="10"/>
      <c r="J730" s="10"/>
      <c r="K730" s="53"/>
      <c r="L730" s="11"/>
      <c r="M730" s="11"/>
      <c r="N730" s="54" t="s">
        <v>371</v>
      </c>
      <c r="O730" s="34" t="n">
        <v>0.01</v>
      </c>
      <c r="P730" s="34" t="n">
        <v>500</v>
      </c>
    </row>
    <row r="731" customFormat="false" ht="100.5" hidden="true" customHeight="true" outlineLevel="0" collapsed="false">
      <c r="A731" s="8"/>
      <c r="B731" s="35"/>
      <c r="C731" s="9"/>
      <c r="D731" s="9"/>
      <c r="E731" s="10"/>
      <c r="F731" s="10"/>
      <c r="G731" s="10"/>
      <c r="H731" s="10"/>
      <c r="I731" s="10"/>
      <c r="J731" s="10"/>
      <c r="K731" s="53"/>
      <c r="L731" s="11"/>
      <c r="M731" s="11"/>
      <c r="N731" s="54" t="s">
        <v>371</v>
      </c>
      <c r="O731" s="34" t="n">
        <v>0.01</v>
      </c>
      <c r="P731" s="34" t="n">
        <v>500</v>
      </c>
    </row>
    <row r="732" customFormat="false" ht="100.5" hidden="true" customHeight="true" outlineLevel="0" collapsed="false">
      <c r="A732" s="8"/>
      <c r="B732" s="35"/>
      <c r="C732" s="9"/>
      <c r="D732" s="9"/>
      <c r="E732" s="10"/>
      <c r="F732" s="10"/>
      <c r="G732" s="10"/>
      <c r="H732" s="10"/>
      <c r="I732" s="10"/>
      <c r="J732" s="10"/>
      <c r="K732" s="53"/>
      <c r="L732" s="11"/>
      <c r="M732" s="11"/>
      <c r="N732" s="54" t="s">
        <v>371</v>
      </c>
      <c r="O732" s="34" t="n">
        <v>0.01</v>
      </c>
      <c r="P732" s="34" t="n">
        <v>500</v>
      </c>
    </row>
    <row r="733" customFormat="false" ht="100.5" hidden="true" customHeight="true" outlineLevel="0" collapsed="false">
      <c r="A733" s="8"/>
      <c r="B733" s="35"/>
      <c r="C733" s="9"/>
      <c r="D733" s="9"/>
      <c r="E733" s="10"/>
      <c r="F733" s="10"/>
      <c r="G733" s="10"/>
      <c r="H733" s="10"/>
      <c r="I733" s="10"/>
      <c r="J733" s="10"/>
      <c r="K733" s="53"/>
      <c r="L733" s="11"/>
      <c r="M733" s="11"/>
      <c r="N733" s="54" t="s">
        <v>371</v>
      </c>
      <c r="O733" s="34" t="n">
        <v>0.01</v>
      </c>
      <c r="P733" s="34" t="n">
        <v>500</v>
      </c>
    </row>
    <row r="734" customFormat="false" ht="100.5" hidden="true" customHeight="true" outlineLevel="0" collapsed="false">
      <c r="A734" s="8"/>
      <c r="B734" s="35"/>
      <c r="C734" s="9"/>
      <c r="D734" s="9"/>
      <c r="E734" s="10"/>
      <c r="F734" s="10"/>
      <c r="G734" s="10"/>
      <c r="H734" s="10"/>
      <c r="I734" s="10"/>
      <c r="J734" s="10"/>
      <c r="K734" s="53"/>
      <c r="L734" s="11"/>
      <c r="M734" s="11"/>
      <c r="N734" s="54" t="s">
        <v>371</v>
      </c>
      <c r="O734" s="34" t="n">
        <v>0.01</v>
      </c>
      <c r="P734" s="34" t="n">
        <v>500</v>
      </c>
    </row>
    <row r="735" customFormat="false" ht="14.25" hidden="true" customHeight="false" outlineLevel="0" collapsed="false">
      <c r="A735" s="8"/>
      <c r="B735" s="35"/>
      <c r="C735" s="9"/>
      <c r="D735" s="9"/>
      <c r="E735" s="10"/>
      <c r="F735" s="10"/>
      <c r="G735" s="10"/>
      <c r="H735" s="10"/>
      <c r="I735" s="10"/>
      <c r="J735" s="10"/>
      <c r="L735" s="11"/>
      <c r="M735" s="11"/>
      <c r="N735" s="34" t="s">
        <v>110</v>
      </c>
    </row>
    <row r="736" customFormat="false" ht="14.25" hidden="true" customHeight="false" outlineLevel="0" collapsed="false">
      <c r="A736" s="8"/>
      <c r="B736" s="35"/>
      <c r="C736" s="9"/>
      <c r="D736" s="9"/>
      <c r="E736" s="10"/>
      <c r="F736" s="10"/>
      <c r="G736" s="10"/>
      <c r="H736" s="10"/>
      <c r="I736" s="10"/>
      <c r="J736" s="10"/>
      <c r="K736" s="10"/>
      <c r="L736" s="11"/>
      <c r="M736" s="11"/>
    </row>
    <row r="737" customFormat="false" ht="15" hidden="false" customHeight="true" outlineLevel="0" collapsed="false">
      <c r="A737" s="1" t="s">
        <v>0</v>
      </c>
      <c r="B737" s="35" t="s">
        <v>0</v>
      </c>
      <c r="C737" s="9"/>
      <c r="D737" s="30"/>
      <c r="E737" s="31"/>
      <c r="F737" s="31"/>
      <c r="G737" s="31"/>
      <c r="H737" s="31"/>
      <c r="I737" s="31"/>
      <c r="J737" s="31"/>
      <c r="K737" s="31"/>
      <c r="L737" s="32"/>
      <c r="M737" s="11"/>
      <c r="X737" s="57"/>
    </row>
    <row r="738" customFormat="false" ht="15" hidden="false" customHeight="true" outlineLevel="0" collapsed="false">
      <c r="A738" s="8" t="s">
        <v>0</v>
      </c>
      <c r="B738" s="35" t="s">
        <v>0</v>
      </c>
      <c r="C738" s="9"/>
      <c r="D738" s="10"/>
      <c r="E738" s="10"/>
      <c r="F738" s="10"/>
      <c r="G738" s="10"/>
      <c r="H738" s="10"/>
      <c r="I738" s="10"/>
      <c r="J738" s="10"/>
      <c r="K738" s="10"/>
      <c r="L738" s="10"/>
      <c r="M738" s="11"/>
    </row>
    <row r="739" customFormat="false" ht="8.25" hidden="false" customHeight="true" outlineLevel="0" collapsed="false">
      <c r="A739" s="8" t="s">
        <v>0</v>
      </c>
      <c r="B739" s="35" t="s">
        <v>0</v>
      </c>
      <c r="C739" s="9"/>
      <c r="D739" s="40"/>
      <c r="E739" s="41"/>
      <c r="F739" s="41"/>
      <c r="G739" s="41"/>
      <c r="H739" s="41"/>
      <c r="I739" s="41"/>
      <c r="J739" s="41"/>
      <c r="K739" s="41"/>
      <c r="L739" s="43"/>
      <c r="M739" s="11"/>
    </row>
    <row r="740" customFormat="false" ht="18" hidden="false" customHeight="true" outlineLevel="0" collapsed="false">
      <c r="A740" s="8" t="s">
        <v>0</v>
      </c>
      <c r="B740" s="35" t="s">
        <v>0</v>
      </c>
      <c r="C740" s="9"/>
      <c r="D740" s="9"/>
      <c r="E740" s="49" t="s">
        <v>372</v>
      </c>
      <c r="F740" s="10"/>
      <c r="G740" s="50" t="s">
        <v>13</v>
      </c>
      <c r="H740" s="60" t="s">
        <v>131</v>
      </c>
      <c r="I740" s="10"/>
      <c r="J740" s="10"/>
      <c r="K740" s="51" t="s">
        <v>18</v>
      </c>
      <c r="L740" s="11"/>
      <c r="M740" s="11"/>
    </row>
    <row r="741" customFormat="false" ht="159.75" hidden="false" customHeight="true" outlineLevel="0" collapsed="false">
      <c r="A741" s="8" t="s">
        <v>0</v>
      </c>
      <c r="B741" s="35" t="s">
        <v>0</v>
      </c>
      <c r="C741" s="9"/>
      <c r="D741" s="9"/>
      <c r="E741" s="10"/>
      <c r="F741" s="10"/>
      <c r="G741" s="10"/>
      <c r="H741" s="10"/>
      <c r="I741" s="10"/>
      <c r="J741" s="10"/>
      <c r="K741" s="52" t="str">
        <f aca="false">IF(AND(G740&gt;=O742,G740&lt;=P742),N742,IF(AND(G740&gt;=O743,G740&lt;=P743),N743,IF(AND(G740&gt;=O744,G740&lt;=P744),N744,IF(AND(G740&gt;=O745,G740&lt;=P745),N745,IF(AND(G740&gt;=O746,G740&lt;=P746),N746,IF(AND(G740&gt;=O747,G740&lt;=P747),N747,IF(AND(G740&gt;=O748,G740&lt;=P748),N748,N749)))))))</f>
        <v>Verify Data Entry - Enter 0 for N.N </v>
      </c>
      <c r="L741" s="11"/>
      <c r="M741" s="11"/>
      <c r="O741" s="34" t="s">
        <v>19</v>
      </c>
      <c r="P741" s="34" t="s">
        <v>20</v>
      </c>
    </row>
    <row r="742" customFormat="false" ht="14.25" hidden="true" customHeight="false" outlineLevel="0" collapsed="false">
      <c r="A742" s="8"/>
      <c r="B742" s="35"/>
      <c r="C742" s="9"/>
      <c r="D742" s="9"/>
      <c r="E742" s="10"/>
      <c r="F742" s="10"/>
      <c r="G742" s="10"/>
      <c r="H742" s="10"/>
      <c r="I742" s="10"/>
      <c r="J742" s="10"/>
      <c r="K742" s="53"/>
      <c r="L742" s="11"/>
      <c r="M742" s="11"/>
      <c r="N742" s="54" t="s">
        <v>370</v>
      </c>
      <c r="O742" s="34" t="n">
        <v>0</v>
      </c>
      <c r="P742" s="34" t="n">
        <v>0</v>
      </c>
    </row>
    <row r="743" customFormat="false" ht="144" hidden="true" customHeight="true" outlineLevel="0" collapsed="false">
      <c r="A743" s="8"/>
      <c r="B743" s="35"/>
      <c r="C743" s="9"/>
      <c r="D743" s="9"/>
      <c r="E743" s="10"/>
      <c r="F743" s="10"/>
      <c r="G743" s="10"/>
      <c r="H743" s="10"/>
      <c r="I743" s="10"/>
      <c r="J743" s="10"/>
      <c r="K743" s="53"/>
      <c r="L743" s="11"/>
      <c r="M743" s="11"/>
      <c r="N743" s="54" t="s">
        <v>373</v>
      </c>
      <c r="O743" s="34" t="n">
        <v>0.01</v>
      </c>
      <c r="P743" s="34" t="n">
        <v>1000</v>
      </c>
    </row>
    <row r="744" customFormat="false" ht="144" hidden="true" customHeight="true" outlineLevel="0" collapsed="false">
      <c r="A744" s="8"/>
      <c r="B744" s="35"/>
      <c r="C744" s="9"/>
      <c r="D744" s="9"/>
      <c r="E744" s="10"/>
      <c r="F744" s="10"/>
      <c r="G744" s="10"/>
      <c r="H744" s="10"/>
      <c r="I744" s="10"/>
      <c r="J744" s="10"/>
      <c r="K744" s="53"/>
      <c r="L744" s="11"/>
      <c r="M744" s="11"/>
      <c r="N744" s="54" t="s">
        <v>373</v>
      </c>
      <c r="O744" s="34" t="n">
        <v>0.01</v>
      </c>
      <c r="P744" s="34" t="n">
        <v>1000</v>
      </c>
    </row>
    <row r="745" customFormat="false" ht="144" hidden="true" customHeight="true" outlineLevel="0" collapsed="false">
      <c r="A745" s="8"/>
      <c r="B745" s="35"/>
      <c r="C745" s="9"/>
      <c r="D745" s="9"/>
      <c r="E745" s="10"/>
      <c r="F745" s="10"/>
      <c r="G745" s="10"/>
      <c r="H745" s="10"/>
      <c r="I745" s="10"/>
      <c r="J745" s="10"/>
      <c r="K745" s="53"/>
      <c r="L745" s="11"/>
      <c r="M745" s="11"/>
      <c r="N745" s="54" t="s">
        <v>373</v>
      </c>
      <c r="O745" s="34" t="n">
        <v>0.01</v>
      </c>
      <c r="P745" s="34" t="n">
        <v>1000</v>
      </c>
    </row>
    <row r="746" customFormat="false" ht="144" hidden="true" customHeight="true" outlineLevel="0" collapsed="false">
      <c r="A746" s="8"/>
      <c r="B746" s="35"/>
      <c r="C746" s="9"/>
      <c r="D746" s="9"/>
      <c r="E746" s="10"/>
      <c r="F746" s="10"/>
      <c r="G746" s="10"/>
      <c r="H746" s="10"/>
      <c r="I746" s="10"/>
      <c r="J746" s="10"/>
      <c r="K746" s="53"/>
      <c r="L746" s="11"/>
      <c r="M746" s="11"/>
      <c r="N746" s="54" t="s">
        <v>373</v>
      </c>
      <c r="O746" s="34" t="n">
        <v>0.01</v>
      </c>
      <c r="P746" s="34" t="n">
        <v>1000</v>
      </c>
    </row>
    <row r="747" customFormat="false" ht="144" hidden="true" customHeight="true" outlineLevel="0" collapsed="false">
      <c r="A747" s="8"/>
      <c r="B747" s="35"/>
      <c r="C747" s="9"/>
      <c r="D747" s="9"/>
      <c r="E747" s="10"/>
      <c r="F747" s="10"/>
      <c r="G747" s="10"/>
      <c r="H747" s="10"/>
      <c r="I747" s="10"/>
      <c r="J747" s="10"/>
      <c r="K747" s="53"/>
      <c r="L747" s="11"/>
      <c r="M747" s="11"/>
      <c r="N747" s="54" t="s">
        <v>373</v>
      </c>
      <c r="O747" s="34" t="n">
        <v>0.01</v>
      </c>
      <c r="P747" s="34" t="n">
        <v>1000</v>
      </c>
    </row>
    <row r="748" customFormat="false" ht="147.75" hidden="true" customHeight="true" outlineLevel="0" collapsed="false">
      <c r="A748" s="8"/>
      <c r="B748" s="35"/>
      <c r="C748" s="9"/>
      <c r="D748" s="9"/>
      <c r="E748" s="10"/>
      <c r="F748" s="10"/>
      <c r="G748" s="10"/>
      <c r="H748" s="10"/>
      <c r="I748" s="10"/>
      <c r="J748" s="10"/>
      <c r="K748" s="53"/>
      <c r="L748" s="11"/>
      <c r="M748" s="11"/>
      <c r="N748" s="54" t="s">
        <v>373</v>
      </c>
      <c r="O748" s="34" t="n">
        <v>0.01</v>
      </c>
      <c r="P748" s="34" t="n">
        <v>1000</v>
      </c>
    </row>
    <row r="749" customFormat="false" ht="14.25" hidden="true" customHeight="false" outlineLevel="0" collapsed="false">
      <c r="A749" s="8"/>
      <c r="B749" s="35"/>
      <c r="C749" s="9"/>
      <c r="D749" s="9"/>
      <c r="E749" s="10"/>
      <c r="F749" s="10"/>
      <c r="G749" s="10"/>
      <c r="H749" s="10"/>
      <c r="I749" s="10"/>
      <c r="J749" s="10"/>
      <c r="L749" s="11"/>
      <c r="M749" s="11"/>
      <c r="N749" s="34" t="s">
        <v>110</v>
      </c>
    </row>
    <row r="750" customFormat="false" ht="14.25" hidden="true" customHeight="false" outlineLevel="0" collapsed="false">
      <c r="A750" s="8"/>
      <c r="B750" s="35"/>
      <c r="C750" s="9"/>
      <c r="D750" s="9"/>
      <c r="E750" s="10"/>
      <c r="F750" s="10"/>
      <c r="G750" s="10"/>
      <c r="H750" s="10"/>
      <c r="I750" s="10"/>
      <c r="J750" s="10"/>
      <c r="K750" s="10"/>
      <c r="L750" s="11"/>
      <c r="M750" s="11"/>
    </row>
    <row r="751" customFormat="false" ht="15" hidden="false" customHeight="true" outlineLevel="0" collapsed="false">
      <c r="A751" s="1" t="s">
        <v>0</v>
      </c>
      <c r="B751" s="35" t="s">
        <v>0</v>
      </c>
      <c r="C751" s="9"/>
      <c r="D751" s="30"/>
      <c r="E751" s="31"/>
      <c r="F751" s="31"/>
      <c r="G751" s="31"/>
      <c r="H751" s="31"/>
      <c r="I751" s="31"/>
      <c r="J751" s="31"/>
      <c r="K751" s="31"/>
      <c r="L751" s="32"/>
      <c r="M751" s="11"/>
      <c r="X751" s="57"/>
    </row>
    <row r="752" customFormat="false" ht="14.25" hidden="true" customHeight="false" outlineLevel="0" collapsed="false">
      <c r="A752" s="8" t="s">
        <v>0</v>
      </c>
      <c r="B752" s="35"/>
      <c r="C752" s="9"/>
      <c r="D752" s="10"/>
      <c r="E752" s="10"/>
      <c r="F752" s="10"/>
      <c r="G752" s="10"/>
      <c r="H752" s="10"/>
      <c r="I752" s="10"/>
      <c r="J752" s="10"/>
      <c r="K752" s="10"/>
      <c r="L752" s="10"/>
      <c r="M752" s="11"/>
    </row>
    <row r="753" customFormat="false" ht="14.25" hidden="true" customHeight="false" outlineLevel="0" collapsed="false">
      <c r="A753" s="1" t="s">
        <v>0</v>
      </c>
      <c r="B753" s="35"/>
      <c r="C753" s="9"/>
      <c r="D753" s="10"/>
      <c r="E753" s="10"/>
      <c r="F753" s="10"/>
      <c r="G753" s="10"/>
      <c r="H753" s="10"/>
      <c r="I753" s="10"/>
      <c r="J753" s="10"/>
      <c r="K753" s="10"/>
      <c r="L753" s="10"/>
      <c r="M753" s="11"/>
    </row>
    <row r="754" customFormat="false" ht="15" hidden="false" customHeight="true" outlineLevel="0" collapsed="false">
      <c r="A754" s="1" t="s">
        <v>0</v>
      </c>
      <c r="B754" s="35" t="s">
        <v>0</v>
      </c>
      <c r="C754" s="30"/>
      <c r="D754" s="31"/>
      <c r="E754" s="31"/>
      <c r="F754" s="31"/>
      <c r="G754" s="31"/>
      <c r="H754" s="31"/>
      <c r="I754" s="31"/>
      <c r="J754" s="31"/>
      <c r="K754" s="31"/>
      <c r="L754" s="31"/>
      <c r="M754" s="32"/>
    </row>
    <row r="755" s="33" customFormat="true" ht="6.75" hidden="false" customHeight="true" outlineLevel="0" collapsed="false">
      <c r="A755" s="1" t="s">
        <v>0</v>
      </c>
      <c r="B755" s="35" t="s">
        <v>0</v>
      </c>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34"/>
      <c r="AU755" s="34"/>
      <c r="AV755" s="34"/>
      <c r="AW755" s="34"/>
      <c r="AX755" s="34"/>
      <c r="AY755" s="34"/>
      <c r="AZ755" s="34"/>
    </row>
    <row r="756" customFormat="false" ht="15" hidden="false" customHeight="true" outlineLevel="0" collapsed="false">
      <c r="A756" s="8" t="s">
        <v>0</v>
      </c>
      <c r="B756" s="35" t="s">
        <v>0</v>
      </c>
      <c r="C756" s="40"/>
      <c r="D756" s="41"/>
      <c r="E756" s="41"/>
      <c r="F756" s="41"/>
      <c r="G756" s="41"/>
      <c r="H756" s="41"/>
      <c r="I756" s="41"/>
      <c r="J756" s="41"/>
      <c r="K756" s="41"/>
      <c r="L756" s="41"/>
      <c r="M756" s="43"/>
    </row>
    <row r="757" customFormat="false" ht="27.75" hidden="false" customHeight="true" outlineLevel="0" collapsed="false">
      <c r="A757" s="8" t="s">
        <v>0</v>
      </c>
      <c r="B757" s="35" t="s">
        <v>0</v>
      </c>
      <c r="C757" s="9"/>
      <c r="D757" s="12" t="s">
        <v>276</v>
      </c>
      <c r="E757" s="13"/>
      <c r="F757" s="13"/>
      <c r="G757" s="13"/>
      <c r="H757" s="13"/>
      <c r="I757" s="13"/>
      <c r="J757" s="14"/>
      <c r="K757" s="15"/>
      <c r="L757" s="15"/>
      <c r="M757" s="16"/>
      <c r="N757" s="48"/>
    </row>
    <row r="758" customFormat="false" ht="15" hidden="false" customHeight="true" outlineLevel="0" collapsed="false">
      <c r="A758" s="8" t="s">
        <v>0</v>
      </c>
      <c r="B758" s="35" t="s">
        <v>0</v>
      </c>
      <c r="C758" s="9"/>
      <c r="D758" s="10"/>
      <c r="E758" s="10"/>
      <c r="F758" s="10"/>
      <c r="G758" s="10"/>
      <c r="H758" s="10"/>
      <c r="I758" s="10"/>
      <c r="J758" s="10"/>
      <c r="K758" s="10"/>
      <c r="L758" s="10"/>
      <c r="M758" s="11"/>
    </row>
    <row r="759" customFormat="false" ht="8.25" hidden="false" customHeight="true" outlineLevel="0" collapsed="false">
      <c r="A759" s="8" t="s">
        <v>0</v>
      </c>
      <c r="B759" s="35" t="s">
        <v>0</v>
      </c>
      <c r="C759" s="9"/>
      <c r="D759" s="40"/>
      <c r="E759" s="41"/>
      <c r="F759" s="41"/>
      <c r="G759" s="41"/>
      <c r="H759" s="41"/>
      <c r="I759" s="41"/>
      <c r="J759" s="41"/>
      <c r="K759" s="41"/>
      <c r="L759" s="43"/>
      <c r="M759" s="11"/>
    </row>
    <row r="760" customFormat="false" ht="18" hidden="false" customHeight="true" outlineLevel="0" collapsed="false">
      <c r="A760" s="8" t="s">
        <v>0</v>
      </c>
      <c r="B760" s="35" t="s">
        <v>0</v>
      </c>
      <c r="C760" s="9"/>
      <c r="D760" s="9"/>
      <c r="E760" s="63" t="str">
        <f aca="false">E144</f>
        <v>Magnesium</v>
      </c>
      <c r="F760" s="64"/>
      <c r="G760" s="99" t="n">
        <f aca="false">E155</f>
        <v>90.0378621882658</v>
      </c>
      <c r="H760" s="66" t="str">
        <f aca="false">F155</f>
        <v>ml per day</v>
      </c>
      <c r="I760" s="66" t="str">
        <f aca="false">G155</f>
        <v>for</v>
      </c>
      <c r="J760" s="100" t="n">
        <f aca="false">H155</f>
        <v>1</v>
      </c>
      <c r="K760" s="66" t="str">
        <f aca="false">I155</f>
        <v>day(s)</v>
      </c>
      <c r="L760" s="11"/>
      <c r="M760" s="11"/>
    </row>
    <row r="761" customFormat="false" ht="18" hidden="false" customHeight="true" outlineLevel="0" collapsed="false">
      <c r="A761" s="8" t="s">
        <v>0</v>
      </c>
      <c r="B761" s="35" t="s">
        <v>0</v>
      </c>
      <c r="C761" s="9"/>
      <c r="D761" s="9"/>
      <c r="E761" s="68" t="str">
        <f aca="false">E65</f>
        <v>Calcium</v>
      </c>
      <c r="F761" s="69"/>
      <c r="G761" s="101" t="n">
        <f aca="false">E76</f>
        <v>0</v>
      </c>
      <c r="H761" s="71" t="str">
        <f aca="false">F76</f>
        <v>ml per day</v>
      </c>
      <c r="I761" s="71" t="str">
        <f aca="false">G76</f>
        <v>for</v>
      </c>
      <c r="J761" s="102" t="n">
        <f aca="false">H76</f>
        <v>0</v>
      </c>
      <c r="K761" s="71" t="str">
        <f aca="false">I76</f>
        <v>day(s)</v>
      </c>
      <c r="L761" s="11"/>
      <c r="M761" s="11"/>
    </row>
    <row r="762" customFormat="false" ht="18" hidden="false" customHeight="true" outlineLevel="0" collapsed="false">
      <c r="A762" s="1" t="s">
        <v>0</v>
      </c>
      <c r="B762" s="35" t="s">
        <v>0</v>
      </c>
      <c r="C762" s="9"/>
      <c r="D762" s="9"/>
      <c r="E762" s="68" t="str">
        <f aca="false">E125</f>
        <v>Potassium</v>
      </c>
      <c r="F762" s="69"/>
      <c r="G762" s="101" t="n">
        <f aca="false">E136</f>
        <v>41.7167632653061</v>
      </c>
      <c r="H762" s="71" t="str">
        <f aca="false">F136</f>
        <v>ml per day</v>
      </c>
      <c r="I762" s="71" t="str">
        <f aca="false">G136</f>
        <v>for</v>
      </c>
      <c r="J762" s="102" t="n">
        <f aca="false">H136</f>
        <v>1</v>
      </c>
      <c r="K762" s="71" t="str">
        <f aca="false">I136</f>
        <v>day(s)</v>
      </c>
      <c r="L762" s="11"/>
      <c r="M762" s="11"/>
    </row>
    <row r="763" customFormat="false" ht="18" hidden="false" customHeight="true" outlineLevel="0" collapsed="false">
      <c r="A763" s="1" t="s">
        <v>0</v>
      </c>
      <c r="B763" s="35" t="s">
        <v>0</v>
      </c>
      <c r="C763" s="9"/>
      <c r="D763" s="9"/>
      <c r="E763" s="68" t="str">
        <f aca="false">E106</f>
        <v>Bromine/Bromide</v>
      </c>
      <c r="F763" s="69"/>
      <c r="G763" s="101" t="n">
        <f aca="false">E117</f>
        <v>0</v>
      </c>
      <c r="H763" s="71" t="str">
        <f aca="false">F117</f>
        <v>ml per day</v>
      </c>
      <c r="I763" s="71" t="str">
        <f aca="false">G117</f>
        <v>for</v>
      </c>
      <c r="J763" s="102" t="n">
        <f aca="false">H117</f>
        <v>0</v>
      </c>
      <c r="K763" s="71" t="str">
        <f aca="false">I117</f>
        <v>day(s)</v>
      </c>
      <c r="L763" s="11"/>
      <c r="M763" s="11"/>
    </row>
    <row r="764" customFormat="false" ht="18" hidden="false" customHeight="true" outlineLevel="0" collapsed="false">
      <c r="A764" s="1" t="s">
        <v>0</v>
      </c>
      <c r="B764" s="35" t="s">
        <v>0</v>
      </c>
      <c r="C764" s="9"/>
      <c r="D764" s="9"/>
      <c r="E764" s="68" t="str">
        <f aca="false">E167</f>
        <v>Strontium</v>
      </c>
      <c r="F764" s="69"/>
      <c r="G764" s="101" t="n">
        <f aca="false">E178</f>
        <v>5.36266416666667</v>
      </c>
      <c r="H764" s="71" t="str">
        <f aca="false">F178</f>
        <v>ml per day</v>
      </c>
      <c r="I764" s="71" t="str">
        <f aca="false">G178</f>
        <v>for</v>
      </c>
      <c r="J764" s="102" t="n">
        <f aca="false">H178</f>
        <v>6</v>
      </c>
      <c r="K764" s="71" t="str">
        <f aca="false">I178</f>
        <v>day(s)</v>
      </c>
      <c r="L764" s="11"/>
      <c r="M764" s="11"/>
    </row>
    <row r="765" customFormat="false" ht="18" hidden="false" customHeight="true" outlineLevel="0" collapsed="false">
      <c r="A765" s="1" t="s">
        <v>0</v>
      </c>
      <c r="B765" s="35" t="s">
        <v>0</v>
      </c>
      <c r="C765" s="9"/>
      <c r="D765" s="9"/>
      <c r="E765" s="68" t="str">
        <f aca="false">E87</f>
        <v>Boron</v>
      </c>
      <c r="F765" s="69"/>
      <c r="G765" s="101" t="n">
        <f aca="false">E98</f>
        <v>0</v>
      </c>
      <c r="H765" s="71" t="str">
        <f aca="false">F98</f>
        <v>ml per day</v>
      </c>
      <c r="I765" s="71" t="str">
        <f aca="false">G98</f>
        <v>for</v>
      </c>
      <c r="J765" s="102" t="n">
        <f aca="false">H98</f>
        <v>0</v>
      </c>
      <c r="K765" s="71" t="str">
        <f aca="false">I98</f>
        <v>day(s)</v>
      </c>
      <c r="L765" s="11"/>
      <c r="M765" s="11"/>
    </row>
    <row r="766" customFormat="false" ht="18" hidden="false" customHeight="true" outlineLevel="0" collapsed="false">
      <c r="A766" s="1" t="s">
        <v>0</v>
      </c>
      <c r="B766" s="35" t="s">
        <v>0</v>
      </c>
      <c r="C766" s="9"/>
      <c r="D766" s="9"/>
      <c r="E766" s="63" t="str">
        <f aca="false">E317</f>
        <v>Fluoride/Flourine</v>
      </c>
      <c r="F766" s="64"/>
      <c r="G766" s="99" t="n">
        <f aca="false">E329</f>
        <v>32.175985</v>
      </c>
      <c r="H766" s="66" t="str">
        <f aca="false">F329</f>
        <v>ml per day</v>
      </c>
      <c r="I766" s="66" t="str">
        <f aca="false">G329</f>
        <v>for</v>
      </c>
      <c r="J766" s="100" t="n">
        <f aca="false">H329</f>
        <v>9</v>
      </c>
      <c r="K766" s="66" t="str">
        <f aca="false">I329</f>
        <v>day(s)</v>
      </c>
      <c r="L766" s="11"/>
      <c r="M766" s="11"/>
    </row>
    <row r="767" customFormat="false" ht="18" hidden="false" customHeight="true" outlineLevel="0" collapsed="false">
      <c r="A767" s="1" t="s">
        <v>0</v>
      </c>
      <c r="B767" s="35" t="s">
        <v>0</v>
      </c>
      <c r="C767" s="9"/>
      <c r="D767" s="9"/>
      <c r="E767" s="68" t="str">
        <f aca="false">E470</f>
        <v>Rubidium</v>
      </c>
      <c r="F767" s="69"/>
      <c r="G767" s="103" t="n">
        <f aca="false">E481</f>
        <v>12.19659102</v>
      </c>
      <c r="H767" s="81" t="str">
        <f aca="false">F481</f>
        <v>ml per day</v>
      </c>
      <c r="I767" s="81" t="str">
        <f aca="false">G481</f>
        <v>for</v>
      </c>
      <c r="J767" s="104" t="n">
        <f aca="false">H481</f>
        <v>1</v>
      </c>
      <c r="K767" s="81" t="str">
        <f aca="false">I481</f>
        <v>day(s)</v>
      </c>
      <c r="L767" s="83"/>
      <c r="M767" s="11"/>
    </row>
    <row r="768" customFormat="false" ht="18" hidden="false" customHeight="true" outlineLevel="0" collapsed="false">
      <c r="A768" s="1" t="s">
        <v>0</v>
      </c>
      <c r="B768" s="35" t="s">
        <v>0</v>
      </c>
      <c r="C768" s="9"/>
      <c r="D768" s="9"/>
      <c r="E768" s="73" t="str">
        <f aca="false">E337</f>
        <v>Iodine</v>
      </c>
      <c r="F768" s="74"/>
      <c r="G768" s="79" t="str">
        <f aca="false">E347</f>
        <v>Daily Dosage of Reef Moonshiners Iodide is recommended until 75-95 is achieved. 
As a starting point, 2-3 drops per 100Gallons are dosed daily and the amount of drops is going to be adjusted from ICP to ICP.
Read the Iodine Dosing Instruction page in the Reef Moonshiner's Handbook for all the details and how to apply this routine.
Read the Reef Moonshiner's Handbook guidance for the recommended Cobalt blue dropper bottles as used for other elements as needed.
Info: The dropper bottles will dispense on average 0.03ml of liquid per drop.</v>
      </c>
      <c r="H768" s="79"/>
      <c r="I768" s="79"/>
      <c r="J768" s="79"/>
      <c r="K768" s="79"/>
      <c r="L768" s="80"/>
      <c r="M768" s="11"/>
    </row>
    <row r="769" customFormat="false" ht="18" hidden="false" customHeight="true" outlineLevel="0" collapsed="false">
      <c r="A769" s="1" t="s">
        <v>0</v>
      </c>
      <c r="B769" s="35" t="s">
        <v>0</v>
      </c>
      <c r="C769" s="9"/>
      <c r="D769" s="9"/>
      <c r="E769" s="49"/>
      <c r="F769" s="10"/>
      <c r="G769" s="79"/>
      <c r="H769" s="79"/>
      <c r="I769" s="79"/>
      <c r="J769" s="79"/>
      <c r="K769" s="79"/>
      <c r="L769" s="80"/>
      <c r="M769" s="11"/>
    </row>
    <row r="770" customFormat="false" ht="18" hidden="false" customHeight="true" outlineLevel="0" collapsed="false">
      <c r="A770" s="1" t="s">
        <v>0</v>
      </c>
      <c r="B770" s="35" t="s">
        <v>0</v>
      </c>
      <c r="C770" s="9"/>
      <c r="D770" s="9"/>
      <c r="E770" s="49"/>
      <c r="F770" s="10"/>
      <c r="G770" s="79"/>
      <c r="H770" s="79"/>
      <c r="I770" s="79"/>
      <c r="J770" s="79"/>
      <c r="K770" s="79"/>
      <c r="L770" s="80"/>
      <c r="M770" s="11"/>
    </row>
    <row r="771" customFormat="false" ht="18" hidden="false" customHeight="true" outlineLevel="0" collapsed="false">
      <c r="A771" s="1" t="s">
        <v>0</v>
      </c>
      <c r="B771" s="35" t="s">
        <v>0</v>
      </c>
      <c r="C771" s="9"/>
      <c r="D771" s="9"/>
      <c r="E771" s="49"/>
      <c r="F771" s="10"/>
      <c r="G771" s="79"/>
      <c r="H771" s="79"/>
      <c r="I771" s="79"/>
      <c r="J771" s="79"/>
      <c r="K771" s="79"/>
      <c r="L771" s="80"/>
      <c r="M771" s="11"/>
    </row>
    <row r="772" customFormat="false" ht="18" hidden="false" customHeight="true" outlineLevel="0" collapsed="false">
      <c r="A772" s="1" t="s">
        <v>0</v>
      </c>
      <c r="B772" s="35" t="s">
        <v>0</v>
      </c>
      <c r="C772" s="9"/>
      <c r="D772" s="9"/>
      <c r="E772" s="49"/>
      <c r="F772" s="10"/>
      <c r="G772" s="79"/>
      <c r="H772" s="79"/>
      <c r="I772" s="79"/>
      <c r="J772" s="79"/>
      <c r="K772" s="79"/>
      <c r="L772" s="80"/>
      <c r="M772" s="11"/>
    </row>
    <row r="773" customFormat="false" ht="18" hidden="false" customHeight="true" outlineLevel="0" collapsed="false">
      <c r="A773" s="1" t="s">
        <v>0</v>
      </c>
      <c r="B773" s="35" t="s">
        <v>0</v>
      </c>
      <c r="C773" s="9"/>
      <c r="D773" s="9"/>
      <c r="E773" s="49"/>
      <c r="F773" s="10"/>
      <c r="G773" s="79"/>
      <c r="H773" s="79"/>
      <c r="I773" s="79"/>
      <c r="J773" s="79"/>
      <c r="K773" s="79"/>
      <c r="L773" s="80"/>
      <c r="M773" s="11"/>
    </row>
    <row r="774" customFormat="false" ht="18" hidden="false" customHeight="true" outlineLevel="0" collapsed="false">
      <c r="A774" s="1" t="s">
        <v>0</v>
      </c>
      <c r="B774" s="35" t="s">
        <v>0</v>
      </c>
      <c r="C774" s="9"/>
      <c r="D774" s="9"/>
      <c r="E774" s="49"/>
      <c r="F774" s="10"/>
      <c r="G774" s="79"/>
      <c r="H774" s="79"/>
      <c r="I774" s="79"/>
      <c r="J774" s="79"/>
      <c r="K774" s="79"/>
      <c r="L774" s="80"/>
      <c r="M774" s="11"/>
    </row>
    <row r="775" customFormat="false" ht="18" hidden="false" customHeight="true" outlineLevel="0" collapsed="false">
      <c r="A775" s="1" t="s">
        <v>0</v>
      </c>
      <c r="B775" s="35" t="s">
        <v>0</v>
      </c>
      <c r="C775" s="9"/>
      <c r="D775" s="9"/>
      <c r="E775" s="63"/>
      <c r="F775" s="64"/>
      <c r="G775" s="79"/>
      <c r="H775" s="79"/>
      <c r="I775" s="79"/>
      <c r="J775" s="79"/>
      <c r="K775" s="79"/>
      <c r="L775" s="80"/>
      <c r="M775" s="11"/>
    </row>
    <row r="776" customFormat="false" ht="18" hidden="false" customHeight="true" outlineLevel="0" collapsed="false">
      <c r="A776" s="1" t="s">
        <v>0</v>
      </c>
      <c r="B776" s="35" t="s">
        <v>0</v>
      </c>
      <c r="C776" s="9"/>
      <c r="D776" s="9"/>
      <c r="E776" s="68" t="str">
        <f aca="false">E204</f>
        <v>Barium</v>
      </c>
      <c r="F776" s="69"/>
      <c r="G776" s="103" t="n">
        <f aca="false">E216</f>
        <v>21.19072518</v>
      </c>
      <c r="H776" s="81" t="str">
        <f aca="false">F216</f>
        <v>ml per day</v>
      </c>
      <c r="I776" s="81" t="str">
        <f aca="false">G216</f>
        <v>for</v>
      </c>
      <c r="J776" s="104" t="n">
        <f aca="false">H216</f>
        <v>4</v>
      </c>
      <c r="K776" s="81" t="str">
        <f aca="false">I216</f>
        <v>day(s)</v>
      </c>
      <c r="L776" s="83"/>
      <c r="M776" s="11"/>
    </row>
    <row r="777" customFormat="false" ht="18" hidden="false" customHeight="true" outlineLevel="0" collapsed="false">
      <c r="A777" s="1" t="s">
        <v>0</v>
      </c>
      <c r="B777" s="35" t="s">
        <v>0</v>
      </c>
      <c r="C777" s="9"/>
      <c r="D777" s="9"/>
      <c r="E777" s="68" t="str">
        <f aca="false">E431</f>
        <v>Molybdenum</v>
      </c>
      <c r="F777" s="69"/>
      <c r="G777" s="103" t="n">
        <f aca="false">E442</f>
        <v>1.7034345</v>
      </c>
      <c r="H777" s="81" t="str">
        <f aca="false">F442</f>
        <v>ml per day</v>
      </c>
      <c r="I777" s="81" t="str">
        <f aca="false">G442</f>
        <v>for</v>
      </c>
      <c r="J777" s="104" t="n">
        <f aca="false">H442</f>
        <v>1</v>
      </c>
      <c r="K777" s="81" t="str">
        <f aca="false">I442</f>
        <v>day(s)</v>
      </c>
      <c r="L777" s="83"/>
      <c r="M777" s="11"/>
    </row>
    <row r="778" customFormat="false" ht="18" hidden="false" customHeight="true" outlineLevel="0" collapsed="false">
      <c r="A778" s="1" t="s">
        <v>0</v>
      </c>
      <c r="B778" s="35" t="s">
        <v>0</v>
      </c>
      <c r="C778" s="9"/>
      <c r="D778" s="9"/>
      <c r="E778" s="68" t="str">
        <f aca="false">E450</f>
        <v>Nickel</v>
      </c>
      <c r="F778" s="69"/>
      <c r="G778" s="103" t="n">
        <f aca="false">E462</f>
        <v>1.66936581</v>
      </c>
      <c r="H778" s="81" t="str">
        <f aca="false">F462</f>
        <v>ml per day</v>
      </c>
      <c r="I778" s="81" t="str">
        <f aca="false">G462</f>
        <v>for</v>
      </c>
      <c r="J778" s="104" t="n">
        <f aca="false">H462</f>
        <v>2</v>
      </c>
      <c r="K778" s="81" t="str">
        <f aca="false">I462</f>
        <v>day(s)</v>
      </c>
      <c r="L778" s="83"/>
      <c r="M778" s="11"/>
    </row>
    <row r="779" customFormat="false" ht="18" hidden="false" customHeight="true" outlineLevel="0" collapsed="false">
      <c r="A779" s="1" t="s">
        <v>0</v>
      </c>
      <c r="B779" s="35" t="s">
        <v>0</v>
      </c>
      <c r="C779" s="9"/>
      <c r="D779" s="9"/>
      <c r="E779" s="73" t="str">
        <f aca="false">E400</f>
        <v>Manganese</v>
      </c>
      <c r="F779" s="74"/>
      <c r="G779" s="105" t="n">
        <f aca="false">E411</f>
        <v>0.3406869</v>
      </c>
      <c r="H779" s="85" t="str">
        <f aca="false">F411</f>
        <v>ml per day</v>
      </c>
      <c r="I779" s="85"/>
      <c r="J779" s="86" t="s">
        <v>277</v>
      </c>
      <c r="K779" s="84"/>
      <c r="L779" s="83"/>
      <c r="M779" s="11"/>
    </row>
    <row r="780" customFormat="false" ht="18" hidden="false" customHeight="true" outlineLevel="0" collapsed="false">
      <c r="A780" s="1" t="s">
        <v>0</v>
      </c>
      <c r="B780" s="35" t="s">
        <v>0</v>
      </c>
      <c r="C780" s="9"/>
      <c r="D780" s="9"/>
      <c r="E780" s="87"/>
      <c r="F780" s="64"/>
      <c r="G780" s="106" t="n">
        <f aca="false">E418</f>
        <v>0.90009749009247</v>
      </c>
      <c r="H780" s="65" t="str">
        <f aca="false">F418</f>
        <v>ml per day</v>
      </c>
      <c r="I780" s="65"/>
      <c r="J780" s="89" t="s">
        <v>278</v>
      </c>
      <c r="K780" s="88"/>
      <c r="L780" s="83"/>
      <c r="M780" s="11"/>
    </row>
    <row r="781" customFormat="false" ht="18" hidden="false" customHeight="true" outlineLevel="0" collapsed="false">
      <c r="A781" s="1" t="s">
        <v>0</v>
      </c>
      <c r="B781" s="35" t="s">
        <v>0</v>
      </c>
      <c r="C781" s="9"/>
      <c r="D781" s="9"/>
      <c r="E781" s="73" t="str">
        <f aca="false">E224</f>
        <v>Chromium/Chrome</v>
      </c>
      <c r="F781" s="74"/>
      <c r="G781" s="105" t="n">
        <f aca="false">E235</f>
        <v>0.06813738</v>
      </c>
      <c r="H781" s="85" t="str">
        <f aca="false">F235</f>
        <v>ml per day</v>
      </c>
      <c r="I781" s="85"/>
      <c r="J781" s="86" t="s">
        <v>279</v>
      </c>
      <c r="K781" s="84"/>
      <c r="L781" s="83"/>
      <c r="M781" s="11"/>
    </row>
    <row r="782" customFormat="false" ht="18" hidden="false" customHeight="true" outlineLevel="0" collapsed="false">
      <c r="A782" s="1" t="s">
        <v>0</v>
      </c>
      <c r="B782" s="35" t="s">
        <v>0</v>
      </c>
      <c r="C782" s="9"/>
      <c r="D782" s="9"/>
      <c r="E782" s="63"/>
      <c r="F782" s="64"/>
      <c r="G782" s="106" t="n">
        <f aca="false">E242</f>
        <v>0.90009749009247</v>
      </c>
      <c r="H782" s="65" t="str">
        <f aca="false">F242</f>
        <v>ml per day</v>
      </c>
      <c r="I782" s="65"/>
      <c r="J782" s="89" t="s">
        <v>280</v>
      </c>
      <c r="K782" s="88"/>
      <c r="L782" s="83"/>
      <c r="M782" s="11"/>
    </row>
    <row r="783" customFormat="false" ht="18" hidden="false" customHeight="true" outlineLevel="0" collapsed="false">
      <c r="A783" s="1" t="s">
        <v>0</v>
      </c>
      <c r="B783" s="35" t="s">
        <v>0</v>
      </c>
      <c r="C783" s="9"/>
      <c r="D783" s="9"/>
      <c r="E783" s="73" t="str">
        <f aca="false">E255</f>
        <v>Cobalt</v>
      </c>
      <c r="F783" s="74"/>
      <c r="G783" s="105" t="n">
        <f aca="false">E266</f>
        <v>0.0674627524752475</v>
      </c>
      <c r="H783" s="85" t="str">
        <f aca="false">F266</f>
        <v>ml per day</v>
      </c>
      <c r="I783" s="85"/>
      <c r="J783" s="86" t="s">
        <v>281</v>
      </c>
      <c r="K783" s="84"/>
      <c r="L783" s="83"/>
      <c r="M783" s="11"/>
    </row>
    <row r="784" customFormat="false" ht="18" hidden="false" customHeight="true" outlineLevel="0" collapsed="false">
      <c r="A784" s="1" t="s">
        <v>0</v>
      </c>
      <c r="B784" s="35" t="s">
        <v>0</v>
      </c>
      <c r="C784" s="9"/>
      <c r="D784" s="9"/>
      <c r="E784" s="63"/>
      <c r="F784" s="64"/>
      <c r="G784" s="106" t="n">
        <f aca="false">E273</f>
        <v>0.90009749009247</v>
      </c>
      <c r="H784" s="65" t="str">
        <f aca="false">F273</f>
        <v>ml per day</v>
      </c>
      <c r="I784" s="65"/>
      <c r="J784" s="89" t="s">
        <v>282</v>
      </c>
      <c r="K784" s="88"/>
      <c r="L784" s="83"/>
      <c r="M784" s="11"/>
    </row>
    <row r="785" customFormat="false" ht="18" hidden="false" customHeight="true" outlineLevel="0" collapsed="false">
      <c r="A785" s="1" t="s">
        <v>0</v>
      </c>
      <c r="B785" s="35" t="s">
        <v>0</v>
      </c>
      <c r="C785" s="9"/>
      <c r="D785" s="9"/>
      <c r="E785" s="73" t="str">
        <f aca="false">E286</f>
        <v>Iron</v>
      </c>
      <c r="F785" s="74"/>
      <c r="G785" s="105" t="n">
        <f aca="false">E297</f>
        <v>0.0315450833333333</v>
      </c>
      <c r="H785" s="85" t="str">
        <f aca="false">F297</f>
        <v>ml per day</v>
      </c>
      <c r="I785" s="85"/>
      <c r="J785" s="86" t="s">
        <v>283</v>
      </c>
      <c r="K785" s="84"/>
      <c r="L785" s="83"/>
      <c r="M785" s="11"/>
    </row>
    <row r="786" customFormat="false" ht="18" hidden="false" customHeight="true" outlineLevel="0" collapsed="false">
      <c r="A786" s="1" t="s">
        <v>0</v>
      </c>
      <c r="B786" s="35" t="s">
        <v>0</v>
      </c>
      <c r="C786" s="9"/>
      <c r="D786" s="9"/>
      <c r="E786" s="63"/>
      <c r="F786" s="64"/>
      <c r="G786" s="106" t="n">
        <f aca="false">E304</f>
        <v>0.899384635691658</v>
      </c>
      <c r="H786" s="65" t="str">
        <f aca="false">F304</f>
        <v>ml per day</v>
      </c>
      <c r="I786" s="65"/>
      <c r="J786" s="89" t="s">
        <v>284</v>
      </c>
      <c r="K786" s="88"/>
      <c r="L786" s="83"/>
      <c r="M786" s="11"/>
    </row>
    <row r="787" customFormat="false" ht="18" hidden="false" customHeight="true" outlineLevel="0" collapsed="false">
      <c r="A787" s="1" t="s">
        <v>0</v>
      </c>
      <c r="B787" s="35" t="s">
        <v>0</v>
      </c>
      <c r="C787" s="9"/>
      <c r="D787" s="9"/>
      <c r="E787" s="73" t="str">
        <f aca="false">E520</f>
        <v>Vanadium</v>
      </c>
      <c r="F787" s="74"/>
      <c r="G787" s="79" t="str">
        <f aca="false">E530</f>
        <v>Daily Dosage of RM Vanadium is recommended until 1-2µg/L is achieved. 
As a starting point, 1-2 drops per 100Gallons are dosed daily and the amount of drops is going to be adjusted from ICP to ICP.
Read the Reef Moonshiner's Handbook guidance for the recommended Cobalt blue dropper bottles as used for other elements such as Iodide dosing. Info: The dropper bottles will dispense on average 0.03ml of liquid per drop.</v>
      </c>
      <c r="H787" s="79"/>
      <c r="I787" s="79"/>
      <c r="J787" s="79"/>
      <c r="K787" s="79"/>
      <c r="L787" s="83"/>
      <c r="M787" s="11"/>
    </row>
    <row r="788" customFormat="false" ht="18" hidden="false" customHeight="true" outlineLevel="0" collapsed="false">
      <c r="A788" s="1" t="s">
        <v>0</v>
      </c>
      <c r="B788" s="35" t="s">
        <v>0</v>
      </c>
      <c r="C788" s="9"/>
      <c r="D788" s="9"/>
      <c r="E788" s="49"/>
      <c r="F788" s="10"/>
      <c r="G788" s="79"/>
      <c r="H788" s="79"/>
      <c r="I788" s="79"/>
      <c r="J788" s="79"/>
      <c r="K788" s="79"/>
      <c r="L788" s="83"/>
      <c r="M788" s="11"/>
    </row>
    <row r="789" customFormat="false" ht="18" hidden="false" customHeight="true" outlineLevel="0" collapsed="false">
      <c r="A789" s="1" t="s">
        <v>0</v>
      </c>
      <c r="B789" s="35" t="s">
        <v>0</v>
      </c>
      <c r="C789" s="9"/>
      <c r="D789" s="9"/>
      <c r="E789" s="49"/>
      <c r="F789" s="10"/>
      <c r="G789" s="79"/>
      <c r="H789" s="79"/>
      <c r="I789" s="79"/>
      <c r="J789" s="79"/>
      <c r="K789" s="79"/>
      <c r="L789" s="11"/>
      <c r="M789" s="11"/>
    </row>
    <row r="790" customFormat="false" ht="18" hidden="false" customHeight="true" outlineLevel="0" collapsed="false">
      <c r="A790" s="1" t="s">
        <v>0</v>
      </c>
      <c r="B790" s="35" t="s">
        <v>0</v>
      </c>
      <c r="C790" s="9"/>
      <c r="D790" s="9"/>
      <c r="E790" s="49"/>
      <c r="F790" s="10"/>
      <c r="G790" s="79"/>
      <c r="H790" s="79"/>
      <c r="I790" s="79"/>
      <c r="J790" s="79"/>
      <c r="K790" s="79"/>
      <c r="L790" s="11"/>
      <c r="M790" s="11"/>
    </row>
    <row r="791" customFormat="false" ht="18" hidden="false" customHeight="true" outlineLevel="0" collapsed="false">
      <c r="A791" s="1" t="s">
        <v>0</v>
      </c>
      <c r="B791" s="35" t="s">
        <v>0</v>
      </c>
      <c r="C791" s="9"/>
      <c r="D791" s="9"/>
      <c r="E791" s="63"/>
      <c r="F791" s="64"/>
      <c r="G791" s="79"/>
      <c r="H791" s="79"/>
      <c r="I791" s="79"/>
      <c r="J791" s="79"/>
      <c r="K791" s="79"/>
      <c r="L791" s="11"/>
      <c r="M791" s="11"/>
    </row>
    <row r="792" customFormat="false" ht="18" hidden="false" customHeight="true" outlineLevel="0" collapsed="false">
      <c r="A792" s="1" t="s">
        <v>0</v>
      </c>
      <c r="B792" s="35" t="s">
        <v>0</v>
      </c>
      <c r="C792" s="9"/>
      <c r="D792" s="9"/>
      <c r="E792" s="68" t="str">
        <f aca="false">E538</f>
        <v>Zinc</v>
      </c>
      <c r="F792" s="69"/>
      <c r="G792" s="101" t="n">
        <f aca="false">E550</f>
        <v>0.553048401</v>
      </c>
      <c r="H792" s="71" t="str">
        <f aca="false">F550</f>
        <v>ml per day</v>
      </c>
      <c r="I792" s="71" t="str">
        <f aca="false">G550</f>
        <v>for</v>
      </c>
      <c r="J792" s="102" t="n">
        <f aca="false">H550</f>
        <v>3</v>
      </c>
      <c r="K792" s="71" t="str">
        <f aca="false">I550</f>
        <v>day(s)</v>
      </c>
      <c r="L792" s="11"/>
      <c r="M792" s="11"/>
    </row>
    <row r="793" customFormat="false" ht="18" hidden="false" customHeight="true" outlineLevel="0" collapsed="false">
      <c r="A793" s="1" t="s">
        <v>0</v>
      </c>
      <c r="B793" s="35" t="s">
        <v>0</v>
      </c>
      <c r="C793" s="9"/>
      <c r="D793" s="9"/>
      <c r="E793" s="49"/>
      <c r="F793" s="10"/>
      <c r="G793" s="55"/>
      <c r="H793" s="55"/>
      <c r="I793" s="55"/>
      <c r="J793" s="55"/>
      <c r="K793" s="55"/>
      <c r="L793" s="11"/>
      <c r="M793" s="11"/>
    </row>
    <row r="794" customFormat="false" ht="15" hidden="false" customHeight="true" outlineLevel="0" collapsed="false">
      <c r="A794" s="1" t="s">
        <v>0</v>
      </c>
      <c r="B794" s="35" t="s">
        <v>0</v>
      </c>
      <c r="C794" s="9"/>
      <c r="D794" s="30"/>
      <c r="E794" s="31"/>
      <c r="F794" s="31"/>
      <c r="G794" s="31"/>
      <c r="H794" s="31"/>
      <c r="I794" s="31"/>
      <c r="J794" s="31"/>
      <c r="K794" s="31"/>
      <c r="L794" s="32"/>
      <c r="M794" s="11"/>
      <c r="X794" s="57"/>
    </row>
    <row r="795" customFormat="false" ht="15" hidden="false" customHeight="true" outlineLevel="0" collapsed="false">
      <c r="A795" s="8" t="s">
        <v>0</v>
      </c>
      <c r="B795" s="35" t="s">
        <v>0</v>
      </c>
      <c r="C795" s="9"/>
      <c r="D795" s="10"/>
      <c r="E795" s="10"/>
      <c r="F795" s="10"/>
      <c r="G795" s="10"/>
      <c r="H795" s="10"/>
      <c r="I795" s="10"/>
      <c r="J795" s="10"/>
      <c r="K795" s="10"/>
      <c r="L795" s="10"/>
      <c r="M795" s="11"/>
    </row>
    <row r="796" customFormat="false" ht="27.75" hidden="false" customHeight="true" outlineLevel="0" collapsed="false">
      <c r="A796" s="8" t="s">
        <v>0</v>
      </c>
      <c r="B796" s="35" t="s">
        <v>0</v>
      </c>
      <c r="C796" s="9"/>
      <c r="D796" s="12" t="s">
        <v>285</v>
      </c>
      <c r="E796" s="13"/>
      <c r="F796" s="13"/>
      <c r="G796" s="13"/>
      <c r="H796" s="13"/>
      <c r="I796" s="13"/>
      <c r="J796" s="14"/>
      <c r="K796" s="15"/>
      <c r="L796" s="15"/>
      <c r="M796" s="16"/>
      <c r="N796" s="48"/>
    </row>
    <row r="797" customFormat="false" ht="15" hidden="false" customHeight="true" outlineLevel="0" collapsed="false">
      <c r="A797" s="8" t="s">
        <v>0</v>
      </c>
      <c r="B797" s="35" t="s">
        <v>0</v>
      </c>
      <c r="C797" s="9"/>
      <c r="D797" s="10"/>
      <c r="E797" s="10"/>
      <c r="F797" s="10"/>
      <c r="G797" s="10"/>
      <c r="H797" s="10"/>
      <c r="I797" s="10"/>
      <c r="J797" s="10"/>
      <c r="K797" s="10"/>
      <c r="L797" s="10"/>
      <c r="M797" s="11"/>
    </row>
    <row r="798" customFormat="false" ht="8.25" hidden="false" customHeight="true" outlineLevel="0" collapsed="false">
      <c r="A798" s="8" t="s">
        <v>0</v>
      </c>
      <c r="B798" s="35" t="s">
        <v>0</v>
      </c>
      <c r="C798" s="9"/>
      <c r="D798" s="40"/>
      <c r="E798" s="41"/>
      <c r="F798" s="41"/>
      <c r="G798" s="41"/>
      <c r="H798" s="41"/>
      <c r="I798" s="41"/>
      <c r="J798" s="41"/>
      <c r="K798" s="41"/>
      <c r="L798" s="43"/>
      <c r="M798" s="11"/>
    </row>
    <row r="799" customFormat="false" ht="18" hidden="false" customHeight="true" outlineLevel="0" collapsed="false">
      <c r="A799" s="1" t="s">
        <v>0</v>
      </c>
      <c r="B799" s="35" t="s">
        <v>0</v>
      </c>
      <c r="C799" s="9"/>
      <c r="D799" s="9"/>
      <c r="E799" s="73" t="str">
        <f aca="false">E489</f>
        <v>Selenium</v>
      </c>
      <c r="F799" s="74"/>
      <c r="G799" s="105" t="n">
        <f aca="false">E500</f>
        <v>0.06813738</v>
      </c>
      <c r="H799" s="85" t="str">
        <f aca="false">F500</f>
        <v>ml per day</v>
      </c>
      <c r="I799" s="85"/>
      <c r="J799" s="86" t="s">
        <v>286</v>
      </c>
      <c r="K799" s="84"/>
      <c r="L799" s="83"/>
      <c r="M799" s="11"/>
    </row>
    <row r="800" customFormat="false" ht="18" hidden="false" customHeight="true" outlineLevel="0" collapsed="false">
      <c r="A800" s="1" t="s">
        <v>0</v>
      </c>
      <c r="B800" s="35" t="s">
        <v>0</v>
      </c>
      <c r="C800" s="9"/>
      <c r="D800" s="9"/>
      <c r="E800" s="63"/>
      <c r="F800" s="64"/>
      <c r="G800" s="106" t="n">
        <f aca="false">E507</f>
        <v>0.90009749009247</v>
      </c>
      <c r="H800" s="65" t="str">
        <f aca="false">F507</f>
        <v>ml per day</v>
      </c>
      <c r="I800" s="65"/>
      <c r="J800" s="89" t="s">
        <v>287</v>
      </c>
      <c r="K800" s="88"/>
      <c r="L800" s="83"/>
      <c r="M800" s="11"/>
    </row>
    <row r="801" customFormat="false" ht="18" hidden="false" customHeight="true" outlineLevel="0" collapsed="false">
      <c r="A801" s="1" t="s">
        <v>0</v>
      </c>
      <c r="B801" s="35" t="s">
        <v>0</v>
      </c>
      <c r="C801" s="9"/>
      <c r="D801" s="9"/>
      <c r="E801" s="68" t="str">
        <f aca="false">E355</f>
        <v>Copper</v>
      </c>
      <c r="F801" s="69"/>
      <c r="G801" s="103" t="n">
        <f aca="false">E373</f>
        <v>0.900335359408034</v>
      </c>
      <c r="H801" s="70" t="str">
        <f aca="false">F373</f>
        <v>ml per day</v>
      </c>
      <c r="I801" s="70"/>
      <c r="J801" s="110" t="s">
        <v>442</v>
      </c>
      <c r="K801" s="81"/>
      <c r="L801" s="83"/>
      <c r="M801" s="11"/>
    </row>
    <row r="802" customFormat="false" ht="18" hidden="false" customHeight="true" outlineLevel="0" collapsed="false">
      <c r="A802" s="8" t="s">
        <v>0</v>
      </c>
      <c r="B802" s="35" t="s">
        <v>0</v>
      </c>
      <c r="C802" s="9"/>
      <c r="D802" s="9"/>
      <c r="E802" s="63" t="s">
        <v>288</v>
      </c>
      <c r="F802" s="64"/>
      <c r="G802" s="66" t="s">
        <v>289</v>
      </c>
      <c r="H802" s="66"/>
      <c r="I802" s="66"/>
      <c r="J802" s="66"/>
      <c r="K802" s="66"/>
      <c r="L802" s="11"/>
      <c r="M802" s="11"/>
    </row>
    <row r="803" customFormat="false" ht="18" hidden="false" customHeight="true" outlineLevel="0" collapsed="false">
      <c r="A803" s="8" t="s">
        <v>0</v>
      </c>
      <c r="B803" s="35" t="s">
        <v>0</v>
      </c>
      <c r="C803" s="9"/>
      <c r="D803" s="9"/>
      <c r="E803" s="68" t="s">
        <v>290</v>
      </c>
      <c r="F803" s="69"/>
      <c r="G803" s="71" t="s">
        <v>291</v>
      </c>
      <c r="H803" s="71"/>
      <c r="I803" s="71"/>
      <c r="J803" s="71"/>
      <c r="K803" s="71" t="s">
        <v>292</v>
      </c>
      <c r="L803" s="11"/>
      <c r="M803" s="11"/>
    </row>
    <row r="804" customFormat="false" ht="18" hidden="false" customHeight="true" outlineLevel="0" collapsed="false">
      <c r="A804" s="8" t="s">
        <v>4</v>
      </c>
      <c r="B804" s="35" t="s">
        <v>0</v>
      </c>
      <c r="C804" s="9"/>
      <c r="D804" s="9"/>
      <c r="E804" s="68" t="s">
        <v>293</v>
      </c>
      <c r="F804" s="69"/>
      <c r="G804" s="71" t="s">
        <v>294</v>
      </c>
      <c r="H804" s="71"/>
      <c r="I804" s="71"/>
      <c r="J804" s="71"/>
      <c r="K804" s="71"/>
      <c r="L804" s="11"/>
      <c r="M804" s="11"/>
    </row>
    <row r="805" customFormat="false" ht="18" hidden="false" customHeight="true" outlineLevel="0" collapsed="false">
      <c r="A805" s="1" t="s">
        <v>0</v>
      </c>
      <c r="B805" s="35" t="s">
        <v>0</v>
      </c>
      <c r="C805" s="9"/>
      <c r="D805" s="9"/>
      <c r="E805" s="49"/>
      <c r="F805" s="10"/>
      <c r="G805" s="55"/>
      <c r="H805" s="55"/>
      <c r="I805" s="55"/>
      <c r="J805" s="55"/>
      <c r="K805" s="55"/>
      <c r="L805" s="11"/>
      <c r="M805" s="11"/>
    </row>
    <row r="806" customFormat="false" ht="15" hidden="false" customHeight="true" outlineLevel="0" collapsed="false">
      <c r="A806" s="1" t="s">
        <v>0</v>
      </c>
      <c r="B806" s="35" t="s">
        <v>0</v>
      </c>
      <c r="C806" s="9"/>
      <c r="D806" s="30"/>
      <c r="E806" s="31"/>
      <c r="F806" s="31"/>
      <c r="G806" s="31"/>
      <c r="H806" s="31"/>
      <c r="I806" s="31"/>
      <c r="J806" s="31"/>
      <c r="K806" s="31"/>
      <c r="L806" s="32"/>
      <c r="M806" s="11"/>
      <c r="X806" s="57"/>
    </row>
    <row r="807" customFormat="false" ht="14.25" hidden="false" customHeight="false" outlineLevel="0" collapsed="false">
      <c r="A807" s="8" t="s">
        <v>0</v>
      </c>
      <c r="B807" s="35" t="s">
        <v>0</v>
      </c>
      <c r="C807" s="9"/>
      <c r="D807" s="10"/>
      <c r="E807" s="10"/>
      <c r="F807" s="10"/>
      <c r="G807" s="10"/>
      <c r="H807" s="10"/>
      <c r="I807" s="10"/>
      <c r="J807" s="10"/>
      <c r="K807" s="10"/>
      <c r="L807" s="10"/>
      <c r="M807" s="11"/>
    </row>
    <row r="808" customFormat="false" ht="15" hidden="false" customHeight="true" outlineLevel="0" collapsed="false">
      <c r="A808" s="1" t="s">
        <v>0</v>
      </c>
      <c r="B808" s="35" t="s">
        <v>0</v>
      </c>
      <c r="C808" s="30"/>
      <c r="D808" s="31"/>
      <c r="E808" s="31"/>
      <c r="F808" s="31"/>
      <c r="G808" s="31"/>
      <c r="H808" s="31"/>
      <c r="I808" s="31"/>
      <c r="J808" s="31"/>
      <c r="K808" s="31"/>
      <c r="L808" s="31"/>
      <c r="M808" s="32"/>
    </row>
    <row r="809" s="33" customFormat="true" ht="6.75" hidden="false" customHeight="true" outlineLevel="0" collapsed="false">
      <c r="A809" s="1" t="s">
        <v>0</v>
      </c>
      <c r="B809" s="35" t="s">
        <v>0</v>
      </c>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34"/>
      <c r="AW809" s="34"/>
      <c r="AX809" s="34"/>
      <c r="AY809" s="34"/>
      <c r="AZ809" s="34"/>
    </row>
    <row r="810" customFormat="false" ht="15" hidden="false" customHeight="true" outlineLevel="0" collapsed="false">
      <c r="A810" s="8" t="s">
        <v>0</v>
      </c>
      <c r="B810" s="35" t="s">
        <v>0</v>
      </c>
      <c r="C810" s="40"/>
      <c r="D810" s="41"/>
      <c r="E810" s="41"/>
      <c r="F810" s="41"/>
      <c r="G810" s="41"/>
      <c r="H810" s="41"/>
      <c r="I810" s="41"/>
      <c r="J810" s="41"/>
      <c r="K810" s="41"/>
      <c r="L810" s="41"/>
      <c r="M810" s="43"/>
      <c r="AC810" s="34" t="s">
        <v>295</v>
      </c>
    </row>
    <row r="811" customFormat="false" ht="27.75" hidden="false" customHeight="true" outlineLevel="0" collapsed="false">
      <c r="A811" s="8" t="s">
        <v>0</v>
      </c>
      <c r="B811" s="35" t="s">
        <v>0</v>
      </c>
      <c r="C811" s="9"/>
      <c r="D811" s="12" t="s">
        <v>296</v>
      </c>
      <c r="E811" s="13"/>
      <c r="F811" s="13"/>
      <c r="G811" s="13"/>
      <c r="H811" s="13"/>
      <c r="I811" s="13"/>
      <c r="J811" s="14"/>
      <c r="K811" s="15"/>
      <c r="L811" s="15"/>
      <c r="M811" s="16"/>
      <c r="N811" s="48"/>
      <c r="AC811" s="34" t="s">
        <v>297</v>
      </c>
    </row>
    <row r="812" customFormat="false" ht="15" hidden="false" customHeight="true" outlineLevel="0" collapsed="false">
      <c r="A812" s="8" t="s">
        <v>0</v>
      </c>
      <c r="B812" s="35" t="s">
        <v>0</v>
      </c>
      <c r="C812" s="9"/>
      <c r="D812" s="10"/>
      <c r="E812" s="10"/>
      <c r="F812" s="10"/>
      <c r="G812" s="10"/>
      <c r="H812" s="10"/>
      <c r="I812" s="10"/>
      <c r="J812" s="10"/>
      <c r="K812" s="10"/>
      <c r="L812" s="10"/>
      <c r="M812" s="11"/>
      <c r="AC812" s="34" t="s">
        <v>298</v>
      </c>
    </row>
    <row r="813" customFormat="false" ht="8.25" hidden="false" customHeight="true" outlineLevel="0" collapsed="false">
      <c r="A813" s="8" t="s">
        <v>0</v>
      </c>
      <c r="B813" s="35" t="s">
        <v>0</v>
      </c>
      <c r="C813" s="9"/>
      <c r="D813" s="40"/>
      <c r="E813" s="41"/>
      <c r="F813" s="41"/>
      <c r="G813" s="41"/>
      <c r="H813" s="41"/>
      <c r="I813" s="41"/>
      <c r="J813" s="41"/>
      <c r="K813" s="41"/>
      <c r="L813" s="43"/>
      <c r="M813" s="11"/>
    </row>
    <row r="814" customFormat="false" ht="18" hidden="false" customHeight="true" outlineLevel="0" collapsed="false">
      <c r="A814" s="8" t="s">
        <v>0</v>
      </c>
      <c r="B814" s="35" t="s">
        <v>0</v>
      </c>
      <c r="C814" s="9"/>
      <c r="D814" s="9"/>
      <c r="E814" s="63" t="s">
        <v>299</v>
      </c>
      <c r="F814" s="63"/>
      <c r="G814" s="63"/>
      <c r="H814" s="63" t="str">
        <f aca="false">IF(AND(G760=0),AC810,AC811)</f>
        <v>Required</v>
      </c>
      <c r="I814" s="63"/>
      <c r="J814" s="63"/>
      <c r="K814" s="90" t="s">
        <v>300</v>
      </c>
      <c r="L814" s="11"/>
      <c r="M814" s="11"/>
      <c r="AC814" s="34" t="s">
        <v>301</v>
      </c>
    </row>
    <row r="815" customFormat="false" ht="18" hidden="false" customHeight="true" outlineLevel="0" collapsed="false">
      <c r="A815" s="8" t="s">
        <v>0</v>
      </c>
      <c r="B815" s="35" t="s">
        <v>0</v>
      </c>
      <c r="C815" s="9"/>
      <c r="D815" s="9"/>
      <c r="E815" s="63" t="s">
        <v>302</v>
      </c>
      <c r="F815" s="63"/>
      <c r="G815" s="63"/>
      <c r="H815" s="63" t="str">
        <f aca="false">IF(AND(G761=0),AC810,AC811)</f>
        <v>Not required</v>
      </c>
      <c r="I815" s="63"/>
      <c r="J815" s="63"/>
      <c r="K815" s="90" t="s">
        <v>303</v>
      </c>
      <c r="L815" s="11"/>
      <c r="M815" s="11"/>
    </row>
    <row r="816" customFormat="false" ht="18" hidden="false" customHeight="true" outlineLevel="0" collapsed="false">
      <c r="A816" s="1" t="s">
        <v>0</v>
      </c>
      <c r="B816" s="35" t="s">
        <v>0</v>
      </c>
      <c r="C816" s="9"/>
      <c r="D816" s="9"/>
      <c r="E816" s="63" t="s">
        <v>304</v>
      </c>
      <c r="F816" s="63"/>
      <c r="G816" s="63"/>
      <c r="H816" s="63" t="str">
        <f aca="false">IF(AND(G762=0),AC810,AG816)</f>
        <v>1 Bottle(s) Required</v>
      </c>
      <c r="I816" s="63"/>
      <c r="J816" s="63"/>
      <c r="K816" s="63"/>
      <c r="L816" s="11"/>
      <c r="M816" s="11"/>
      <c r="AC816" s="34" t="n">
        <f aca="false">G762*J762</f>
        <v>41.7167632653061</v>
      </c>
      <c r="AD816" s="34" t="n">
        <f aca="false">AC816/500</f>
        <v>0.0834335265306123</v>
      </c>
      <c r="AE816" s="34" t="n">
        <f aca="false">ROUNDUP(AD816,0)</f>
        <v>1</v>
      </c>
      <c r="AG816" s="34" t="str">
        <f aca="false">_xlfn.CONCAT(AE816, " Bottle(s) Required")</f>
        <v>1 Bottle(s) Required</v>
      </c>
    </row>
    <row r="817" customFormat="false" ht="18" hidden="false" customHeight="true" outlineLevel="0" collapsed="false">
      <c r="A817" s="1" t="s">
        <v>0</v>
      </c>
      <c r="B817" s="35" t="s">
        <v>0</v>
      </c>
      <c r="C817" s="9"/>
      <c r="D817" s="9"/>
      <c r="E817" s="68" t="s">
        <v>305</v>
      </c>
      <c r="F817" s="69"/>
      <c r="G817" s="71"/>
      <c r="H817" s="63" t="str">
        <f aca="false">IF(AND(G763=0),AC810,AG817)</f>
        <v>Not required</v>
      </c>
      <c r="I817" s="71"/>
      <c r="J817" s="71"/>
      <c r="K817" s="71"/>
      <c r="L817" s="11"/>
      <c r="M817" s="11"/>
      <c r="AC817" s="34" t="n">
        <f aca="false">G763*J763</f>
        <v>0</v>
      </c>
      <c r="AD817" s="34" t="n">
        <f aca="false">AC817/500</f>
        <v>0</v>
      </c>
      <c r="AE817" s="34" t="n">
        <f aca="false">ROUNDUP(AD817,0)</f>
        <v>0</v>
      </c>
      <c r="AG817" s="34" t="str">
        <f aca="false">_xlfn.CONCAT(AE817, " Bottle(s) Required")</f>
        <v>0 Bottle(s) Required</v>
      </c>
    </row>
    <row r="818" customFormat="false" ht="18" hidden="false" customHeight="true" outlineLevel="0" collapsed="false">
      <c r="A818" s="1" t="s">
        <v>0</v>
      </c>
      <c r="B818" s="35" t="s">
        <v>0</v>
      </c>
      <c r="C818" s="9"/>
      <c r="D818" s="9"/>
      <c r="E818" s="63" t="s">
        <v>306</v>
      </c>
      <c r="F818" s="63"/>
      <c r="G818" s="63"/>
      <c r="H818" s="63" t="str">
        <f aca="false">IF(AND(G764=0),AC810,AC814)</f>
        <v>1 Bottle(s) Required</v>
      </c>
      <c r="I818" s="63"/>
      <c r="J818" s="63"/>
      <c r="K818" s="90" t="s">
        <v>307</v>
      </c>
      <c r="L818" s="11"/>
      <c r="M818" s="11"/>
    </row>
    <row r="819" customFormat="false" ht="18" hidden="false" customHeight="true" outlineLevel="0" collapsed="false">
      <c r="A819" s="1" t="s">
        <v>0</v>
      </c>
      <c r="B819" s="35" t="s">
        <v>0</v>
      </c>
      <c r="C819" s="9"/>
      <c r="D819" s="9"/>
      <c r="E819" s="68" t="s">
        <v>308</v>
      </c>
      <c r="F819" s="69"/>
      <c r="G819" s="71"/>
      <c r="H819" s="63" t="str">
        <f aca="false">IF(AND(G765=0),AC810,AG819)</f>
        <v>Not required</v>
      </c>
      <c r="I819" s="71"/>
      <c r="J819" s="71"/>
      <c r="K819" s="71"/>
      <c r="L819" s="11"/>
      <c r="M819" s="11"/>
      <c r="AC819" s="34" t="n">
        <f aca="false">G765*J765</f>
        <v>0</v>
      </c>
      <c r="AD819" s="34" t="n">
        <f aca="false">AC819/500</f>
        <v>0</v>
      </c>
      <c r="AE819" s="34" t="n">
        <f aca="false">ROUNDUP(AD819,0)</f>
        <v>0</v>
      </c>
      <c r="AG819" s="34" t="str">
        <f aca="false">_xlfn.CONCAT(AE819, " Bottle(s) Required")</f>
        <v>0 Bottle(s) Required</v>
      </c>
    </row>
    <row r="820" customFormat="false" ht="18" hidden="false" customHeight="true" outlineLevel="0" collapsed="false">
      <c r="A820" s="1" t="s">
        <v>0</v>
      </c>
      <c r="B820" s="35" t="s">
        <v>0</v>
      </c>
      <c r="C820" s="9"/>
      <c r="D820" s="9"/>
      <c r="E820" s="68" t="s">
        <v>309</v>
      </c>
      <c r="F820" s="69"/>
      <c r="G820" s="71"/>
      <c r="H820" s="63" t="str">
        <f aca="false">IF(AND(G766=0),AC810,AG820)</f>
        <v>1 Bottle(s) Required</v>
      </c>
      <c r="I820" s="71"/>
      <c r="J820" s="71"/>
      <c r="K820" s="71"/>
      <c r="L820" s="11"/>
      <c r="M820" s="11"/>
      <c r="AC820" s="34" t="n">
        <f aca="false">G766*J766</f>
        <v>289.583865</v>
      </c>
      <c r="AD820" s="34" t="n">
        <f aca="false">AC820/500</f>
        <v>0.57916773</v>
      </c>
      <c r="AE820" s="34" t="n">
        <f aca="false">ROUNDUP(AD820,0)</f>
        <v>1</v>
      </c>
      <c r="AG820" s="34" t="str">
        <f aca="false">_xlfn.CONCAT(AE820, " Bottle(s) Required")</f>
        <v>1 Bottle(s) Required</v>
      </c>
    </row>
    <row r="821" customFormat="false" ht="18" hidden="false" customHeight="true" outlineLevel="0" collapsed="false">
      <c r="A821" s="1" t="s">
        <v>0</v>
      </c>
      <c r="B821" s="35" t="s">
        <v>0</v>
      </c>
      <c r="C821" s="9"/>
      <c r="D821" s="9"/>
      <c r="E821" s="68" t="s">
        <v>310</v>
      </c>
      <c r="F821" s="69"/>
      <c r="G821" s="71"/>
      <c r="H821" s="63" t="str">
        <f aca="false">IF(AND(G767=0),AC811,AG821)</f>
        <v>1 Bottle(s) Required</v>
      </c>
      <c r="I821" s="71"/>
      <c r="J821" s="71"/>
      <c r="K821" s="71"/>
      <c r="L821" s="11"/>
      <c r="M821" s="11"/>
      <c r="AC821" s="34" t="n">
        <f aca="false">G767*J767</f>
        <v>12.19659102</v>
      </c>
      <c r="AD821" s="34" t="n">
        <f aca="false">AC821/500</f>
        <v>0.02439318204</v>
      </c>
      <c r="AE821" s="34" t="n">
        <f aca="false">ROUNDUP(AD821,0)</f>
        <v>1</v>
      </c>
      <c r="AG821" s="34" t="str">
        <f aca="false">_xlfn.CONCAT(AE821, " Bottle(s) Required")</f>
        <v>1 Bottle(s) Required</v>
      </c>
    </row>
    <row r="822" customFormat="false" ht="18" hidden="false" customHeight="true" outlineLevel="0" collapsed="false">
      <c r="A822" s="1" t="s">
        <v>0</v>
      </c>
      <c r="B822" s="35" t="s">
        <v>0</v>
      </c>
      <c r="C822" s="9"/>
      <c r="D822" s="9"/>
      <c r="E822" s="68" t="s">
        <v>311</v>
      </c>
      <c r="F822" s="69"/>
      <c r="G822" s="71"/>
      <c r="H822" s="63" t="s">
        <v>297</v>
      </c>
      <c r="I822" s="71"/>
      <c r="J822" s="71"/>
      <c r="K822" s="71"/>
      <c r="L822" s="80"/>
      <c r="M822" s="11"/>
    </row>
    <row r="823" customFormat="false" ht="18" hidden="false" customHeight="true" outlineLevel="0" collapsed="false">
      <c r="A823" s="1" t="s">
        <v>0</v>
      </c>
      <c r="B823" s="35" t="s">
        <v>0</v>
      </c>
      <c r="C823" s="9"/>
      <c r="D823" s="9"/>
      <c r="E823" s="68" t="s">
        <v>312</v>
      </c>
      <c r="F823" s="69"/>
      <c r="G823" s="71"/>
      <c r="H823" s="63" t="str">
        <f aca="false">IF(AND(G776=0),AC810,AG823)</f>
        <v>1 Bottle(s) Required</v>
      </c>
      <c r="I823" s="71"/>
      <c r="J823" s="71"/>
      <c r="K823" s="71"/>
      <c r="L823" s="80"/>
      <c r="M823" s="11"/>
      <c r="AC823" s="34" t="n">
        <f aca="false">G776*J776</f>
        <v>84.76290072</v>
      </c>
      <c r="AD823" s="34" t="n">
        <f aca="false">AC823/500</f>
        <v>0.16952580144</v>
      </c>
      <c r="AE823" s="34" t="n">
        <f aca="false">ROUNDUP(AD823,0)</f>
        <v>1</v>
      </c>
      <c r="AG823" s="34" t="str">
        <f aca="false">_xlfn.CONCAT(AE823, " Bottle(s) Required")</f>
        <v>1 Bottle(s) Required</v>
      </c>
    </row>
    <row r="824" customFormat="false" ht="18" hidden="false" customHeight="true" outlineLevel="0" collapsed="false">
      <c r="A824" s="1" t="s">
        <v>0</v>
      </c>
      <c r="B824" s="35" t="s">
        <v>0</v>
      </c>
      <c r="C824" s="9"/>
      <c r="D824" s="9"/>
      <c r="E824" s="68" t="s">
        <v>313</v>
      </c>
      <c r="F824" s="69"/>
      <c r="G824" s="71"/>
      <c r="H824" s="63" t="str">
        <f aca="false">IF(AND(G777=0),AC810,AG824)</f>
        <v>1 Bottle(s) Required</v>
      </c>
      <c r="I824" s="71"/>
      <c r="J824" s="71"/>
      <c r="K824" s="71"/>
      <c r="L824" s="80"/>
      <c r="M824" s="11"/>
      <c r="AC824" s="34" t="n">
        <f aca="false">G777*J777</f>
        <v>1.7034345</v>
      </c>
      <c r="AD824" s="34" t="n">
        <f aca="false">AC824/500</f>
        <v>0.003406869</v>
      </c>
      <c r="AE824" s="34" t="n">
        <f aca="false">ROUNDUP(AD824,0)</f>
        <v>1</v>
      </c>
      <c r="AG824" s="34" t="str">
        <f aca="false">_xlfn.CONCAT(AE824, " Bottle(s) Required")</f>
        <v>1 Bottle(s) Required</v>
      </c>
    </row>
    <row r="825" customFormat="false" ht="18" hidden="false" customHeight="true" outlineLevel="0" collapsed="false">
      <c r="A825" s="1" t="s">
        <v>0</v>
      </c>
      <c r="B825" s="35" t="s">
        <v>0</v>
      </c>
      <c r="C825" s="9"/>
      <c r="D825" s="9"/>
      <c r="E825" s="68" t="s">
        <v>314</v>
      </c>
      <c r="F825" s="69"/>
      <c r="G825" s="71"/>
      <c r="H825" s="63" t="str">
        <f aca="false">IF(AND(G778=0),AC810,AG825)</f>
        <v>1 Bottle(s) Required</v>
      </c>
      <c r="I825" s="71"/>
      <c r="J825" s="71"/>
      <c r="K825" s="71"/>
      <c r="L825" s="80"/>
      <c r="M825" s="11"/>
      <c r="AC825" s="34" t="n">
        <f aca="false">G778*J778</f>
        <v>3.33873162</v>
      </c>
      <c r="AD825" s="34" t="n">
        <f aca="false">AC825/500</f>
        <v>0.00667746324</v>
      </c>
      <c r="AE825" s="34" t="n">
        <f aca="false">ROUNDUP(AD825,0)</f>
        <v>1</v>
      </c>
      <c r="AG825" s="34" t="str">
        <f aca="false">_xlfn.CONCAT(AE825, " Bottle(s) Required")</f>
        <v>1 Bottle(s) Required</v>
      </c>
    </row>
    <row r="826" customFormat="false" ht="18" hidden="false" customHeight="true" outlineLevel="0" collapsed="false">
      <c r="A826" s="1" t="s">
        <v>0</v>
      </c>
      <c r="B826" s="35" t="s">
        <v>0</v>
      </c>
      <c r="C826" s="9"/>
      <c r="D826" s="9"/>
      <c r="E826" s="68" t="s">
        <v>315</v>
      </c>
      <c r="F826" s="69"/>
      <c r="G826" s="71"/>
      <c r="H826" s="63" t="str">
        <f aca="false">IF(AND(G779=0),AC810,AC814)</f>
        <v>1 Bottle(s) Required</v>
      </c>
      <c r="I826" s="71"/>
      <c r="J826" s="71"/>
      <c r="K826" s="71"/>
      <c r="L826" s="80"/>
      <c r="M826" s="11"/>
    </row>
    <row r="827" customFormat="false" ht="18" hidden="false" customHeight="true" outlineLevel="0" collapsed="false">
      <c r="A827" s="1" t="s">
        <v>0</v>
      </c>
      <c r="B827" s="35" t="s">
        <v>0</v>
      </c>
      <c r="C827" s="9"/>
      <c r="D827" s="9"/>
      <c r="E827" s="68" t="s">
        <v>316</v>
      </c>
      <c r="F827" s="69"/>
      <c r="G827" s="71"/>
      <c r="H827" s="63" t="str">
        <f aca="false">IF(AND(G781=0),AC810,AC814)</f>
        <v>1 Bottle(s) Required</v>
      </c>
      <c r="I827" s="71"/>
      <c r="J827" s="71"/>
      <c r="K827" s="71"/>
      <c r="L827" s="80"/>
      <c r="M827" s="11"/>
    </row>
    <row r="828" customFormat="false" ht="18" hidden="false" customHeight="true" outlineLevel="0" collapsed="false">
      <c r="A828" s="1" t="s">
        <v>0</v>
      </c>
      <c r="B828" s="35" t="s">
        <v>0</v>
      </c>
      <c r="C828" s="9"/>
      <c r="D828" s="9"/>
      <c r="E828" s="68" t="s">
        <v>317</v>
      </c>
      <c r="F828" s="69"/>
      <c r="G828" s="71"/>
      <c r="H828" s="63" t="str">
        <f aca="false">IF(AND(G783=0),AC810,AC814)</f>
        <v>1 Bottle(s) Required</v>
      </c>
      <c r="I828" s="71"/>
      <c r="J828" s="71"/>
      <c r="K828" s="71"/>
      <c r="L828" s="80"/>
      <c r="M828" s="11"/>
    </row>
    <row r="829" customFormat="false" ht="18" hidden="false" customHeight="true" outlineLevel="0" collapsed="false">
      <c r="A829" s="1" t="s">
        <v>0</v>
      </c>
      <c r="B829" s="35" t="s">
        <v>0</v>
      </c>
      <c r="C829" s="9"/>
      <c r="D829" s="9"/>
      <c r="E829" s="68" t="s">
        <v>318</v>
      </c>
      <c r="F829" s="69"/>
      <c r="G829" s="71"/>
      <c r="H829" s="63" t="str">
        <f aca="false">IF(AND(G785=0),AC810,AC814)</f>
        <v>1 Bottle(s) Required</v>
      </c>
      <c r="I829" s="71"/>
      <c r="J829" s="71"/>
      <c r="K829" s="71"/>
      <c r="L829" s="80"/>
      <c r="M829" s="11"/>
    </row>
    <row r="830" customFormat="false" ht="18" hidden="false" customHeight="true" outlineLevel="0" collapsed="false">
      <c r="A830" s="1" t="s">
        <v>0</v>
      </c>
      <c r="B830" s="35" t="s">
        <v>0</v>
      </c>
      <c r="C830" s="9"/>
      <c r="D830" s="9"/>
      <c r="E830" s="68" t="s">
        <v>319</v>
      </c>
      <c r="F830" s="69"/>
      <c r="G830" s="71"/>
      <c r="H830" s="63" t="str">
        <f aca="false">IF(AND(G520&gt;=2),AC810,AC814)</f>
        <v>1 Bottle(s) Required</v>
      </c>
      <c r="I830" s="71"/>
      <c r="J830" s="71"/>
      <c r="K830" s="71"/>
      <c r="L830" s="80"/>
      <c r="M830" s="11"/>
    </row>
    <row r="831" customFormat="false" ht="18" hidden="false" customHeight="true" outlineLevel="0" collapsed="false">
      <c r="A831" s="1" t="s">
        <v>0</v>
      </c>
      <c r="B831" s="35" t="s">
        <v>0</v>
      </c>
      <c r="C831" s="9"/>
      <c r="D831" s="9"/>
      <c r="E831" s="68" t="s">
        <v>320</v>
      </c>
      <c r="F831" s="69"/>
      <c r="G831" s="71"/>
      <c r="H831" s="63" t="str">
        <f aca="false">IF(AND(G792=0),AC810,AG831)</f>
        <v>1 Bottle(s) Required</v>
      </c>
      <c r="I831" s="71"/>
      <c r="J831" s="71"/>
      <c r="K831" s="71"/>
      <c r="L831" s="80"/>
      <c r="M831" s="11"/>
      <c r="AC831" s="34" t="n">
        <f aca="false">G792*J792</f>
        <v>1.659145203</v>
      </c>
      <c r="AD831" s="34" t="n">
        <f aca="false">AC831/500</f>
        <v>0.003318290406</v>
      </c>
      <c r="AE831" s="34" t="n">
        <f aca="false">ROUNDUP(AD831,0)</f>
        <v>1</v>
      </c>
      <c r="AG831" s="34" t="str">
        <f aca="false">_xlfn.CONCAT(AE831, " Bottle(s) Required")</f>
        <v>1 Bottle(s) Required</v>
      </c>
    </row>
    <row r="832" customFormat="false" ht="18" hidden="false" customHeight="true" outlineLevel="0" collapsed="false">
      <c r="A832" s="1" t="s">
        <v>0</v>
      </c>
      <c r="B832" s="35" t="s">
        <v>0</v>
      </c>
      <c r="C832" s="9"/>
      <c r="D832" s="9"/>
      <c r="E832" s="68" t="s">
        <v>321</v>
      </c>
      <c r="F832" s="69"/>
      <c r="G832" s="71"/>
      <c r="H832" s="63" t="str">
        <f aca="false">IF(AND(G799=0),AC810,AC812)</f>
        <v>1 Bottle strongly recommended to be applied after first or second corrections.</v>
      </c>
      <c r="I832" s="71"/>
      <c r="J832" s="71"/>
      <c r="K832" s="71"/>
      <c r="L832" s="80"/>
      <c r="M832" s="11"/>
    </row>
    <row r="833" customFormat="false" ht="18" hidden="false" customHeight="true" outlineLevel="0" collapsed="false">
      <c r="A833" s="1" t="s">
        <v>0</v>
      </c>
      <c r="B833" s="35" t="s">
        <v>0</v>
      </c>
      <c r="C833" s="9"/>
      <c r="D833" s="9"/>
      <c r="E833" s="68" t="s">
        <v>443</v>
      </c>
      <c r="F833" s="69"/>
      <c r="G833" s="71"/>
      <c r="H833" s="63" t="str">
        <f aca="false">IF(AND(G801=0),AC810,AC833)</f>
        <v>1 Bottle Nano/Pump Copper Required</v>
      </c>
      <c r="I833" s="71"/>
      <c r="J833" s="71"/>
      <c r="K833" s="71"/>
      <c r="L833" s="80"/>
      <c r="M833" s="11"/>
      <c r="AC833" s="34" t="s">
        <v>444</v>
      </c>
    </row>
    <row r="834" customFormat="false" ht="30.75" hidden="false" customHeight="true" outlineLevel="0" collapsed="false">
      <c r="A834" s="1" t="s">
        <v>0</v>
      </c>
      <c r="B834" s="35" t="s">
        <v>0</v>
      </c>
      <c r="C834" s="9"/>
      <c r="D834" s="9"/>
      <c r="E834" s="49"/>
      <c r="F834" s="10"/>
      <c r="G834" s="92"/>
      <c r="H834" s="92"/>
      <c r="I834" s="92"/>
      <c r="J834" s="92"/>
      <c r="K834" s="92"/>
      <c r="L834" s="80"/>
      <c r="M834" s="11"/>
    </row>
    <row r="835" customFormat="false" ht="18" hidden="false" customHeight="true" outlineLevel="0" collapsed="false">
      <c r="A835" s="8" t="s">
        <v>0</v>
      </c>
      <c r="B835" s="35" t="s">
        <v>0</v>
      </c>
      <c r="C835" s="9"/>
      <c r="D835" s="9"/>
      <c r="E835" s="63" t="s">
        <v>322</v>
      </c>
      <c r="F835" s="64"/>
      <c r="G835" s="66"/>
      <c r="H835" s="63" t="s">
        <v>323</v>
      </c>
      <c r="I835" s="66"/>
      <c r="J835" s="66"/>
      <c r="K835" s="66"/>
      <c r="L835" s="11"/>
      <c r="M835" s="11"/>
    </row>
    <row r="836" customFormat="false" ht="18" hidden="false" customHeight="true" outlineLevel="0" collapsed="false">
      <c r="A836" s="1" t="s">
        <v>0</v>
      </c>
      <c r="B836" s="35" t="s">
        <v>0</v>
      </c>
      <c r="C836" s="9"/>
      <c r="D836" s="9"/>
      <c r="E836" s="63" t="s">
        <v>324</v>
      </c>
      <c r="F836" s="64"/>
      <c r="G836" s="66"/>
      <c r="H836" s="63" t="s">
        <v>325</v>
      </c>
      <c r="I836" s="66"/>
      <c r="J836" s="66"/>
      <c r="K836" s="66"/>
      <c r="L836" s="80"/>
      <c r="M836" s="11"/>
    </row>
    <row r="837" customFormat="false" ht="18" hidden="false" customHeight="true" outlineLevel="0" collapsed="false">
      <c r="A837" s="1" t="s">
        <v>0</v>
      </c>
      <c r="B837" s="35" t="s">
        <v>0</v>
      </c>
      <c r="C837" s="9"/>
      <c r="D837" s="9"/>
      <c r="E837" s="63" t="s">
        <v>326</v>
      </c>
      <c r="F837" s="64"/>
      <c r="G837" s="66"/>
      <c r="H837" s="63" t="s">
        <v>327</v>
      </c>
      <c r="I837" s="66"/>
      <c r="J837" s="66"/>
      <c r="K837" s="66"/>
      <c r="L837" s="80"/>
      <c r="M837" s="11"/>
    </row>
    <row r="838" customFormat="false" ht="18" hidden="false" customHeight="true" outlineLevel="0" collapsed="false">
      <c r="A838" s="1" t="s">
        <v>0</v>
      </c>
      <c r="B838" s="35" t="s">
        <v>0</v>
      </c>
      <c r="C838" s="9"/>
      <c r="D838" s="9"/>
      <c r="E838" s="63" t="s">
        <v>328</v>
      </c>
      <c r="F838" s="64"/>
      <c r="G838" s="66"/>
      <c r="H838" s="63" t="s">
        <v>329</v>
      </c>
      <c r="I838" s="66"/>
      <c r="J838" s="66"/>
      <c r="K838" s="66"/>
      <c r="L838" s="80"/>
      <c r="M838" s="11"/>
    </row>
    <row r="839" customFormat="false" ht="18" hidden="false" customHeight="true" outlineLevel="0" collapsed="false">
      <c r="A839" s="1" t="s">
        <v>0</v>
      </c>
      <c r="B839" s="35" t="s">
        <v>0</v>
      </c>
      <c r="C839" s="9"/>
      <c r="D839" s="9"/>
      <c r="E839" s="49"/>
      <c r="F839" s="10"/>
      <c r="G839" s="92"/>
      <c r="H839" s="92"/>
      <c r="I839" s="92"/>
      <c r="J839" s="92"/>
      <c r="K839" s="92"/>
      <c r="L839" s="80"/>
      <c r="M839" s="11"/>
    </row>
    <row r="840" customFormat="false" ht="15" hidden="false" customHeight="true" outlineLevel="0" collapsed="false">
      <c r="A840" s="1" t="s">
        <v>0</v>
      </c>
      <c r="B840" s="35" t="s">
        <v>0</v>
      </c>
      <c r="C840" s="9"/>
      <c r="D840" s="30"/>
      <c r="E840" s="31"/>
      <c r="F840" s="31"/>
      <c r="G840" s="31"/>
      <c r="H840" s="31"/>
      <c r="I840" s="31"/>
      <c r="J840" s="31"/>
      <c r="K840" s="31"/>
      <c r="L840" s="32"/>
      <c r="M840" s="11"/>
      <c r="X840" s="57"/>
    </row>
    <row r="841" customFormat="false" ht="14.25" hidden="false" customHeight="false" outlineLevel="0" collapsed="false">
      <c r="A841" s="1" t="s">
        <v>0</v>
      </c>
      <c r="B841" s="35" t="s">
        <v>0</v>
      </c>
      <c r="C841" s="9"/>
      <c r="D841" s="10"/>
      <c r="E841" s="10"/>
      <c r="F841" s="10"/>
      <c r="G841" s="10"/>
      <c r="H841" s="10"/>
      <c r="I841" s="10"/>
      <c r="J841" s="10"/>
      <c r="K841" s="10"/>
      <c r="L841" s="10"/>
      <c r="M841" s="11"/>
    </row>
    <row r="842" customFormat="false" ht="15" hidden="false" customHeight="true" outlineLevel="0" collapsed="false">
      <c r="A842" s="1" t="s">
        <v>0</v>
      </c>
      <c r="B842" s="35" t="s">
        <v>0</v>
      </c>
      <c r="C842" s="30"/>
      <c r="D842" s="31"/>
      <c r="E842" s="31"/>
      <c r="F842" s="31"/>
      <c r="G842" s="31"/>
      <c r="H842" s="31"/>
      <c r="I842" s="31"/>
      <c r="J842" s="31"/>
      <c r="K842" s="31"/>
      <c r="L842" s="31"/>
      <c r="M842" s="32"/>
    </row>
    <row r="843" customFormat="false" ht="14.25" hidden="false" customHeight="false" outlineLevel="0" collapsed="false">
      <c r="B843" s="35" t="s">
        <v>0</v>
      </c>
      <c r="C843" s="93" t="s">
        <v>330</v>
      </c>
    </row>
    <row r="844" customFormat="false" ht="14.25" hidden="false" customHeight="false" outlineLevel="0" collapsed="false">
      <c r="B844" s="35" t="s">
        <v>0</v>
      </c>
      <c r="C844" s="94" t="s">
        <v>331</v>
      </c>
    </row>
  </sheetData>
  <sheetProtection algorithmName="SHA-512" hashValue="l8CiPUBZYWDb8GDC2Eh5wsgE/HSqQJBb3r3UATLUryaED82fQcci8O9kFZYaB92uYT5bWrN7LAzrnjQOnuX+8g==" saltValue="SHCvSdiG11xeIFDUNcbMRA==" spinCount="100000" sheet="true" selectLockedCells="true"/>
  <mergeCells count="7">
    <mergeCell ref="H3:K3"/>
    <mergeCell ref="L3:M3"/>
    <mergeCell ref="K4:K8"/>
    <mergeCell ref="E347:K347"/>
    <mergeCell ref="E530:K530"/>
    <mergeCell ref="G768:K775"/>
    <mergeCell ref="G787:K791"/>
  </mergeCells>
  <printOptions headings="false" gridLines="false" gridLinesSet="true" horizontalCentered="false" verticalCentered="false"/>
  <pageMargins left="0.7" right="0.7" top="0.75" bottom="0.75" header="0.511811023622047" footer="0.3"/>
  <pageSetup paperSize="1" scale="40" fitToWidth="1" fitToHeight="1" pageOrder="downThenOver" orientation="portrait" blackAndWhite="false" draft="false" cellComments="none" horizontalDpi="300" verticalDpi="300" copies="1"/>
  <headerFooter differentFirst="false" differentOddEven="false">
    <oddHeader/>
    <oddFooter>&amp;LUnrestricted </oddFooter>
  </headerFooter>
  <rowBreaks count="3" manualBreakCount="3">
    <brk id="397" man="true" max="16383" min="0"/>
    <brk id="589" man="true" max="16383" min="0"/>
    <brk id="662" man="true" max="16383" min="0"/>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13"/>
  <sheetViews>
    <sheetView showFormulas="false" showGridLines="false" showRowColHeaders="true" showZeros="true" rightToLeft="false" tabSelected="false" showOutlineSymbols="true" defaultGridColor="true" view="normal" topLeftCell="B1" colorId="64" zoomScale="100" zoomScaleNormal="100" zoomScalePageLayoutView="100" workbookViewId="0">
      <selection pane="topLeft" activeCell="F4" activeCellId="0" sqref="F4"/>
    </sheetView>
  </sheetViews>
  <sheetFormatPr defaultColWidth="8.88671875" defaultRowHeight="12.75" zeroHeight="false" outlineLevelRow="0" outlineLevelCol="0"/>
  <cols>
    <col collapsed="false" customWidth="true" hidden="true" outlineLevel="0" max="1" min="1" style="111" width="17.56"/>
    <col collapsed="false" customWidth="true" hidden="false" outlineLevel="0" max="2" min="2" style="94" width="6.11"/>
    <col collapsed="false" customWidth="true" hidden="false" outlineLevel="0" max="3" min="3" style="94" width="38.11"/>
    <col collapsed="false" customWidth="true" hidden="false" outlineLevel="0" max="4" min="4" style="94" width="5.56"/>
    <col collapsed="false" customWidth="true" hidden="false" outlineLevel="0" max="5" min="5" style="94" width="13.88"/>
    <col collapsed="false" customWidth="true" hidden="false" outlineLevel="0" max="6" min="6" style="94" width="11.33"/>
    <col collapsed="false" customWidth="true" hidden="false" outlineLevel="0" max="7" min="7" style="94" width="2"/>
    <col collapsed="false" customWidth="false" hidden="false" outlineLevel="0" max="8" min="8" style="94" width="8.88"/>
    <col collapsed="false" customWidth="true" hidden="false" outlineLevel="0" max="9" min="9" style="94" width="15.33"/>
    <col collapsed="false" customWidth="true" hidden="false" outlineLevel="0" max="10" min="10" style="94" width="6.11"/>
    <col collapsed="false" customWidth="true" hidden="false" outlineLevel="0" max="11" min="11" style="94" width="15.66"/>
    <col collapsed="false" customWidth="true" hidden="false" outlineLevel="0" max="12" min="12" style="94" width="1.44"/>
    <col collapsed="false" customWidth="true" hidden="false" outlineLevel="0" max="13" min="13" style="112" width="10.56"/>
    <col collapsed="false" customWidth="true" hidden="true" outlineLevel="0" max="14" min="14" style="113" width="21.11"/>
    <col collapsed="false" customWidth="true" hidden="true" outlineLevel="0" max="15" min="15" style="94" width="4.44"/>
    <col collapsed="false" customWidth="true" hidden="false" outlineLevel="0" max="16" min="16" style="94" width="1.44"/>
    <col collapsed="false" customWidth="true" hidden="false" outlineLevel="0" max="17" min="17" style="94" width="11.11"/>
    <col collapsed="false" customWidth="true" hidden="false" outlineLevel="0" max="18" min="18" style="94" width="3.44"/>
    <col collapsed="false" customWidth="true" hidden="false" outlineLevel="0" max="20" min="19" style="94" width="10.88"/>
    <col collapsed="false" customWidth="true" hidden="false" outlineLevel="0" max="21" min="21" style="94" width="1.88"/>
    <col collapsed="false" customWidth="true" hidden="false" outlineLevel="0" max="22" min="22" style="113" width="21.44"/>
    <col collapsed="false" customWidth="true" hidden="false" outlineLevel="0" max="24" min="23" style="94" width="1.88"/>
    <col collapsed="false" customWidth="true" hidden="true" outlineLevel="0" max="25" min="25" style="94" width="6.67"/>
    <col collapsed="false" customWidth="true" hidden="false" outlineLevel="0" max="26" min="26" style="94" width="44.66"/>
    <col collapsed="false" customWidth="true" hidden="false" outlineLevel="0" max="27" min="27" style="94" width="3.44"/>
    <col collapsed="false" customWidth="true" hidden="false" outlineLevel="0" max="28" min="28" style="112" width="55"/>
    <col collapsed="false" customWidth="true" hidden="false" outlineLevel="0" max="29" min="29" style="112" width="12.11"/>
    <col collapsed="false" customWidth="true" hidden="true" outlineLevel="0" max="30" min="30" style="114" width="15"/>
    <col collapsed="false" customWidth="true" hidden="false" outlineLevel="0" max="31" min="31" style="94" width="12.88"/>
    <col collapsed="false" customWidth="false" hidden="false" outlineLevel="0" max="32" min="32" style="94" width="8.88"/>
    <col collapsed="false" customWidth="true" hidden="false" outlineLevel="0" max="33" min="33" style="94" width="84.67"/>
    <col collapsed="false" customWidth="false" hidden="false" outlineLevel="0" max="16384" min="34" style="94" width="8.88"/>
  </cols>
  <sheetData>
    <row r="1" customFormat="false" ht="13.5" hidden="false" customHeight="true" outlineLevel="0" collapsed="false"/>
    <row r="2" customFormat="false" ht="198" hidden="false" customHeight="true" outlineLevel="0" collapsed="false">
      <c r="C2" s="115" t="s">
        <v>1</v>
      </c>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row>
    <row r="3" customFormat="false" ht="8.25" hidden="false" customHeight="true" outlineLevel="0" collapsed="false">
      <c r="C3" s="116"/>
      <c r="D3" s="117"/>
      <c r="E3" s="117"/>
      <c r="F3" s="117"/>
      <c r="G3" s="117"/>
      <c r="H3" s="117"/>
      <c r="I3" s="117"/>
      <c r="J3" s="117"/>
      <c r="K3" s="117"/>
      <c r="L3" s="117"/>
      <c r="M3" s="118"/>
      <c r="N3" s="119"/>
      <c r="O3" s="117"/>
      <c r="P3" s="117"/>
      <c r="Q3" s="117"/>
      <c r="R3" s="117"/>
      <c r="S3" s="117"/>
      <c r="T3" s="117"/>
      <c r="U3" s="117"/>
      <c r="V3" s="119"/>
      <c r="W3" s="117"/>
      <c r="X3" s="117"/>
      <c r="Y3" s="117"/>
      <c r="Z3" s="117"/>
      <c r="AA3" s="117"/>
      <c r="AB3" s="118"/>
      <c r="AC3" s="118"/>
      <c r="AD3" s="120"/>
      <c r="AE3" s="121"/>
    </row>
    <row r="4" customFormat="false" ht="16.5" hidden="false" customHeight="true" outlineLevel="0" collapsed="false">
      <c r="C4" s="122" t="s">
        <v>445</v>
      </c>
      <c r="D4" s="117"/>
      <c r="E4" s="117"/>
      <c r="F4" s="123" t="n">
        <v>0</v>
      </c>
      <c r="G4" s="124" t="s">
        <v>446</v>
      </c>
      <c r="H4" s="117"/>
      <c r="I4" s="117"/>
      <c r="J4" s="117"/>
      <c r="K4" s="117"/>
      <c r="L4" s="117"/>
      <c r="M4" s="118"/>
      <c r="N4" s="119"/>
      <c r="O4" s="117"/>
      <c r="P4" s="117"/>
      <c r="Q4" s="117"/>
      <c r="R4" s="117"/>
      <c r="S4" s="117"/>
      <c r="T4" s="117"/>
      <c r="U4" s="117"/>
      <c r="V4" s="119"/>
      <c r="W4" s="117"/>
      <c r="X4" s="117"/>
      <c r="Y4" s="117"/>
      <c r="Z4" s="117"/>
      <c r="AA4" s="117"/>
      <c r="AB4" s="118"/>
      <c r="AC4" s="118"/>
      <c r="AD4" s="120"/>
      <c r="AE4" s="121"/>
    </row>
    <row r="5" customFormat="false" ht="14.25" hidden="false" customHeight="true" outlineLevel="0" collapsed="false">
      <c r="C5" s="116"/>
      <c r="D5" s="117"/>
      <c r="E5" s="125" t="s">
        <v>126</v>
      </c>
      <c r="F5" s="117"/>
      <c r="G5" s="117"/>
      <c r="H5" s="117"/>
      <c r="I5" s="117"/>
      <c r="J5" s="117"/>
      <c r="K5" s="117"/>
      <c r="L5" s="117"/>
      <c r="M5" s="118"/>
      <c r="N5" s="119"/>
      <c r="O5" s="117"/>
      <c r="P5" s="117"/>
      <c r="Q5" s="117"/>
      <c r="R5" s="117"/>
      <c r="S5" s="117"/>
      <c r="T5" s="117"/>
      <c r="U5" s="117"/>
      <c r="V5" s="119"/>
      <c r="W5" s="117"/>
      <c r="X5" s="117"/>
      <c r="Y5" s="117"/>
      <c r="Z5" s="117"/>
      <c r="AA5" s="117"/>
      <c r="AB5" s="118"/>
      <c r="AC5" s="118"/>
      <c r="AD5" s="120"/>
      <c r="AE5" s="121"/>
      <c r="AG5" s="126" t="s">
        <v>447</v>
      </c>
    </row>
    <row r="6" customFormat="false" ht="16.5" hidden="false" customHeight="true" outlineLevel="0" collapsed="false">
      <c r="B6" s="127"/>
      <c r="C6" s="128" t="s">
        <v>448</v>
      </c>
      <c r="D6" s="129"/>
      <c r="E6" s="129"/>
      <c r="F6" s="130" t="n">
        <f aca="false">F4*3.78541</f>
        <v>0</v>
      </c>
      <c r="G6" s="131" t="s">
        <v>449</v>
      </c>
      <c r="H6" s="129"/>
      <c r="I6" s="129"/>
      <c r="J6" s="129"/>
      <c r="K6" s="129"/>
      <c r="L6" s="129"/>
      <c r="M6" s="132"/>
      <c r="N6" s="133"/>
      <c r="O6" s="129"/>
      <c r="P6" s="129"/>
      <c r="Q6" s="129"/>
      <c r="R6" s="129"/>
      <c r="S6" s="129"/>
      <c r="T6" s="129"/>
      <c r="U6" s="129"/>
      <c r="V6" s="133"/>
      <c r="W6" s="129"/>
      <c r="X6" s="129"/>
      <c r="Y6" s="129"/>
      <c r="Z6" s="129"/>
      <c r="AA6" s="129"/>
      <c r="AB6" s="132" t="s">
        <v>450</v>
      </c>
      <c r="AC6" s="132"/>
      <c r="AD6" s="134"/>
      <c r="AE6" s="135"/>
      <c r="AG6" s="126"/>
    </row>
    <row r="7" customFormat="false" ht="8.25" hidden="false" customHeight="true" outlineLevel="0" collapsed="false">
      <c r="B7" s="127"/>
      <c r="AG7" s="126"/>
    </row>
    <row r="8" customFormat="false" ht="27.75" hidden="false" customHeight="true" outlineLevel="0" collapsed="false">
      <c r="B8" s="127"/>
      <c r="C8" s="12" t="s">
        <v>451</v>
      </c>
      <c r="D8" s="136"/>
      <c r="E8" s="12"/>
      <c r="F8" s="137"/>
      <c r="G8" s="138"/>
      <c r="H8" s="138"/>
      <c r="I8" s="138"/>
      <c r="J8" s="138"/>
      <c r="K8" s="139"/>
      <c r="L8" s="139"/>
      <c r="M8" s="139"/>
      <c r="N8" s="140"/>
      <c r="O8" s="141"/>
      <c r="P8" s="142" t="s">
        <v>452</v>
      </c>
      <c r="Q8" s="142"/>
      <c r="R8" s="142"/>
      <c r="S8" s="142"/>
      <c r="T8" s="142"/>
      <c r="U8" s="142"/>
      <c r="V8" s="142"/>
      <c r="W8" s="142"/>
      <c r="X8" s="142"/>
      <c r="Y8" s="141"/>
      <c r="Z8" s="143" t="s">
        <v>453</v>
      </c>
      <c r="AA8" s="143"/>
      <c r="AB8" s="143"/>
      <c r="AC8" s="139"/>
      <c r="AD8" s="144"/>
      <c r="AE8" s="145"/>
      <c r="AG8" s="146"/>
    </row>
    <row r="9" customFormat="false" ht="39.75" hidden="false" customHeight="true" outlineLevel="0" collapsed="false">
      <c r="A9" s="111" t="s">
        <v>454</v>
      </c>
      <c r="B9" s="127"/>
      <c r="C9" s="147" t="s">
        <v>455</v>
      </c>
      <c r="D9" s="148"/>
      <c r="E9" s="149" t="s">
        <v>456</v>
      </c>
      <c r="F9" s="148" t="s">
        <v>457</v>
      </c>
      <c r="G9" s="148"/>
      <c r="H9" s="149" t="s">
        <v>458</v>
      </c>
      <c r="I9" s="148" t="s">
        <v>457</v>
      </c>
      <c r="J9" s="148"/>
      <c r="K9" s="150" t="s">
        <v>459</v>
      </c>
      <c r="L9" s="148"/>
      <c r="M9" s="151" t="s">
        <v>460</v>
      </c>
      <c r="N9" s="152" t="s">
        <v>461</v>
      </c>
      <c r="O9" s="129"/>
      <c r="P9" s="153" t="s">
        <v>462</v>
      </c>
      <c r="Q9" s="153"/>
      <c r="R9" s="153"/>
      <c r="S9" s="154" t="s">
        <v>463</v>
      </c>
      <c r="T9" s="154"/>
      <c r="U9" s="155"/>
      <c r="V9" s="156" t="s">
        <v>464</v>
      </c>
      <c r="W9" s="157"/>
      <c r="X9" s="158"/>
      <c r="Y9" s="129"/>
      <c r="Z9" s="159" t="s">
        <v>465</v>
      </c>
      <c r="AA9" s="148"/>
      <c r="AB9" s="160" t="s">
        <v>466</v>
      </c>
      <c r="AC9" s="159" t="s">
        <v>467</v>
      </c>
      <c r="AD9" s="150" t="s">
        <v>459</v>
      </c>
      <c r="AE9" s="160" t="s">
        <v>457</v>
      </c>
      <c r="AG9" s="161"/>
    </row>
    <row r="10" customFormat="false" ht="4.5" hidden="false" customHeight="true" outlineLevel="0" collapsed="false">
      <c r="B10" s="127"/>
      <c r="C10" s="162"/>
      <c r="D10" s="138"/>
      <c r="E10" s="138"/>
      <c r="F10" s="138"/>
      <c r="G10" s="138"/>
      <c r="H10" s="138"/>
      <c r="I10" s="138"/>
      <c r="J10" s="138"/>
      <c r="K10" s="163"/>
      <c r="L10" s="138"/>
      <c r="M10" s="139"/>
      <c r="N10" s="164"/>
      <c r="O10" s="138"/>
      <c r="P10" s="162"/>
      <c r="Q10" s="138"/>
      <c r="R10" s="138"/>
      <c r="S10" s="138"/>
      <c r="T10" s="145"/>
      <c r="U10" s="162"/>
      <c r="V10" s="164"/>
      <c r="W10" s="138"/>
      <c r="X10" s="145"/>
      <c r="Y10" s="138"/>
      <c r="Z10" s="138"/>
      <c r="AA10" s="138"/>
      <c r="AB10" s="145"/>
      <c r="AC10" s="139"/>
      <c r="AD10" s="163"/>
      <c r="AE10" s="145"/>
      <c r="AG10" s="161"/>
    </row>
    <row r="11" customFormat="false" ht="12.75" hidden="false" customHeight="false" outlineLevel="0" collapsed="false">
      <c r="A11" s="111" t="n">
        <v>54000</v>
      </c>
      <c r="B11" s="127"/>
      <c r="C11" s="116" t="s">
        <v>468</v>
      </c>
      <c r="D11" s="117"/>
      <c r="E11" s="165" t="n">
        <v>0</v>
      </c>
      <c r="F11" s="117" t="s">
        <v>40</v>
      </c>
      <c r="G11" s="117"/>
      <c r="H11" s="165" t="n">
        <v>0</v>
      </c>
      <c r="I11" s="117" t="s">
        <v>40</v>
      </c>
      <c r="J11" s="117"/>
      <c r="K11" s="120" t="n">
        <v>85</v>
      </c>
      <c r="L11" s="117"/>
      <c r="M11" s="166" t="n">
        <f aca="false">H11-E11</f>
        <v>0</v>
      </c>
      <c r="N11" s="167" t="n">
        <f aca="false">M11*$F$6/A11*1000</f>
        <v>0</v>
      </c>
      <c r="O11" s="117" t="s">
        <v>469</v>
      </c>
      <c r="P11" s="116"/>
      <c r="Q11" s="167" t="e">
        <f aca="false">N11/S11</f>
        <v>#DIV/0!</v>
      </c>
      <c r="R11" s="117" t="s">
        <v>469</v>
      </c>
      <c r="S11" s="168" t="n">
        <f aca="false">ROUNDUP(Y11,0)</f>
        <v>0</v>
      </c>
      <c r="T11" s="169" t="s">
        <v>470</v>
      </c>
      <c r="U11" s="170"/>
      <c r="V11" s="167" t="n">
        <f aca="false">N11</f>
        <v>0</v>
      </c>
      <c r="W11" s="171" t="s">
        <v>469</v>
      </c>
      <c r="X11" s="169"/>
      <c r="Y11" s="172" t="n">
        <f aca="false">M11/AC11</f>
        <v>0</v>
      </c>
      <c r="Z11" s="168" t="s">
        <v>471</v>
      </c>
      <c r="AA11" s="117"/>
      <c r="AB11" s="121" t="s">
        <v>472</v>
      </c>
      <c r="AC11" s="166" t="n">
        <v>10</v>
      </c>
      <c r="AD11" s="120" t="n">
        <v>95</v>
      </c>
      <c r="AE11" s="121" t="s">
        <v>40</v>
      </c>
      <c r="AG11" s="161"/>
    </row>
    <row r="12" customFormat="false" ht="8.25" hidden="false" customHeight="true" outlineLevel="0" collapsed="false">
      <c r="B12" s="127"/>
      <c r="C12" s="116"/>
      <c r="D12" s="117"/>
      <c r="E12" s="117"/>
      <c r="F12" s="117"/>
      <c r="G12" s="117"/>
      <c r="H12" s="117"/>
      <c r="I12" s="117"/>
      <c r="J12" s="117"/>
      <c r="K12" s="120"/>
      <c r="L12" s="117"/>
      <c r="M12" s="166"/>
      <c r="N12" s="119"/>
      <c r="O12" s="117"/>
      <c r="P12" s="116"/>
      <c r="Q12" s="173"/>
      <c r="R12" s="117"/>
      <c r="S12" s="168"/>
      <c r="T12" s="121"/>
      <c r="U12" s="116"/>
      <c r="V12" s="119"/>
      <c r="W12" s="117"/>
      <c r="X12" s="121"/>
      <c r="Y12" s="172"/>
      <c r="Z12" s="117"/>
      <c r="AA12" s="117"/>
      <c r="AB12" s="121"/>
      <c r="AC12" s="166"/>
      <c r="AD12" s="120"/>
      <c r="AE12" s="121"/>
      <c r="AG12" s="161"/>
    </row>
    <row r="13" customFormat="false" ht="12.75" hidden="false" customHeight="false" outlineLevel="0" collapsed="false">
      <c r="A13" s="111" t="n">
        <v>4000</v>
      </c>
      <c r="B13" s="127"/>
      <c r="C13" s="116" t="s">
        <v>102</v>
      </c>
      <c r="D13" s="117"/>
      <c r="E13" s="165" t="n">
        <v>0</v>
      </c>
      <c r="F13" s="117" t="s">
        <v>40</v>
      </c>
      <c r="G13" s="117"/>
      <c r="H13" s="165" t="n">
        <v>0</v>
      </c>
      <c r="I13" s="117" t="s">
        <v>40</v>
      </c>
      <c r="J13" s="117"/>
      <c r="K13" s="120" t="n">
        <v>6</v>
      </c>
      <c r="L13" s="117"/>
      <c r="M13" s="166" t="n">
        <f aca="false">H13-E13</f>
        <v>0</v>
      </c>
      <c r="N13" s="167" t="n">
        <f aca="false">M13*$F$6/A13*1000</f>
        <v>0</v>
      </c>
      <c r="O13" s="117" t="s">
        <v>469</v>
      </c>
      <c r="P13" s="116"/>
      <c r="Q13" s="167" t="e">
        <f aca="false">N13/S13</f>
        <v>#DIV/0!</v>
      </c>
      <c r="R13" s="117" t="s">
        <v>469</v>
      </c>
      <c r="S13" s="168" t="n">
        <f aca="false">ROUNDUP(Y13,0)</f>
        <v>0</v>
      </c>
      <c r="T13" s="169" t="s">
        <v>470</v>
      </c>
      <c r="U13" s="170"/>
      <c r="V13" s="167" t="n">
        <f aca="false">N13</f>
        <v>0</v>
      </c>
      <c r="W13" s="171" t="s">
        <v>469</v>
      </c>
      <c r="X13" s="169"/>
      <c r="Y13" s="172" t="n">
        <f aca="false">M13/AC13</f>
        <v>0</v>
      </c>
      <c r="Z13" s="168" t="s">
        <v>471</v>
      </c>
      <c r="AA13" s="117"/>
      <c r="AB13" s="121" t="s">
        <v>473</v>
      </c>
      <c r="AC13" s="166" t="n">
        <v>1</v>
      </c>
      <c r="AD13" s="120" t="s">
        <v>474</v>
      </c>
      <c r="AE13" s="121" t="s">
        <v>40</v>
      </c>
      <c r="AG13" s="161"/>
    </row>
    <row r="14" customFormat="false" ht="8.25" hidden="false" customHeight="true" outlineLevel="0" collapsed="false">
      <c r="B14" s="127"/>
      <c r="C14" s="116"/>
      <c r="D14" s="117"/>
      <c r="E14" s="117"/>
      <c r="F14" s="117"/>
      <c r="G14" s="117"/>
      <c r="H14" s="117"/>
      <c r="I14" s="117"/>
      <c r="J14" s="117"/>
      <c r="K14" s="120"/>
      <c r="L14" s="117"/>
      <c r="M14" s="166"/>
      <c r="N14" s="119"/>
      <c r="O14" s="117"/>
      <c r="P14" s="116"/>
      <c r="Q14" s="173"/>
      <c r="R14" s="117"/>
      <c r="S14" s="168"/>
      <c r="T14" s="121"/>
      <c r="U14" s="116"/>
      <c r="V14" s="119"/>
      <c r="W14" s="117"/>
      <c r="X14" s="121"/>
      <c r="Y14" s="172"/>
      <c r="Z14" s="117"/>
      <c r="AA14" s="117"/>
      <c r="AB14" s="121"/>
      <c r="AC14" s="166"/>
      <c r="AD14" s="120"/>
      <c r="AE14" s="121"/>
      <c r="AG14" s="161"/>
    </row>
    <row r="15" customFormat="false" ht="12.75" hidden="false" customHeight="false" outlineLevel="0" collapsed="false">
      <c r="A15" s="111" t="n">
        <v>1000</v>
      </c>
      <c r="B15" s="127"/>
      <c r="C15" s="116" t="s">
        <v>475</v>
      </c>
      <c r="D15" s="117"/>
      <c r="E15" s="165" t="n">
        <v>0</v>
      </c>
      <c r="F15" s="117" t="s">
        <v>40</v>
      </c>
      <c r="G15" s="117"/>
      <c r="H15" s="165" t="n">
        <v>0</v>
      </c>
      <c r="I15" s="117" t="s">
        <v>40</v>
      </c>
      <c r="J15" s="117"/>
      <c r="K15" s="120" t="n">
        <v>1.5</v>
      </c>
      <c r="L15" s="117"/>
      <c r="M15" s="166" t="n">
        <f aca="false">H15-E15</f>
        <v>0</v>
      </c>
      <c r="N15" s="167" t="n">
        <f aca="false">M15*$F$6/A15*1000</f>
        <v>0</v>
      </c>
      <c r="O15" s="117" t="s">
        <v>469</v>
      </c>
      <c r="P15" s="116"/>
      <c r="Q15" s="167" t="e">
        <f aca="false">N15/S15</f>
        <v>#DIV/0!</v>
      </c>
      <c r="R15" s="117" t="s">
        <v>469</v>
      </c>
      <c r="S15" s="168" t="n">
        <f aca="false">ROUNDUP(Y15,0)</f>
        <v>0</v>
      </c>
      <c r="T15" s="169" t="s">
        <v>470</v>
      </c>
      <c r="U15" s="170"/>
      <c r="V15" s="167" t="n">
        <f aca="false">N15</f>
        <v>0</v>
      </c>
      <c r="W15" s="171" t="s">
        <v>469</v>
      </c>
      <c r="X15" s="169"/>
      <c r="Y15" s="172" t="n">
        <f aca="false">M15/AC15</f>
        <v>0</v>
      </c>
      <c r="Z15" s="168" t="s">
        <v>471</v>
      </c>
      <c r="AA15" s="117"/>
      <c r="AB15" s="121" t="s">
        <v>476</v>
      </c>
      <c r="AC15" s="166" t="n">
        <v>0.1</v>
      </c>
      <c r="AD15" s="120" t="n">
        <v>1.7</v>
      </c>
      <c r="AE15" s="121" t="s">
        <v>40</v>
      </c>
      <c r="AF15" s="94" t="s">
        <v>103</v>
      </c>
      <c r="AG15" s="161"/>
    </row>
    <row r="16" customFormat="false" ht="8.25" hidden="false" customHeight="true" outlineLevel="0" collapsed="false">
      <c r="B16" s="127"/>
      <c r="C16" s="116"/>
      <c r="D16" s="117"/>
      <c r="E16" s="117"/>
      <c r="F16" s="117"/>
      <c r="G16" s="117"/>
      <c r="H16" s="117"/>
      <c r="I16" s="117"/>
      <c r="J16" s="117"/>
      <c r="K16" s="120"/>
      <c r="L16" s="117"/>
      <c r="M16" s="118"/>
      <c r="N16" s="119"/>
      <c r="O16" s="117"/>
      <c r="P16" s="116"/>
      <c r="Q16" s="173"/>
      <c r="R16" s="117"/>
      <c r="S16" s="168"/>
      <c r="T16" s="121"/>
      <c r="U16" s="116"/>
      <c r="V16" s="119"/>
      <c r="W16" s="117"/>
      <c r="X16" s="121"/>
      <c r="Y16" s="172"/>
      <c r="Z16" s="117"/>
      <c r="AA16" s="117"/>
      <c r="AB16" s="121"/>
      <c r="AC16" s="166"/>
      <c r="AD16" s="120"/>
      <c r="AE16" s="121"/>
      <c r="AG16" s="161"/>
    </row>
    <row r="17" customFormat="false" ht="12.75" hidden="false" customHeight="false" outlineLevel="0" collapsed="false">
      <c r="A17" s="111" t="n">
        <v>54000</v>
      </c>
      <c r="B17" s="127"/>
      <c r="C17" s="116" t="s">
        <v>477</v>
      </c>
      <c r="D17" s="117"/>
      <c r="E17" s="165" t="n">
        <v>0</v>
      </c>
      <c r="F17" s="117" t="s">
        <v>40</v>
      </c>
      <c r="G17" s="117"/>
      <c r="H17" s="165" t="n">
        <v>0</v>
      </c>
      <c r="I17" s="117" t="s">
        <v>40</v>
      </c>
      <c r="J17" s="117"/>
      <c r="K17" s="166" t="n">
        <v>10</v>
      </c>
      <c r="L17" s="117"/>
      <c r="M17" s="118" t="n">
        <f aca="false">H17-E17</f>
        <v>0</v>
      </c>
      <c r="N17" s="167" t="n">
        <f aca="false">M17*$F$6/A17*1000</f>
        <v>0</v>
      </c>
      <c r="O17" s="117" t="s">
        <v>469</v>
      </c>
      <c r="P17" s="116"/>
      <c r="Q17" s="167" t="e">
        <f aca="false">N17/S17</f>
        <v>#DIV/0!</v>
      </c>
      <c r="R17" s="117" t="s">
        <v>469</v>
      </c>
      <c r="S17" s="174" t="n">
        <f aca="false">ROUNDUP(Y17,0)</f>
        <v>0</v>
      </c>
      <c r="T17" s="121" t="s">
        <v>470</v>
      </c>
      <c r="U17" s="117"/>
      <c r="V17" s="167" t="n">
        <f aca="false">N17</f>
        <v>0</v>
      </c>
      <c r="W17" s="117" t="s">
        <v>469</v>
      </c>
      <c r="X17" s="121"/>
      <c r="Y17" s="172" t="n">
        <f aca="false">M17/AC17</f>
        <v>0</v>
      </c>
      <c r="Z17" s="117" t="s">
        <v>478</v>
      </c>
      <c r="AA17" s="117"/>
      <c r="AB17" s="121"/>
      <c r="AC17" s="166" t="n">
        <v>1</v>
      </c>
      <c r="AD17" s="120" t="n">
        <v>10</v>
      </c>
      <c r="AE17" s="121" t="s">
        <v>40</v>
      </c>
      <c r="AG17" s="161"/>
    </row>
    <row r="18" customFormat="false" ht="8.25" hidden="false" customHeight="true" outlineLevel="0" collapsed="false">
      <c r="B18" s="127"/>
      <c r="C18" s="116"/>
      <c r="D18" s="117"/>
      <c r="E18" s="117"/>
      <c r="F18" s="117"/>
      <c r="G18" s="117"/>
      <c r="H18" s="117"/>
      <c r="I18" s="117"/>
      <c r="J18" s="117"/>
      <c r="K18" s="166"/>
      <c r="L18" s="117"/>
      <c r="M18" s="118"/>
      <c r="N18" s="119"/>
      <c r="O18" s="117"/>
      <c r="P18" s="116"/>
      <c r="Q18" s="173"/>
      <c r="R18" s="117"/>
      <c r="S18" s="174"/>
      <c r="T18" s="121"/>
      <c r="U18" s="117"/>
      <c r="V18" s="119"/>
      <c r="W18" s="117"/>
      <c r="X18" s="121"/>
      <c r="Y18" s="172"/>
      <c r="Z18" s="117"/>
      <c r="AA18" s="117"/>
      <c r="AB18" s="121"/>
      <c r="AC18" s="166"/>
      <c r="AD18" s="120"/>
      <c r="AE18" s="121"/>
      <c r="AG18" s="161"/>
    </row>
    <row r="19" customFormat="false" ht="13.5" hidden="false" customHeight="true" outlineLevel="0" collapsed="false">
      <c r="A19" s="111" t="n">
        <v>1000</v>
      </c>
      <c r="B19" s="127"/>
      <c r="C19" s="175" t="s">
        <v>121</v>
      </c>
      <c r="D19" s="129"/>
      <c r="E19" s="176" t="n">
        <v>0</v>
      </c>
      <c r="F19" s="129" t="s">
        <v>40</v>
      </c>
      <c r="G19" s="129"/>
      <c r="H19" s="176" t="n">
        <v>0</v>
      </c>
      <c r="I19" s="129" t="s">
        <v>40</v>
      </c>
      <c r="J19" s="129"/>
      <c r="K19" s="134" t="s">
        <v>479</v>
      </c>
      <c r="L19" s="129"/>
      <c r="M19" s="132" t="n">
        <f aca="false">H19-E19</f>
        <v>0</v>
      </c>
      <c r="N19" s="177" t="n">
        <f aca="false">M19*$F$6/A19*1000</f>
        <v>0</v>
      </c>
      <c r="O19" s="129" t="s">
        <v>469</v>
      </c>
      <c r="P19" s="175"/>
      <c r="Q19" s="177" t="e">
        <f aca="false">N19/S19</f>
        <v>#DIV/0!</v>
      </c>
      <c r="R19" s="129" t="s">
        <v>469</v>
      </c>
      <c r="S19" s="148" t="n">
        <f aca="false">ROUNDUP(Y19,0)</f>
        <v>0</v>
      </c>
      <c r="T19" s="178" t="s">
        <v>470</v>
      </c>
      <c r="U19" s="179"/>
      <c r="V19" s="177" t="n">
        <f aca="false">N19</f>
        <v>0</v>
      </c>
      <c r="W19" s="180" t="s">
        <v>469</v>
      </c>
      <c r="X19" s="178"/>
      <c r="Y19" s="181" t="n">
        <f aca="false">M19/AC19</f>
        <v>0</v>
      </c>
      <c r="Z19" s="182" t="s">
        <v>480</v>
      </c>
      <c r="AA19" s="129"/>
      <c r="AB19" s="135"/>
      <c r="AC19" s="183" t="n">
        <v>0.1</v>
      </c>
      <c r="AD19" s="134" t="n">
        <v>0.2</v>
      </c>
      <c r="AE19" s="135" t="s">
        <v>40</v>
      </c>
      <c r="AG19" s="184"/>
    </row>
    <row r="20" customFormat="false" ht="8.25" hidden="false" customHeight="true" outlineLevel="0" collapsed="false">
      <c r="B20" s="127"/>
      <c r="AB20" s="94"/>
    </row>
    <row r="21" customFormat="false" ht="27.75" hidden="false" customHeight="true" outlineLevel="0" collapsed="false">
      <c r="B21" s="127"/>
      <c r="C21" s="12" t="s">
        <v>481</v>
      </c>
      <c r="D21" s="136"/>
      <c r="E21" s="12"/>
      <c r="F21" s="137"/>
      <c r="G21" s="138"/>
      <c r="H21" s="138"/>
      <c r="I21" s="138"/>
      <c r="J21" s="138"/>
      <c r="K21" s="139"/>
      <c r="L21" s="139"/>
      <c r="M21" s="139"/>
      <c r="N21" s="164"/>
      <c r="O21" s="138"/>
      <c r="P21" s="142" t="s">
        <v>452</v>
      </c>
      <c r="Q21" s="142"/>
      <c r="R21" s="142"/>
      <c r="S21" s="142"/>
      <c r="T21" s="142"/>
      <c r="U21" s="142"/>
      <c r="V21" s="142"/>
      <c r="W21" s="142"/>
      <c r="X21" s="142"/>
      <c r="Y21" s="138"/>
      <c r="Z21" s="143" t="s">
        <v>453</v>
      </c>
      <c r="AA21" s="143"/>
      <c r="AB21" s="143"/>
      <c r="AC21" s="139"/>
      <c r="AD21" s="163"/>
      <c r="AE21" s="145"/>
      <c r="AG21" s="146"/>
    </row>
    <row r="22" customFormat="false" ht="39.75" hidden="false" customHeight="true" outlineLevel="0" collapsed="false">
      <c r="A22" s="111" t="s">
        <v>454</v>
      </c>
      <c r="B22" s="127"/>
      <c r="C22" s="147" t="s">
        <v>455</v>
      </c>
      <c r="D22" s="148"/>
      <c r="E22" s="148" t="s">
        <v>482</v>
      </c>
      <c r="F22" s="148" t="s">
        <v>457</v>
      </c>
      <c r="G22" s="148"/>
      <c r="H22" s="148" t="s">
        <v>483</v>
      </c>
      <c r="I22" s="148" t="s">
        <v>457</v>
      </c>
      <c r="J22" s="148"/>
      <c r="K22" s="150" t="s">
        <v>459</v>
      </c>
      <c r="L22" s="148"/>
      <c r="M22" s="151" t="s">
        <v>460</v>
      </c>
      <c r="N22" s="152" t="s">
        <v>484</v>
      </c>
      <c r="O22" s="129"/>
      <c r="P22" s="153" t="s">
        <v>462</v>
      </c>
      <c r="Q22" s="153"/>
      <c r="R22" s="153"/>
      <c r="S22" s="154" t="s">
        <v>463</v>
      </c>
      <c r="T22" s="154"/>
      <c r="U22" s="185"/>
      <c r="V22" s="152" t="s">
        <v>484</v>
      </c>
      <c r="W22" s="185"/>
      <c r="X22" s="186"/>
      <c r="Y22" s="129"/>
      <c r="Z22" s="159" t="s">
        <v>465</v>
      </c>
      <c r="AA22" s="148"/>
      <c r="AB22" s="160" t="s">
        <v>466</v>
      </c>
      <c r="AC22" s="159" t="s">
        <v>467</v>
      </c>
      <c r="AD22" s="150" t="s">
        <v>459</v>
      </c>
      <c r="AE22" s="160" t="s">
        <v>457</v>
      </c>
      <c r="AG22" s="161"/>
    </row>
    <row r="23" customFormat="false" ht="4.5" hidden="false" customHeight="true" outlineLevel="0" collapsed="false">
      <c r="B23" s="127"/>
      <c r="C23" s="116"/>
      <c r="D23" s="117"/>
      <c r="E23" s="117"/>
      <c r="F23" s="117"/>
      <c r="G23" s="117"/>
      <c r="H23" s="117"/>
      <c r="I23" s="117"/>
      <c r="J23" s="117"/>
      <c r="K23" s="120"/>
      <c r="L23" s="117"/>
      <c r="M23" s="118"/>
      <c r="N23" s="119"/>
      <c r="O23" s="117"/>
      <c r="P23" s="116"/>
      <c r="Q23" s="138"/>
      <c r="R23" s="138"/>
      <c r="S23" s="138"/>
      <c r="T23" s="145"/>
      <c r="U23" s="162"/>
      <c r="V23" s="164"/>
      <c r="W23" s="138"/>
      <c r="X23" s="145"/>
      <c r="Y23" s="117"/>
      <c r="Z23" s="117"/>
      <c r="AA23" s="117"/>
      <c r="AB23" s="121"/>
      <c r="AC23" s="118"/>
      <c r="AD23" s="120"/>
      <c r="AE23" s="121"/>
      <c r="AG23" s="161"/>
    </row>
    <row r="24" customFormat="false" ht="12.75" hidden="false" customHeight="false" outlineLevel="0" collapsed="false">
      <c r="A24" s="111" t="n">
        <v>100</v>
      </c>
      <c r="B24" s="127"/>
      <c r="C24" s="116" t="s">
        <v>155</v>
      </c>
      <c r="D24" s="117"/>
      <c r="E24" s="165" t="n">
        <v>0</v>
      </c>
      <c r="F24" s="117" t="s">
        <v>485</v>
      </c>
      <c r="G24" s="117"/>
      <c r="H24" s="165" t="n">
        <v>0</v>
      </c>
      <c r="I24" s="117" t="s">
        <v>485</v>
      </c>
      <c r="J24" s="117"/>
      <c r="K24" s="120" t="n">
        <v>15</v>
      </c>
      <c r="L24" s="117"/>
      <c r="M24" s="118" t="n">
        <f aca="false">H24-E24</f>
        <v>0</v>
      </c>
      <c r="N24" s="167" t="n">
        <f aca="false">M24*$F$6/A24*1</f>
        <v>0</v>
      </c>
      <c r="O24" s="117" t="s">
        <v>469</v>
      </c>
      <c r="P24" s="116"/>
      <c r="Q24" s="167" t="e">
        <f aca="false">N24/S24</f>
        <v>#DIV/0!</v>
      </c>
      <c r="R24" s="119" t="s">
        <v>469</v>
      </c>
      <c r="S24" s="187" t="n">
        <f aca="false">ROUNDUP(Y24,0)</f>
        <v>0</v>
      </c>
      <c r="T24" s="169" t="s">
        <v>470</v>
      </c>
      <c r="U24" s="170"/>
      <c r="V24" s="167" t="n">
        <f aca="false">N24</f>
        <v>0</v>
      </c>
      <c r="W24" s="171" t="s">
        <v>469</v>
      </c>
      <c r="X24" s="169"/>
      <c r="Y24" s="117" t="n">
        <f aca="false">M24/AC24</f>
        <v>0</v>
      </c>
      <c r="Z24" s="168" t="s">
        <v>471</v>
      </c>
      <c r="AA24" s="117"/>
      <c r="AB24" s="121"/>
      <c r="AC24" s="166" t="n">
        <v>8</v>
      </c>
      <c r="AD24" s="120" t="n">
        <v>15</v>
      </c>
      <c r="AE24" s="121" t="s">
        <v>485</v>
      </c>
      <c r="AG24" s="161"/>
    </row>
    <row r="25" customFormat="false" ht="8.25" hidden="false" customHeight="true" outlineLevel="0" collapsed="false">
      <c r="B25" s="127"/>
      <c r="C25" s="116"/>
      <c r="D25" s="117"/>
      <c r="E25" s="117"/>
      <c r="F25" s="117"/>
      <c r="G25" s="117"/>
      <c r="H25" s="117"/>
      <c r="I25" s="117"/>
      <c r="J25" s="117"/>
      <c r="K25" s="120"/>
      <c r="L25" s="117"/>
      <c r="M25" s="118"/>
      <c r="N25" s="119"/>
      <c r="O25" s="117"/>
      <c r="P25" s="116"/>
      <c r="Q25" s="119"/>
      <c r="R25" s="117"/>
      <c r="S25" s="188"/>
      <c r="T25" s="121"/>
      <c r="U25" s="116"/>
      <c r="V25" s="119"/>
      <c r="W25" s="117"/>
      <c r="X25" s="121"/>
      <c r="Y25" s="117"/>
      <c r="Z25" s="117"/>
      <c r="AA25" s="117"/>
      <c r="AB25" s="121"/>
      <c r="AC25" s="166"/>
      <c r="AD25" s="120"/>
      <c r="AE25" s="121"/>
      <c r="AG25" s="161"/>
    </row>
    <row r="26" customFormat="false" ht="12.75" hidden="false" customHeight="false" outlineLevel="0" collapsed="false">
      <c r="A26" s="111" t="n">
        <v>100</v>
      </c>
      <c r="B26" s="127"/>
      <c r="C26" s="116" t="s">
        <v>165</v>
      </c>
      <c r="D26" s="117"/>
      <c r="E26" s="165" t="n">
        <v>0</v>
      </c>
      <c r="F26" s="117" t="s">
        <v>485</v>
      </c>
      <c r="G26" s="117"/>
      <c r="H26" s="165" t="n">
        <v>0</v>
      </c>
      <c r="I26" s="117" t="s">
        <v>485</v>
      </c>
      <c r="J26" s="117"/>
      <c r="K26" s="120" t="n">
        <v>15</v>
      </c>
      <c r="L26" s="117"/>
      <c r="M26" s="118" t="n">
        <f aca="false">H26-E26</f>
        <v>0</v>
      </c>
      <c r="N26" s="167" t="n">
        <f aca="false">M26*$F$6/A26*1</f>
        <v>0</v>
      </c>
      <c r="O26" s="117" t="s">
        <v>469</v>
      </c>
      <c r="P26" s="116"/>
      <c r="Q26" s="167" t="e">
        <f aca="false">N26/S26</f>
        <v>#DIV/0!</v>
      </c>
      <c r="R26" s="117" t="s">
        <v>469</v>
      </c>
      <c r="S26" s="187" t="n">
        <f aca="false">ROUNDUP(Y26,0)</f>
        <v>0</v>
      </c>
      <c r="T26" s="121" t="s">
        <v>470</v>
      </c>
      <c r="U26" s="116"/>
      <c r="V26" s="167" t="n">
        <f aca="false">N26</f>
        <v>0</v>
      </c>
      <c r="W26" s="117" t="s">
        <v>469</v>
      </c>
      <c r="X26" s="121"/>
      <c r="Y26" s="117" t="n">
        <f aca="false">M26/AC26</f>
        <v>0</v>
      </c>
      <c r="Z26" s="168" t="s">
        <v>471</v>
      </c>
      <c r="AA26" s="117"/>
      <c r="AB26" s="121"/>
      <c r="AC26" s="166" t="n">
        <v>3</v>
      </c>
      <c r="AD26" s="120" t="n">
        <v>12</v>
      </c>
      <c r="AE26" s="121" t="s">
        <v>485</v>
      </c>
      <c r="AG26" s="161"/>
    </row>
    <row r="27" customFormat="false" ht="8.25" hidden="false" customHeight="true" outlineLevel="0" collapsed="false">
      <c r="B27" s="127"/>
      <c r="C27" s="116"/>
      <c r="D27" s="117"/>
      <c r="E27" s="117"/>
      <c r="F27" s="117"/>
      <c r="G27" s="117"/>
      <c r="H27" s="117"/>
      <c r="I27" s="117"/>
      <c r="J27" s="117"/>
      <c r="K27" s="120"/>
      <c r="L27" s="117"/>
      <c r="M27" s="118"/>
      <c r="N27" s="119"/>
      <c r="O27" s="117"/>
      <c r="P27" s="116"/>
      <c r="Q27" s="119"/>
      <c r="R27" s="117"/>
      <c r="S27" s="188"/>
      <c r="T27" s="121"/>
      <c r="U27" s="116"/>
      <c r="V27" s="119"/>
      <c r="W27" s="117"/>
      <c r="X27" s="121"/>
      <c r="Y27" s="117"/>
      <c r="Z27" s="117"/>
      <c r="AA27" s="117"/>
      <c r="AB27" s="121"/>
      <c r="AC27" s="166"/>
      <c r="AD27" s="120"/>
      <c r="AE27" s="121"/>
      <c r="AG27" s="161"/>
    </row>
    <row r="28" customFormat="false" ht="12.75" hidden="false" customHeight="false" outlineLevel="0" collapsed="false">
      <c r="A28" s="111" t="n">
        <v>100</v>
      </c>
      <c r="B28" s="127"/>
      <c r="C28" s="116" t="s">
        <v>173</v>
      </c>
      <c r="D28" s="117"/>
      <c r="E28" s="165" t="n">
        <v>0</v>
      </c>
      <c r="F28" s="117" t="s">
        <v>485</v>
      </c>
      <c r="G28" s="117"/>
      <c r="H28" s="165" t="n">
        <v>0</v>
      </c>
      <c r="I28" s="117" t="s">
        <v>485</v>
      </c>
      <c r="J28" s="117"/>
      <c r="K28" s="120" t="n">
        <v>2.5</v>
      </c>
      <c r="L28" s="117"/>
      <c r="M28" s="118" t="n">
        <f aca="false">H28-E28</f>
        <v>0</v>
      </c>
      <c r="N28" s="167" t="n">
        <f aca="false">M28*$F$6/A28*1</f>
        <v>0</v>
      </c>
      <c r="O28" s="117" t="s">
        <v>469</v>
      </c>
      <c r="P28" s="116"/>
      <c r="Q28" s="167" t="e">
        <f aca="false">N28/S28</f>
        <v>#DIV/0!</v>
      </c>
      <c r="R28" s="117" t="s">
        <v>469</v>
      </c>
      <c r="S28" s="187" t="n">
        <f aca="false">ROUNDUP(Y28,0)</f>
        <v>0</v>
      </c>
      <c r="T28" s="121" t="s">
        <v>470</v>
      </c>
      <c r="U28" s="116"/>
      <c r="V28" s="167" t="n">
        <f aca="false">N28</f>
        <v>0</v>
      </c>
      <c r="W28" s="117" t="s">
        <v>469</v>
      </c>
      <c r="X28" s="121"/>
      <c r="Y28" s="117" t="n">
        <f aca="false">M28/AC28</f>
        <v>0</v>
      </c>
      <c r="Z28" s="168" t="s">
        <v>471</v>
      </c>
      <c r="AA28" s="117"/>
      <c r="AB28" s="121"/>
      <c r="AC28" s="166" t="n">
        <v>0.5</v>
      </c>
      <c r="AD28" s="120" t="n">
        <v>5</v>
      </c>
      <c r="AE28" s="121" t="s">
        <v>485</v>
      </c>
      <c r="AG28" s="161"/>
    </row>
    <row r="29" customFormat="false" ht="8.25" hidden="false" customHeight="true" outlineLevel="0" collapsed="false">
      <c r="B29" s="127"/>
      <c r="C29" s="116"/>
      <c r="D29" s="117"/>
      <c r="E29" s="117"/>
      <c r="F29" s="117"/>
      <c r="G29" s="117"/>
      <c r="H29" s="117"/>
      <c r="I29" s="117"/>
      <c r="J29" s="117"/>
      <c r="K29" s="120"/>
      <c r="L29" s="117"/>
      <c r="M29" s="118"/>
      <c r="N29" s="119"/>
      <c r="O29" s="117"/>
      <c r="P29" s="116"/>
      <c r="Q29" s="117"/>
      <c r="R29" s="117"/>
      <c r="S29" s="117"/>
      <c r="T29" s="121"/>
      <c r="U29" s="116"/>
      <c r="V29" s="119"/>
      <c r="W29" s="117"/>
      <c r="X29" s="121"/>
      <c r="Y29" s="117"/>
      <c r="Z29" s="117"/>
      <c r="AA29" s="117"/>
      <c r="AB29" s="121"/>
      <c r="AC29" s="166"/>
      <c r="AD29" s="120"/>
      <c r="AE29" s="121"/>
      <c r="AG29" s="161"/>
    </row>
    <row r="30" customFormat="false" ht="14.25" hidden="false" customHeight="true" outlineLevel="0" collapsed="false">
      <c r="A30" s="111" t="n">
        <v>37.85</v>
      </c>
      <c r="B30" s="127"/>
      <c r="C30" s="116" t="s">
        <v>486</v>
      </c>
      <c r="D30" s="117"/>
      <c r="E30" s="165" t="n">
        <v>0</v>
      </c>
      <c r="F30" s="117" t="s">
        <v>485</v>
      </c>
      <c r="G30" s="117"/>
      <c r="H30" s="165" t="n">
        <v>0.1</v>
      </c>
      <c r="I30" s="117" t="s">
        <v>485</v>
      </c>
      <c r="J30" s="117"/>
      <c r="K30" s="120" t="s">
        <v>487</v>
      </c>
      <c r="L30" s="117"/>
      <c r="M30" s="118" t="n">
        <f aca="false">H30-E30</f>
        <v>0.1</v>
      </c>
      <c r="N30" s="167" t="n">
        <f aca="false">M30*$F$6/A30*1</f>
        <v>0</v>
      </c>
      <c r="O30" s="117" t="s">
        <v>469</v>
      </c>
      <c r="P30" s="116"/>
      <c r="Q30" s="117" t="s">
        <v>488</v>
      </c>
      <c r="R30" s="117"/>
      <c r="S30" s="117"/>
      <c r="T30" s="121"/>
      <c r="U30" s="116"/>
      <c r="V30" s="167" t="n">
        <f aca="false">N30</f>
        <v>0</v>
      </c>
      <c r="W30" s="117" t="s">
        <v>469</v>
      </c>
      <c r="X30" s="121"/>
      <c r="Y30" s="117"/>
      <c r="Z30" s="168" t="s">
        <v>489</v>
      </c>
      <c r="AA30" s="117"/>
      <c r="AB30" s="121" t="s">
        <v>490</v>
      </c>
      <c r="AC30" s="166" t="n">
        <v>1</v>
      </c>
      <c r="AD30" s="120" t="n">
        <v>2</v>
      </c>
      <c r="AE30" s="121" t="s">
        <v>485</v>
      </c>
      <c r="AG30" s="161"/>
    </row>
    <row r="31" customFormat="false" ht="8.25" hidden="false" customHeight="true" outlineLevel="0" collapsed="false">
      <c r="B31" s="127"/>
      <c r="C31" s="116"/>
      <c r="D31" s="117"/>
      <c r="E31" s="117"/>
      <c r="F31" s="117"/>
      <c r="G31" s="117"/>
      <c r="H31" s="117"/>
      <c r="I31" s="117"/>
      <c r="J31" s="117"/>
      <c r="K31" s="120"/>
      <c r="L31" s="117"/>
      <c r="M31" s="118"/>
      <c r="N31" s="119"/>
      <c r="O31" s="117"/>
      <c r="P31" s="116"/>
      <c r="Q31" s="117"/>
      <c r="R31" s="117"/>
      <c r="S31" s="117"/>
      <c r="T31" s="121"/>
      <c r="U31" s="116"/>
      <c r="V31" s="119"/>
      <c r="W31" s="117"/>
      <c r="X31" s="121"/>
      <c r="Y31" s="117"/>
      <c r="Z31" s="117"/>
      <c r="AA31" s="117"/>
      <c r="AB31" s="121"/>
      <c r="AC31" s="166"/>
      <c r="AD31" s="120"/>
      <c r="AE31" s="121"/>
      <c r="AG31" s="161"/>
    </row>
    <row r="32" customFormat="false" ht="12.75" hidden="false" customHeight="false" outlineLevel="0" collapsed="false">
      <c r="A32" s="111" t="n">
        <v>100</v>
      </c>
      <c r="B32" s="127"/>
      <c r="C32" s="116" t="s">
        <v>491</v>
      </c>
      <c r="D32" s="117"/>
      <c r="E32" s="165" t="n">
        <v>0</v>
      </c>
      <c r="F32" s="117" t="s">
        <v>485</v>
      </c>
      <c r="G32" s="117"/>
      <c r="H32" s="165" t="n">
        <v>0.1</v>
      </c>
      <c r="I32" s="117" t="s">
        <v>485</v>
      </c>
      <c r="J32" s="117"/>
      <c r="K32" s="120" t="s">
        <v>487</v>
      </c>
      <c r="L32" s="117"/>
      <c r="M32" s="118" t="n">
        <f aca="false">H32-E32</f>
        <v>0.1</v>
      </c>
      <c r="N32" s="167" t="n">
        <f aca="false">M32*$F$6/A32*1</f>
        <v>0</v>
      </c>
      <c r="O32" s="117" t="s">
        <v>469</v>
      </c>
      <c r="P32" s="116"/>
      <c r="Q32" s="117" t="s">
        <v>488</v>
      </c>
      <c r="R32" s="117"/>
      <c r="S32" s="117"/>
      <c r="T32" s="121"/>
      <c r="U32" s="116"/>
      <c r="V32" s="167" t="n">
        <f aca="false">N32</f>
        <v>0</v>
      </c>
      <c r="W32" s="117" t="s">
        <v>469</v>
      </c>
      <c r="X32" s="121"/>
      <c r="Y32" s="117"/>
      <c r="Z32" s="168" t="s">
        <v>489</v>
      </c>
      <c r="AA32" s="117"/>
      <c r="AB32" s="121" t="s">
        <v>490</v>
      </c>
      <c r="AC32" s="166" t="n">
        <v>1</v>
      </c>
      <c r="AD32" s="120" t="n">
        <v>2</v>
      </c>
      <c r="AE32" s="121" t="s">
        <v>485</v>
      </c>
      <c r="AG32" s="161"/>
    </row>
    <row r="33" customFormat="false" ht="8.25" hidden="false" customHeight="true" outlineLevel="0" collapsed="false">
      <c r="B33" s="127"/>
      <c r="C33" s="116"/>
      <c r="D33" s="117"/>
      <c r="E33" s="117"/>
      <c r="F33" s="117"/>
      <c r="G33" s="117"/>
      <c r="H33" s="117"/>
      <c r="I33" s="117"/>
      <c r="J33" s="117"/>
      <c r="K33" s="120"/>
      <c r="L33" s="117"/>
      <c r="M33" s="118"/>
      <c r="N33" s="119"/>
      <c r="O33" s="117"/>
      <c r="P33" s="116"/>
      <c r="Q33" s="117"/>
      <c r="R33" s="117"/>
      <c r="S33" s="117"/>
      <c r="T33" s="121"/>
      <c r="U33" s="116"/>
      <c r="V33" s="119"/>
      <c r="W33" s="117"/>
      <c r="X33" s="121"/>
      <c r="Y33" s="117"/>
      <c r="Z33" s="117"/>
      <c r="AA33" s="117"/>
      <c r="AB33" s="121"/>
      <c r="AC33" s="166"/>
      <c r="AD33" s="120"/>
      <c r="AE33" s="121"/>
      <c r="AG33" s="161"/>
    </row>
    <row r="34" customFormat="false" ht="14.25" hidden="false" customHeight="true" outlineLevel="0" collapsed="false">
      <c r="A34" s="111" t="n">
        <v>7.57</v>
      </c>
      <c r="B34" s="127"/>
      <c r="C34" s="116" t="s">
        <v>492</v>
      </c>
      <c r="D34" s="117"/>
      <c r="E34" s="165" t="n">
        <v>0</v>
      </c>
      <c r="F34" s="117" t="s">
        <v>485</v>
      </c>
      <c r="G34" s="117"/>
      <c r="H34" s="165" t="n">
        <v>0.02</v>
      </c>
      <c r="I34" s="117" t="s">
        <v>485</v>
      </c>
      <c r="J34" s="117"/>
      <c r="K34" s="120" t="s">
        <v>493</v>
      </c>
      <c r="L34" s="117"/>
      <c r="M34" s="118" t="n">
        <f aca="false">H34-E34</f>
        <v>0.02</v>
      </c>
      <c r="N34" s="167" t="n">
        <f aca="false">M34*$F$6/A34*1</f>
        <v>0</v>
      </c>
      <c r="O34" s="117" t="s">
        <v>469</v>
      </c>
      <c r="P34" s="116"/>
      <c r="Q34" s="117" t="s">
        <v>488</v>
      </c>
      <c r="R34" s="117"/>
      <c r="S34" s="117"/>
      <c r="T34" s="121"/>
      <c r="U34" s="116"/>
      <c r="V34" s="167" t="n">
        <f aca="false">N34</f>
        <v>0</v>
      </c>
      <c r="W34" s="117" t="s">
        <v>469</v>
      </c>
      <c r="X34" s="121"/>
      <c r="Y34" s="117"/>
      <c r="Z34" s="168" t="s">
        <v>489</v>
      </c>
      <c r="AA34" s="117"/>
      <c r="AB34" s="121" t="s">
        <v>494</v>
      </c>
      <c r="AC34" s="166" t="n">
        <v>0.1</v>
      </c>
      <c r="AD34" s="120" t="n">
        <v>0.45</v>
      </c>
      <c r="AE34" s="121" t="s">
        <v>485</v>
      </c>
      <c r="AG34" s="161"/>
    </row>
    <row r="35" customFormat="false" ht="8.25" hidden="false" customHeight="true" outlineLevel="0" collapsed="false">
      <c r="B35" s="127"/>
      <c r="C35" s="116"/>
      <c r="D35" s="117"/>
      <c r="E35" s="117"/>
      <c r="F35" s="117"/>
      <c r="G35" s="117"/>
      <c r="H35" s="117"/>
      <c r="I35" s="117"/>
      <c r="J35" s="117"/>
      <c r="K35" s="120"/>
      <c r="L35" s="117"/>
      <c r="M35" s="118"/>
      <c r="N35" s="119"/>
      <c r="O35" s="117"/>
      <c r="P35" s="116"/>
      <c r="Q35" s="117"/>
      <c r="R35" s="117"/>
      <c r="S35" s="117"/>
      <c r="T35" s="121"/>
      <c r="U35" s="116"/>
      <c r="V35" s="119"/>
      <c r="W35" s="117"/>
      <c r="X35" s="121"/>
      <c r="Y35" s="117"/>
      <c r="Z35" s="117"/>
      <c r="AA35" s="117"/>
      <c r="AB35" s="121"/>
      <c r="AC35" s="166"/>
      <c r="AD35" s="120"/>
      <c r="AE35" s="121"/>
      <c r="AG35" s="161"/>
    </row>
    <row r="36" customFormat="false" ht="12.75" hidden="false" customHeight="false" outlineLevel="0" collapsed="false">
      <c r="A36" s="111" t="n">
        <v>100</v>
      </c>
      <c r="B36" s="127"/>
      <c r="C36" s="116" t="s">
        <v>495</v>
      </c>
      <c r="D36" s="117"/>
      <c r="E36" s="165" t="n">
        <v>0</v>
      </c>
      <c r="F36" s="117" t="s">
        <v>485</v>
      </c>
      <c r="G36" s="117"/>
      <c r="H36" s="165" t="n">
        <v>0.02</v>
      </c>
      <c r="I36" s="117" t="s">
        <v>485</v>
      </c>
      <c r="J36" s="117"/>
      <c r="K36" s="120" t="s">
        <v>493</v>
      </c>
      <c r="L36" s="117"/>
      <c r="M36" s="118" t="n">
        <f aca="false">H36-E36</f>
        <v>0.02</v>
      </c>
      <c r="N36" s="167" t="n">
        <f aca="false">M36*$F$6/A36*1</f>
        <v>0</v>
      </c>
      <c r="O36" s="117" t="s">
        <v>469</v>
      </c>
      <c r="P36" s="116"/>
      <c r="Q36" s="117" t="s">
        <v>488</v>
      </c>
      <c r="R36" s="117"/>
      <c r="S36" s="117"/>
      <c r="T36" s="121"/>
      <c r="U36" s="116"/>
      <c r="V36" s="167" t="n">
        <f aca="false">N36</f>
        <v>0</v>
      </c>
      <c r="W36" s="117" t="s">
        <v>469</v>
      </c>
      <c r="X36" s="121"/>
      <c r="Y36" s="117"/>
      <c r="Z36" s="168" t="s">
        <v>489</v>
      </c>
      <c r="AA36" s="117"/>
      <c r="AB36" s="121" t="s">
        <v>494</v>
      </c>
      <c r="AC36" s="166" t="n">
        <v>0.1</v>
      </c>
      <c r="AD36" s="120" t="n">
        <v>0.45</v>
      </c>
      <c r="AE36" s="121" t="s">
        <v>485</v>
      </c>
      <c r="AG36" s="161"/>
    </row>
    <row r="37" customFormat="false" ht="8.25" hidden="false" customHeight="true" outlineLevel="0" collapsed="false">
      <c r="B37" s="127"/>
      <c r="C37" s="116"/>
      <c r="D37" s="117"/>
      <c r="E37" s="117"/>
      <c r="F37" s="117"/>
      <c r="G37" s="117"/>
      <c r="H37" s="117"/>
      <c r="I37" s="117"/>
      <c r="J37" s="117"/>
      <c r="K37" s="120"/>
      <c r="L37" s="117"/>
      <c r="M37" s="118"/>
      <c r="N37" s="119"/>
      <c r="O37" s="117"/>
      <c r="P37" s="116"/>
      <c r="Q37" s="117"/>
      <c r="R37" s="117"/>
      <c r="S37" s="117"/>
      <c r="T37" s="121"/>
      <c r="U37" s="116"/>
      <c r="V37" s="119"/>
      <c r="W37" s="117"/>
      <c r="X37" s="121"/>
      <c r="Y37" s="117"/>
      <c r="Z37" s="117"/>
      <c r="AA37" s="117"/>
      <c r="AB37" s="121"/>
      <c r="AC37" s="166"/>
      <c r="AD37" s="120"/>
      <c r="AE37" s="121"/>
      <c r="AG37" s="161"/>
    </row>
    <row r="38" customFormat="false" ht="14.25" hidden="false" customHeight="true" outlineLevel="0" collapsed="false">
      <c r="A38" s="111" t="n">
        <v>7.57</v>
      </c>
      <c r="B38" s="127"/>
      <c r="C38" s="116" t="s">
        <v>496</v>
      </c>
      <c r="D38" s="117"/>
      <c r="E38" s="165" t="n">
        <v>0</v>
      </c>
      <c r="F38" s="117" t="s">
        <v>485</v>
      </c>
      <c r="G38" s="117"/>
      <c r="H38" s="165" t="n">
        <v>0.02</v>
      </c>
      <c r="I38" s="117" t="s">
        <v>485</v>
      </c>
      <c r="J38" s="117"/>
      <c r="K38" s="120" t="s">
        <v>493</v>
      </c>
      <c r="L38" s="117"/>
      <c r="M38" s="118" t="n">
        <f aca="false">H38-E38</f>
        <v>0.02</v>
      </c>
      <c r="N38" s="167" t="n">
        <f aca="false">M38*$F$6/A38*1</f>
        <v>0</v>
      </c>
      <c r="O38" s="117" t="s">
        <v>469</v>
      </c>
      <c r="P38" s="116"/>
      <c r="Q38" s="117" t="s">
        <v>488</v>
      </c>
      <c r="R38" s="117"/>
      <c r="S38" s="117"/>
      <c r="T38" s="121"/>
      <c r="U38" s="116"/>
      <c r="V38" s="167" t="n">
        <f aca="false">N38</f>
        <v>0</v>
      </c>
      <c r="W38" s="117" t="s">
        <v>469</v>
      </c>
      <c r="X38" s="121"/>
      <c r="Y38" s="117"/>
      <c r="Z38" s="168" t="s">
        <v>489</v>
      </c>
      <c r="AA38" s="117"/>
      <c r="AB38" s="121" t="s">
        <v>494</v>
      </c>
      <c r="AC38" s="166" t="n">
        <v>0.1</v>
      </c>
      <c r="AD38" s="120" t="n">
        <v>0.45</v>
      </c>
      <c r="AE38" s="121" t="s">
        <v>485</v>
      </c>
      <c r="AG38" s="161"/>
    </row>
    <row r="39" customFormat="false" ht="8.25" hidden="false" customHeight="true" outlineLevel="0" collapsed="false">
      <c r="B39" s="127"/>
      <c r="C39" s="116"/>
      <c r="D39" s="117"/>
      <c r="E39" s="117"/>
      <c r="F39" s="117"/>
      <c r="G39" s="117"/>
      <c r="H39" s="117"/>
      <c r="I39" s="117"/>
      <c r="J39" s="117"/>
      <c r="K39" s="120"/>
      <c r="L39" s="117"/>
      <c r="M39" s="118"/>
      <c r="N39" s="119"/>
      <c r="O39" s="117"/>
      <c r="P39" s="116"/>
      <c r="Q39" s="117"/>
      <c r="R39" s="117"/>
      <c r="S39" s="117"/>
      <c r="T39" s="121"/>
      <c r="U39" s="116"/>
      <c r="V39" s="119"/>
      <c r="W39" s="117"/>
      <c r="X39" s="121"/>
      <c r="Y39" s="117"/>
      <c r="Z39" s="117"/>
      <c r="AA39" s="117"/>
      <c r="AB39" s="121"/>
      <c r="AC39" s="166"/>
      <c r="AD39" s="120"/>
      <c r="AE39" s="121"/>
      <c r="AG39" s="161"/>
    </row>
    <row r="40" customFormat="false" ht="12.75" hidden="false" customHeight="false" outlineLevel="0" collapsed="false">
      <c r="A40" s="111" t="n">
        <v>101</v>
      </c>
      <c r="B40" s="127"/>
      <c r="C40" s="116" t="s">
        <v>497</v>
      </c>
      <c r="D40" s="117"/>
      <c r="E40" s="165" t="n">
        <v>0</v>
      </c>
      <c r="F40" s="117" t="s">
        <v>485</v>
      </c>
      <c r="G40" s="117"/>
      <c r="H40" s="165" t="n">
        <v>0.02</v>
      </c>
      <c r="I40" s="117" t="s">
        <v>485</v>
      </c>
      <c r="J40" s="117"/>
      <c r="K40" s="120" t="s">
        <v>493</v>
      </c>
      <c r="L40" s="117"/>
      <c r="M40" s="118" t="n">
        <f aca="false">H40-E40</f>
        <v>0.02</v>
      </c>
      <c r="N40" s="167" t="n">
        <f aca="false">M40*$F$6/A40*1</f>
        <v>0</v>
      </c>
      <c r="O40" s="117" t="s">
        <v>469</v>
      </c>
      <c r="P40" s="116"/>
      <c r="Q40" s="117" t="s">
        <v>488</v>
      </c>
      <c r="R40" s="117"/>
      <c r="S40" s="117"/>
      <c r="T40" s="121"/>
      <c r="U40" s="116"/>
      <c r="V40" s="167" t="n">
        <f aca="false">N40</f>
        <v>0</v>
      </c>
      <c r="W40" s="117" t="s">
        <v>469</v>
      </c>
      <c r="X40" s="121"/>
      <c r="Y40" s="117"/>
      <c r="Z40" s="168" t="s">
        <v>489</v>
      </c>
      <c r="AA40" s="117"/>
      <c r="AB40" s="121" t="s">
        <v>494</v>
      </c>
      <c r="AC40" s="166" t="n">
        <v>0.1</v>
      </c>
      <c r="AD40" s="120" t="n">
        <v>0.45</v>
      </c>
      <c r="AE40" s="121" t="s">
        <v>485</v>
      </c>
      <c r="AG40" s="161"/>
    </row>
    <row r="41" customFormat="false" ht="8.25" hidden="false" customHeight="true" outlineLevel="0" collapsed="false">
      <c r="B41" s="127"/>
      <c r="C41" s="116"/>
      <c r="D41" s="117"/>
      <c r="E41" s="117"/>
      <c r="F41" s="117"/>
      <c r="G41" s="117"/>
      <c r="H41" s="117"/>
      <c r="I41" s="117"/>
      <c r="J41" s="117"/>
      <c r="K41" s="120"/>
      <c r="L41" s="117"/>
      <c r="M41" s="118"/>
      <c r="N41" s="119"/>
      <c r="O41" s="117"/>
      <c r="P41" s="116"/>
      <c r="Q41" s="117"/>
      <c r="R41" s="117"/>
      <c r="S41" s="117"/>
      <c r="T41" s="121"/>
      <c r="U41" s="116"/>
      <c r="V41" s="119"/>
      <c r="W41" s="117"/>
      <c r="X41" s="121"/>
      <c r="Y41" s="117"/>
      <c r="Z41" s="117"/>
      <c r="AA41" s="117"/>
      <c r="AB41" s="121"/>
      <c r="AC41" s="166"/>
      <c r="AD41" s="120"/>
      <c r="AE41" s="121"/>
      <c r="AG41" s="161"/>
    </row>
    <row r="42" customFormat="false" ht="14.25" hidden="false" customHeight="true" outlineLevel="0" collapsed="false">
      <c r="A42" s="111" t="n">
        <v>3.788</v>
      </c>
      <c r="B42" s="127"/>
      <c r="C42" s="116" t="s">
        <v>498</v>
      </c>
      <c r="D42" s="117"/>
      <c r="E42" s="165" t="n">
        <v>0</v>
      </c>
      <c r="F42" s="117" t="s">
        <v>485</v>
      </c>
      <c r="G42" s="117"/>
      <c r="H42" s="165" t="n">
        <v>0.01</v>
      </c>
      <c r="I42" s="117" t="s">
        <v>485</v>
      </c>
      <c r="J42" s="117"/>
      <c r="K42" s="120" t="s">
        <v>499</v>
      </c>
      <c r="L42" s="117"/>
      <c r="M42" s="118" t="n">
        <f aca="false">H42-E42</f>
        <v>0.01</v>
      </c>
      <c r="N42" s="167" t="n">
        <f aca="false">M42*$F$6/A42*1</f>
        <v>0</v>
      </c>
      <c r="O42" s="117" t="s">
        <v>469</v>
      </c>
      <c r="P42" s="116"/>
      <c r="Q42" s="117" t="s">
        <v>488</v>
      </c>
      <c r="R42" s="117"/>
      <c r="S42" s="117"/>
      <c r="T42" s="121"/>
      <c r="U42" s="116"/>
      <c r="V42" s="167" t="n">
        <f aca="false">N42</f>
        <v>0</v>
      </c>
      <c r="W42" s="117" t="s">
        <v>469</v>
      </c>
      <c r="X42" s="121"/>
      <c r="Y42" s="117"/>
      <c r="Z42" s="168" t="s">
        <v>489</v>
      </c>
      <c r="AA42" s="117"/>
      <c r="AB42" s="121" t="s">
        <v>500</v>
      </c>
      <c r="AC42" s="166"/>
      <c r="AD42" s="120" t="s">
        <v>408</v>
      </c>
      <c r="AE42" s="121" t="s">
        <v>485</v>
      </c>
      <c r="AG42" s="161"/>
    </row>
    <row r="43" customFormat="false" ht="8.25" hidden="false" customHeight="true" outlineLevel="0" collapsed="false">
      <c r="B43" s="127"/>
      <c r="C43" s="116"/>
      <c r="D43" s="117"/>
      <c r="E43" s="117"/>
      <c r="F43" s="117"/>
      <c r="G43" s="117"/>
      <c r="H43" s="117"/>
      <c r="I43" s="117"/>
      <c r="J43" s="117"/>
      <c r="K43" s="120"/>
      <c r="L43" s="117"/>
      <c r="M43" s="118"/>
      <c r="N43" s="119"/>
      <c r="O43" s="117"/>
      <c r="P43" s="116"/>
      <c r="Q43" s="117"/>
      <c r="R43" s="117"/>
      <c r="S43" s="117"/>
      <c r="T43" s="121"/>
      <c r="U43" s="116"/>
      <c r="V43" s="119"/>
      <c r="W43" s="117"/>
      <c r="X43" s="121"/>
      <c r="Y43" s="117"/>
      <c r="Z43" s="117"/>
      <c r="AA43" s="117"/>
      <c r="AB43" s="121"/>
      <c r="AC43" s="166"/>
      <c r="AD43" s="120"/>
      <c r="AE43" s="121"/>
      <c r="AG43" s="161"/>
    </row>
    <row r="44" customFormat="false" ht="12.75" hidden="false" customHeight="false" outlineLevel="0" collapsed="false">
      <c r="A44" s="111" t="n">
        <v>108</v>
      </c>
      <c r="B44" s="127"/>
      <c r="C44" s="116" t="s">
        <v>501</v>
      </c>
      <c r="D44" s="117"/>
      <c r="E44" s="165" t="n">
        <v>0</v>
      </c>
      <c r="F44" s="117" t="s">
        <v>485</v>
      </c>
      <c r="G44" s="117"/>
      <c r="H44" s="165" t="n">
        <v>0.01</v>
      </c>
      <c r="I44" s="117" t="s">
        <v>485</v>
      </c>
      <c r="J44" s="117"/>
      <c r="K44" s="120" t="s">
        <v>499</v>
      </c>
      <c r="L44" s="117"/>
      <c r="M44" s="118" t="n">
        <f aca="false">H44-E44</f>
        <v>0.01</v>
      </c>
      <c r="N44" s="167" t="n">
        <f aca="false">M44*$F$6/A44*1</f>
        <v>0</v>
      </c>
      <c r="O44" s="117" t="s">
        <v>469</v>
      </c>
      <c r="P44" s="116"/>
      <c r="Q44" s="117" t="s">
        <v>488</v>
      </c>
      <c r="R44" s="117"/>
      <c r="S44" s="117"/>
      <c r="T44" s="121"/>
      <c r="U44" s="116"/>
      <c r="V44" s="167" t="n">
        <f aca="false">N44</f>
        <v>0</v>
      </c>
      <c r="W44" s="117" t="s">
        <v>469</v>
      </c>
      <c r="X44" s="121"/>
      <c r="Y44" s="117"/>
      <c r="Z44" s="168" t="s">
        <v>489</v>
      </c>
      <c r="AA44" s="117"/>
      <c r="AB44" s="121" t="s">
        <v>500</v>
      </c>
      <c r="AC44" s="166"/>
      <c r="AD44" s="120" t="s">
        <v>408</v>
      </c>
      <c r="AE44" s="121" t="s">
        <v>485</v>
      </c>
      <c r="AG44" s="161"/>
    </row>
    <row r="45" customFormat="false" ht="8.25" hidden="false" customHeight="true" outlineLevel="0" collapsed="false">
      <c r="B45" s="127"/>
      <c r="C45" s="116"/>
      <c r="D45" s="117"/>
      <c r="E45" s="117"/>
      <c r="F45" s="117"/>
      <c r="G45" s="117"/>
      <c r="H45" s="117"/>
      <c r="I45" s="117"/>
      <c r="J45" s="117"/>
      <c r="K45" s="120"/>
      <c r="L45" s="117"/>
      <c r="M45" s="118"/>
      <c r="N45" s="119"/>
      <c r="O45" s="117"/>
      <c r="P45" s="116"/>
      <c r="Q45" s="117"/>
      <c r="R45" s="117"/>
      <c r="S45" s="117"/>
      <c r="T45" s="121"/>
      <c r="U45" s="116"/>
      <c r="V45" s="119"/>
      <c r="W45" s="117"/>
      <c r="X45" s="121"/>
      <c r="Y45" s="117"/>
      <c r="Z45" s="117"/>
      <c r="AA45" s="117"/>
      <c r="AB45" s="121"/>
      <c r="AC45" s="166"/>
      <c r="AD45" s="120"/>
      <c r="AE45" s="121"/>
      <c r="AG45" s="161"/>
    </row>
    <row r="46" customFormat="false" ht="12.75" hidden="false" customHeight="false" outlineLevel="0" collapsed="false">
      <c r="A46" s="111" t="n">
        <v>1080</v>
      </c>
      <c r="B46" s="127"/>
      <c r="C46" s="116" t="s">
        <v>502</v>
      </c>
      <c r="D46" s="117"/>
      <c r="E46" s="165" t="n">
        <v>0</v>
      </c>
      <c r="F46" s="117" t="s">
        <v>485</v>
      </c>
      <c r="G46" s="117"/>
      <c r="H46" s="165" t="n">
        <v>0.01</v>
      </c>
      <c r="I46" s="117" t="s">
        <v>485</v>
      </c>
      <c r="J46" s="117"/>
      <c r="K46" s="120" t="s">
        <v>499</v>
      </c>
      <c r="L46" s="117"/>
      <c r="M46" s="118" t="n">
        <f aca="false">H46-E46</f>
        <v>0.01</v>
      </c>
      <c r="N46" s="167" t="n">
        <f aca="false">M46*$F$6/A46*1</f>
        <v>0</v>
      </c>
      <c r="O46" s="117" t="s">
        <v>469</v>
      </c>
      <c r="P46" s="116"/>
      <c r="Q46" s="117" t="s">
        <v>488</v>
      </c>
      <c r="R46" s="117"/>
      <c r="S46" s="117"/>
      <c r="T46" s="121"/>
      <c r="U46" s="116"/>
      <c r="V46" s="167" t="n">
        <f aca="false">N46</f>
        <v>0</v>
      </c>
      <c r="W46" s="117" t="s">
        <v>469</v>
      </c>
      <c r="X46" s="121"/>
      <c r="Y46" s="117"/>
      <c r="Z46" s="168" t="s">
        <v>489</v>
      </c>
      <c r="AA46" s="117"/>
      <c r="AB46" s="121" t="s">
        <v>500</v>
      </c>
      <c r="AC46" s="166"/>
      <c r="AD46" s="120" t="s">
        <v>408</v>
      </c>
      <c r="AE46" s="121" t="s">
        <v>485</v>
      </c>
      <c r="AG46" s="161"/>
    </row>
    <row r="47" customFormat="false" ht="8.25" hidden="false" customHeight="true" outlineLevel="0" collapsed="false">
      <c r="B47" s="127"/>
      <c r="C47" s="116"/>
      <c r="D47" s="117"/>
      <c r="E47" s="117"/>
      <c r="F47" s="117"/>
      <c r="G47" s="117"/>
      <c r="H47" s="117"/>
      <c r="I47" s="117"/>
      <c r="J47" s="117"/>
      <c r="K47" s="120"/>
      <c r="L47" s="117"/>
      <c r="M47" s="118"/>
      <c r="N47" s="119"/>
      <c r="O47" s="117"/>
      <c r="P47" s="116"/>
      <c r="Q47" s="117"/>
      <c r="R47" s="117"/>
      <c r="S47" s="117"/>
      <c r="T47" s="121"/>
      <c r="U47" s="116"/>
      <c r="V47" s="119"/>
      <c r="W47" s="117"/>
      <c r="X47" s="121"/>
      <c r="Y47" s="117"/>
      <c r="Z47" s="117"/>
      <c r="AA47" s="117"/>
      <c r="AB47" s="121"/>
      <c r="AC47" s="166"/>
      <c r="AD47" s="120"/>
      <c r="AE47" s="121"/>
      <c r="AG47" s="161"/>
    </row>
    <row r="48" customFormat="false" ht="12.75" hidden="false" customHeight="false" outlineLevel="0" collapsed="false">
      <c r="A48" s="111" t="n">
        <v>7.57</v>
      </c>
      <c r="B48" s="127"/>
      <c r="C48" s="189" t="s">
        <v>503</v>
      </c>
      <c r="D48" s="117"/>
      <c r="E48" s="165" t="n">
        <v>0</v>
      </c>
      <c r="F48" s="117" t="s">
        <v>485</v>
      </c>
      <c r="G48" s="117"/>
      <c r="H48" s="165" t="n">
        <v>0.02</v>
      </c>
      <c r="I48" s="117" t="s">
        <v>485</v>
      </c>
      <c r="J48" s="117"/>
      <c r="K48" s="120" t="s">
        <v>493</v>
      </c>
      <c r="L48" s="117"/>
      <c r="M48" s="118" t="n">
        <f aca="false">H48-E48</f>
        <v>0.02</v>
      </c>
      <c r="N48" s="167" t="n">
        <f aca="false">M48*$F$6/A48*1</f>
        <v>0</v>
      </c>
      <c r="O48" s="117" t="s">
        <v>469</v>
      </c>
      <c r="P48" s="116"/>
      <c r="Q48" s="117" t="s">
        <v>488</v>
      </c>
      <c r="R48" s="117"/>
      <c r="S48" s="117"/>
      <c r="T48" s="121"/>
      <c r="U48" s="116"/>
      <c r="V48" s="167" t="n">
        <f aca="false">N48</f>
        <v>0</v>
      </c>
      <c r="W48" s="117" t="s">
        <v>469</v>
      </c>
      <c r="X48" s="121"/>
      <c r="Y48" s="117"/>
      <c r="Z48" s="168" t="s">
        <v>489</v>
      </c>
      <c r="AA48" s="117"/>
      <c r="AB48" s="121" t="s">
        <v>494</v>
      </c>
      <c r="AC48" s="166" t="n">
        <v>0.1</v>
      </c>
      <c r="AD48" s="120" t="n">
        <v>0.45</v>
      </c>
      <c r="AE48" s="121" t="s">
        <v>485</v>
      </c>
      <c r="AG48" s="161"/>
    </row>
    <row r="49" customFormat="false" ht="8.25" hidden="false" customHeight="true" outlineLevel="0" collapsed="false">
      <c r="B49" s="127"/>
      <c r="C49" s="116"/>
      <c r="D49" s="117"/>
      <c r="E49" s="117"/>
      <c r="F49" s="117"/>
      <c r="G49" s="117"/>
      <c r="H49" s="117"/>
      <c r="I49" s="117"/>
      <c r="J49" s="117"/>
      <c r="K49" s="120"/>
      <c r="L49" s="117"/>
      <c r="M49" s="118"/>
      <c r="N49" s="119"/>
      <c r="O49" s="117"/>
      <c r="P49" s="116"/>
      <c r="Q49" s="117"/>
      <c r="R49" s="117"/>
      <c r="S49" s="117"/>
      <c r="T49" s="121"/>
      <c r="U49" s="116"/>
      <c r="V49" s="119"/>
      <c r="W49" s="117"/>
      <c r="X49" s="121"/>
      <c r="Y49" s="117"/>
      <c r="Z49" s="117"/>
      <c r="AA49" s="117"/>
      <c r="AB49" s="121"/>
      <c r="AC49" s="166"/>
      <c r="AD49" s="120"/>
      <c r="AE49" s="121"/>
      <c r="AG49" s="161"/>
    </row>
    <row r="50" customFormat="false" ht="12.75" hidden="false" customHeight="false" outlineLevel="0" collapsed="false">
      <c r="A50" s="111" t="n">
        <v>100</v>
      </c>
      <c r="B50" s="127"/>
      <c r="C50" s="116" t="s">
        <v>504</v>
      </c>
      <c r="D50" s="117"/>
      <c r="E50" s="165" t="n">
        <v>0</v>
      </c>
      <c r="F50" s="117" t="s">
        <v>485</v>
      </c>
      <c r="G50" s="117"/>
      <c r="H50" s="165" t="n">
        <v>0.02</v>
      </c>
      <c r="I50" s="117" t="s">
        <v>485</v>
      </c>
      <c r="J50" s="117"/>
      <c r="K50" s="120" t="s">
        <v>493</v>
      </c>
      <c r="L50" s="117"/>
      <c r="M50" s="118" t="n">
        <f aca="false">H50-E50</f>
        <v>0.02</v>
      </c>
      <c r="N50" s="167" t="n">
        <f aca="false">M50*$F$6/A50*1</f>
        <v>0</v>
      </c>
      <c r="O50" s="117" t="s">
        <v>469</v>
      </c>
      <c r="P50" s="116"/>
      <c r="Q50" s="117" t="s">
        <v>488</v>
      </c>
      <c r="R50" s="117"/>
      <c r="S50" s="117"/>
      <c r="T50" s="121"/>
      <c r="U50" s="116"/>
      <c r="V50" s="167" t="n">
        <f aca="false">N50</f>
        <v>0</v>
      </c>
      <c r="W50" s="117" t="s">
        <v>469</v>
      </c>
      <c r="X50" s="121"/>
      <c r="Y50" s="117"/>
      <c r="Z50" s="168" t="s">
        <v>489</v>
      </c>
      <c r="AA50" s="117"/>
      <c r="AB50" s="121" t="s">
        <v>494</v>
      </c>
      <c r="AC50" s="166" t="n">
        <v>0.1</v>
      </c>
      <c r="AD50" s="120" t="n">
        <v>0.45</v>
      </c>
      <c r="AE50" s="121" t="s">
        <v>485</v>
      </c>
      <c r="AG50" s="161"/>
    </row>
    <row r="51" customFormat="false" ht="8.25" hidden="false" customHeight="true" outlineLevel="0" collapsed="false">
      <c r="B51" s="127"/>
      <c r="C51" s="116"/>
      <c r="D51" s="117"/>
      <c r="E51" s="117"/>
      <c r="F51" s="117"/>
      <c r="G51" s="117"/>
      <c r="H51" s="117"/>
      <c r="I51" s="117"/>
      <c r="J51" s="117"/>
      <c r="K51" s="120"/>
      <c r="L51" s="117"/>
      <c r="M51" s="118"/>
      <c r="N51" s="119"/>
      <c r="O51" s="117"/>
      <c r="P51" s="116"/>
      <c r="Q51" s="117"/>
      <c r="R51" s="117"/>
      <c r="S51" s="117"/>
      <c r="T51" s="121"/>
      <c r="U51" s="116"/>
      <c r="V51" s="119"/>
      <c r="W51" s="117"/>
      <c r="X51" s="121"/>
      <c r="Y51" s="117"/>
      <c r="Z51" s="117"/>
      <c r="AA51" s="117"/>
      <c r="AB51" s="121"/>
      <c r="AC51" s="166"/>
      <c r="AD51" s="120"/>
      <c r="AE51" s="121"/>
      <c r="AG51" s="161"/>
    </row>
    <row r="52" customFormat="false" ht="14.25" hidden="false" customHeight="true" outlineLevel="0" collapsed="false">
      <c r="A52" s="111" t="n">
        <v>1.892</v>
      </c>
      <c r="B52" s="127"/>
      <c r="C52" s="116" t="s">
        <v>505</v>
      </c>
      <c r="D52" s="117"/>
      <c r="E52" s="165" t="n">
        <v>0</v>
      </c>
      <c r="F52" s="117" t="s">
        <v>485</v>
      </c>
      <c r="G52" s="117"/>
      <c r="H52" s="165" t="n">
        <v>0.005</v>
      </c>
      <c r="I52" s="117" t="s">
        <v>485</v>
      </c>
      <c r="J52" s="117"/>
      <c r="K52" s="120" t="s">
        <v>499</v>
      </c>
      <c r="L52" s="117"/>
      <c r="M52" s="118" t="n">
        <f aca="false">H52-E52</f>
        <v>0.005</v>
      </c>
      <c r="N52" s="167" t="n">
        <f aca="false">M52*$F$6/A52*1</f>
        <v>0</v>
      </c>
      <c r="O52" s="117" t="s">
        <v>469</v>
      </c>
      <c r="P52" s="116"/>
      <c r="Q52" s="117" t="s">
        <v>488</v>
      </c>
      <c r="R52" s="117"/>
      <c r="S52" s="117"/>
      <c r="T52" s="121"/>
      <c r="U52" s="116"/>
      <c r="V52" s="167" t="n">
        <f aca="false">N52</f>
        <v>0</v>
      </c>
      <c r="W52" s="117" t="s">
        <v>469</v>
      </c>
      <c r="X52" s="121"/>
      <c r="Y52" s="117"/>
      <c r="Z52" s="117" t="s">
        <v>506</v>
      </c>
      <c r="AA52" s="117"/>
      <c r="AB52" s="121" t="s">
        <v>507</v>
      </c>
      <c r="AC52" s="166" t="n">
        <v>0.1</v>
      </c>
      <c r="AD52" s="120" t="n">
        <v>0.45</v>
      </c>
      <c r="AE52" s="121" t="s">
        <v>485</v>
      </c>
      <c r="AG52" s="161"/>
    </row>
    <row r="53" customFormat="false" ht="8.25" hidden="false" customHeight="true" outlineLevel="0" collapsed="false">
      <c r="B53" s="127"/>
      <c r="C53" s="116"/>
      <c r="D53" s="117"/>
      <c r="E53" s="117"/>
      <c r="F53" s="117"/>
      <c r="G53" s="117"/>
      <c r="H53" s="117"/>
      <c r="I53" s="117"/>
      <c r="J53" s="117"/>
      <c r="K53" s="120"/>
      <c r="L53" s="117"/>
      <c r="M53" s="118"/>
      <c r="N53" s="119"/>
      <c r="O53" s="117"/>
      <c r="P53" s="116"/>
      <c r="Q53" s="117"/>
      <c r="R53" s="117"/>
      <c r="S53" s="117"/>
      <c r="T53" s="121"/>
      <c r="U53" s="116"/>
      <c r="V53" s="119"/>
      <c r="W53" s="117"/>
      <c r="X53" s="121"/>
      <c r="Y53" s="117"/>
      <c r="Z53" s="117"/>
      <c r="AA53" s="117"/>
      <c r="AB53" s="121"/>
      <c r="AC53" s="166"/>
      <c r="AD53" s="120"/>
      <c r="AE53" s="121"/>
      <c r="AG53" s="161"/>
    </row>
    <row r="54" customFormat="false" ht="12.75" hidden="true" customHeight="false" outlineLevel="0" collapsed="false">
      <c r="A54" s="111" t="n">
        <v>1000</v>
      </c>
      <c r="B54" s="127"/>
      <c r="C54" s="116" t="s">
        <v>508</v>
      </c>
      <c r="D54" s="117"/>
      <c r="E54" s="165" t="n">
        <v>0</v>
      </c>
      <c r="F54" s="117" t="s">
        <v>485</v>
      </c>
      <c r="G54" s="117"/>
      <c r="H54" s="165" t="n">
        <v>0</v>
      </c>
      <c r="I54" s="117" t="s">
        <v>485</v>
      </c>
      <c r="J54" s="117"/>
      <c r="K54" s="120" t="s">
        <v>509</v>
      </c>
      <c r="L54" s="117"/>
      <c r="M54" s="118" t="n">
        <f aca="false">H54-E54</f>
        <v>0</v>
      </c>
      <c r="N54" s="167" t="n">
        <f aca="false">M54*$F$6/A54*1</f>
        <v>0</v>
      </c>
      <c r="O54" s="117" t="s">
        <v>469</v>
      </c>
      <c r="P54" s="116"/>
      <c r="Q54" s="117" t="s">
        <v>488</v>
      </c>
      <c r="R54" s="117"/>
      <c r="S54" s="117"/>
      <c r="T54" s="121"/>
      <c r="U54" s="116"/>
      <c r="V54" s="167" t="n">
        <f aca="false">N54</f>
        <v>0</v>
      </c>
      <c r="W54" s="117" t="s">
        <v>469</v>
      </c>
      <c r="X54" s="121"/>
      <c r="Y54" s="117"/>
      <c r="Z54" s="168" t="s">
        <v>489</v>
      </c>
      <c r="AA54" s="117"/>
      <c r="AB54" s="121" t="s">
        <v>510</v>
      </c>
      <c r="AC54" s="166" t="n">
        <v>0.05</v>
      </c>
      <c r="AD54" s="120" t="n">
        <v>0.1</v>
      </c>
      <c r="AE54" s="121" t="s">
        <v>485</v>
      </c>
      <c r="AG54" s="161"/>
    </row>
    <row r="55" customFormat="false" ht="8.25" hidden="true" customHeight="true" outlineLevel="0" collapsed="false">
      <c r="B55" s="127"/>
      <c r="C55" s="116"/>
      <c r="D55" s="117"/>
      <c r="E55" s="117"/>
      <c r="F55" s="117"/>
      <c r="G55" s="117"/>
      <c r="H55" s="117"/>
      <c r="I55" s="117"/>
      <c r="J55" s="117"/>
      <c r="K55" s="120"/>
      <c r="L55" s="117"/>
      <c r="M55" s="118"/>
      <c r="N55" s="119"/>
      <c r="O55" s="117"/>
      <c r="P55" s="116"/>
      <c r="Q55" s="117"/>
      <c r="R55" s="117"/>
      <c r="S55" s="117"/>
      <c r="T55" s="121"/>
      <c r="U55" s="116"/>
      <c r="V55" s="119"/>
      <c r="W55" s="117"/>
      <c r="X55" s="121"/>
      <c r="Y55" s="117"/>
      <c r="Z55" s="117"/>
      <c r="AA55" s="117"/>
      <c r="AB55" s="121"/>
      <c r="AC55" s="166"/>
      <c r="AD55" s="120"/>
      <c r="AE55" s="121"/>
      <c r="AG55" s="161"/>
    </row>
    <row r="56" customFormat="false" ht="12.75" hidden="false" customHeight="false" outlineLevel="0" collapsed="false">
      <c r="A56" s="111" t="n">
        <v>1000</v>
      </c>
      <c r="B56" s="127"/>
      <c r="C56" s="116" t="s">
        <v>245</v>
      </c>
      <c r="D56" s="117"/>
      <c r="E56" s="165" t="n">
        <v>0</v>
      </c>
      <c r="F56" s="117" t="s">
        <v>485</v>
      </c>
      <c r="G56" s="117"/>
      <c r="H56" s="165" t="n">
        <v>0</v>
      </c>
      <c r="I56" s="117" t="s">
        <v>485</v>
      </c>
      <c r="J56" s="117"/>
      <c r="K56" s="120" t="n">
        <v>5</v>
      </c>
      <c r="L56" s="117"/>
      <c r="M56" s="118" t="n">
        <f aca="false">H56-E56</f>
        <v>0</v>
      </c>
      <c r="N56" s="167" t="n">
        <f aca="false">M56*$F$6/A56*1</f>
        <v>0</v>
      </c>
      <c r="O56" s="117" t="s">
        <v>469</v>
      </c>
      <c r="P56" s="116"/>
      <c r="Q56" s="167" t="e">
        <f aca="false">N56/S56</f>
        <v>#DIV/0!</v>
      </c>
      <c r="R56" s="117" t="s">
        <v>469</v>
      </c>
      <c r="S56" s="187" t="n">
        <f aca="false">ROUNDUP(Y56,0)</f>
        <v>0</v>
      </c>
      <c r="T56" s="121" t="s">
        <v>470</v>
      </c>
      <c r="U56" s="116"/>
      <c r="V56" s="167" t="n">
        <f aca="false">N56</f>
        <v>0</v>
      </c>
      <c r="W56" s="117" t="s">
        <v>469</v>
      </c>
      <c r="X56" s="121"/>
      <c r="Y56" s="117" t="n">
        <f aca="false">M56/AC56</f>
        <v>0</v>
      </c>
      <c r="Z56" s="168" t="s">
        <v>471</v>
      </c>
      <c r="AA56" s="117"/>
      <c r="AB56" s="121"/>
      <c r="AC56" s="166" t="n">
        <v>2</v>
      </c>
      <c r="AD56" s="120" t="n">
        <v>4</v>
      </c>
      <c r="AE56" s="121" t="s">
        <v>485</v>
      </c>
      <c r="AG56" s="161"/>
    </row>
    <row r="57" customFormat="false" ht="8.25" hidden="false" customHeight="true" outlineLevel="0" collapsed="false">
      <c r="B57" s="127"/>
      <c r="C57" s="116"/>
      <c r="D57" s="117"/>
      <c r="E57" s="117"/>
      <c r="F57" s="117"/>
      <c r="G57" s="117"/>
      <c r="H57" s="117"/>
      <c r="I57" s="117"/>
      <c r="J57" s="117"/>
      <c r="K57" s="120"/>
      <c r="L57" s="117"/>
      <c r="M57" s="118"/>
      <c r="N57" s="119"/>
      <c r="O57" s="117"/>
      <c r="P57" s="116"/>
      <c r="Q57" s="117"/>
      <c r="R57" s="117"/>
      <c r="S57" s="117"/>
      <c r="T57" s="121"/>
      <c r="U57" s="116"/>
      <c r="V57" s="119"/>
      <c r="W57" s="117"/>
      <c r="X57" s="121"/>
      <c r="Y57" s="117"/>
      <c r="Z57" s="117"/>
      <c r="AA57" s="117"/>
      <c r="AB57" s="121"/>
      <c r="AC57" s="166"/>
      <c r="AD57" s="120"/>
      <c r="AE57" s="121"/>
      <c r="AG57" s="161"/>
    </row>
    <row r="58" customFormat="false" ht="14.25" hidden="false" customHeight="true" outlineLevel="0" collapsed="false">
      <c r="A58" s="111" t="n">
        <v>189.4</v>
      </c>
      <c r="B58" s="127"/>
      <c r="C58" s="116" t="s">
        <v>511</v>
      </c>
      <c r="D58" s="117"/>
      <c r="E58" s="165" t="n">
        <v>0</v>
      </c>
      <c r="F58" s="117" t="s">
        <v>485</v>
      </c>
      <c r="G58" s="117"/>
      <c r="H58" s="165" t="n">
        <v>0.5</v>
      </c>
      <c r="I58" s="117" t="s">
        <v>485</v>
      </c>
      <c r="J58" s="117"/>
      <c r="K58" s="120" t="s">
        <v>512</v>
      </c>
      <c r="L58" s="117"/>
      <c r="M58" s="118" t="n">
        <f aca="false">H58-E58</f>
        <v>0.5</v>
      </c>
      <c r="N58" s="167" t="n">
        <f aca="false">M58*$F$6/A58*1</f>
        <v>0</v>
      </c>
      <c r="O58" s="117" t="s">
        <v>469</v>
      </c>
      <c r="P58" s="116"/>
      <c r="Q58" s="117" t="s">
        <v>488</v>
      </c>
      <c r="R58" s="117"/>
      <c r="S58" s="117"/>
      <c r="T58" s="121"/>
      <c r="U58" s="116"/>
      <c r="V58" s="167" t="n">
        <f aca="false">N58</f>
        <v>0</v>
      </c>
      <c r="W58" s="117" t="s">
        <v>469</v>
      </c>
      <c r="X58" s="121"/>
      <c r="Y58" s="117"/>
      <c r="Z58" s="117" t="s">
        <v>513</v>
      </c>
      <c r="AA58" s="117"/>
      <c r="AB58" s="121" t="s">
        <v>490</v>
      </c>
      <c r="AC58" s="166" t="n">
        <v>0.1</v>
      </c>
      <c r="AD58" s="120" t="n">
        <v>0.5</v>
      </c>
      <c r="AE58" s="121" t="s">
        <v>485</v>
      </c>
      <c r="AG58" s="161"/>
    </row>
    <row r="59" customFormat="false" ht="8.25" hidden="false" customHeight="true" outlineLevel="0" collapsed="false">
      <c r="B59" s="127"/>
      <c r="C59" s="175"/>
      <c r="D59" s="129"/>
      <c r="E59" s="129"/>
      <c r="F59" s="129"/>
      <c r="G59" s="129"/>
      <c r="H59" s="129"/>
      <c r="I59" s="129"/>
      <c r="J59" s="129"/>
      <c r="K59" s="134"/>
      <c r="L59" s="129"/>
      <c r="M59" s="132"/>
      <c r="N59" s="133"/>
      <c r="O59" s="129"/>
      <c r="P59" s="175"/>
      <c r="Q59" s="129"/>
      <c r="R59" s="129"/>
      <c r="S59" s="129"/>
      <c r="T59" s="135"/>
      <c r="U59" s="175"/>
      <c r="V59" s="133"/>
      <c r="W59" s="129"/>
      <c r="X59" s="135"/>
      <c r="Y59" s="129"/>
      <c r="Z59" s="129"/>
      <c r="AA59" s="129"/>
      <c r="AB59" s="135"/>
      <c r="AC59" s="132"/>
      <c r="AD59" s="134"/>
      <c r="AE59" s="135"/>
      <c r="AG59" s="184"/>
    </row>
    <row r="60" customFormat="false" ht="8.25" hidden="false" customHeight="true" outlineLevel="0" collapsed="false">
      <c r="B60" s="127"/>
      <c r="AB60" s="94"/>
      <c r="AG60" s="112"/>
    </row>
    <row r="61" customFormat="false" ht="27.75" hidden="false" customHeight="true" outlineLevel="0" collapsed="false">
      <c r="B61" s="127"/>
      <c r="C61" s="12" t="s">
        <v>514</v>
      </c>
      <c r="D61" s="136"/>
      <c r="E61" s="136"/>
      <c r="F61" s="137"/>
      <c r="G61" s="138"/>
      <c r="H61" s="138"/>
      <c r="I61" s="138"/>
      <c r="J61" s="138"/>
      <c r="K61" s="138"/>
      <c r="L61" s="138"/>
      <c r="M61" s="139"/>
      <c r="N61" s="164"/>
      <c r="O61" s="138"/>
      <c r="P61" s="142" t="s">
        <v>452</v>
      </c>
      <c r="Q61" s="142"/>
      <c r="R61" s="142"/>
      <c r="S61" s="142"/>
      <c r="T61" s="142"/>
      <c r="U61" s="142"/>
      <c r="V61" s="142"/>
      <c r="W61" s="142"/>
      <c r="X61" s="142"/>
      <c r="Y61" s="138"/>
      <c r="Z61" s="138"/>
      <c r="AA61" s="138"/>
      <c r="AB61" s="145"/>
      <c r="AC61" s="139"/>
      <c r="AD61" s="163"/>
      <c r="AE61" s="145"/>
      <c r="AG61" s="146"/>
    </row>
    <row r="62" customFormat="false" ht="39.75" hidden="false" customHeight="true" outlineLevel="0" collapsed="false">
      <c r="A62" s="111" t="s">
        <v>454</v>
      </c>
      <c r="B62" s="127"/>
      <c r="C62" s="147" t="s">
        <v>515</v>
      </c>
      <c r="D62" s="148"/>
      <c r="E62" s="148" t="s">
        <v>482</v>
      </c>
      <c r="F62" s="148" t="s">
        <v>457</v>
      </c>
      <c r="G62" s="148"/>
      <c r="H62" s="148" t="s">
        <v>483</v>
      </c>
      <c r="I62" s="148" t="s">
        <v>457</v>
      </c>
      <c r="J62" s="148"/>
      <c r="K62" s="150" t="s">
        <v>459</v>
      </c>
      <c r="L62" s="148"/>
      <c r="M62" s="151" t="s">
        <v>460</v>
      </c>
      <c r="N62" s="190" t="s">
        <v>516</v>
      </c>
      <c r="O62" s="129"/>
      <c r="P62" s="153" t="s">
        <v>462</v>
      </c>
      <c r="Q62" s="153"/>
      <c r="R62" s="153"/>
      <c r="S62" s="154" t="s">
        <v>463</v>
      </c>
      <c r="T62" s="154"/>
      <c r="U62" s="185"/>
      <c r="V62" s="152" t="s">
        <v>484</v>
      </c>
      <c r="W62" s="185"/>
      <c r="X62" s="186"/>
      <c r="Y62" s="129"/>
      <c r="Z62" s="148" t="s">
        <v>517</v>
      </c>
      <c r="AA62" s="148"/>
      <c r="AB62" s="160"/>
      <c r="AC62" s="159" t="s">
        <v>518</v>
      </c>
      <c r="AD62" s="150" t="s">
        <v>459</v>
      </c>
      <c r="AE62" s="135" t="s">
        <v>457</v>
      </c>
      <c r="AG62" s="161"/>
    </row>
    <row r="63" customFormat="false" ht="8.25" hidden="false" customHeight="true" outlineLevel="0" collapsed="false">
      <c r="B63" s="127"/>
      <c r="C63" s="116"/>
      <c r="D63" s="117"/>
      <c r="E63" s="117"/>
      <c r="F63" s="117"/>
      <c r="G63" s="117"/>
      <c r="H63" s="117"/>
      <c r="I63" s="117"/>
      <c r="J63" s="117"/>
      <c r="K63" s="117"/>
      <c r="L63" s="117"/>
      <c r="M63" s="118"/>
      <c r="N63" s="119"/>
      <c r="O63" s="117"/>
      <c r="P63" s="162"/>
      <c r="Q63" s="138"/>
      <c r="R63" s="138"/>
      <c r="S63" s="138"/>
      <c r="T63" s="145"/>
      <c r="U63" s="138"/>
      <c r="V63" s="164"/>
      <c r="W63" s="138"/>
      <c r="X63" s="145"/>
      <c r="Y63" s="117"/>
      <c r="Z63" s="117"/>
      <c r="AA63" s="117"/>
      <c r="AB63" s="121"/>
      <c r="AC63" s="118"/>
      <c r="AD63" s="120"/>
      <c r="AE63" s="121"/>
      <c r="AG63" s="161"/>
    </row>
    <row r="64" customFormat="false" ht="12.75" hidden="false" customHeight="false" outlineLevel="0" collapsed="false">
      <c r="A64" s="111" t="n">
        <v>54000</v>
      </c>
      <c r="B64" s="127"/>
      <c r="C64" s="116" t="s">
        <v>519</v>
      </c>
      <c r="D64" s="117"/>
      <c r="E64" s="165" t="n">
        <v>0</v>
      </c>
      <c r="F64" s="117" t="s">
        <v>40</v>
      </c>
      <c r="G64" s="117"/>
      <c r="H64" s="165" t="n">
        <v>0</v>
      </c>
      <c r="I64" s="117" t="s">
        <v>40</v>
      </c>
      <c r="J64" s="117"/>
      <c r="K64" s="166" t="n">
        <v>10</v>
      </c>
      <c r="L64" s="117"/>
      <c r="M64" s="118" t="n">
        <f aca="false">H64-E64</f>
        <v>0</v>
      </c>
      <c r="N64" s="167" t="n">
        <f aca="false">M64*$F$6/A64*1000</f>
        <v>0</v>
      </c>
      <c r="O64" s="117" t="s">
        <v>469</v>
      </c>
      <c r="P64" s="116"/>
      <c r="Q64" s="167" t="e">
        <f aca="false">N64/S64</f>
        <v>#DIV/0!</v>
      </c>
      <c r="R64" s="117" t="s">
        <v>469</v>
      </c>
      <c r="S64" s="174" t="n">
        <f aca="false">ROUNDUP(Y64,0)</f>
        <v>0</v>
      </c>
      <c r="T64" s="121" t="s">
        <v>470</v>
      </c>
      <c r="U64" s="117"/>
      <c r="V64" s="167" t="n">
        <f aca="false">N64</f>
        <v>0</v>
      </c>
      <c r="W64" s="117" t="s">
        <v>469</v>
      </c>
      <c r="X64" s="121"/>
      <c r="Y64" s="172" t="n">
        <f aca="false">M64/AC64</f>
        <v>0</v>
      </c>
      <c r="Z64" s="117" t="s">
        <v>478</v>
      </c>
      <c r="AA64" s="117"/>
      <c r="AB64" s="121"/>
      <c r="AC64" s="166" t="n">
        <v>1</v>
      </c>
      <c r="AD64" s="120" t="n">
        <v>10</v>
      </c>
      <c r="AE64" s="121" t="s">
        <v>40</v>
      </c>
      <c r="AG64" s="161"/>
    </row>
    <row r="65" customFormat="false" ht="8.25" hidden="false" customHeight="true" outlineLevel="0" collapsed="false">
      <c r="B65" s="127"/>
      <c r="C65" s="116"/>
      <c r="D65" s="117"/>
      <c r="E65" s="117"/>
      <c r="F65" s="117"/>
      <c r="G65" s="117"/>
      <c r="H65" s="117"/>
      <c r="I65" s="117"/>
      <c r="J65" s="117"/>
      <c r="K65" s="166"/>
      <c r="L65" s="117"/>
      <c r="M65" s="118"/>
      <c r="N65" s="119"/>
      <c r="O65" s="117"/>
      <c r="P65" s="116"/>
      <c r="Q65" s="173"/>
      <c r="R65" s="117"/>
      <c r="S65" s="174"/>
      <c r="T65" s="121"/>
      <c r="U65" s="117"/>
      <c r="V65" s="119"/>
      <c r="W65" s="117"/>
      <c r="X65" s="121"/>
      <c r="Y65" s="172"/>
      <c r="Z65" s="117"/>
      <c r="AA65" s="117"/>
      <c r="AB65" s="121"/>
      <c r="AC65" s="166"/>
      <c r="AD65" s="120"/>
      <c r="AE65" s="121"/>
      <c r="AG65" s="161"/>
    </row>
    <row r="66" customFormat="false" ht="12.75" hidden="false" customHeight="false" outlineLevel="0" collapsed="false">
      <c r="A66" s="111" t="n">
        <v>49000</v>
      </c>
      <c r="B66" s="127"/>
      <c r="C66" s="116" t="s">
        <v>520</v>
      </c>
      <c r="D66" s="117"/>
      <c r="E66" s="165" t="n">
        <v>0</v>
      </c>
      <c r="F66" s="117" t="s">
        <v>40</v>
      </c>
      <c r="G66" s="117"/>
      <c r="H66" s="165" t="n">
        <v>0</v>
      </c>
      <c r="I66" s="117" t="s">
        <v>40</v>
      </c>
      <c r="J66" s="117"/>
      <c r="K66" s="191" t="n">
        <v>410</v>
      </c>
      <c r="L66" s="117"/>
      <c r="M66" s="118" t="n">
        <f aca="false">H66-E66</f>
        <v>0</v>
      </c>
      <c r="N66" s="167" t="n">
        <f aca="false">M66*$F$6/A66*1000</f>
        <v>0</v>
      </c>
      <c r="O66" s="117" t="s">
        <v>469</v>
      </c>
      <c r="P66" s="116"/>
      <c r="Q66" s="167" t="e">
        <f aca="false">N66/S66</f>
        <v>#DIV/0!</v>
      </c>
      <c r="R66" s="117" t="s">
        <v>469</v>
      </c>
      <c r="S66" s="174" t="n">
        <f aca="false">ROUNDUP(Y66,0)</f>
        <v>0</v>
      </c>
      <c r="T66" s="121" t="s">
        <v>470</v>
      </c>
      <c r="U66" s="117"/>
      <c r="V66" s="167" t="n">
        <f aca="false">N66</f>
        <v>0</v>
      </c>
      <c r="W66" s="117" t="s">
        <v>469</v>
      </c>
      <c r="X66" s="121"/>
      <c r="Y66" s="172" t="n">
        <f aca="false">M66/AC66</f>
        <v>0</v>
      </c>
      <c r="Z66" s="117" t="s">
        <v>478</v>
      </c>
      <c r="AA66" s="117"/>
      <c r="AB66" s="121"/>
      <c r="AC66" s="166" t="n">
        <v>20</v>
      </c>
      <c r="AD66" s="120" t="n">
        <v>410</v>
      </c>
      <c r="AE66" s="121" t="s">
        <v>40</v>
      </c>
      <c r="AG66" s="161"/>
    </row>
    <row r="67" customFormat="false" ht="8.25" hidden="false" customHeight="true" outlineLevel="0" collapsed="false">
      <c r="B67" s="127"/>
      <c r="C67" s="116"/>
      <c r="D67" s="117"/>
      <c r="E67" s="117"/>
      <c r="F67" s="117"/>
      <c r="G67" s="117"/>
      <c r="H67" s="117"/>
      <c r="I67" s="117"/>
      <c r="J67" s="117"/>
      <c r="K67" s="120"/>
      <c r="L67" s="117"/>
      <c r="M67" s="118"/>
      <c r="N67" s="119"/>
      <c r="O67" s="117"/>
      <c r="P67" s="116"/>
      <c r="Q67" s="173"/>
      <c r="R67" s="117"/>
      <c r="S67" s="174"/>
      <c r="T67" s="121"/>
      <c r="U67" s="117"/>
      <c r="V67" s="119"/>
      <c r="W67" s="117"/>
      <c r="X67" s="121"/>
      <c r="Y67" s="172"/>
      <c r="Z67" s="117"/>
      <c r="AA67" s="117"/>
      <c r="AB67" s="121"/>
      <c r="AC67" s="166"/>
      <c r="AD67" s="120"/>
      <c r="AE67" s="121"/>
      <c r="AG67" s="161"/>
    </row>
    <row r="68" customFormat="false" ht="12.75" hidden="false" customHeight="false" outlineLevel="0" collapsed="false">
      <c r="A68" s="111" t="n">
        <v>49567.3</v>
      </c>
      <c r="B68" s="127"/>
      <c r="C68" s="116" t="s">
        <v>521</v>
      </c>
      <c r="D68" s="117"/>
      <c r="E68" s="165" t="n">
        <v>0</v>
      </c>
      <c r="F68" s="117" t="s">
        <v>40</v>
      </c>
      <c r="G68" s="117"/>
      <c r="H68" s="165" t="n">
        <v>0</v>
      </c>
      <c r="I68" s="117" t="s">
        <v>40</v>
      </c>
      <c r="J68" s="117"/>
      <c r="K68" s="120" t="s">
        <v>522</v>
      </c>
      <c r="L68" s="117"/>
      <c r="M68" s="118" t="n">
        <f aca="false">H68-E68</f>
        <v>0</v>
      </c>
      <c r="N68" s="167" t="n">
        <f aca="false">M68*$F$6/A68*1000</f>
        <v>0</v>
      </c>
      <c r="O68" s="117" t="s">
        <v>469</v>
      </c>
      <c r="P68" s="116"/>
      <c r="Q68" s="167" t="e">
        <f aca="false">N68/S68</f>
        <v>#DIV/0!</v>
      </c>
      <c r="R68" s="117" t="s">
        <v>469</v>
      </c>
      <c r="S68" s="174" t="n">
        <f aca="false">ROUNDUP(Y68,0)</f>
        <v>0</v>
      </c>
      <c r="T68" s="121" t="s">
        <v>470</v>
      </c>
      <c r="U68" s="117"/>
      <c r="V68" s="167" t="n">
        <f aca="false">N68</f>
        <v>0</v>
      </c>
      <c r="W68" s="117" t="s">
        <v>469</v>
      </c>
      <c r="X68" s="121"/>
      <c r="Y68" s="172" t="n">
        <f aca="false">M68/AC68</f>
        <v>0</v>
      </c>
      <c r="Z68" s="117" t="s">
        <v>523</v>
      </c>
      <c r="AA68" s="117"/>
      <c r="AB68" s="121"/>
      <c r="AC68" s="166" t="n">
        <v>20</v>
      </c>
      <c r="AD68" s="120" t="n">
        <v>420</v>
      </c>
      <c r="AE68" s="121" t="s">
        <v>40</v>
      </c>
      <c r="AG68" s="161"/>
    </row>
    <row r="69" customFormat="false" ht="8.25" hidden="false" customHeight="true" outlineLevel="0" collapsed="false">
      <c r="B69" s="127"/>
      <c r="C69" s="116"/>
      <c r="D69" s="117"/>
      <c r="E69" s="117"/>
      <c r="F69" s="117"/>
      <c r="G69" s="117"/>
      <c r="H69" s="117"/>
      <c r="I69" s="117"/>
      <c r="J69" s="117"/>
      <c r="K69" s="120"/>
      <c r="L69" s="117"/>
      <c r="M69" s="118"/>
      <c r="N69" s="119"/>
      <c r="O69" s="117"/>
      <c r="P69" s="116"/>
      <c r="Q69" s="173"/>
      <c r="R69" s="117"/>
      <c r="S69" s="174"/>
      <c r="T69" s="121"/>
      <c r="U69" s="117"/>
      <c r="V69" s="119"/>
      <c r="W69" s="117"/>
      <c r="X69" s="121"/>
      <c r="Y69" s="172"/>
      <c r="Z69" s="117"/>
      <c r="AA69" s="117"/>
      <c r="AB69" s="121"/>
      <c r="AC69" s="166"/>
      <c r="AD69" s="120"/>
      <c r="AE69" s="121"/>
      <c r="AG69" s="161"/>
    </row>
    <row r="70" customFormat="false" ht="12.75" hidden="false" customHeight="false" outlineLevel="0" collapsed="false">
      <c r="A70" s="111" t="n">
        <v>65520</v>
      </c>
      <c r="B70" s="127"/>
      <c r="C70" s="116" t="s">
        <v>524</v>
      </c>
      <c r="D70" s="117"/>
      <c r="E70" s="165" t="n">
        <v>0</v>
      </c>
      <c r="F70" s="117" t="s">
        <v>40</v>
      </c>
      <c r="G70" s="117"/>
      <c r="H70" s="165" t="n">
        <v>0</v>
      </c>
      <c r="I70" s="117" t="s">
        <v>40</v>
      </c>
      <c r="J70" s="117"/>
      <c r="K70" s="120" t="s">
        <v>522</v>
      </c>
      <c r="L70" s="117"/>
      <c r="M70" s="118" t="n">
        <f aca="false">H70-E70</f>
        <v>0</v>
      </c>
      <c r="N70" s="167" t="n">
        <f aca="false">M70*$F$6/A70*1000</f>
        <v>0</v>
      </c>
      <c r="O70" s="117" t="s">
        <v>469</v>
      </c>
      <c r="P70" s="116"/>
      <c r="Q70" s="167" t="e">
        <f aca="false">N70/S70</f>
        <v>#DIV/0!</v>
      </c>
      <c r="R70" s="117" t="s">
        <v>469</v>
      </c>
      <c r="S70" s="174" t="n">
        <f aca="false">ROUNDUP(Y70,0)</f>
        <v>0</v>
      </c>
      <c r="T70" s="121" t="s">
        <v>470</v>
      </c>
      <c r="U70" s="117"/>
      <c r="V70" s="167" t="n">
        <f aca="false">N70</f>
        <v>0</v>
      </c>
      <c r="W70" s="117" t="s">
        <v>469</v>
      </c>
      <c r="X70" s="121"/>
      <c r="Y70" s="172" t="n">
        <f aca="false">M70/AC70</f>
        <v>0</v>
      </c>
      <c r="Z70" s="117" t="s">
        <v>523</v>
      </c>
      <c r="AA70" s="117"/>
      <c r="AB70" s="121"/>
      <c r="AC70" s="166" t="n">
        <v>20</v>
      </c>
      <c r="AD70" s="120" t="n">
        <v>420</v>
      </c>
      <c r="AE70" s="121" t="s">
        <v>40</v>
      </c>
      <c r="AG70" s="161"/>
    </row>
    <row r="71" customFormat="false" ht="8.25" hidden="false" customHeight="true" outlineLevel="0" collapsed="false">
      <c r="B71" s="127"/>
      <c r="C71" s="116"/>
      <c r="D71" s="117"/>
      <c r="E71" s="117"/>
      <c r="F71" s="117"/>
      <c r="G71" s="117"/>
      <c r="H71" s="117"/>
      <c r="I71" s="117"/>
      <c r="J71" s="117"/>
      <c r="K71" s="120"/>
      <c r="L71" s="117"/>
      <c r="M71" s="118"/>
      <c r="N71" s="119"/>
      <c r="O71" s="117"/>
      <c r="P71" s="116"/>
      <c r="Q71" s="173"/>
      <c r="R71" s="117"/>
      <c r="S71" s="174"/>
      <c r="T71" s="121"/>
      <c r="U71" s="117"/>
      <c r="V71" s="119"/>
      <c r="W71" s="117"/>
      <c r="X71" s="121"/>
      <c r="Y71" s="172"/>
      <c r="Z71" s="117"/>
      <c r="AA71" s="117"/>
      <c r="AB71" s="121"/>
      <c r="AC71" s="166"/>
      <c r="AD71" s="120"/>
      <c r="AE71" s="121"/>
      <c r="AG71" s="161"/>
    </row>
    <row r="72" customFormat="false" ht="12.75" hidden="false" customHeight="false" outlineLevel="0" collapsed="false">
      <c r="A72" s="111" t="n">
        <v>41622</v>
      </c>
      <c r="B72" s="127"/>
      <c r="C72" s="116" t="s">
        <v>525</v>
      </c>
      <c r="D72" s="117"/>
      <c r="E72" s="165" t="n">
        <v>0</v>
      </c>
      <c r="F72" s="117" t="s">
        <v>40</v>
      </c>
      <c r="G72" s="117"/>
      <c r="H72" s="165" t="n">
        <v>0</v>
      </c>
      <c r="I72" s="117" t="s">
        <v>40</v>
      </c>
      <c r="J72" s="117"/>
      <c r="K72" s="191" t="n">
        <v>1350</v>
      </c>
      <c r="L72" s="117"/>
      <c r="M72" s="118" t="n">
        <f aca="false">H72-E72</f>
        <v>0</v>
      </c>
      <c r="N72" s="167" t="n">
        <f aca="false">M72*$F$6/A72*1000</f>
        <v>0</v>
      </c>
      <c r="O72" s="117" t="s">
        <v>469</v>
      </c>
      <c r="P72" s="116"/>
      <c r="Q72" s="167" t="e">
        <f aca="false">N72/S72</f>
        <v>#DIV/0!</v>
      </c>
      <c r="R72" s="117" t="s">
        <v>469</v>
      </c>
      <c r="S72" s="174" t="n">
        <f aca="false">ROUNDUP(Y72,0)</f>
        <v>0</v>
      </c>
      <c r="T72" s="121" t="s">
        <v>470</v>
      </c>
      <c r="U72" s="117"/>
      <c r="V72" s="167" t="n">
        <f aca="false">N72</f>
        <v>0</v>
      </c>
      <c r="W72" s="117" t="s">
        <v>469</v>
      </c>
      <c r="X72" s="121"/>
      <c r="Y72" s="172" t="n">
        <f aca="false">M72/AC72</f>
        <v>0</v>
      </c>
      <c r="Z72" s="117" t="s">
        <v>526</v>
      </c>
      <c r="AA72" s="117"/>
      <c r="AB72" s="121"/>
      <c r="AC72" s="166" t="n">
        <v>30</v>
      </c>
      <c r="AD72" s="120" t="n">
        <v>1350</v>
      </c>
      <c r="AE72" s="121" t="s">
        <v>40</v>
      </c>
      <c r="AG72" s="161"/>
    </row>
    <row r="73" customFormat="false" ht="8.25" hidden="false" customHeight="true" outlineLevel="0" collapsed="false">
      <c r="B73" s="127"/>
      <c r="C73" s="116"/>
      <c r="D73" s="117"/>
      <c r="E73" s="117"/>
      <c r="F73" s="117"/>
      <c r="G73" s="117"/>
      <c r="H73" s="117"/>
      <c r="I73" s="117"/>
      <c r="J73" s="117"/>
      <c r="K73" s="120"/>
      <c r="L73" s="117"/>
      <c r="M73" s="118"/>
      <c r="N73" s="119"/>
      <c r="O73" s="117"/>
      <c r="P73" s="116"/>
      <c r="Q73" s="173"/>
      <c r="R73" s="117"/>
      <c r="S73" s="174"/>
      <c r="T73" s="121"/>
      <c r="U73" s="117"/>
      <c r="V73" s="119"/>
      <c r="W73" s="117"/>
      <c r="X73" s="121"/>
      <c r="Y73" s="172"/>
      <c r="Z73" s="117"/>
      <c r="AA73" s="117"/>
      <c r="AB73" s="121"/>
      <c r="AC73" s="166"/>
      <c r="AD73" s="120"/>
      <c r="AE73" s="121"/>
      <c r="AG73" s="161"/>
    </row>
    <row r="74" customFormat="false" ht="12.75" hidden="false" customHeight="false" outlineLevel="0" collapsed="false">
      <c r="A74" s="111" t="n">
        <v>44160</v>
      </c>
      <c r="B74" s="127"/>
      <c r="C74" s="116" t="s">
        <v>527</v>
      </c>
      <c r="D74" s="117"/>
      <c r="E74" s="165" t="n">
        <v>0</v>
      </c>
      <c r="F74" s="117" t="s">
        <v>40</v>
      </c>
      <c r="G74" s="117"/>
      <c r="H74" s="165" t="n">
        <v>0</v>
      </c>
      <c r="I74" s="117" t="s">
        <v>40</v>
      </c>
      <c r="J74" s="117"/>
      <c r="K74" s="191" t="n">
        <v>1350</v>
      </c>
      <c r="L74" s="117"/>
      <c r="M74" s="118" t="n">
        <f aca="false">H74-E74</f>
        <v>0</v>
      </c>
      <c r="N74" s="167" t="n">
        <f aca="false">M74*$F$6/A74*1000</f>
        <v>0</v>
      </c>
      <c r="O74" s="117" t="s">
        <v>469</v>
      </c>
      <c r="P74" s="116"/>
      <c r="Q74" s="167" t="e">
        <f aca="false">N74/S74</f>
        <v>#DIV/0!</v>
      </c>
      <c r="R74" s="117" t="s">
        <v>469</v>
      </c>
      <c r="S74" s="174" t="n">
        <f aca="false">ROUNDUP(Y74,0)</f>
        <v>0</v>
      </c>
      <c r="T74" s="121" t="s">
        <v>470</v>
      </c>
      <c r="U74" s="117"/>
      <c r="V74" s="167" t="n">
        <f aca="false">N74</f>
        <v>0</v>
      </c>
      <c r="W74" s="117" t="s">
        <v>469</v>
      </c>
      <c r="X74" s="121"/>
      <c r="Y74" s="172" t="n">
        <f aca="false">M74/AC74</f>
        <v>0</v>
      </c>
      <c r="Z74" s="117" t="s">
        <v>523</v>
      </c>
      <c r="AA74" s="117"/>
      <c r="AB74" s="121"/>
      <c r="AC74" s="166" t="n">
        <v>30</v>
      </c>
      <c r="AD74" s="120" t="n">
        <v>1350</v>
      </c>
      <c r="AE74" s="121" t="s">
        <v>40</v>
      </c>
      <c r="AG74" s="161"/>
    </row>
    <row r="75" customFormat="false" ht="8.25" hidden="false" customHeight="true" outlineLevel="0" collapsed="false">
      <c r="B75" s="127"/>
      <c r="C75" s="175"/>
      <c r="D75" s="129"/>
      <c r="E75" s="129"/>
      <c r="F75" s="129"/>
      <c r="G75" s="129"/>
      <c r="H75" s="129"/>
      <c r="I75" s="129"/>
      <c r="J75" s="129"/>
      <c r="K75" s="129"/>
      <c r="L75" s="129"/>
      <c r="M75" s="132"/>
      <c r="N75" s="133"/>
      <c r="O75" s="129"/>
      <c r="P75" s="175"/>
      <c r="Q75" s="129"/>
      <c r="R75" s="129"/>
      <c r="S75" s="129"/>
      <c r="T75" s="135"/>
      <c r="U75" s="129"/>
      <c r="V75" s="133"/>
      <c r="W75" s="129"/>
      <c r="X75" s="135"/>
      <c r="Y75" s="129"/>
      <c r="Z75" s="129"/>
      <c r="AA75" s="129"/>
      <c r="AB75" s="135"/>
      <c r="AC75" s="132"/>
      <c r="AD75" s="134"/>
      <c r="AE75" s="135"/>
      <c r="AG75" s="184"/>
    </row>
    <row r="76" customFormat="false" ht="8.25" hidden="false" customHeight="true" outlineLevel="0" collapsed="false">
      <c r="B76" s="127"/>
      <c r="AB76" s="94"/>
      <c r="AG76" s="112"/>
    </row>
    <row r="77" customFormat="false" ht="27.75" hidden="false" customHeight="true" outlineLevel="0" collapsed="false">
      <c r="B77" s="127"/>
      <c r="C77" s="12" t="s">
        <v>528</v>
      </c>
      <c r="D77" s="136"/>
      <c r="E77" s="136"/>
      <c r="F77" s="137"/>
      <c r="G77" s="138"/>
      <c r="H77" s="138"/>
      <c r="I77" s="138"/>
      <c r="J77" s="138"/>
      <c r="K77" s="138"/>
      <c r="L77" s="138"/>
      <c r="M77" s="139"/>
      <c r="N77" s="164"/>
      <c r="O77" s="138"/>
      <c r="P77" s="142" t="s">
        <v>452</v>
      </c>
      <c r="Q77" s="142"/>
      <c r="R77" s="142"/>
      <c r="S77" s="142"/>
      <c r="T77" s="142"/>
      <c r="U77" s="142"/>
      <c r="V77" s="142"/>
      <c r="W77" s="142"/>
      <c r="X77" s="142"/>
      <c r="Y77" s="138"/>
      <c r="Z77" s="138"/>
      <c r="AA77" s="138"/>
      <c r="AB77" s="145"/>
      <c r="AC77" s="139"/>
      <c r="AD77" s="163"/>
      <c r="AE77" s="145"/>
      <c r="AG77" s="146"/>
    </row>
    <row r="78" customFormat="false" ht="39.75" hidden="false" customHeight="true" outlineLevel="0" collapsed="false">
      <c r="A78" s="111" t="s">
        <v>454</v>
      </c>
      <c r="B78" s="127"/>
      <c r="C78" s="147" t="s">
        <v>515</v>
      </c>
      <c r="D78" s="148"/>
      <c r="E78" s="148" t="s">
        <v>482</v>
      </c>
      <c r="F78" s="148" t="s">
        <v>457</v>
      </c>
      <c r="G78" s="148"/>
      <c r="H78" s="148" t="s">
        <v>483</v>
      </c>
      <c r="I78" s="148" t="s">
        <v>457</v>
      </c>
      <c r="J78" s="148"/>
      <c r="K78" s="150" t="s">
        <v>459</v>
      </c>
      <c r="L78" s="148"/>
      <c r="M78" s="151" t="s">
        <v>460</v>
      </c>
      <c r="N78" s="190" t="s">
        <v>516</v>
      </c>
      <c r="O78" s="129"/>
      <c r="P78" s="153" t="s">
        <v>462</v>
      </c>
      <c r="Q78" s="153"/>
      <c r="R78" s="153"/>
      <c r="S78" s="154" t="s">
        <v>463</v>
      </c>
      <c r="T78" s="154"/>
      <c r="U78" s="185"/>
      <c r="V78" s="152" t="s">
        <v>484</v>
      </c>
      <c r="W78" s="185"/>
      <c r="X78" s="186"/>
      <c r="Y78" s="129"/>
      <c r="Z78" s="148"/>
      <c r="AA78" s="148"/>
      <c r="AB78" s="160"/>
      <c r="AC78" s="159" t="s">
        <v>518</v>
      </c>
      <c r="AD78" s="150" t="s">
        <v>459</v>
      </c>
      <c r="AE78" s="135" t="s">
        <v>457</v>
      </c>
      <c r="AG78" s="161"/>
    </row>
    <row r="79" customFormat="false" ht="8.25" hidden="false" customHeight="true" outlineLevel="0" collapsed="false">
      <c r="B79" s="127"/>
      <c r="C79" s="116"/>
      <c r="D79" s="117"/>
      <c r="E79" s="117"/>
      <c r="F79" s="117"/>
      <c r="G79" s="117"/>
      <c r="H79" s="117"/>
      <c r="I79" s="117"/>
      <c r="J79" s="117"/>
      <c r="K79" s="117"/>
      <c r="L79" s="117"/>
      <c r="M79" s="118"/>
      <c r="N79" s="119"/>
      <c r="O79" s="117"/>
      <c r="P79" s="162"/>
      <c r="Q79" s="138"/>
      <c r="R79" s="138"/>
      <c r="S79" s="138"/>
      <c r="T79" s="145"/>
      <c r="U79" s="138"/>
      <c r="V79" s="164"/>
      <c r="W79" s="138"/>
      <c r="X79" s="145"/>
      <c r="Y79" s="117"/>
      <c r="Z79" s="117"/>
      <c r="AA79" s="117"/>
      <c r="AB79" s="121"/>
      <c r="AC79" s="118"/>
      <c r="AD79" s="120"/>
      <c r="AE79" s="121"/>
      <c r="AG79" s="161"/>
    </row>
    <row r="80" customFormat="false" ht="12.75" hidden="false" customHeight="false" outlineLevel="0" collapsed="false">
      <c r="A80" s="111" t="n">
        <v>30280</v>
      </c>
      <c r="B80" s="127"/>
      <c r="C80" s="116" t="s">
        <v>529</v>
      </c>
      <c r="D80" s="117"/>
      <c r="E80" s="165" t="n">
        <v>0</v>
      </c>
      <c r="F80" s="117" t="s">
        <v>40</v>
      </c>
      <c r="G80" s="117"/>
      <c r="H80" s="165" t="n">
        <v>0</v>
      </c>
      <c r="I80" s="117" t="s">
        <v>40</v>
      </c>
      <c r="J80" s="117"/>
      <c r="K80" s="166" t="n">
        <v>10</v>
      </c>
      <c r="L80" s="117"/>
      <c r="M80" s="118" t="n">
        <f aca="false">H80-E80</f>
        <v>0</v>
      </c>
      <c r="N80" s="167" t="n">
        <f aca="false">M80*$F$6/A80*1000</f>
        <v>0</v>
      </c>
      <c r="O80" s="117" t="s">
        <v>469</v>
      </c>
      <c r="P80" s="116"/>
      <c r="Q80" s="167" t="e">
        <f aca="false">N80/S80</f>
        <v>#DIV/0!</v>
      </c>
      <c r="R80" s="117" t="s">
        <v>469</v>
      </c>
      <c r="S80" s="174" t="n">
        <f aca="false">ROUNDUP(Y80,0)</f>
        <v>0</v>
      </c>
      <c r="T80" s="121" t="s">
        <v>470</v>
      </c>
      <c r="U80" s="117"/>
      <c r="V80" s="167" t="n">
        <f aca="false">N80</f>
        <v>0</v>
      </c>
      <c r="W80" s="117" t="s">
        <v>469</v>
      </c>
      <c r="X80" s="121"/>
      <c r="Y80" s="172" t="n">
        <f aca="false">M80/AC80</f>
        <v>0</v>
      </c>
      <c r="Z80" s="117" t="s">
        <v>530</v>
      </c>
      <c r="AA80" s="117"/>
      <c r="AB80" s="121"/>
      <c r="AC80" s="166" t="n">
        <v>1</v>
      </c>
      <c r="AD80" s="120" t="n">
        <v>10</v>
      </c>
      <c r="AE80" s="121" t="s">
        <v>40</v>
      </c>
      <c r="AG80" s="161"/>
    </row>
    <row r="81" customFormat="false" ht="8.25" hidden="false" customHeight="true" outlineLevel="0" collapsed="false">
      <c r="B81" s="127"/>
      <c r="C81" s="116"/>
      <c r="D81" s="117"/>
      <c r="E81" s="117"/>
      <c r="F81" s="117"/>
      <c r="G81" s="117"/>
      <c r="H81" s="117"/>
      <c r="I81" s="117"/>
      <c r="J81" s="117"/>
      <c r="K81" s="166"/>
      <c r="L81" s="117"/>
      <c r="M81" s="118"/>
      <c r="N81" s="119"/>
      <c r="O81" s="117"/>
      <c r="P81" s="116"/>
      <c r="Q81" s="173"/>
      <c r="R81" s="117"/>
      <c r="S81" s="174"/>
      <c r="T81" s="121"/>
      <c r="U81" s="117"/>
      <c r="V81" s="119"/>
      <c r="W81" s="117"/>
      <c r="X81" s="121"/>
      <c r="Y81" s="172"/>
      <c r="Z81" s="117"/>
      <c r="AA81" s="117"/>
      <c r="AB81" s="121"/>
      <c r="AC81" s="166"/>
      <c r="AD81" s="120"/>
      <c r="AE81" s="121"/>
      <c r="AG81" s="161"/>
    </row>
    <row r="82" customFormat="false" ht="12.75" hidden="false" customHeight="false" outlineLevel="0" collapsed="false">
      <c r="A82" s="111" t="n">
        <v>80000</v>
      </c>
      <c r="B82" s="127"/>
      <c r="C82" s="116" t="s">
        <v>531</v>
      </c>
      <c r="D82" s="117"/>
      <c r="E82" s="165" t="n">
        <v>0</v>
      </c>
      <c r="F82" s="117" t="s">
        <v>40</v>
      </c>
      <c r="G82" s="117"/>
      <c r="H82" s="165" t="n">
        <v>0</v>
      </c>
      <c r="I82" s="117" t="s">
        <v>40</v>
      </c>
      <c r="J82" s="117"/>
      <c r="K82" s="191" t="n">
        <v>410</v>
      </c>
      <c r="L82" s="117"/>
      <c r="M82" s="118" t="n">
        <f aca="false">H82-E82</f>
        <v>0</v>
      </c>
      <c r="N82" s="167" t="n">
        <f aca="false">M82*$F$6/A82*1000</f>
        <v>0</v>
      </c>
      <c r="O82" s="117" t="s">
        <v>469</v>
      </c>
      <c r="P82" s="116"/>
      <c r="Q82" s="167" t="e">
        <f aca="false">N82/S82</f>
        <v>#DIV/0!</v>
      </c>
      <c r="R82" s="117" t="s">
        <v>469</v>
      </c>
      <c r="S82" s="174" t="n">
        <f aca="false">ROUNDUP(Y82,0)</f>
        <v>0</v>
      </c>
      <c r="T82" s="121" t="s">
        <v>470</v>
      </c>
      <c r="U82" s="117"/>
      <c r="V82" s="167" t="n">
        <f aca="false">N82</f>
        <v>0</v>
      </c>
      <c r="W82" s="117" t="s">
        <v>469</v>
      </c>
      <c r="X82" s="121"/>
      <c r="Y82" s="172" t="n">
        <f aca="false">M82/AC82</f>
        <v>0</v>
      </c>
      <c r="Z82" s="117" t="s">
        <v>530</v>
      </c>
      <c r="AA82" s="117"/>
      <c r="AB82" s="121"/>
      <c r="AC82" s="166" t="n">
        <v>20</v>
      </c>
      <c r="AD82" s="120" t="n">
        <v>410</v>
      </c>
      <c r="AE82" s="121" t="s">
        <v>40</v>
      </c>
      <c r="AG82" s="161"/>
    </row>
    <row r="83" customFormat="false" ht="8.25" hidden="false" customHeight="true" outlineLevel="0" collapsed="false">
      <c r="B83" s="127"/>
      <c r="C83" s="116"/>
      <c r="D83" s="117"/>
      <c r="E83" s="117"/>
      <c r="F83" s="117"/>
      <c r="G83" s="117"/>
      <c r="H83" s="117"/>
      <c r="I83" s="117"/>
      <c r="J83" s="117"/>
      <c r="K83" s="120"/>
      <c r="L83" s="117"/>
      <c r="M83" s="118"/>
      <c r="N83" s="119"/>
      <c r="O83" s="117"/>
      <c r="P83" s="116"/>
      <c r="Q83" s="173"/>
      <c r="R83" s="117"/>
      <c r="S83" s="174"/>
      <c r="T83" s="121"/>
      <c r="U83" s="117"/>
      <c r="V83" s="119"/>
      <c r="W83" s="117"/>
      <c r="X83" s="121"/>
      <c r="Y83" s="172"/>
      <c r="Z83" s="117"/>
      <c r="AA83" s="117"/>
      <c r="AB83" s="121"/>
      <c r="AC83" s="166"/>
      <c r="AD83" s="120"/>
      <c r="AE83" s="121"/>
      <c r="AG83" s="161"/>
    </row>
    <row r="84" customFormat="false" ht="12.75" hidden="false" customHeight="false" outlineLevel="0" collapsed="false">
      <c r="A84" s="111" t="n">
        <v>100000</v>
      </c>
      <c r="B84" s="127"/>
      <c r="C84" s="116" t="s">
        <v>532</v>
      </c>
      <c r="D84" s="117"/>
      <c r="E84" s="165" t="n">
        <v>0</v>
      </c>
      <c r="F84" s="117" t="s">
        <v>40</v>
      </c>
      <c r="G84" s="117"/>
      <c r="H84" s="165" t="n">
        <v>0</v>
      </c>
      <c r="I84" s="117" t="s">
        <v>40</v>
      </c>
      <c r="J84" s="117"/>
      <c r="K84" s="191" t="n">
        <v>1350</v>
      </c>
      <c r="L84" s="117"/>
      <c r="M84" s="118" t="n">
        <f aca="false">H84-E84</f>
        <v>0</v>
      </c>
      <c r="N84" s="167" t="n">
        <f aca="false">M84*$F$6/A84*1000</f>
        <v>0</v>
      </c>
      <c r="O84" s="117" t="s">
        <v>469</v>
      </c>
      <c r="P84" s="116"/>
      <c r="Q84" s="167" t="e">
        <f aca="false">N84/S84</f>
        <v>#DIV/0!</v>
      </c>
      <c r="R84" s="117" t="s">
        <v>469</v>
      </c>
      <c r="S84" s="174" t="n">
        <f aca="false">ROUNDUP(Y84,0)</f>
        <v>0</v>
      </c>
      <c r="T84" s="121" t="s">
        <v>470</v>
      </c>
      <c r="U84" s="117"/>
      <c r="V84" s="167" t="n">
        <f aca="false">N84</f>
        <v>0</v>
      </c>
      <c r="W84" s="117" t="s">
        <v>469</v>
      </c>
      <c r="X84" s="121"/>
      <c r="Y84" s="172" t="n">
        <f aca="false">M84/AC84</f>
        <v>0</v>
      </c>
      <c r="Z84" s="117" t="s">
        <v>530</v>
      </c>
      <c r="AA84" s="117"/>
      <c r="AB84" s="121"/>
      <c r="AC84" s="166" t="n">
        <v>30</v>
      </c>
      <c r="AD84" s="120" t="n">
        <v>1350</v>
      </c>
      <c r="AE84" s="121" t="s">
        <v>40</v>
      </c>
      <c r="AG84" s="161"/>
    </row>
    <row r="85" customFormat="false" ht="8.25" hidden="false" customHeight="true" outlineLevel="0" collapsed="false">
      <c r="B85" s="127"/>
      <c r="C85" s="175"/>
      <c r="D85" s="129"/>
      <c r="E85" s="129"/>
      <c r="F85" s="129"/>
      <c r="G85" s="129"/>
      <c r="H85" s="129"/>
      <c r="I85" s="129"/>
      <c r="J85" s="129"/>
      <c r="K85" s="129"/>
      <c r="L85" s="129"/>
      <c r="M85" s="132"/>
      <c r="N85" s="133"/>
      <c r="O85" s="129"/>
      <c r="P85" s="175"/>
      <c r="Q85" s="129"/>
      <c r="R85" s="129"/>
      <c r="S85" s="129"/>
      <c r="T85" s="135"/>
      <c r="U85" s="129"/>
      <c r="V85" s="133"/>
      <c r="W85" s="129"/>
      <c r="X85" s="135"/>
      <c r="Y85" s="129"/>
      <c r="Z85" s="129"/>
      <c r="AA85" s="129"/>
      <c r="AB85" s="135"/>
      <c r="AC85" s="132"/>
      <c r="AD85" s="134"/>
      <c r="AE85" s="135"/>
      <c r="AG85" s="184"/>
    </row>
    <row r="86" customFormat="false" ht="8.25" hidden="false" customHeight="true" outlineLevel="0" collapsed="false">
      <c r="B86" s="127"/>
      <c r="AB86" s="94"/>
    </row>
    <row r="87" customFormat="false" ht="27.75" hidden="false" customHeight="true" outlineLevel="0" collapsed="false">
      <c r="B87" s="127"/>
      <c r="C87" s="12" t="s">
        <v>362</v>
      </c>
      <c r="D87" s="136"/>
      <c r="E87" s="136"/>
      <c r="F87" s="137"/>
      <c r="G87" s="138"/>
      <c r="H87" s="138"/>
      <c r="I87" s="138"/>
      <c r="J87" s="138"/>
      <c r="K87" s="138"/>
      <c r="L87" s="138"/>
      <c r="M87" s="139"/>
      <c r="N87" s="164"/>
      <c r="O87" s="138"/>
      <c r="P87" s="138"/>
      <c r="Q87" s="138"/>
      <c r="R87" s="138"/>
      <c r="S87" s="138"/>
      <c r="T87" s="138"/>
      <c r="U87" s="138"/>
      <c r="V87" s="164"/>
      <c r="W87" s="138"/>
      <c r="X87" s="138"/>
      <c r="Y87" s="138"/>
      <c r="Z87" s="138"/>
      <c r="AA87" s="138"/>
      <c r="AB87" s="145"/>
      <c r="AC87" s="139"/>
      <c r="AD87" s="163"/>
      <c r="AE87" s="145"/>
      <c r="AG87" s="146"/>
    </row>
    <row r="88" customFormat="false" ht="39.75" hidden="false" customHeight="true" outlineLevel="0" collapsed="false">
      <c r="A88" s="111" t="s">
        <v>454</v>
      </c>
      <c r="B88" s="127"/>
      <c r="C88" s="147" t="s">
        <v>455</v>
      </c>
      <c r="D88" s="148"/>
      <c r="E88" s="148" t="s">
        <v>482</v>
      </c>
      <c r="F88" s="148" t="s">
        <v>457</v>
      </c>
      <c r="G88" s="148"/>
      <c r="H88" s="148" t="s">
        <v>483</v>
      </c>
      <c r="I88" s="148" t="s">
        <v>457</v>
      </c>
      <c r="J88" s="148"/>
      <c r="K88" s="148"/>
      <c r="L88" s="148"/>
      <c r="M88" s="151" t="s">
        <v>460</v>
      </c>
      <c r="N88" s="190" t="s">
        <v>516</v>
      </c>
      <c r="O88" s="129"/>
      <c r="P88" s="129"/>
      <c r="Q88" s="129"/>
      <c r="R88" s="129"/>
      <c r="S88" s="129"/>
      <c r="T88" s="129"/>
      <c r="U88" s="129"/>
      <c r="V88" s="190" t="s">
        <v>516</v>
      </c>
      <c r="W88" s="129"/>
      <c r="X88" s="129"/>
      <c r="Y88" s="129"/>
      <c r="Z88" s="129"/>
      <c r="AA88" s="129"/>
      <c r="AB88" s="135"/>
      <c r="AC88" s="159" t="s">
        <v>518</v>
      </c>
      <c r="AD88" s="150" t="s">
        <v>459</v>
      </c>
      <c r="AE88" s="135" t="s">
        <v>457</v>
      </c>
      <c r="AG88" s="161"/>
    </row>
    <row r="89" customFormat="false" ht="8.25" hidden="false" customHeight="true" outlineLevel="0" collapsed="false">
      <c r="B89" s="127"/>
      <c r="C89" s="162"/>
      <c r="D89" s="138"/>
      <c r="E89" s="138"/>
      <c r="F89" s="138"/>
      <c r="G89" s="138"/>
      <c r="H89" s="138"/>
      <c r="I89" s="138"/>
      <c r="J89" s="138"/>
      <c r="K89" s="138"/>
      <c r="L89" s="138"/>
      <c r="M89" s="139"/>
      <c r="N89" s="164"/>
      <c r="O89" s="138"/>
      <c r="P89" s="138"/>
      <c r="Q89" s="138"/>
      <c r="R89" s="138"/>
      <c r="S89" s="138"/>
      <c r="T89" s="138"/>
      <c r="U89" s="138"/>
      <c r="V89" s="164"/>
      <c r="W89" s="138"/>
      <c r="X89" s="138"/>
      <c r="Y89" s="138"/>
      <c r="Z89" s="162"/>
      <c r="AA89" s="138"/>
      <c r="AB89" s="145"/>
      <c r="AC89" s="139"/>
      <c r="AD89" s="163"/>
      <c r="AE89" s="145"/>
      <c r="AG89" s="161"/>
    </row>
    <row r="90" customFormat="false" ht="12.75" hidden="false" customHeight="false" outlineLevel="0" collapsed="false">
      <c r="A90" s="111" t="n">
        <v>36400</v>
      </c>
      <c r="B90" s="127"/>
      <c r="C90" s="116" t="s">
        <v>533</v>
      </c>
      <c r="D90" s="117"/>
      <c r="E90" s="165" t="n">
        <v>0</v>
      </c>
      <c r="F90" s="117" t="s">
        <v>40</v>
      </c>
      <c r="G90" s="117"/>
      <c r="H90" s="165" t="n">
        <v>0</v>
      </c>
      <c r="I90" s="117" t="s">
        <v>40</v>
      </c>
      <c r="J90" s="117"/>
      <c r="K90" s="117"/>
      <c r="L90" s="117"/>
      <c r="M90" s="118" t="n">
        <f aca="false">H90-E90</f>
        <v>0</v>
      </c>
      <c r="N90" s="167" t="n">
        <f aca="false">M90*$F$6/A90*1000</f>
        <v>0</v>
      </c>
      <c r="O90" s="117" t="s">
        <v>469</v>
      </c>
      <c r="P90" s="117"/>
      <c r="Q90" s="117" t="s">
        <v>534</v>
      </c>
      <c r="R90" s="117"/>
      <c r="S90" s="117"/>
      <c r="T90" s="117"/>
      <c r="U90" s="117"/>
      <c r="V90" s="167" t="n">
        <f aca="false">N90</f>
        <v>0</v>
      </c>
      <c r="W90" s="117" t="s">
        <v>469</v>
      </c>
      <c r="X90" s="117"/>
      <c r="Y90" s="117"/>
      <c r="Z90" s="116"/>
      <c r="AA90" s="117"/>
      <c r="AB90" s="121"/>
      <c r="AC90" s="166" t="n">
        <v>1</v>
      </c>
      <c r="AD90" s="120"/>
      <c r="AE90" s="121" t="s">
        <v>40</v>
      </c>
      <c r="AG90" s="161"/>
    </row>
    <row r="91" customFormat="false" ht="8.25" hidden="false" customHeight="true" outlineLevel="0" collapsed="false">
      <c r="B91" s="127"/>
      <c r="C91" s="116"/>
      <c r="D91" s="117"/>
      <c r="E91" s="117"/>
      <c r="F91" s="117"/>
      <c r="G91" s="117"/>
      <c r="H91" s="117"/>
      <c r="I91" s="117"/>
      <c r="J91" s="117"/>
      <c r="K91" s="117"/>
      <c r="L91" s="117"/>
      <c r="M91" s="118"/>
      <c r="N91" s="119"/>
      <c r="O91" s="117"/>
      <c r="P91" s="117"/>
      <c r="Q91" s="117"/>
      <c r="R91" s="117"/>
      <c r="S91" s="117"/>
      <c r="T91" s="117"/>
      <c r="U91" s="117"/>
      <c r="V91" s="119"/>
      <c r="W91" s="117"/>
      <c r="X91" s="117"/>
      <c r="Y91" s="117"/>
      <c r="Z91" s="116"/>
      <c r="AA91" s="117"/>
      <c r="AB91" s="121"/>
      <c r="AC91" s="166"/>
      <c r="AD91" s="120"/>
      <c r="AE91" s="121"/>
      <c r="AG91" s="161"/>
    </row>
    <row r="92" customFormat="false" ht="14.25" hidden="false" customHeight="true" outlineLevel="0" collapsed="false">
      <c r="A92" s="111" t="n">
        <v>30650</v>
      </c>
      <c r="B92" s="127"/>
      <c r="C92" s="116" t="s">
        <v>535</v>
      </c>
      <c r="D92" s="117"/>
      <c r="E92" s="165" t="n">
        <v>0</v>
      </c>
      <c r="F92" s="117" t="s">
        <v>40</v>
      </c>
      <c r="G92" s="117"/>
      <c r="H92" s="165" t="n">
        <v>0</v>
      </c>
      <c r="I92" s="117" t="s">
        <v>40</v>
      </c>
      <c r="J92" s="117"/>
      <c r="K92" s="117"/>
      <c r="L92" s="117"/>
      <c r="M92" s="118" t="n">
        <f aca="false">H92-E92</f>
        <v>0</v>
      </c>
      <c r="N92" s="167" t="n">
        <f aca="false">M92*$F$6/A92*1000</f>
        <v>0</v>
      </c>
      <c r="O92" s="117" t="s">
        <v>469</v>
      </c>
      <c r="P92" s="117"/>
      <c r="Q92" s="117"/>
      <c r="R92" s="117"/>
      <c r="S92" s="117"/>
      <c r="T92" s="117"/>
      <c r="U92" s="117"/>
      <c r="V92" s="167" t="n">
        <f aca="false">N92</f>
        <v>0</v>
      </c>
      <c r="W92" s="117" t="s">
        <v>469</v>
      </c>
      <c r="X92" s="117"/>
      <c r="Y92" s="117"/>
      <c r="Z92" s="116"/>
      <c r="AA92" s="117"/>
      <c r="AB92" s="121" t="s">
        <v>536</v>
      </c>
      <c r="AC92" s="166" t="n">
        <v>1</v>
      </c>
      <c r="AD92" s="120"/>
      <c r="AE92" s="121" t="s">
        <v>40</v>
      </c>
      <c r="AG92" s="161"/>
    </row>
    <row r="93" customFormat="false" ht="8.25" hidden="false" customHeight="true" outlineLevel="0" collapsed="false">
      <c r="B93" s="127"/>
      <c r="C93" s="175"/>
      <c r="D93" s="129"/>
      <c r="E93" s="129"/>
      <c r="F93" s="129"/>
      <c r="G93" s="129"/>
      <c r="H93" s="129"/>
      <c r="I93" s="129"/>
      <c r="J93" s="129"/>
      <c r="K93" s="129"/>
      <c r="L93" s="129"/>
      <c r="M93" s="132"/>
      <c r="N93" s="133"/>
      <c r="O93" s="129"/>
      <c r="P93" s="129"/>
      <c r="Q93" s="129"/>
      <c r="R93" s="129"/>
      <c r="S93" s="129"/>
      <c r="T93" s="129"/>
      <c r="U93" s="129"/>
      <c r="V93" s="133"/>
      <c r="W93" s="129"/>
      <c r="X93" s="129"/>
      <c r="Y93" s="129"/>
      <c r="Z93" s="175"/>
      <c r="AA93" s="129"/>
      <c r="AB93" s="135"/>
      <c r="AC93" s="183"/>
      <c r="AD93" s="134"/>
      <c r="AE93" s="135"/>
      <c r="AG93" s="161"/>
    </row>
    <row r="94" customFormat="false" ht="8.25" hidden="false" customHeight="true" outlineLevel="0" collapsed="false">
      <c r="B94" s="127"/>
      <c r="C94" s="162"/>
      <c r="D94" s="138"/>
      <c r="E94" s="138"/>
      <c r="F94" s="138"/>
      <c r="G94" s="138"/>
      <c r="H94" s="138"/>
      <c r="I94" s="138"/>
      <c r="J94" s="138"/>
      <c r="K94" s="138"/>
      <c r="L94" s="138"/>
      <c r="M94" s="139"/>
      <c r="N94" s="164"/>
      <c r="O94" s="138"/>
      <c r="P94" s="138"/>
      <c r="Q94" s="138"/>
      <c r="R94" s="138"/>
      <c r="S94" s="138"/>
      <c r="T94" s="138"/>
      <c r="U94" s="138"/>
      <c r="V94" s="164"/>
      <c r="W94" s="138"/>
      <c r="X94" s="145"/>
      <c r="Y94" s="117"/>
      <c r="Z94" s="116"/>
      <c r="AA94" s="117"/>
      <c r="AB94" s="121"/>
      <c r="AC94" s="166"/>
      <c r="AD94" s="120"/>
      <c r="AE94" s="121"/>
      <c r="AG94" s="161"/>
    </row>
    <row r="95" customFormat="false" ht="87" hidden="false" customHeight="true" outlineLevel="0" collapsed="false">
      <c r="B95" s="127"/>
      <c r="C95" s="192" t="s">
        <v>537</v>
      </c>
      <c r="D95" s="192"/>
      <c r="E95" s="192"/>
      <c r="F95" s="192"/>
      <c r="G95" s="192"/>
      <c r="H95" s="192"/>
      <c r="I95" s="192"/>
      <c r="J95" s="192"/>
      <c r="K95" s="117"/>
      <c r="L95" s="117"/>
      <c r="M95" s="118"/>
      <c r="N95" s="119"/>
      <c r="O95" s="117"/>
      <c r="P95" s="117"/>
      <c r="Q95" s="117"/>
      <c r="R95" s="117"/>
      <c r="S95" s="117"/>
      <c r="T95" s="117"/>
      <c r="U95" s="117"/>
      <c r="V95" s="119"/>
      <c r="W95" s="117"/>
      <c r="X95" s="121"/>
      <c r="Y95" s="117"/>
      <c r="Z95" s="116"/>
      <c r="AA95" s="117"/>
      <c r="AB95" s="121"/>
      <c r="AC95" s="166"/>
      <c r="AD95" s="120"/>
      <c r="AE95" s="121"/>
      <c r="AG95" s="161"/>
    </row>
    <row r="96" customFormat="false" ht="16.5" hidden="false" customHeight="true" outlineLevel="0" collapsed="false">
      <c r="A96" s="111" t="s">
        <v>454</v>
      </c>
      <c r="B96" s="127"/>
      <c r="C96" s="147"/>
      <c r="D96" s="148"/>
      <c r="E96" s="148" t="s">
        <v>482</v>
      </c>
      <c r="F96" s="148" t="s">
        <v>457</v>
      </c>
      <c r="G96" s="148"/>
      <c r="H96" s="148" t="s">
        <v>483</v>
      </c>
      <c r="I96" s="148" t="s">
        <v>457</v>
      </c>
      <c r="J96" s="148"/>
      <c r="K96" s="148"/>
      <c r="L96" s="148"/>
      <c r="M96" s="151" t="s">
        <v>460</v>
      </c>
      <c r="N96" s="190" t="s">
        <v>516</v>
      </c>
      <c r="O96" s="129"/>
      <c r="P96" s="129"/>
      <c r="Q96" s="129"/>
      <c r="R96" s="129"/>
      <c r="S96" s="129"/>
      <c r="T96" s="129"/>
      <c r="U96" s="129"/>
      <c r="V96" s="190" t="s">
        <v>516</v>
      </c>
      <c r="W96" s="129"/>
      <c r="X96" s="135"/>
      <c r="Y96" s="129"/>
      <c r="Z96" s="129"/>
      <c r="AA96" s="129"/>
      <c r="AB96" s="135"/>
      <c r="AC96" s="159" t="s">
        <v>518</v>
      </c>
      <c r="AD96" s="150" t="s">
        <v>459</v>
      </c>
      <c r="AE96" s="135" t="s">
        <v>457</v>
      </c>
      <c r="AG96" s="161"/>
    </row>
    <row r="97" customFormat="false" ht="12.75" hidden="false" customHeight="false" outlineLevel="0" collapsed="false">
      <c r="B97" s="127"/>
      <c r="C97" s="116"/>
      <c r="D97" s="117"/>
      <c r="E97" s="117"/>
      <c r="F97" s="117"/>
      <c r="G97" s="117"/>
      <c r="H97" s="117"/>
      <c r="I97" s="117"/>
      <c r="J97" s="168" t="s">
        <v>538</v>
      </c>
      <c r="K97" s="117"/>
      <c r="L97" s="117"/>
      <c r="M97" s="118"/>
      <c r="N97" s="119"/>
      <c r="O97" s="117"/>
      <c r="P97" s="117"/>
      <c r="Q97" s="117"/>
      <c r="R97" s="117"/>
      <c r="S97" s="117"/>
      <c r="T97" s="117"/>
      <c r="U97" s="117"/>
      <c r="V97" s="119"/>
      <c r="W97" s="117"/>
      <c r="X97" s="117"/>
      <c r="Y97" s="117"/>
      <c r="Z97" s="116"/>
      <c r="AA97" s="117"/>
      <c r="AB97" s="121"/>
      <c r="AC97" s="166"/>
      <c r="AD97" s="120"/>
      <c r="AE97" s="121"/>
      <c r="AG97" s="161"/>
    </row>
    <row r="98" customFormat="false" ht="14.25" hidden="false" customHeight="true" outlineLevel="0" collapsed="false">
      <c r="A98" s="111" t="n">
        <v>1000</v>
      </c>
      <c r="B98" s="127"/>
      <c r="C98" s="116" t="s">
        <v>539</v>
      </c>
      <c r="D98" s="117"/>
      <c r="E98" s="165" t="n">
        <v>0</v>
      </c>
      <c r="F98" s="117" t="s">
        <v>540</v>
      </c>
      <c r="G98" s="117"/>
      <c r="H98" s="165" t="n">
        <v>0</v>
      </c>
      <c r="I98" s="117" t="s">
        <v>540</v>
      </c>
      <c r="J98" s="193" t="n">
        <f aca="false">H98*3.066/1000</f>
        <v>0</v>
      </c>
      <c r="K98" s="117" t="s">
        <v>541</v>
      </c>
      <c r="L98" s="117"/>
      <c r="M98" s="118" t="n">
        <f aca="false">H98-E98</f>
        <v>0</v>
      </c>
      <c r="N98" s="167" t="n">
        <f aca="false">(M98*3.066/1000)*$F$6/A98*1000</f>
        <v>0</v>
      </c>
      <c r="O98" s="117" t="s">
        <v>469</v>
      </c>
      <c r="P98" s="117"/>
      <c r="Q98" s="117"/>
      <c r="R98" s="117"/>
      <c r="S98" s="117"/>
      <c r="T98" s="117"/>
      <c r="U98" s="117"/>
      <c r="V98" s="167" t="n">
        <f aca="false">N98</f>
        <v>0</v>
      </c>
      <c r="W98" s="117" t="s">
        <v>469</v>
      </c>
      <c r="X98" s="117"/>
      <c r="Y98" s="117"/>
      <c r="Z98" s="116" t="s">
        <v>542</v>
      </c>
      <c r="AA98" s="117"/>
      <c r="AB98" s="121"/>
      <c r="AC98" s="166" t="n">
        <v>1</v>
      </c>
      <c r="AD98" s="120"/>
      <c r="AE98" s="121" t="s">
        <v>40</v>
      </c>
      <c r="AG98" s="161"/>
    </row>
    <row r="99" customFormat="false" ht="8.25" hidden="false" customHeight="true" outlineLevel="0" collapsed="false">
      <c r="B99" s="127"/>
      <c r="C99" s="116"/>
      <c r="D99" s="117"/>
      <c r="E99" s="117"/>
      <c r="F99" s="117"/>
      <c r="G99" s="117"/>
      <c r="H99" s="117"/>
      <c r="I99" s="117"/>
      <c r="J99" s="117"/>
      <c r="K99" s="117"/>
      <c r="L99" s="117"/>
      <c r="M99" s="118"/>
      <c r="N99" s="119"/>
      <c r="O99" s="117"/>
      <c r="P99" s="117"/>
      <c r="Q99" s="117"/>
      <c r="R99" s="117"/>
      <c r="S99" s="117"/>
      <c r="T99" s="117"/>
      <c r="U99" s="117"/>
      <c r="V99" s="119"/>
      <c r="W99" s="117"/>
      <c r="X99" s="117"/>
      <c r="Y99" s="117"/>
      <c r="Z99" s="116"/>
      <c r="AA99" s="117"/>
      <c r="AB99" s="121"/>
      <c r="AC99" s="166"/>
      <c r="AD99" s="120"/>
      <c r="AE99" s="121"/>
      <c r="AG99" s="161"/>
    </row>
    <row r="100" customFormat="false" ht="14.25" hidden="false" customHeight="true" outlineLevel="0" collapsed="false">
      <c r="A100" s="111" t="n">
        <v>1000</v>
      </c>
      <c r="B100" s="127"/>
      <c r="C100" s="116" t="s">
        <v>543</v>
      </c>
      <c r="D100" s="117"/>
      <c r="E100" s="165" t="n">
        <v>0</v>
      </c>
      <c r="F100" s="117" t="s">
        <v>544</v>
      </c>
      <c r="G100" s="117"/>
      <c r="H100" s="165" t="n">
        <v>0</v>
      </c>
      <c r="I100" s="117" t="s">
        <v>544</v>
      </c>
      <c r="J100" s="172" t="n">
        <f aca="false">H100/3.066*1000</f>
        <v>0</v>
      </c>
      <c r="K100" s="117" t="s">
        <v>545</v>
      </c>
      <c r="L100" s="117"/>
      <c r="M100" s="118" t="n">
        <f aca="false">H100-E100</f>
        <v>0</v>
      </c>
      <c r="N100" s="167" t="n">
        <f aca="false">M100*$F$6/A100*1000</f>
        <v>0</v>
      </c>
      <c r="O100" s="117" t="s">
        <v>469</v>
      </c>
      <c r="P100" s="117"/>
      <c r="Q100" s="117"/>
      <c r="R100" s="117"/>
      <c r="S100" s="117"/>
      <c r="T100" s="117"/>
      <c r="U100" s="117"/>
      <c r="V100" s="167" t="n">
        <f aca="false">N100</f>
        <v>0</v>
      </c>
      <c r="W100" s="117" t="s">
        <v>469</v>
      </c>
      <c r="X100" s="117"/>
      <c r="Y100" s="117"/>
      <c r="Z100" s="116" t="s">
        <v>546</v>
      </c>
      <c r="AA100" s="117"/>
      <c r="AB100" s="121"/>
      <c r="AC100" s="120" t="n">
        <v>0.02</v>
      </c>
      <c r="AD100" s="120"/>
      <c r="AE100" s="121" t="s">
        <v>40</v>
      </c>
      <c r="AG100" s="161"/>
    </row>
    <row r="101" customFormat="false" ht="8.25" hidden="false" customHeight="true" outlineLevel="0" collapsed="false">
      <c r="B101" s="127"/>
      <c r="C101" s="175"/>
      <c r="D101" s="129"/>
      <c r="E101" s="129"/>
      <c r="F101" s="129"/>
      <c r="G101" s="129"/>
      <c r="H101" s="194"/>
      <c r="I101" s="129"/>
      <c r="J101" s="129"/>
      <c r="K101" s="129"/>
      <c r="L101" s="129"/>
      <c r="M101" s="132"/>
      <c r="N101" s="133"/>
      <c r="O101" s="129"/>
      <c r="P101" s="129"/>
      <c r="Q101" s="129"/>
      <c r="R101" s="129"/>
      <c r="S101" s="129"/>
      <c r="T101" s="129"/>
      <c r="U101" s="129"/>
      <c r="V101" s="133"/>
      <c r="W101" s="129"/>
      <c r="X101" s="129"/>
      <c r="Y101" s="129"/>
      <c r="Z101" s="175"/>
      <c r="AA101" s="129"/>
      <c r="AB101" s="135"/>
      <c r="AC101" s="132"/>
      <c r="AD101" s="134"/>
      <c r="AE101" s="135"/>
      <c r="AG101" s="184"/>
    </row>
    <row r="102" customFormat="false" ht="12.75" hidden="true" customHeight="false" outlineLevel="0" collapsed="false">
      <c r="C102" s="195"/>
      <c r="D102" s="195"/>
      <c r="E102" s="195"/>
      <c r="F102" s="195"/>
      <c r="G102" s="195"/>
      <c r="H102" s="195"/>
      <c r="I102" s="195"/>
      <c r="J102" s="195"/>
      <c r="K102" s="195"/>
      <c r="L102" s="195"/>
      <c r="M102" s="196"/>
      <c r="N102" s="197"/>
      <c r="O102" s="195"/>
      <c r="P102" s="195"/>
      <c r="Q102" s="195"/>
      <c r="R102" s="195"/>
      <c r="S102" s="195"/>
      <c r="T102" s="195"/>
      <c r="U102" s="195"/>
      <c r="V102" s="197"/>
      <c r="W102" s="195"/>
      <c r="X102" s="195"/>
      <c r="Y102" s="195"/>
      <c r="Z102" s="195"/>
      <c r="AA102" s="195"/>
      <c r="AB102" s="196"/>
      <c r="AC102" s="196"/>
      <c r="AD102" s="198"/>
      <c r="AE102" s="195"/>
      <c r="AF102" s="195"/>
      <c r="AG102" s="195"/>
    </row>
    <row r="103" customFormat="false" ht="12.75" hidden="false" customHeight="false" outlineLevel="0" collapsed="false">
      <c r="C103" s="93" t="s">
        <v>330</v>
      </c>
    </row>
    <row r="104" customFormat="false" ht="12.75" hidden="false" customHeight="false" outlineLevel="0" collapsed="false">
      <c r="C104" s="94" t="s">
        <v>331</v>
      </c>
    </row>
    <row r="106" customFormat="false" ht="12.75" hidden="false" customHeight="false" outlineLevel="0" collapsed="false">
      <c r="C106" s="93" t="s">
        <v>547</v>
      </c>
    </row>
    <row r="107" customFormat="false" ht="41.25" hidden="false" customHeight="true" outlineLevel="0" collapsed="false">
      <c r="C107" s="199" t="s">
        <v>548</v>
      </c>
      <c r="D107" s="199"/>
      <c r="E107" s="199"/>
      <c r="F107" s="199"/>
      <c r="G107" s="199"/>
      <c r="H107" s="199"/>
      <c r="I107" s="199"/>
      <c r="J107" s="199"/>
      <c r="K107" s="199"/>
      <c r="L107" s="199"/>
      <c r="M107" s="199"/>
      <c r="N107" s="199"/>
      <c r="O107" s="199"/>
      <c r="P107" s="199"/>
      <c r="Q107" s="199"/>
      <c r="R107" s="199"/>
      <c r="S107" s="199"/>
      <c r="T107" s="199"/>
      <c r="U107" s="199"/>
      <c r="V107" s="199"/>
      <c r="W107" s="199"/>
      <c r="X107" s="199"/>
      <c r="Y107" s="199"/>
      <c r="Z107" s="199"/>
      <c r="AA107" s="199"/>
      <c r="AB107" s="199"/>
      <c r="AC107" s="199"/>
      <c r="AD107" s="199"/>
      <c r="AE107" s="199"/>
    </row>
    <row r="108" s="93" customFormat="true" ht="12.75" hidden="false" customHeight="false" outlineLevel="0" collapsed="false">
      <c r="A108" s="200"/>
      <c r="C108" s="93" t="s">
        <v>549</v>
      </c>
      <c r="M108" s="201"/>
      <c r="N108" s="202"/>
      <c r="V108" s="202"/>
      <c r="AB108" s="201"/>
      <c r="AC108" s="201"/>
      <c r="AD108" s="203"/>
    </row>
    <row r="109" customFormat="false" ht="12.75" hidden="false" customHeight="false" outlineLevel="0" collapsed="false">
      <c r="C109" s="94" t="s">
        <v>550</v>
      </c>
    </row>
    <row r="110" customFormat="false" ht="12.75" hidden="false" customHeight="false" outlineLevel="0" collapsed="false">
      <c r="C110" s="94" t="s">
        <v>551</v>
      </c>
    </row>
    <row r="111" customFormat="false" ht="12.75" hidden="false" customHeight="false" outlineLevel="0" collapsed="false">
      <c r="C111" s="94" t="s">
        <v>552</v>
      </c>
    </row>
    <row r="113" s="93" customFormat="true" ht="12.75" hidden="false" customHeight="false" outlineLevel="0" collapsed="false">
      <c r="A113" s="200"/>
      <c r="M113" s="201"/>
      <c r="N113" s="202"/>
      <c r="V113" s="202"/>
      <c r="AB113" s="201"/>
      <c r="AC113" s="201"/>
      <c r="AD113" s="203"/>
    </row>
  </sheetData>
  <sheetProtection algorithmName="SHA-512" hashValue="UqTkTvM5J9jE9cXehaM3yuq8BJLK76GpkHJT8QvCmvYtJ/+jZE59pgWuFzVytmj3xzbkqVVrQg00Yc4YcBQnLw==" saltValue="0e6i6y76q83o2vJ2d2PZow==" spinCount="100000" sheet="true" objects="true" scenarios="true" selectLockedCells="true"/>
  <mergeCells count="18">
    <mergeCell ref="C2:AE2"/>
    <mergeCell ref="AG5:AG7"/>
    <mergeCell ref="P8:X8"/>
    <mergeCell ref="Z8:AB8"/>
    <mergeCell ref="P9:R9"/>
    <mergeCell ref="S9:T9"/>
    <mergeCell ref="P21:X21"/>
    <mergeCell ref="Z21:AB21"/>
    <mergeCell ref="P22:R22"/>
    <mergeCell ref="S22:T22"/>
    <mergeCell ref="P61:X61"/>
    <mergeCell ref="P62:R62"/>
    <mergeCell ref="S62:T62"/>
    <mergeCell ref="P77:X77"/>
    <mergeCell ref="P78:R78"/>
    <mergeCell ref="S78:T78"/>
    <mergeCell ref="C95:J95"/>
    <mergeCell ref="C107:AE10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P116"/>
  <sheetViews>
    <sheetView showFormulas="false" showGridLines="false" showRowColHeaders="true" showZeros="true" rightToLeft="false" tabSelected="false" showOutlineSymbols="true" defaultGridColor="true" view="normal" topLeftCell="B1" colorId="64" zoomScale="100" zoomScaleNormal="100" zoomScalePageLayoutView="100" workbookViewId="0">
      <selection pane="topLeft" activeCell="K65" activeCellId="0" sqref="K65"/>
    </sheetView>
  </sheetViews>
  <sheetFormatPr defaultColWidth="8.88671875" defaultRowHeight="12.75" zeroHeight="false" outlineLevelRow="0" outlineLevelCol="0"/>
  <cols>
    <col collapsed="false" customWidth="true" hidden="true" outlineLevel="0" max="1" min="1" style="111" width="17.56"/>
    <col collapsed="false" customWidth="true" hidden="false" outlineLevel="0" max="2" min="2" style="204" width="6.11"/>
    <col collapsed="false" customWidth="true" hidden="false" outlineLevel="0" max="3" min="3" style="204" width="37.67"/>
    <col collapsed="false" customWidth="true" hidden="false" outlineLevel="0" max="4" min="4" style="204" width="5.56"/>
    <col collapsed="false" customWidth="true" hidden="true" outlineLevel="0" max="5" min="5" style="204" width="13.88"/>
    <col collapsed="false" customWidth="true" hidden="false" outlineLevel="0" max="6" min="6" style="204" width="11.33"/>
    <col collapsed="false" customWidth="true" hidden="false" outlineLevel="0" max="7" min="7" style="204" width="5.88"/>
    <col collapsed="false" customWidth="true" hidden="true" outlineLevel="0" max="8" min="8" style="204" width="14.11"/>
    <col collapsed="false" customWidth="true" hidden="true" outlineLevel="0" max="9" min="9" style="204" width="15.33"/>
    <col collapsed="false" customWidth="true" hidden="false" outlineLevel="0" max="10" min="10" style="205" width="7.33"/>
    <col collapsed="false" customWidth="true" hidden="false" outlineLevel="0" max="11" min="11" style="204" width="9.56"/>
    <col collapsed="false" customWidth="true" hidden="false" outlineLevel="0" max="12" min="12" style="204" width="6.11"/>
    <col collapsed="false" customWidth="true" hidden="false" outlineLevel="0" max="13" min="13" style="204" width="10.66"/>
    <col collapsed="false" customWidth="true" hidden="false" outlineLevel="0" max="14" min="14" style="204" width="6.11"/>
    <col collapsed="false" customWidth="true" hidden="false" outlineLevel="0" max="15" min="15" style="204" width="15.56"/>
    <col collapsed="false" customWidth="true" hidden="false" outlineLevel="0" max="16" min="16" style="204" width="17.11"/>
    <col collapsed="false" customWidth="true" hidden="true" outlineLevel="0" max="17" min="17" style="204" width="15.66"/>
    <col collapsed="false" customWidth="true" hidden="true" outlineLevel="0" max="18" min="18" style="204" width="1.44"/>
    <col collapsed="false" customWidth="true" hidden="true" outlineLevel="0" max="19" min="19" style="206" width="10.56"/>
    <col collapsed="false" customWidth="true" hidden="false" outlineLevel="0" max="20" min="20" style="206" width="9.56"/>
    <col collapsed="false" customWidth="true" hidden="false" outlineLevel="0" max="21" min="21" style="206" width="5"/>
    <col collapsed="false" customWidth="true" hidden="false" outlineLevel="0" max="22" min="22" style="207" width="20"/>
    <col collapsed="false" customWidth="true" hidden="false" outlineLevel="0" max="24" min="23" style="204" width="5.44"/>
    <col collapsed="false" customWidth="true" hidden="true" outlineLevel="0" max="25" min="25" style="204" width="1.44"/>
    <col collapsed="false" customWidth="true" hidden="true" outlineLevel="0" max="26" min="26" style="204" width="11.11"/>
    <col collapsed="false" customWidth="true" hidden="true" outlineLevel="0" max="27" min="27" style="204" width="3.44"/>
    <col collapsed="false" customWidth="true" hidden="true" outlineLevel="0" max="29" min="28" style="204" width="10.88"/>
    <col collapsed="false" customWidth="true" hidden="true" outlineLevel="0" max="30" min="30" style="204" width="1.88"/>
    <col collapsed="false" customWidth="true" hidden="true" outlineLevel="0" max="31" min="31" style="207" width="21.44"/>
    <col collapsed="false" customWidth="true" hidden="true" outlineLevel="0" max="33" min="32" style="204" width="1.88"/>
    <col collapsed="false" customWidth="true" hidden="true" outlineLevel="0" max="34" min="34" style="204" width="6.67"/>
    <col collapsed="false" customWidth="true" hidden="true" outlineLevel="0" max="35" min="35" style="204" width="44.66"/>
    <col collapsed="false" customWidth="true" hidden="true" outlineLevel="0" max="36" min="36" style="204" width="3.44"/>
    <col collapsed="false" customWidth="true" hidden="true" outlineLevel="0" max="37" min="37" style="208" width="55"/>
    <col collapsed="false" customWidth="true" hidden="true" outlineLevel="0" max="38" min="38" style="208" width="12.11"/>
    <col collapsed="false" customWidth="true" hidden="true" outlineLevel="0" max="39" min="39" style="206" width="15"/>
    <col collapsed="false" customWidth="true" hidden="true" outlineLevel="0" max="40" min="40" style="204" width="12.88"/>
    <col collapsed="false" customWidth="true" hidden="true" outlineLevel="0" max="41" min="41" style="204" width="11.53"/>
    <col collapsed="false" customWidth="true" hidden="true" outlineLevel="0" max="42" min="42" style="204" width="84.67"/>
    <col collapsed="false" customWidth="true" hidden="true" outlineLevel="0" max="43" min="43" style="204" width="11.53"/>
    <col collapsed="false" customWidth="false" hidden="false" outlineLevel="0" max="16384" min="44" style="204" width="8.88"/>
  </cols>
  <sheetData>
    <row r="1" customFormat="false" ht="13.5" hidden="false" customHeight="true" outlineLevel="0" collapsed="false"/>
    <row r="2" customFormat="false" ht="198" hidden="false" customHeight="true" outlineLevel="0" collapsed="false">
      <c r="C2" s="209" t="s">
        <v>1</v>
      </c>
      <c r="D2" s="210"/>
      <c r="E2" s="210"/>
      <c r="F2" s="210"/>
      <c r="G2" s="210"/>
      <c r="H2" s="210"/>
      <c r="I2" s="210"/>
      <c r="J2" s="211"/>
      <c r="K2" s="210"/>
      <c r="L2" s="210"/>
      <c r="M2" s="210"/>
      <c r="N2" s="210"/>
      <c r="O2" s="210"/>
      <c r="P2" s="210"/>
      <c r="Q2" s="210"/>
      <c r="R2" s="210"/>
      <c r="S2" s="210"/>
      <c r="T2" s="210"/>
      <c r="U2" s="210"/>
      <c r="V2" s="210"/>
      <c r="W2" s="212"/>
      <c r="X2" s="213"/>
      <c r="Y2" s="210"/>
      <c r="Z2" s="210"/>
      <c r="AA2" s="210"/>
      <c r="AB2" s="210"/>
      <c r="AC2" s="210"/>
      <c r="AD2" s="210"/>
      <c r="AE2" s="210"/>
      <c r="AF2" s="210"/>
      <c r="AG2" s="210"/>
      <c r="AH2" s="210"/>
      <c r="AI2" s="210"/>
      <c r="AJ2" s="210"/>
      <c r="AK2" s="210"/>
      <c r="AL2" s="210"/>
      <c r="AM2" s="210"/>
      <c r="AN2" s="212"/>
    </row>
    <row r="3" customFormat="false" ht="8.25" hidden="false" customHeight="true" outlineLevel="0" collapsed="false">
      <c r="C3" s="214"/>
      <c r="D3" s="215"/>
      <c r="E3" s="215"/>
      <c r="F3" s="215"/>
      <c r="G3" s="215"/>
      <c r="H3" s="215"/>
      <c r="I3" s="215"/>
      <c r="J3" s="216"/>
      <c r="K3" s="215"/>
      <c r="L3" s="215"/>
      <c r="M3" s="215"/>
      <c r="N3" s="215"/>
      <c r="O3" s="215"/>
      <c r="P3" s="215"/>
      <c r="Q3" s="215"/>
      <c r="R3" s="215"/>
      <c r="S3" s="217"/>
      <c r="T3" s="217"/>
      <c r="U3" s="217"/>
      <c r="V3" s="218"/>
      <c r="W3" s="219"/>
      <c r="Y3" s="215"/>
      <c r="Z3" s="215"/>
      <c r="AA3" s="215"/>
      <c r="AB3" s="215"/>
      <c r="AC3" s="215"/>
      <c r="AD3" s="215"/>
      <c r="AE3" s="218"/>
      <c r="AF3" s="215"/>
      <c r="AG3" s="215"/>
      <c r="AH3" s="215"/>
      <c r="AI3" s="215"/>
      <c r="AJ3" s="215"/>
      <c r="AK3" s="220"/>
      <c r="AL3" s="220"/>
      <c r="AM3" s="217"/>
      <c r="AN3" s="219"/>
    </row>
    <row r="4" customFormat="false" ht="15" hidden="false" customHeight="true" outlineLevel="0" collapsed="false">
      <c r="C4" s="221" t="s">
        <v>553</v>
      </c>
      <c r="D4" s="215"/>
      <c r="E4" s="215"/>
      <c r="F4" s="222" t="n">
        <v>1E-007</v>
      </c>
      <c r="G4" s="223" t="s">
        <v>446</v>
      </c>
      <c r="H4" s="215"/>
      <c r="I4" s="215"/>
      <c r="J4" s="216"/>
      <c r="K4" s="224" t="s">
        <v>554</v>
      </c>
      <c r="L4" s="224"/>
      <c r="M4" s="224"/>
      <c r="N4" s="224"/>
      <c r="O4" s="224"/>
      <c r="P4" s="224"/>
      <c r="Q4" s="224"/>
      <c r="R4" s="224"/>
      <c r="S4" s="224"/>
      <c r="T4" s="224"/>
      <c r="U4" s="217"/>
      <c r="V4" s="218"/>
      <c r="W4" s="219"/>
      <c r="Y4" s="215"/>
      <c r="Z4" s="215"/>
      <c r="AA4" s="215"/>
      <c r="AB4" s="215"/>
      <c r="AC4" s="215"/>
      <c r="AD4" s="215"/>
      <c r="AE4" s="218"/>
      <c r="AF4" s="215"/>
      <c r="AG4" s="215"/>
      <c r="AH4" s="215"/>
      <c r="AI4" s="215"/>
      <c r="AJ4" s="215"/>
      <c r="AK4" s="220"/>
      <c r="AL4" s="220"/>
      <c r="AM4" s="217"/>
      <c r="AN4" s="219"/>
    </row>
    <row r="5" customFormat="false" ht="12.75" hidden="false" customHeight="true" outlineLevel="0" collapsed="false">
      <c r="C5" s="214"/>
      <c r="D5" s="215"/>
      <c r="E5" s="225"/>
      <c r="F5" s="226" t="s">
        <v>555</v>
      </c>
      <c r="G5" s="215"/>
      <c r="H5" s="215"/>
      <c r="I5" s="215"/>
      <c r="J5" s="216"/>
      <c r="K5" s="224"/>
      <c r="L5" s="224"/>
      <c r="M5" s="224"/>
      <c r="N5" s="224"/>
      <c r="O5" s="224"/>
      <c r="P5" s="224"/>
      <c r="Q5" s="224"/>
      <c r="R5" s="224"/>
      <c r="S5" s="224"/>
      <c r="T5" s="224"/>
      <c r="U5" s="217"/>
      <c r="V5" s="218"/>
      <c r="W5" s="219"/>
      <c r="Y5" s="215"/>
      <c r="Z5" s="215"/>
      <c r="AA5" s="215"/>
      <c r="AB5" s="215"/>
      <c r="AC5" s="215"/>
      <c r="AD5" s="215"/>
      <c r="AE5" s="218"/>
      <c r="AF5" s="215"/>
      <c r="AG5" s="215"/>
      <c r="AH5" s="215"/>
      <c r="AI5" s="215"/>
      <c r="AJ5" s="215"/>
      <c r="AK5" s="220"/>
      <c r="AL5" s="220"/>
      <c r="AM5" s="217"/>
      <c r="AN5" s="219"/>
      <c r="AP5" s="227" t="s">
        <v>447</v>
      </c>
    </row>
    <row r="6" customFormat="false" ht="22.5" hidden="false" customHeight="true" outlineLevel="0" collapsed="false">
      <c r="C6" s="228" t="s">
        <v>556</v>
      </c>
      <c r="D6" s="229"/>
      <c r="E6" s="229"/>
      <c r="F6" s="230" t="n">
        <f aca="false">F4*3.78541</f>
        <v>3.78541E-007</v>
      </c>
      <c r="G6" s="231" t="s">
        <v>449</v>
      </c>
      <c r="H6" s="229"/>
      <c r="I6" s="229"/>
      <c r="J6" s="232"/>
      <c r="K6" s="224"/>
      <c r="L6" s="224"/>
      <c r="M6" s="224"/>
      <c r="N6" s="224"/>
      <c r="O6" s="224"/>
      <c r="P6" s="224"/>
      <c r="Q6" s="224"/>
      <c r="R6" s="224"/>
      <c r="S6" s="224"/>
      <c r="T6" s="224"/>
      <c r="U6" s="233"/>
      <c r="V6" s="234" t="s">
        <v>557</v>
      </c>
      <c r="W6" s="235"/>
      <c r="Y6" s="229"/>
      <c r="Z6" s="229"/>
      <c r="AA6" s="229"/>
      <c r="AB6" s="229"/>
      <c r="AC6" s="229"/>
      <c r="AD6" s="229"/>
      <c r="AE6" s="234"/>
      <c r="AF6" s="229"/>
      <c r="AG6" s="229"/>
      <c r="AH6" s="229"/>
      <c r="AI6" s="229"/>
      <c r="AJ6" s="229"/>
      <c r="AK6" s="236"/>
      <c r="AL6" s="236"/>
      <c r="AM6" s="233"/>
      <c r="AN6" s="235"/>
      <c r="AP6" s="227"/>
    </row>
    <row r="7" customFormat="false" ht="8.25" hidden="false" customHeight="true" outlineLevel="0" collapsed="false">
      <c r="AP7" s="227"/>
    </row>
    <row r="8" customFormat="false" ht="27.75" hidden="false" customHeight="true" outlineLevel="0" collapsed="false">
      <c r="C8" s="237" t="s">
        <v>558</v>
      </c>
      <c r="D8" s="238"/>
      <c r="E8" s="239"/>
      <c r="F8" s="238"/>
      <c r="G8" s="238"/>
      <c r="H8" s="238"/>
      <c r="I8" s="238"/>
      <c r="J8" s="240"/>
      <c r="K8" s="238"/>
      <c r="L8" s="238"/>
      <c r="M8" s="241"/>
      <c r="N8" s="242"/>
      <c r="O8" s="242"/>
      <c r="P8" s="242"/>
      <c r="Q8" s="243"/>
      <c r="R8" s="243"/>
      <c r="S8" s="244"/>
      <c r="T8" s="244"/>
      <c r="U8" s="244"/>
      <c r="V8" s="245"/>
      <c r="W8" s="246"/>
      <c r="Y8" s="247" t="s">
        <v>452</v>
      </c>
      <c r="Z8" s="247"/>
      <c r="AA8" s="247"/>
      <c r="AB8" s="247"/>
      <c r="AC8" s="247"/>
      <c r="AD8" s="247"/>
      <c r="AE8" s="247"/>
      <c r="AF8" s="247"/>
      <c r="AG8" s="247"/>
      <c r="AH8" s="248"/>
      <c r="AI8" s="249" t="s">
        <v>453</v>
      </c>
      <c r="AJ8" s="249"/>
      <c r="AK8" s="249"/>
      <c r="AL8" s="243"/>
      <c r="AM8" s="250"/>
      <c r="AN8" s="246"/>
      <c r="AP8" s="251"/>
    </row>
    <row r="9" customFormat="false" ht="29.25" hidden="false" customHeight="true" outlineLevel="0" collapsed="false">
      <c r="C9" s="252"/>
      <c r="D9" s="253"/>
      <c r="E9" s="254"/>
      <c r="F9" s="253"/>
      <c r="G9" s="253"/>
      <c r="H9" s="255"/>
      <c r="I9" s="253"/>
      <c r="J9" s="256"/>
      <c r="K9" s="254"/>
      <c r="L9" s="253"/>
      <c r="M9" s="254"/>
      <c r="N9" s="253"/>
      <c r="O9" s="255"/>
      <c r="P9" s="253"/>
      <c r="Q9" s="257"/>
      <c r="R9" s="253"/>
      <c r="S9" s="258"/>
      <c r="T9" s="259" t="s">
        <v>559</v>
      </c>
      <c r="U9" s="259"/>
      <c r="V9" s="259"/>
      <c r="W9" s="259"/>
      <c r="X9" s="260"/>
      <c r="Y9" s="261"/>
      <c r="Z9" s="261"/>
      <c r="AA9" s="261"/>
      <c r="AB9" s="262"/>
      <c r="AC9" s="262"/>
      <c r="AD9" s="263"/>
      <c r="AE9" s="264"/>
      <c r="AF9" s="265"/>
      <c r="AG9" s="266"/>
      <c r="AH9" s="229"/>
      <c r="AI9" s="255"/>
      <c r="AJ9" s="253"/>
      <c r="AK9" s="267"/>
      <c r="AL9" s="255"/>
      <c r="AM9" s="257"/>
      <c r="AN9" s="267"/>
      <c r="AP9" s="268"/>
    </row>
    <row r="10" customFormat="false" ht="39.75" hidden="false" customHeight="true" outlineLevel="0" collapsed="false">
      <c r="A10" s="111" t="s">
        <v>454</v>
      </c>
      <c r="C10" s="252" t="s">
        <v>455</v>
      </c>
      <c r="D10" s="253"/>
      <c r="E10" s="254" t="s">
        <v>456</v>
      </c>
      <c r="F10" s="253" t="s">
        <v>457</v>
      </c>
      <c r="G10" s="253"/>
      <c r="H10" s="255" t="s">
        <v>560</v>
      </c>
      <c r="I10" s="253" t="s">
        <v>457</v>
      </c>
      <c r="J10" s="261" t="s">
        <v>561</v>
      </c>
      <c r="K10" s="261"/>
      <c r="L10" s="261"/>
      <c r="M10" s="261" t="s">
        <v>562</v>
      </c>
      <c r="N10" s="261"/>
      <c r="O10" s="261" t="s">
        <v>563</v>
      </c>
      <c r="P10" s="261"/>
      <c r="Q10" s="257" t="s">
        <v>459</v>
      </c>
      <c r="R10" s="253"/>
      <c r="S10" s="258" t="s">
        <v>460</v>
      </c>
      <c r="T10" s="269" t="s">
        <v>564</v>
      </c>
      <c r="U10" s="269"/>
      <c r="V10" s="270" t="s">
        <v>565</v>
      </c>
      <c r="W10" s="270"/>
      <c r="Y10" s="261" t="s">
        <v>462</v>
      </c>
      <c r="Z10" s="261"/>
      <c r="AA10" s="261"/>
      <c r="AB10" s="262" t="s">
        <v>463</v>
      </c>
      <c r="AC10" s="262"/>
      <c r="AD10" s="263"/>
      <c r="AE10" s="264" t="s">
        <v>464</v>
      </c>
      <c r="AF10" s="265"/>
      <c r="AG10" s="266"/>
      <c r="AH10" s="229"/>
      <c r="AI10" s="255" t="s">
        <v>465</v>
      </c>
      <c r="AJ10" s="253"/>
      <c r="AK10" s="267" t="s">
        <v>466</v>
      </c>
      <c r="AL10" s="255" t="s">
        <v>467</v>
      </c>
      <c r="AM10" s="257" t="s">
        <v>459</v>
      </c>
      <c r="AN10" s="267" t="s">
        <v>457</v>
      </c>
      <c r="AP10" s="268"/>
    </row>
    <row r="11" customFormat="false" ht="4.5" hidden="false" customHeight="true" outlineLevel="0" collapsed="false">
      <c r="C11" s="271"/>
      <c r="D11" s="242"/>
      <c r="E11" s="242"/>
      <c r="F11" s="242"/>
      <c r="G11" s="242"/>
      <c r="H11" s="242"/>
      <c r="I11" s="242"/>
      <c r="J11" s="272"/>
      <c r="K11" s="242"/>
      <c r="L11" s="242"/>
      <c r="M11" s="242"/>
      <c r="N11" s="242"/>
      <c r="O11" s="242"/>
      <c r="P11" s="242"/>
      <c r="Q11" s="244"/>
      <c r="R11" s="242"/>
      <c r="S11" s="244"/>
      <c r="T11" s="273"/>
      <c r="U11" s="217"/>
      <c r="V11" s="218"/>
      <c r="W11" s="219"/>
      <c r="Y11" s="242"/>
      <c r="Z11" s="242"/>
      <c r="AA11" s="242"/>
      <c r="AB11" s="242"/>
      <c r="AC11" s="246"/>
      <c r="AD11" s="271"/>
      <c r="AE11" s="245"/>
      <c r="AF11" s="242"/>
      <c r="AG11" s="246"/>
      <c r="AH11" s="242"/>
      <c r="AI11" s="242"/>
      <c r="AJ11" s="242"/>
      <c r="AK11" s="246"/>
      <c r="AL11" s="243"/>
      <c r="AM11" s="244"/>
      <c r="AN11" s="246"/>
      <c r="AP11" s="268"/>
    </row>
    <row r="12" customFormat="false" ht="14.25" hidden="false" customHeight="true" outlineLevel="0" collapsed="false">
      <c r="A12" s="111" t="n">
        <v>37.85</v>
      </c>
      <c r="C12" s="214" t="s">
        <v>486</v>
      </c>
      <c r="D12" s="215"/>
      <c r="E12" s="204" t="n">
        <v>0</v>
      </c>
      <c r="F12" s="215" t="s">
        <v>566</v>
      </c>
      <c r="G12" s="215"/>
      <c r="H12" s="204" t="n">
        <v>0.1</v>
      </c>
      <c r="I12" s="215" t="s">
        <v>566</v>
      </c>
      <c r="J12" s="216" t="s">
        <v>182</v>
      </c>
      <c r="K12" s="274"/>
      <c r="L12" s="215" t="s">
        <v>469</v>
      </c>
      <c r="M12" s="275" t="n">
        <f aca="false">(K12*(A12*1))/($F$6)</f>
        <v>0</v>
      </c>
      <c r="N12" s="276" t="s">
        <v>566</v>
      </c>
      <c r="O12" s="277" t="n">
        <f aca="false">K12/V12</f>
        <v>0</v>
      </c>
      <c r="P12" s="215"/>
      <c r="Q12" s="217" t="s">
        <v>487</v>
      </c>
      <c r="R12" s="215"/>
      <c r="S12" s="217" t="n">
        <f aca="false">H12-E12</f>
        <v>0.1</v>
      </c>
      <c r="T12" s="278" t="n">
        <f aca="false">H12</f>
        <v>0.1</v>
      </c>
      <c r="U12" s="279" t="str">
        <f aca="false">I12</f>
        <v>ug/L</v>
      </c>
      <c r="V12" s="280" t="n">
        <f aca="false">S12*$F$6/A12*1</f>
        <v>1.00010832232497E-009</v>
      </c>
      <c r="W12" s="219" t="s">
        <v>469</v>
      </c>
      <c r="Y12" s="215"/>
      <c r="Z12" s="215" t="s">
        <v>488</v>
      </c>
      <c r="AA12" s="215"/>
      <c r="AB12" s="215"/>
      <c r="AC12" s="219"/>
      <c r="AD12" s="214"/>
      <c r="AE12" s="281" t="n">
        <f aca="false">V12</f>
        <v>1.00010832232497E-009</v>
      </c>
      <c r="AF12" s="215" t="s">
        <v>469</v>
      </c>
      <c r="AG12" s="219"/>
      <c r="AH12" s="215"/>
      <c r="AI12" s="226" t="s">
        <v>489</v>
      </c>
      <c r="AJ12" s="215"/>
      <c r="AK12" s="219" t="s">
        <v>490</v>
      </c>
      <c r="AL12" s="282" t="n">
        <v>1</v>
      </c>
      <c r="AM12" s="217" t="n">
        <v>2</v>
      </c>
      <c r="AN12" s="219" t="s">
        <v>485</v>
      </c>
      <c r="AP12" s="268"/>
    </row>
    <row r="13" customFormat="false" ht="8.25" hidden="false" customHeight="true" outlineLevel="0" collapsed="false">
      <c r="C13" s="214" t="s">
        <v>567</v>
      </c>
      <c r="D13" s="215"/>
      <c r="E13" s="215"/>
      <c r="F13" s="215"/>
      <c r="G13" s="215"/>
      <c r="H13" s="215"/>
      <c r="I13" s="215"/>
      <c r="J13" s="216"/>
      <c r="K13" s="215"/>
      <c r="L13" s="215"/>
      <c r="M13" s="218"/>
      <c r="N13" s="215"/>
      <c r="O13" s="215"/>
      <c r="P13" s="215"/>
      <c r="Q13" s="217"/>
      <c r="R13" s="215"/>
      <c r="S13" s="217"/>
      <c r="T13" s="278"/>
      <c r="U13" s="279"/>
      <c r="V13" s="283"/>
      <c r="W13" s="219"/>
      <c r="Y13" s="215"/>
      <c r="Z13" s="215"/>
      <c r="AA13" s="215"/>
      <c r="AB13" s="215"/>
      <c r="AC13" s="219"/>
      <c r="AD13" s="214"/>
      <c r="AE13" s="218"/>
      <c r="AF13" s="215"/>
      <c r="AG13" s="219"/>
      <c r="AH13" s="215"/>
      <c r="AI13" s="215"/>
      <c r="AJ13" s="215"/>
      <c r="AK13" s="219"/>
      <c r="AL13" s="282"/>
      <c r="AM13" s="217"/>
      <c r="AN13" s="219"/>
      <c r="AP13" s="268"/>
    </row>
    <row r="14" customFormat="false" ht="12.75" hidden="false" customHeight="false" outlineLevel="0" collapsed="false">
      <c r="A14" s="111" t="n">
        <v>100</v>
      </c>
      <c r="C14" s="214" t="s">
        <v>491</v>
      </c>
      <c r="D14" s="215"/>
      <c r="E14" s="204" t="n">
        <v>0</v>
      </c>
      <c r="F14" s="215" t="s">
        <v>566</v>
      </c>
      <c r="G14" s="215"/>
      <c r="H14" s="204" t="n">
        <v>0.1</v>
      </c>
      <c r="I14" s="215" t="s">
        <v>566</v>
      </c>
      <c r="J14" s="216" t="s">
        <v>182</v>
      </c>
      <c r="K14" s="274"/>
      <c r="L14" s="215" t="s">
        <v>469</v>
      </c>
      <c r="M14" s="275" t="n">
        <f aca="false">(K14*(A14*1))/($F$6)</f>
        <v>0</v>
      </c>
      <c r="N14" s="276" t="s">
        <v>566</v>
      </c>
      <c r="O14" s="277" t="n">
        <f aca="false">K14/V14</f>
        <v>0</v>
      </c>
      <c r="P14" s="215"/>
      <c r="Q14" s="217" t="s">
        <v>487</v>
      </c>
      <c r="R14" s="215"/>
      <c r="S14" s="217" t="n">
        <f aca="false">H14-E14</f>
        <v>0.1</v>
      </c>
      <c r="T14" s="278" t="n">
        <f aca="false">H14</f>
        <v>0.1</v>
      </c>
      <c r="U14" s="279" t="str">
        <f aca="false">I14</f>
        <v>ug/L</v>
      </c>
      <c r="V14" s="280" t="n">
        <f aca="false">S14*$F$6/A14*1</f>
        <v>3.78541E-010</v>
      </c>
      <c r="W14" s="219" t="s">
        <v>469</v>
      </c>
      <c r="Y14" s="215"/>
      <c r="Z14" s="215" t="s">
        <v>488</v>
      </c>
      <c r="AA14" s="215"/>
      <c r="AB14" s="215"/>
      <c r="AC14" s="219"/>
      <c r="AD14" s="214"/>
      <c r="AE14" s="281" t="n">
        <f aca="false">V14</f>
        <v>3.78541E-010</v>
      </c>
      <c r="AF14" s="215" t="s">
        <v>469</v>
      </c>
      <c r="AG14" s="219"/>
      <c r="AH14" s="215"/>
      <c r="AI14" s="226" t="s">
        <v>489</v>
      </c>
      <c r="AJ14" s="215"/>
      <c r="AK14" s="219" t="s">
        <v>490</v>
      </c>
      <c r="AL14" s="282" t="n">
        <v>1</v>
      </c>
      <c r="AM14" s="217" t="n">
        <v>2</v>
      </c>
      <c r="AN14" s="219" t="s">
        <v>485</v>
      </c>
      <c r="AP14" s="268"/>
    </row>
    <row r="15" customFormat="false" ht="8.25" hidden="false" customHeight="true" outlineLevel="0" collapsed="false">
      <c r="C15" s="214"/>
      <c r="D15" s="215"/>
      <c r="E15" s="215"/>
      <c r="F15" s="215"/>
      <c r="G15" s="215"/>
      <c r="H15" s="215"/>
      <c r="I15" s="215"/>
      <c r="J15" s="216"/>
      <c r="K15" s="215"/>
      <c r="L15" s="215"/>
      <c r="M15" s="218"/>
      <c r="N15" s="215"/>
      <c r="O15" s="215"/>
      <c r="P15" s="215"/>
      <c r="Q15" s="217"/>
      <c r="R15" s="215"/>
      <c r="S15" s="217"/>
      <c r="T15" s="278"/>
      <c r="U15" s="279"/>
      <c r="V15" s="283"/>
      <c r="W15" s="219"/>
      <c r="Y15" s="215"/>
      <c r="Z15" s="215"/>
      <c r="AA15" s="215"/>
      <c r="AB15" s="215"/>
      <c r="AC15" s="219"/>
      <c r="AD15" s="214"/>
      <c r="AE15" s="218"/>
      <c r="AF15" s="215"/>
      <c r="AG15" s="219"/>
      <c r="AH15" s="215"/>
      <c r="AI15" s="215"/>
      <c r="AJ15" s="215"/>
      <c r="AK15" s="219"/>
      <c r="AL15" s="282"/>
      <c r="AM15" s="217"/>
      <c r="AN15" s="219"/>
      <c r="AP15" s="268"/>
    </row>
    <row r="16" customFormat="false" ht="14.25" hidden="false" customHeight="true" outlineLevel="0" collapsed="false">
      <c r="A16" s="111" t="n">
        <v>7.57</v>
      </c>
      <c r="C16" s="214" t="s">
        <v>492</v>
      </c>
      <c r="D16" s="215"/>
      <c r="E16" s="204" t="n">
        <v>0</v>
      </c>
      <c r="F16" s="215" t="s">
        <v>566</v>
      </c>
      <c r="G16" s="215"/>
      <c r="H16" s="204" t="n">
        <v>0.02</v>
      </c>
      <c r="I16" s="215" t="s">
        <v>566</v>
      </c>
      <c r="J16" s="216" t="s">
        <v>568</v>
      </c>
      <c r="K16" s="274"/>
      <c r="L16" s="215" t="s">
        <v>469</v>
      </c>
      <c r="M16" s="275" t="n">
        <f aca="false">(K16*(A16*1))/($F$6)</f>
        <v>0</v>
      </c>
      <c r="N16" s="276" t="s">
        <v>566</v>
      </c>
      <c r="O16" s="277" t="n">
        <f aca="false">K16/V16</f>
        <v>0</v>
      </c>
      <c r="P16" s="215"/>
      <c r="Q16" s="217" t="s">
        <v>493</v>
      </c>
      <c r="R16" s="215"/>
      <c r="S16" s="217" t="n">
        <f aca="false">H16-E16</f>
        <v>0.02</v>
      </c>
      <c r="T16" s="278" t="n">
        <f aca="false">H16</f>
        <v>0.02</v>
      </c>
      <c r="U16" s="279" t="str">
        <f aca="false">I16</f>
        <v>ug/L</v>
      </c>
      <c r="V16" s="280" t="n">
        <f aca="false">S16*$F$6/A16*1</f>
        <v>1.00010832232497E-009</v>
      </c>
      <c r="W16" s="219" t="s">
        <v>469</v>
      </c>
      <c r="Y16" s="215"/>
      <c r="Z16" s="215" t="s">
        <v>488</v>
      </c>
      <c r="AA16" s="215"/>
      <c r="AB16" s="215"/>
      <c r="AC16" s="219"/>
      <c r="AD16" s="214"/>
      <c r="AE16" s="281" t="n">
        <f aca="false">V16</f>
        <v>1.00010832232497E-009</v>
      </c>
      <c r="AF16" s="215" t="s">
        <v>469</v>
      </c>
      <c r="AG16" s="219"/>
      <c r="AH16" s="215"/>
      <c r="AI16" s="226" t="s">
        <v>489</v>
      </c>
      <c r="AJ16" s="215"/>
      <c r="AK16" s="219" t="s">
        <v>494</v>
      </c>
      <c r="AL16" s="282" t="n">
        <v>0.1</v>
      </c>
      <c r="AM16" s="217" t="n">
        <v>0.45</v>
      </c>
      <c r="AN16" s="219" t="s">
        <v>485</v>
      </c>
      <c r="AP16" s="268"/>
    </row>
    <row r="17" customFormat="false" ht="8.25" hidden="false" customHeight="true" outlineLevel="0" collapsed="false">
      <c r="C17" s="214" t="s">
        <v>567</v>
      </c>
      <c r="D17" s="215"/>
      <c r="E17" s="215"/>
      <c r="F17" s="215"/>
      <c r="G17" s="215"/>
      <c r="H17" s="215"/>
      <c r="I17" s="215"/>
      <c r="J17" s="216"/>
      <c r="K17" s="215"/>
      <c r="L17" s="215"/>
      <c r="M17" s="218"/>
      <c r="N17" s="215"/>
      <c r="O17" s="215"/>
      <c r="P17" s="215"/>
      <c r="Q17" s="217"/>
      <c r="R17" s="215"/>
      <c r="S17" s="217"/>
      <c r="T17" s="278"/>
      <c r="U17" s="279"/>
      <c r="V17" s="283"/>
      <c r="W17" s="219"/>
      <c r="Y17" s="215"/>
      <c r="Z17" s="215"/>
      <c r="AA17" s="215"/>
      <c r="AB17" s="215"/>
      <c r="AC17" s="219"/>
      <c r="AD17" s="214"/>
      <c r="AE17" s="218"/>
      <c r="AF17" s="215"/>
      <c r="AG17" s="219"/>
      <c r="AH17" s="215"/>
      <c r="AI17" s="215"/>
      <c r="AJ17" s="215"/>
      <c r="AK17" s="219"/>
      <c r="AL17" s="282"/>
      <c r="AM17" s="217"/>
      <c r="AN17" s="219"/>
      <c r="AP17" s="268"/>
    </row>
    <row r="18" customFormat="false" ht="12.75" hidden="false" customHeight="false" outlineLevel="0" collapsed="false">
      <c r="A18" s="111" t="n">
        <v>100</v>
      </c>
      <c r="C18" s="214" t="s">
        <v>495</v>
      </c>
      <c r="D18" s="215"/>
      <c r="E18" s="204" t="n">
        <v>0</v>
      </c>
      <c r="F18" s="215" t="s">
        <v>566</v>
      </c>
      <c r="G18" s="215"/>
      <c r="H18" s="204" t="n">
        <v>0.02</v>
      </c>
      <c r="I18" s="215" t="s">
        <v>566</v>
      </c>
      <c r="J18" s="216" t="s">
        <v>568</v>
      </c>
      <c r="K18" s="274"/>
      <c r="L18" s="215" t="s">
        <v>469</v>
      </c>
      <c r="M18" s="275" t="n">
        <f aca="false">(K18*(A18*1))/($F$6)</f>
        <v>0</v>
      </c>
      <c r="N18" s="276" t="s">
        <v>566</v>
      </c>
      <c r="O18" s="277" t="n">
        <f aca="false">K18/V18</f>
        <v>0</v>
      </c>
      <c r="P18" s="215"/>
      <c r="Q18" s="217" t="s">
        <v>493</v>
      </c>
      <c r="R18" s="215"/>
      <c r="S18" s="217" t="n">
        <f aca="false">H18-E18</f>
        <v>0.02</v>
      </c>
      <c r="T18" s="278" t="n">
        <f aca="false">H18</f>
        <v>0.02</v>
      </c>
      <c r="U18" s="279" t="str">
        <f aca="false">I18</f>
        <v>ug/L</v>
      </c>
      <c r="V18" s="280" t="n">
        <f aca="false">S18*$F$6/A18*1</f>
        <v>7.57082E-011</v>
      </c>
      <c r="W18" s="219" t="s">
        <v>469</v>
      </c>
      <c r="Y18" s="215"/>
      <c r="Z18" s="215" t="s">
        <v>488</v>
      </c>
      <c r="AA18" s="215"/>
      <c r="AB18" s="215"/>
      <c r="AC18" s="219"/>
      <c r="AD18" s="214"/>
      <c r="AE18" s="281" t="n">
        <f aca="false">V18</f>
        <v>7.57082E-011</v>
      </c>
      <c r="AF18" s="215" t="s">
        <v>469</v>
      </c>
      <c r="AG18" s="219"/>
      <c r="AH18" s="215"/>
      <c r="AI18" s="226" t="s">
        <v>489</v>
      </c>
      <c r="AJ18" s="215"/>
      <c r="AK18" s="219" t="s">
        <v>494</v>
      </c>
      <c r="AL18" s="282" t="n">
        <v>0.1</v>
      </c>
      <c r="AM18" s="217" t="n">
        <v>0.45</v>
      </c>
      <c r="AN18" s="219" t="s">
        <v>485</v>
      </c>
      <c r="AP18" s="268"/>
    </row>
    <row r="19" customFormat="false" ht="8.25" hidden="false" customHeight="true" outlineLevel="0" collapsed="false">
      <c r="C19" s="214"/>
      <c r="D19" s="215"/>
      <c r="E19" s="215"/>
      <c r="F19" s="215"/>
      <c r="G19" s="215"/>
      <c r="H19" s="215"/>
      <c r="I19" s="215"/>
      <c r="J19" s="216"/>
      <c r="K19" s="215"/>
      <c r="L19" s="215"/>
      <c r="M19" s="218"/>
      <c r="N19" s="215"/>
      <c r="O19" s="215"/>
      <c r="P19" s="215"/>
      <c r="Q19" s="217"/>
      <c r="R19" s="215"/>
      <c r="S19" s="217"/>
      <c r="T19" s="278"/>
      <c r="U19" s="279"/>
      <c r="V19" s="283"/>
      <c r="W19" s="219"/>
      <c r="Y19" s="215"/>
      <c r="Z19" s="215"/>
      <c r="AA19" s="215"/>
      <c r="AB19" s="215"/>
      <c r="AC19" s="219"/>
      <c r="AD19" s="214"/>
      <c r="AE19" s="218"/>
      <c r="AF19" s="215"/>
      <c r="AG19" s="219"/>
      <c r="AH19" s="215"/>
      <c r="AI19" s="215"/>
      <c r="AJ19" s="215"/>
      <c r="AK19" s="219"/>
      <c r="AL19" s="282"/>
      <c r="AM19" s="217"/>
      <c r="AN19" s="219"/>
      <c r="AP19" s="268"/>
    </row>
    <row r="20" customFormat="false" ht="14.25" hidden="false" customHeight="true" outlineLevel="0" collapsed="false">
      <c r="A20" s="111" t="n">
        <v>7.57</v>
      </c>
      <c r="C20" s="214" t="s">
        <v>496</v>
      </c>
      <c r="D20" s="215"/>
      <c r="E20" s="204" t="n">
        <v>0</v>
      </c>
      <c r="F20" s="215" t="s">
        <v>566</v>
      </c>
      <c r="G20" s="215"/>
      <c r="H20" s="204" t="n">
        <v>0.02</v>
      </c>
      <c r="I20" s="215" t="s">
        <v>566</v>
      </c>
      <c r="J20" s="216" t="s">
        <v>206</v>
      </c>
      <c r="K20" s="274"/>
      <c r="L20" s="215" t="s">
        <v>469</v>
      </c>
      <c r="M20" s="275" t="n">
        <f aca="false">(K20*(A20*1))/($F$6)</f>
        <v>0</v>
      </c>
      <c r="N20" s="276" t="s">
        <v>566</v>
      </c>
      <c r="O20" s="277" t="n">
        <f aca="false">K20/V20</f>
        <v>0</v>
      </c>
      <c r="P20" s="215"/>
      <c r="Q20" s="217" t="s">
        <v>493</v>
      </c>
      <c r="R20" s="215"/>
      <c r="S20" s="217" t="n">
        <f aca="false">H20-E20</f>
        <v>0.02</v>
      </c>
      <c r="T20" s="278" t="n">
        <f aca="false">H20</f>
        <v>0.02</v>
      </c>
      <c r="U20" s="279" t="str">
        <f aca="false">I20</f>
        <v>ug/L</v>
      </c>
      <c r="V20" s="280" t="n">
        <f aca="false">S20*$F$6/A20*1</f>
        <v>1.00010832232497E-009</v>
      </c>
      <c r="W20" s="219" t="s">
        <v>469</v>
      </c>
      <c r="Y20" s="215"/>
      <c r="Z20" s="215" t="s">
        <v>488</v>
      </c>
      <c r="AA20" s="215"/>
      <c r="AB20" s="215"/>
      <c r="AC20" s="219"/>
      <c r="AD20" s="214"/>
      <c r="AE20" s="281" t="n">
        <f aca="false">V20</f>
        <v>1.00010832232497E-009</v>
      </c>
      <c r="AF20" s="215" t="s">
        <v>469</v>
      </c>
      <c r="AG20" s="219"/>
      <c r="AH20" s="215"/>
      <c r="AI20" s="226" t="s">
        <v>489</v>
      </c>
      <c r="AJ20" s="215"/>
      <c r="AK20" s="219" t="s">
        <v>494</v>
      </c>
      <c r="AL20" s="282" t="n">
        <v>0.1</v>
      </c>
      <c r="AM20" s="217" t="n">
        <v>0.45</v>
      </c>
      <c r="AN20" s="219" t="s">
        <v>485</v>
      </c>
      <c r="AP20" s="268"/>
    </row>
    <row r="21" customFormat="false" ht="8.25" hidden="false" customHeight="true" outlineLevel="0" collapsed="false">
      <c r="C21" s="214" t="s">
        <v>567</v>
      </c>
      <c r="D21" s="215"/>
      <c r="E21" s="215"/>
      <c r="F21" s="215"/>
      <c r="G21" s="215"/>
      <c r="H21" s="215"/>
      <c r="I21" s="215"/>
      <c r="J21" s="216"/>
      <c r="K21" s="215"/>
      <c r="L21" s="215"/>
      <c r="M21" s="218"/>
      <c r="N21" s="215"/>
      <c r="O21" s="215"/>
      <c r="P21" s="215"/>
      <c r="Q21" s="217"/>
      <c r="R21" s="215"/>
      <c r="S21" s="217"/>
      <c r="T21" s="278"/>
      <c r="U21" s="279"/>
      <c r="V21" s="283"/>
      <c r="W21" s="219"/>
      <c r="Y21" s="215"/>
      <c r="Z21" s="215"/>
      <c r="AA21" s="215"/>
      <c r="AB21" s="215"/>
      <c r="AC21" s="219"/>
      <c r="AD21" s="214"/>
      <c r="AE21" s="218"/>
      <c r="AF21" s="215"/>
      <c r="AG21" s="219"/>
      <c r="AH21" s="215"/>
      <c r="AI21" s="215"/>
      <c r="AJ21" s="215"/>
      <c r="AK21" s="219"/>
      <c r="AL21" s="282"/>
      <c r="AM21" s="217"/>
      <c r="AN21" s="219"/>
      <c r="AP21" s="268"/>
    </row>
    <row r="22" customFormat="false" ht="12.75" hidden="false" customHeight="false" outlineLevel="0" collapsed="false">
      <c r="A22" s="111" t="n">
        <v>101</v>
      </c>
      <c r="C22" s="214" t="s">
        <v>497</v>
      </c>
      <c r="D22" s="215"/>
      <c r="E22" s="204" t="n">
        <v>0</v>
      </c>
      <c r="F22" s="215" t="s">
        <v>566</v>
      </c>
      <c r="G22" s="215"/>
      <c r="H22" s="204" t="n">
        <v>0.02</v>
      </c>
      <c r="I22" s="215" t="s">
        <v>566</v>
      </c>
      <c r="J22" s="216" t="s">
        <v>206</v>
      </c>
      <c r="K22" s="274"/>
      <c r="L22" s="215" t="s">
        <v>469</v>
      </c>
      <c r="M22" s="275" t="n">
        <f aca="false">(K22*(A22*1))/($F$6)</f>
        <v>0</v>
      </c>
      <c r="N22" s="276" t="s">
        <v>566</v>
      </c>
      <c r="O22" s="277" t="n">
        <f aca="false">K22/V22</f>
        <v>0</v>
      </c>
      <c r="P22" s="215"/>
      <c r="Q22" s="217" t="s">
        <v>493</v>
      </c>
      <c r="R22" s="215"/>
      <c r="S22" s="217" t="n">
        <f aca="false">H22-E22</f>
        <v>0.02</v>
      </c>
      <c r="T22" s="278" t="n">
        <f aca="false">H22</f>
        <v>0.02</v>
      </c>
      <c r="U22" s="279" t="str">
        <f aca="false">I22</f>
        <v>ug/L</v>
      </c>
      <c r="V22" s="280" t="n">
        <f aca="false">S22*$F$6/A22*1</f>
        <v>7.49586138613861E-011</v>
      </c>
      <c r="W22" s="219" t="s">
        <v>469</v>
      </c>
      <c r="Y22" s="215"/>
      <c r="Z22" s="215" t="s">
        <v>488</v>
      </c>
      <c r="AA22" s="215"/>
      <c r="AB22" s="215"/>
      <c r="AC22" s="219"/>
      <c r="AD22" s="214"/>
      <c r="AE22" s="281" t="n">
        <f aca="false">V22</f>
        <v>7.49586138613861E-011</v>
      </c>
      <c r="AF22" s="215" t="s">
        <v>469</v>
      </c>
      <c r="AG22" s="219"/>
      <c r="AH22" s="215"/>
      <c r="AI22" s="226" t="s">
        <v>489</v>
      </c>
      <c r="AJ22" s="215"/>
      <c r="AK22" s="219" t="s">
        <v>494</v>
      </c>
      <c r="AL22" s="282" t="n">
        <v>0.1</v>
      </c>
      <c r="AM22" s="217" t="n">
        <v>0.45</v>
      </c>
      <c r="AN22" s="219" t="s">
        <v>485</v>
      </c>
      <c r="AP22" s="268"/>
    </row>
    <row r="23" customFormat="false" ht="8.25" hidden="false" customHeight="true" outlineLevel="0" collapsed="false">
      <c r="C23" s="214"/>
      <c r="D23" s="215"/>
      <c r="E23" s="215"/>
      <c r="F23" s="215"/>
      <c r="G23" s="215"/>
      <c r="H23" s="215"/>
      <c r="I23" s="215"/>
      <c r="J23" s="216"/>
      <c r="K23" s="215"/>
      <c r="L23" s="215"/>
      <c r="M23" s="218"/>
      <c r="N23" s="215"/>
      <c r="O23" s="215"/>
      <c r="P23" s="215"/>
      <c r="Q23" s="217"/>
      <c r="R23" s="215"/>
      <c r="S23" s="217"/>
      <c r="T23" s="278"/>
      <c r="U23" s="279"/>
      <c r="V23" s="283"/>
      <c r="W23" s="219"/>
      <c r="Y23" s="215"/>
      <c r="Z23" s="215"/>
      <c r="AA23" s="215"/>
      <c r="AB23" s="215"/>
      <c r="AC23" s="219"/>
      <c r="AD23" s="214"/>
      <c r="AE23" s="218"/>
      <c r="AF23" s="215"/>
      <c r="AG23" s="219"/>
      <c r="AH23" s="215"/>
      <c r="AI23" s="215"/>
      <c r="AJ23" s="215"/>
      <c r="AK23" s="219"/>
      <c r="AL23" s="282"/>
      <c r="AM23" s="217"/>
      <c r="AN23" s="219"/>
      <c r="AP23" s="268"/>
    </row>
    <row r="24" customFormat="false" ht="14.25" hidden="false" customHeight="true" outlineLevel="0" collapsed="false">
      <c r="A24" s="111" t="n">
        <v>3.788</v>
      </c>
      <c r="C24" s="214" t="s">
        <v>498</v>
      </c>
      <c r="D24" s="215"/>
      <c r="E24" s="204" t="n">
        <v>0</v>
      </c>
      <c r="F24" s="215" t="s">
        <v>566</v>
      </c>
      <c r="G24" s="215"/>
      <c r="H24" s="204" t="n">
        <v>0.01</v>
      </c>
      <c r="I24" s="215" t="s">
        <v>566</v>
      </c>
      <c r="J24" s="216" t="s">
        <v>215</v>
      </c>
      <c r="K24" s="274"/>
      <c r="L24" s="215" t="s">
        <v>469</v>
      </c>
      <c r="M24" s="275" t="n">
        <f aca="false">(K24*(A24*1))/($F$6)</f>
        <v>0</v>
      </c>
      <c r="N24" s="276" t="s">
        <v>566</v>
      </c>
      <c r="O24" s="277" t="n">
        <f aca="false">K24/V24</f>
        <v>0</v>
      </c>
      <c r="P24" s="215"/>
      <c r="Q24" s="217" t="s">
        <v>499</v>
      </c>
      <c r="R24" s="215"/>
      <c r="S24" s="217" t="n">
        <f aca="false">H24-E24</f>
        <v>0.01</v>
      </c>
      <c r="T24" s="278" t="n">
        <f aca="false">H24</f>
        <v>0.01</v>
      </c>
      <c r="U24" s="279" t="str">
        <f aca="false">I24</f>
        <v>ug/L</v>
      </c>
      <c r="V24" s="280" t="n">
        <f aca="false">S24*$F$6/A24*1</f>
        <v>9.9931626187962E-010</v>
      </c>
      <c r="W24" s="219" t="s">
        <v>469</v>
      </c>
      <c r="Y24" s="215"/>
      <c r="Z24" s="215" t="s">
        <v>488</v>
      </c>
      <c r="AA24" s="215"/>
      <c r="AB24" s="215"/>
      <c r="AC24" s="219"/>
      <c r="AD24" s="214"/>
      <c r="AE24" s="281" t="n">
        <f aca="false">V24</f>
        <v>9.9931626187962E-010</v>
      </c>
      <c r="AF24" s="215" t="s">
        <v>469</v>
      </c>
      <c r="AG24" s="219"/>
      <c r="AH24" s="215"/>
      <c r="AI24" s="226" t="s">
        <v>489</v>
      </c>
      <c r="AJ24" s="215"/>
      <c r="AK24" s="219" t="s">
        <v>500</v>
      </c>
      <c r="AL24" s="282"/>
      <c r="AM24" s="217" t="s">
        <v>408</v>
      </c>
      <c r="AN24" s="219" t="s">
        <v>485</v>
      </c>
      <c r="AP24" s="268"/>
    </row>
    <row r="25" customFormat="false" ht="8.25" hidden="false" customHeight="true" outlineLevel="0" collapsed="false">
      <c r="C25" s="214" t="s">
        <v>567</v>
      </c>
      <c r="D25" s="215"/>
      <c r="E25" s="215"/>
      <c r="F25" s="215"/>
      <c r="G25" s="215"/>
      <c r="H25" s="215"/>
      <c r="I25" s="215"/>
      <c r="J25" s="216"/>
      <c r="K25" s="215"/>
      <c r="L25" s="215"/>
      <c r="M25" s="218"/>
      <c r="N25" s="215"/>
      <c r="O25" s="215"/>
      <c r="P25" s="215"/>
      <c r="Q25" s="217"/>
      <c r="R25" s="215"/>
      <c r="S25" s="217"/>
      <c r="T25" s="278"/>
      <c r="U25" s="279"/>
      <c r="V25" s="283"/>
      <c r="W25" s="219"/>
      <c r="Y25" s="215"/>
      <c r="Z25" s="215"/>
      <c r="AA25" s="215"/>
      <c r="AB25" s="215"/>
      <c r="AC25" s="219"/>
      <c r="AD25" s="214"/>
      <c r="AE25" s="218"/>
      <c r="AF25" s="215"/>
      <c r="AG25" s="219"/>
      <c r="AH25" s="215"/>
      <c r="AI25" s="215"/>
      <c r="AJ25" s="215"/>
      <c r="AK25" s="219"/>
      <c r="AL25" s="282"/>
      <c r="AM25" s="217"/>
      <c r="AN25" s="219"/>
      <c r="AP25" s="268"/>
    </row>
    <row r="26" customFormat="false" ht="12.75" hidden="false" customHeight="false" outlineLevel="0" collapsed="false">
      <c r="A26" s="111" t="n">
        <v>108</v>
      </c>
      <c r="C26" s="214" t="s">
        <v>501</v>
      </c>
      <c r="D26" s="215"/>
      <c r="E26" s="204" t="n">
        <v>0</v>
      </c>
      <c r="F26" s="215" t="s">
        <v>566</v>
      </c>
      <c r="G26" s="215"/>
      <c r="H26" s="204" t="n">
        <v>0.01</v>
      </c>
      <c r="I26" s="215" t="s">
        <v>566</v>
      </c>
      <c r="J26" s="216" t="s">
        <v>215</v>
      </c>
      <c r="K26" s="274"/>
      <c r="L26" s="215" t="s">
        <v>469</v>
      </c>
      <c r="M26" s="275" t="n">
        <f aca="false">(K26*(A26*1))/($F$6)</f>
        <v>0</v>
      </c>
      <c r="N26" s="276" t="s">
        <v>566</v>
      </c>
      <c r="O26" s="277" t="n">
        <f aca="false">K26/V26</f>
        <v>0</v>
      </c>
      <c r="P26" s="215"/>
      <c r="Q26" s="217" t="s">
        <v>499</v>
      </c>
      <c r="R26" s="215"/>
      <c r="S26" s="217" t="n">
        <f aca="false">H26-E26</f>
        <v>0.01</v>
      </c>
      <c r="T26" s="278" t="n">
        <f aca="false">H26</f>
        <v>0.01</v>
      </c>
      <c r="U26" s="279" t="str">
        <f aca="false">I26</f>
        <v>ug/L</v>
      </c>
      <c r="V26" s="280" t="n">
        <f aca="false">S26*$F$6/A26*1</f>
        <v>3.50500925925926E-011</v>
      </c>
      <c r="W26" s="219" t="s">
        <v>469</v>
      </c>
      <c r="Y26" s="215"/>
      <c r="Z26" s="215" t="s">
        <v>488</v>
      </c>
      <c r="AA26" s="215"/>
      <c r="AB26" s="215"/>
      <c r="AC26" s="219"/>
      <c r="AD26" s="214"/>
      <c r="AE26" s="281" t="n">
        <f aca="false">V26</f>
        <v>3.50500925925926E-011</v>
      </c>
      <c r="AF26" s="215" t="s">
        <v>469</v>
      </c>
      <c r="AG26" s="219"/>
      <c r="AH26" s="215"/>
      <c r="AI26" s="226" t="s">
        <v>489</v>
      </c>
      <c r="AJ26" s="215"/>
      <c r="AK26" s="219" t="s">
        <v>500</v>
      </c>
      <c r="AL26" s="282"/>
      <c r="AM26" s="217" t="s">
        <v>408</v>
      </c>
      <c r="AN26" s="219" t="s">
        <v>485</v>
      </c>
      <c r="AP26" s="268"/>
    </row>
    <row r="27" customFormat="false" ht="8.25" hidden="false" customHeight="true" outlineLevel="0" collapsed="false">
      <c r="C27" s="214" t="s">
        <v>567</v>
      </c>
      <c r="D27" s="215"/>
      <c r="E27" s="215"/>
      <c r="F27" s="215"/>
      <c r="G27" s="215"/>
      <c r="H27" s="215"/>
      <c r="I27" s="215"/>
      <c r="J27" s="216"/>
      <c r="K27" s="215"/>
      <c r="L27" s="215"/>
      <c r="M27" s="218"/>
      <c r="N27" s="215"/>
      <c r="O27" s="215"/>
      <c r="P27" s="215"/>
      <c r="Q27" s="217"/>
      <c r="R27" s="215"/>
      <c r="S27" s="217"/>
      <c r="T27" s="278"/>
      <c r="U27" s="279"/>
      <c r="V27" s="283"/>
      <c r="W27" s="219"/>
      <c r="Y27" s="215"/>
      <c r="Z27" s="215"/>
      <c r="AA27" s="215"/>
      <c r="AB27" s="215"/>
      <c r="AC27" s="219"/>
      <c r="AD27" s="214"/>
      <c r="AE27" s="218"/>
      <c r="AF27" s="215"/>
      <c r="AG27" s="219"/>
      <c r="AH27" s="215"/>
      <c r="AI27" s="215"/>
      <c r="AJ27" s="215"/>
      <c r="AK27" s="219"/>
      <c r="AL27" s="282"/>
      <c r="AM27" s="217"/>
      <c r="AN27" s="219"/>
      <c r="AP27" s="268"/>
    </row>
    <row r="28" customFormat="false" ht="12.75" hidden="false" customHeight="false" outlineLevel="0" collapsed="false">
      <c r="A28" s="111" t="n">
        <v>1080</v>
      </c>
      <c r="C28" s="214" t="s">
        <v>502</v>
      </c>
      <c r="D28" s="215"/>
      <c r="E28" s="204" t="n">
        <v>0</v>
      </c>
      <c r="F28" s="215" t="s">
        <v>566</v>
      </c>
      <c r="G28" s="215"/>
      <c r="H28" s="204" t="n">
        <v>0.01</v>
      </c>
      <c r="I28" s="215" t="s">
        <v>566</v>
      </c>
      <c r="J28" s="216" t="s">
        <v>215</v>
      </c>
      <c r="K28" s="274"/>
      <c r="L28" s="215" t="s">
        <v>469</v>
      </c>
      <c r="M28" s="275" t="n">
        <f aca="false">(K28*(A28*1))/($F$6)</f>
        <v>0</v>
      </c>
      <c r="N28" s="276" t="s">
        <v>566</v>
      </c>
      <c r="O28" s="277" t="n">
        <f aca="false">K28/V28</f>
        <v>0</v>
      </c>
      <c r="P28" s="215"/>
      <c r="Q28" s="217" t="s">
        <v>499</v>
      </c>
      <c r="R28" s="215"/>
      <c r="S28" s="217" t="n">
        <f aca="false">H28-E28</f>
        <v>0.01</v>
      </c>
      <c r="T28" s="278" t="n">
        <f aca="false">H28</f>
        <v>0.01</v>
      </c>
      <c r="U28" s="279" t="str">
        <f aca="false">I28</f>
        <v>ug/L</v>
      </c>
      <c r="V28" s="280" t="n">
        <f aca="false">S28*$F$6/A28*1</f>
        <v>3.50500925925926E-012</v>
      </c>
      <c r="W28" s="219" t="s">
        <v>469</v>
      </c>
      <c r="Y28" s="215"/>
      <c r="Z28" s="215" t="s">
        <v>488</v>
      </c>
      <c r="AA28" s="215"/>
      <c r="AB28" s="215"/>
      <c r="AC28" s="219"/>
      <c r="AD28" s="214"/>
      <c r="AE28" s="281" t="n">
        <f aca="false">V28</f>
        <v>3.50500925925926E-012</v>
      </c>
      <c r="AF28" s="215" t="s">
        <v>469</v>
      </c>
      <c r="AG28" s="219"/>
      <c r="AH28" s="215"/>
      <c r="AI28" s="226" t="s">
        <v>489</v>
      </c>
      <c r="AJ28" s="215"/>
      <c r="AK28" s="219" t="s">
        <v>500</v>
      </c>
      <c r="AL28" s="282"/>
      <c r="AM28" s="217" t="s">
        <v>408</v>
      </c>
      <c r="AN28" s="219" t="s">
        <v>485</v>
      </c>
      <c r="AP28" s="268"/>
    </row>
    <row r="29" customFormat="false" ht="8.25" hidden="false" customHeight="true" outlineLevel="0" collapsed="false">
      <c r="C29" s="214"/>
      <c r="D29" s="215"/>
      <c r="E29" s="215"/>
      <c r="F29" s="215"/>
      <c r="G29" s="215"/>
      <c r="H29" s="215"/>
      <c r="I29" s="215"/>
      <c r="J29" s="216"/>
      <c r="K29" s="215"/>
      <c r="L29" s="215"/>
      <c r="M29" s="218"/>
      <c r="N29" s="215"/>
      <c r="O29" s="215"/>
      <c r="P29" s="215"/>
      <c r="Q29" s="217"/>
      <c r="R29" s="215"/>
      <c r="S29" s="217"/>
      <c r="T29" s="278"/>
      <c r="U29" s="279"/>
      <c r="V29" s="283"/>
      <c r="W29" s="219"/>
      <c r="Y29" s="215"/>
      <c r="Z29" s="215"/>
      <c r="AA29" s="215"/>
      <c r="AB29" s="215"/>
      <c r="AC29" s="219"/>
      <c r="AD29" s="214"/>
      <c r="AE29" s="218"/>
      <c r="AF29" s="215"/>
      <c r="AG29" s="219"/>
      <c r="AH29" s="215"/>
      <c r="AI29" s="215"/>
      <c r="AJ29" s="215"/>
      <c r="AK29" s="219"/>
      <c r="AL29" s="282"/>
      <c r="AM29" s="217"/>
      <c r="AN29" s="219"/>
      <c r="AP29" s="268"/>
    </row>
    <row r="30" customFormat="false" ht="12.75" hidden="false" customHeight="false" outlineLevel="0" collapsed="false">
      <c r="A30" s="111" t="n">
        <v>7.57</v>
      </c>
      <c r="C30" s="284" t="s">
        <v>503</v>
      </c>
      <c r="D30" s="215"/>
      <c r="E30" s="204" t="n">
        <v>0</v>
      </c>
      <c r="F30" s="215" t="s">
        <v>566</v>
      </c>
      <c r="G30" s="215"/>
      <c r="H30" s="204" t="n">
        <v>0.02</v>
      </c>
      <c r="I30" s="215" t="s">
        <v>566</v>
      </c>
      <c r="J30" s="216" t="s">
        <v>229</v>
      </c>
      <c r="K30" s="274"/>
      <c r="L30" s="215" t="s">
        <v>469</v>
      </c>
      <c r="M30" s="275" t="n">
        <f aca="false">(K30*(A30*1))/($F$6)</f>
        <v>0</v>
      </c>
      <c r="N30" s="276" t="s">
        <v>566</v>
      </c>
      <c r="O30" s="277" t="n">
        <f aca="false">K30/V30</f>
        <v>0</v>
      </c>
      <c r="P30" s="215"/>
      <c r="Q30" s="217" t="s">
        <v>493</v>
      </c>
      <c r="R30" s="215"/>
      <c r="S30" s="217" t="n">
        <f aca="false">H30-E30</f>
        <v>0.02</v>
      </c>
      <c r="T30" s="278" t="n">
        <f aca="false">H30</f>
        <v>0.02</v>
      </c>
      <c r="U30" s="279" t="str">
        <f aca="false">I30</f>
        <v>ug/L</v>
      </c>
      <c r="V30" s="280" t="n">
        <f aca="false">S30*$F$6/A30*1</f>
        <v>1.00010832232497E-009</v>
      </c>
      <c r="W30" s="219" t="s">
        <v>469</v>
      </c>
      <c r="Y30" s="215"/>
      <c r="Z30" s="215" t="s">
        <v>488</v>
      </c>
      <c r="AA30" s="215"/>
      <c r="AB30" s="215"/>
      <c r="AC30" s="219"/>
      <c r="AD30" s="214"/>
      <c r="AE30" s="281" t="n">
        <f aca="false">V30</f>
        <v>1.00010832232497E-009</v>
      </c>
      <c r="AF30" s="215" t="s">
        <v>469</v>
      </c>
      <c r="AG30" s="219"/>
      <c r="AH30" s="215"/>
      <c r="AI30" s="226" t="s">
        <v>489</v>
      </c>
      <c r="AJ30" s="215"/>
      <c r="AK30" s="219" t="s">
        <v>494</v>
      </c>
      <c r="AL30" s="282" t="n">
        <v>0.1</v>
      </c>
      <c r="AM30" s="217" t="n">
        <v>0.45</v>
      </c>
      <c r="AN30" s="219" t="s">
        <v>485</v>
      </c>
      <c r="AP30" s="268"/>
    </row>
    <row r="31" customFormat="false" ht="8.25" hidden="false" customHeight="true" outlineLevel="0" collapsed="false">
      <c r="C31" s="214" t="s">
        <v>567</v>
      </c>
      <c r="D31" s="215"/>
      <c r="E31" s="215"/>
      <c r="F31" s="215"/>
      <c r="G31" s="215"/>
      <c r="H31" s="215"/>
      <c r="I31" s="215"/>
      <c r="J31" s="216"/>
      <c r="K31" s="215"/>
      <c r="L31" s="215"/>
      <c r="M31" s="218"/>
      <c r="N31" s="215"/>
      <c r="O31" s="215"/>
      <c r="P31" s="215"/>
      <c r="Q31" s="217"/>
      <c r="R31" s="215"/>
      <c r="S31" s="217"/>
      <c r="T31" s="278"/>
      <c r="U31" s="279"/>
      <c r="V31" s="283"/>
      <c r="W31" s="219"/>
      <c r="Y31" s="215"/>
      <c r="Z31" s="215"/>
      <c r="AA31" s="215"/>
      <c r="AB31" s="215"/>
      <c r="AC31" s="219"/>
      <c r="AD31" s="214"/>
      <c r="AE31" s="218"/>
      <c r="AF31" s="215"/>
      <c r="AG31" s="219"/>
      <c r="AH31" s="215"/>
      <c r="AI31" s="215"/>
      <c r="AJ31" s="215"/>
      <c r="AK31" s="219"/>
      <c r="AL31" s="282"/>
      <c r="AM31" s="217"/>
      <c r="AN31" s="219"/>
      <c r="AP31" s="268"/>
    </row>
    <row r="32" customFormat="false" ht="12.75" hidden="false" customHeight="false" outlineLevel="0" collapsed="false">
      <c r="A32" s="111" t="n">
        <v>100</v>
      </c>
      <c r="C32" s="214" t="s">
        <v>504</v>
      </c>
      <c r="D32" s="215"/>
      <c r="E32" s="204" t="n">
        <v>0</v>
      </c>
      <c r="F32" s="215" t="s">
        <v>566</v>
      </c>
      <c r="G32" s="215"/>
      <c r="H32" s="204" t="n">
        <v>0.02</v>
      </c>
      <c r="I32" s="215" t="s">
        <v>566</v>
      </c>
      <c r="J32" s="216" t="s">
        <v>229</v>
      </c>
      <c r="K32" s="274"/>
      <c r="L32" s="215" t="s">
        <v>469</v>
      </c>
      <c r="M32" s="275" t="n">
        <f aca="false">(K32*(A32*1))/($F$6)</f>
        <v>0</v>
      </c>
      <c r="N32" s="276" t="s">
        <v>566</v>
      </c>
      <c r="O32" s="277" t="n">
        <f aca="false">K32/V32</f>
        <v>0</v>
      </c>
      <c r="P32" s="215"/>
      <c r="Q32" s="217" t="s">
        <v>493</v>
      </c>
      <c r="R32" s="215"/>
      <c r="S32" s="217" t="n">
        <f aca="false">H32-E32</f>
        <v>0.02</v>
      </c>
      <c r="T32" s="278" t="n">
        <f aca="false">H32</f>
        <v>0.02</v>
      </c>
      <c r="U32" s="279" t="str">
        <f aca="false">I32</f>
        <v>ug/L</v>
      </c>
      <c r="V32" s="280" t="n">
        <f aca="false">S32*$F$6/A32*1</f>
        <v>7.57082E-011</v>
      </c>
      <c r="W32" s="219" t="s">
        <v>469</v>
      </c>
      <c r="Y32" s="215"/>
      <c r="Z32" s="215" t="s">
        <v>488</v>
      </c>
      <c r="AA32" s="215"/>
      <c r="AB32" s="215"/>
      <c r="AC32" s="219"/>
      <c r="AD32" s="214"/>
      <c r="AE32" s="281" t="n">
        <f aca="false">V32</f>
        <v>7.57082E-011</v>
      </c>
      <c r="AF32" s="215" t="s">
        <v>469</v>
      </c>
      <c r="AG32" s="219"/>
      <c r="AH32" s="215"/>
      <c r="AI32" s="226" t="s">
        <v>489</v>
      </c>
      <c r="AJ32" s="215"/>
      <c r="AK32" s="219" t="s">
        <v>494</v>
      </c>
      <c r="AL32" s="282" t="n">
        <v>0.1</v>
      </c>
      <c r="AM32" s="217" t="n">
        <v>0.45</v>
      </c>
      <c r="AN32" s="219" t="s">
        <v>485</v>
      </c>
      <c r="AP32" s="268"/>
    </row>
    <row r="33" customFormat="false" ht="8.25" hidden="false" customHeight="true" outlineLevel="0" collapsed="false">
      <c r="C33" s="214"/>
      <c r="D33" s="215"/>
      <c r="E33" s="215"/>
      <c r="F33" s="215"/>
      <c r="G33" s="215"/>
      <c r="H33" s="215"/>
      <c r="I33" s="215"/>
      <c r="J33" s="216"/>
      <c r="K33" s="215"/>
      <c r="L33" s="215"/>
      <c r="M33" s="218"/>
      <c r="N33" s="215"/>
      <c r="O33" s="215"/>
      <c r="P33" s="215"/>
      <c r="Q33" s="217"/>
      <c r="R33" s="215"/>
      <c r="S33" s="217"/>
      <c r="T33" s="273"/>
      <c r="U33" s="217"/>
      <c r="V33" s="283"/>
      <c r="W33" s="219"/>
      <c r="Y33" s="215"/>
      <c r="Z33" s="215"/>
      <c r="AA33" s="215"/>
      <c r="AB33" s="215"/>
      <c r="AC33" s="219"/>
      <c r="AD33" s="214"/>
      <c r="AE33" s="218"/>
      <c r="AF33" s="215"/>
      <c r="AG33" s="219"/>
      <c r="AH33" s="215"/>
      <c r="AI33" s="215"/>
      <c r="AJ33" s="215"/>
      <c r="AK33" s="219"/>
      <c r="AL33" s="282"/>
      <c r="AM33" s="217"/>
      <c r="AN33" s="219"/>
      <c r="AP33" s="268"/>
    </row>
    <row r="34" customFormat="false" ht="12.75" hidden="false" customHeight="false" outlineLevel="0" collapsed="false">
      <c r="A34" s="111" t="n">
        <v>8000</v>
      </c>
      <c r="C34" s="214" t="s">
        <v>569</v>
      </c>
      <c r="D34" s="215"/>
      <c r="E34" s="204" t="n">
        <v>0</v>
      </c>
      <c r="F34" s="215" t="s">
        <v>566</v>
      </c>
      <c r="G34" s="215"/>
      <c r="H34" s="204" t="n">
        <v>21.13</v>
      </c>
      <c r="I34" s="215" t="s">
        <v>566</v>
      </c>
      <c r="J34" s="216" t="s">
        <v>570</v>
      </c>
      <c r="K34" s="274"/>
      <c r="L34" s="215" t="s">
        <v>469</v>
      </c>
      <c r="M34" s="275" t="n">
        <f aca="false">(K34*(A34*1))/($F$6)</f>
        <v>0</v>
      </c>
      <c r="N34" s="276" t="s">
        <v>566</v>
      </c>
      <c r="O34" s="277" t="s">
        <v>571</v>
      </c>
      <c r="P34" s="215"/>
      <c r="Q34" s="217" t="s">
        <v>509</v>
      </c>
      <c r="R34" s="215"/>
      <c r="S34" s="217"/>
      <c r="T34" s="285" t="s">
        <v>572</v>
      </c>
      <c r="U34" s="279"/>
      <c r="V34" s="283"/>
      <c r="W34" s="219"/>
      <c r="Y34" s="215"/>
      <c r="Z34" s="215" t="s">
        <v>488</v>
      </c>
      <c r="AA34" s="215"/>
      <c r="AB34" s="215"/>
      <c r="AC34" s="219"/>
      <c r="AD34" s="214"/>
      <c r="AE34" s="281" t="n">
        <f aca="false">V34</f>
        <v>0</v>
      </c>
      <c r="AF34" s="215" t="s">
        <v>469</v>
      </c>
      <c r="AG34" s="219"/>
      <c r="AH34" s="215"/>
      <c r="AI34" s="226" t="s">
        <v>489</v>
      </c>
      <c r="AJ34" s="215"/>
      <c r="AK34" s="219" t="s">
        <v>510</v>
      </c>
      <c r="AL34" s="282" t="n">
        <v>0.05</v>
      </c>
      <c r="AM34" s="217" t="n">
        <v>0.1</v>
      </c>
      <c r="AN34" s="219" t="s">
        <v>485</v>
      </c>
      <c r="AP34" s="268"/>
    </row>
    <row r="35" customFormat="false" ht="8.25" hidden="false" customHeight="true" outlineLevel="0" collapsed="false">
      <c r="C35" s="286"/>
      <c r="D35" s="229"/>
      <c r="E35" s="229"/>
      <c r="F35" s="229"/>
      <c r="G35" s="229"/>
      <c r="H35" s="229"/>
      <c r="I35" s="229"/>
      <c r="J35" s="232"/>
      <c r="K35" s="229"/>
      <c r="L35" s="229"/>
      <c r="M35" s="229"/>
      <c r="N35" s="229"/>
      <c r="O35" s="229"/>
      <c r="P35" s="229"/>
      <c r="Q35" s="233"/>
      <c r="R35" s="229"/>
      <c r="S35" s="233"/>
      <c r="T35" s="287"/>
      <c r="U35" s="233"/>
      <c r="V35" s="234"/>
      <c r="W35" s="235"/>
      <c r="Y35" s="229"/>
      <c r="Z35" s="229"/>
      <c r="AA35" s="229"/>
      <c r="AB35" s="229"/>
      <c r="AC35" s="235"/>
      <c r="AD35" s="286"/>
      <c r="AE35" s="234"/>
      <c r="AF35" s="229"/>
      <c r="AG35" s="235"/>
      <c r="AH35" s="229"/>
      <c r="AI35" s="229"/>
      <c r="AJ35" s="229"/>
      <c r="AK35" s="235"/>
      <c r="AL35" s="236"/>
      <c r="AM35" s="233"/>
      <c r="AN35" s="235"/>
      <c r="AP35" s="288"/>
    </row>
    <row r="36" customFormat="false" ht="8.25" hidden="false" customHeight="true" outlineLevel="0" collapsed="false">
      <c r="AK36" s="204"/>
    </row>
    <row r="37" customFormat="false" ht="27.75" hidden="false" customHeight="true" outlineLevel="0" collapsed="false">
      <c r="C37" s="237" t="s">
        <v>573</v>
      </c>
      <c r="D37" s="238"/>
      <c r="E37" s="241"/>
      <c r="F37" s="241"/>
      <c r="G37" s="238"/>
      <c r="H37" s="238"/>
      <c r="I37" s="238"/>
      <c r="J37" s="240"/>
      <c r="K37" s="238"/>
      <c r="L37" s="238"/>
      <c r="M37" s="241"/>
      <c r="N37" s="242"/>
      <c r="O37" s="242"/>
      <c r="P37" s="242"/>
      <c r="Q37" s="243"/>
      <c r="R37" s="243"/>
      <c r="S37" s="244"/>
      <c r="T37" s="244"/>
      <c r="U37" s="244"/>
      <c r="V37" s="245"/>
      <c r="W37" s="246"/>
      <c r="Y37" s="247" t="s">
        <v>452</v>
      </c>
      <c r="Z37" s="247"/>
      <c r="AA37" s="247"/>
      <c r="AB37" s="247"/>
      <c r="AC37" s="247"/>
      <c r="AD37" s="247"/>
      <c r="AE37" s="247"/>
      <c r="AF37" s="247"/>
      <c r="AG37" s="247"/>
      <c r="AH37" s="242"/>
      <c r="AI37" s="249" t="s">
        <v>453</v>
      </c>
      <c r="AJ37" s="249"/>
      <c r="AK37" s="249"/>
      <c r="AL37" s="243"/>
      <c r="AM37" s="244"/>
      <c r="AN37" s="246"/>
      <c r="AP37" s="251"/>
    </row>
    <row r="38" customFormat="false" ht="29.25" hidden="false" customHeight="true" outlineLevel="0" collapsed="false">
      <c r="C38" s="252"/>
      <c r="D38" s="253"/>
      <c r="E38" s="254"/>
      <c r="F38" s="253"/>
      <c r="G38" s="253"/>
      <c r="H38" s="255"/>
      <c r="I38" s="253"/>
      <c r="J38" s="256"/>
      <c r="K38" s="254"/>
      <c r="L38" s="253"/>
      <c r="M38" s="254"/>
      <c r="N38" s="253"/>
      <c r="O38" s="255"/>
      <c r="P38" s="253"/>
      <c r="Q38" s="257"/>
      <c r="R38" s="253"/>
      <c r="S38" s="258"/>
      <c r="T38" s="259" t="s">
        <v>559</v>
      </c>
      <c r="U38" s="259"/>
      <c r="V38" s="259"/>
      <c r="W38" s="259"/>
      <c r="X38" s="260"/>
      <c r="Y38" s="261"/>
      <c r="Z38" s="261"/>
      <c r="AA38" s="261"/>
      <c r="AB38" s="262"/>
      <c r="AC38" s="262"/>
      <c r="AD38" s="263"/>
      <c r="AE38" s="264"/>
      <c r="AF38" s="265"/>
      <c r="AG38" s="266"/>
      <c r="AH38" s="229"/>
      <c r="AI38" s="255"/>
      <c r="AJ38" s="253"/>
      <c r="AK38" s="267"/>
      <c r="AL38" s="255"/>
      <c r="AM38" s="257"/>
      <c r="AN38" s="267"/>
      <c r="AP38" s="268"/>
    </row>
    <row r="39" customFormat="false" ht="39.75" hidden="false" customHeight="true" outlineLevel="0" collapsed="false">
      <c r="A39" s="111" t="s">
        <v>454</v>
      </c>
      <c r="C39" s="252" t="s">
        <v>455</v>
      </c>
      <c r="D39" s="253"/>
      <c r="E39" s="253" t="s">
        <v>482</v>
      </c>
      <c r="F39" s="253" t="s">
        <v>457</v>
      </c>
      <c r="G39" s="253"/>
      <c r="H39" s="253" t="s">
        <v>483</v>
      </c>
      <c r="I39" s="253" t="s">
        <v>457</v>
      </c>
      <c r="J39" s="261" t="s">
        <v>561</v>
      </c>
      <c r="K39" s="261"/>
      <c r="L39" s="261"/>
      <c r="M39" s="261" t="s">
        <v>562</v>
      </c>
      <c r="N39" s="261"/>
      <c r="O39" s="261" t="s">
        <v>563</v>
      </c>
      <c r="P39" s="261"/>
      <c r="Q39" s="257" t="s">
        <v>459</v>
      </c>
      <c r="R39" s="253"/>
      <c r="S39" s="258" t="s">
        <v>460</v>
      </c>
      <c r="T39" s="269" t="s">
        <v>564</v>
      </c>
      <c r="U39" s="269"/>
      <c r="V39" s="270" t="s">
        <v>565</v>
      </c>
      <c r="W39" s="270"/>
      <c r="Y39" s="289" t="s">
        <v>462</v>
      </c>
      <c r="Z39" s="289"/>
      <c r="AA39" s="289"/>
      <c r="AB39" s="262" t="s">
        <v>463</v>
      </c>
      <c r="AC39" s="262"/>
      <c r="AD39" s="290"/>
      <c r="AE39" s="291" t="s">
        <v>484</v>
      </c>
      <c r="AF39" s="290"/>
      <c r="AG39" s="292"/>
      <c r="AH39" s="229"/>
      <c r="AI39" s="255" t="s">
        <v>465</v>
      </c>
      <c r="AJ39" s="253"/>
      <c r="AK39" s="267" t="s">
        <v>466</v>
      </c>
      <c r="AL39" s="255" t="s">
        <v>467</v>
      </c>
      <c r="AM39" s="257" t="s">
        <v>459</v>
      </c>
      <c r="AN39" s="267" t="s">
        <v>457</v>
      </c>
      <c r="AP39" s="268"/>
    </row>
    <row r="40" customFormat="false" ht="4.5" hidden="false" customHeight="true" outlineLevel="0" collapsed="false">
      <c r="C40" s="214"/>
      <c r="D40" s="215"/>
      <c r="E40" s="215"/>
      <c r="F40" s="215"/>
      <c r="G40" s="215"/>
      <c r="H40" s="215"/>
      <c r="I40" s="215"/>
      <c r="J40" s="216"/>
      <c r="K40" s="215"/>
      <c r="L40" s="215"/>
      <c r="M40" s="215"/>
      <c r="N40" s="215"/>
      <c r="O40" s="215"/>
      <c r="P40" s="215"/>
      <c r="Q40" s="217"/>
      <c r="R40" s="215"/>
      <c r="S40" s="217"/>
      <c r="T40" s="293"/>
      <c r="U40" s="244"/>
      <c r="V40" s="245"/>
      <c r="W40" s="246"/>
      <c r="Y40" s="215"/>
      <c r="Z40" s="242"/>
      <c r="AA40" s="242"/>
      <c r="AB40" s="242"/>
      <c r="AC40" s="246"/>
      <c r="AD40" s="271"/>
      <c r="AE40" s="245"/>
      <c r="AF40" s="242"/>
      <c r="AG40" s="246"/>
      <c r="AH40" s="215"/>
      <c r="AI40" s="215"/>
      <c r="AJ40" s="215"/>
      <c r="AK40" s="219"/>
      <c r="AL40" s="220"/>
      <c r="AM40" s="217"/>
      <c r="AN40" s="219"/>
      <c r="AP40" s="268"/>
    </row>
    <row r="41" customFormat="false" ht="14.25" hidden="false" customHeight="true" outlineLevel="0" collapsed="false">
      <c r="A41" s="111" t="n">
        <v>1.892</v>
      </c>
      <c r="C41" s="214" t="s">
        <v>505</v>
      </c>
      <c r="D41" s="215"/>
      <c r="E41" s="204" t="n">
        <v>0</v>
      </c>
      <c r="F41" s="215" t="s">
        <v>566</v>
      </c>
      <c r="G41" s="215"/>
      <c r="H41" s="204" t="n">
        <v>0.005</v>
      </c>
      <c r="I41" s="215" t="s">
        <v>566</v>
      </c>
      <c r="J41" s="216" t="s">
        <v>224</v>
      </c>
      <c r="K41" s="274"/>
      <c r="L41" s="215" t="s">
        <v>469</v>
      </c>
      <c r="M41" s="294" t="n">
        <f aca="false">(K41*(A41*1))/($F$6)</f>
        <v>0</v>
      </c>
      <c r="N41" s="276" t="s">
        <v>566</v>
      </c>
      <c r="O41" s="277" t="n">
        <f aca="false">K41/V41</f>
        <v>0</v>
      </c>
      <c r="P41" s="215"/>
      <c r="Q41" s="217" t="s">
        <v>499</v>
      </c>
      <c r="R41" s="215"/>
      <c r="S41" s="217" t="n">
        <f aca="false">H41-E41</f>
        <v>0.005</v>
      </c>
      <c r="T41" s="295" t="n">
        <f aca="false">H41</f>
        <v>0.005</v>
      </c>
      <c r="U41" s="279" t="str">
        <f aca="false">I41</f>
        <v>ug/L</v>
      </c>
      <c r="V41" s="281" t="n">
        <f aca="false">S41*$F$6/A41*1</f>
        <v>1.00037262156448E-009</v>
      </c>
      <c r="W41" s="219" t="s">
        <v>469</v>
      </c>
      <c r="Y41" s="215"/>
      <c r="Z41" s="215" t="s">
        <v>488</v>
      </c>
      <c r="AA41" s="215"/>
      <c r="AB41" s="215"/>
      <c r="AC41" s="219"/>
      <c r="AD41" s="214"/>
      <c r="AE41" s="281" t="n">
        <f aca="false">V41</f>
        <v>1.00037262156448E-009</v>
      </c>
      <c r="AF41" s="215" t="s">
        <v>469</v>
      </c>
      <c r="AG41" s="219"/>
      <c r="AH41" s="215"/>
      <c r="AI41" s="215" t="s">
        <v>506</v>
      </c>
      <c r="AJ41" s="215"/>
      <c r="AK41" s="219" t="s">
        <v>507</v>
      </c>
      <c r="AL41" s="282" t="n">
        <v>0.1</v>
      </c>
      <c r="AM41" s="217" t="n">
        <v>0.45</v>
      </c>
      <c r="AN41" s="219" t="s">
        <v>485</v>
      </c>
      <c r="AP41" s="268"/>
    </row>
    <row r="42" customFormat="false" ht="8.25" hidden="false" customHeight="true" outlineLevel="0" collapsed="false">
      <c r="C42" s="214"/>
      <c r="D42" s="215"/>
      <c r="E42" s="215"/>
      <c r="F42" s="215"/>
      <c r="G42" s="215"/>
      <c r="H42" s="215"/>
      <c r="I42" s="215"/>
      <c r="J42" s="216"/>
      <c r="K42" s="215"/>
      <c r="L42" s="215"/>
      <c r="M42" s="215"/>
      <c r="N42" s="215"/>
      <c r="O42" s="215"/>
      <c r="P42" s="215"/>
      <c r="Q42" s="217"/>
      <c r="R42" s="215"/>
      <c r="S42" s="217"/>
      <c r="T42" s="278"/>
      <c r="U42" s="279"/>
      <c r="V42" s="218"/>
      <c r="W42" s="219"/>
      <c r="Y42" s="215"/>
      <c r="Z42" s="215"/>
      <c r="AA42" s="215"/>
      <c r="AB42" s="215"/>
      <c r="AC42" s="219"/>
      <c r="AD42" s="214"/>
      <c r="AE42" s="218"/>
      <c r="AF42" s="215"/>
      <c r="AG42" s="219"/>
      <c r="AH42" s="215"/>
      <c r="AI42" s="215"/>
      <c r="AJ42" s="215"/>
      <c r="AK42" s="219"/>
      <c r="AL42" s="282"/>
      <c r="AM42" s="217"/>
      <c r="AN42" s="219"/>
      <c r="AP42" s="268"/>
    </row>
    <row r="43" customFormat="false" ht="12.75" hidden="false" customHeight="false" outlineLevel="0" collapsed="false">
      <c r="A43" s="111" t="n">
        <v>100</v>
      </c>
      <c r="C43" s="214" t="s">
        <v>173</v>
      </c>
      <c r="D43" s="215"/>
      <c r="E43" s="204" t="n">
        <v>0</v>
      </c>
      <c r="F43" s="215" t="s">
        <v>566</v>
      </c>
      <c r="G43" s="215"/>
      <c r="H43" s="204" t="n">
        <v>0.08</v>
      </c>
      <c r="I43" s="215" t="s">
        <v>566</v>
      </c>
      <c r="J43" s="216" t="s">
        <v>173</v>
      </c>
      <c r="K43" s="274"/>
      <c r="L43" s="215" t="s">
        <v>469</v>
      </c>
      <c r="M43" s="275" t="n">
        <f aca="false">(K43*(A43*1))/($F$6)</f>
        <v>0</v>
      </c>
      <c r="N43" s="276" t="s">
        <v>566</v>
      </c>
      <c r="O43" s="277" t="s">
        <v>574</v>
      </c>
      <c r="P43" s="215"/>
      <c r="Q43" s="217" t="n">
        <v>2.5</v>
      </c>
      <c r="R43" s="215"/>
      <c r="S43" s="217" t="n">
        <f aca="false">H43-E43</f>
        <v>0.08</v>
      </c>
      <c r="T43" s="278"/>
      <c r="U43" s="296" t="s">
        <v>575</v>
      </c>
      <c r="V43" s="218"/>
      <c r="W43" s="219"/>
      <c r="Y43" s="215"/>
      <c r="Z43" s="281" t="n">
        <f aca="false">V43/AB43</f>
        <v>0</v>
      </c>
      <c r="AA43" s="215" t="s">
        <v>469</v>
      </c>
      <c r="AB43" s="297" t="n">
        <f aca="false">ROUNDUP(AH43,0)</f>
        <v>1</v>
      </c>
      <c r="AC43" s="219" t="s">
        <v>470</v>
      </c>
      <c r="AD43" s="214"/>
      <c r="AE43" s="281" t="n">
        <f aca="false">V43</f>
        <v>0</v>
      </c>
      <c r="AF43" s="215" t="s">
        <v>469</v>
      </c>
      <c r="AG43" s="219"/>
      <c r="AH43" s="215" t="n">
        <f aca="false">S43/AL43</f>
        <v>0.16</v>
      </c>
      <c r="AI43" s="226" t="s">
        <v>471</v>
      </c>
      <c r="AJ43" s="215"/>
      <c r="AK43" s="219"/>
      <c r="AL43" s="282" t="n">
        <v>0.5</v>
      </c>
      <c r="AM43" s="217" t="n">
        <v>5</v>
      </c>
      <c r="AN43" s="219" t="s">
        <v>485</v>
      </c>
      <c r="AP43" s="268"/>
    </row>
    <row r="44" customFormat="false" ht="8.25" hidden="false" customHeight="true" outlineLevel="0" collapsed="false">
      <c r="C44" s="214"/>
      <c r="D44" s="215"/>
      <c r="E44" s="215"/>
      <c r="F44" s="215"/>
      <c r="G44" s="215"/>
      <c r="H44" s="215"/>
      <c r="I44" s="215"/>
      <c r="J44" s="216"/>
      <c r="K44" s="215"/>
      <c r="L44" s="215"/>
      <c r="M44" s="215"/>
      <c r="N44" s="215"/>
      <c r="O44" s="277"/>
      <c r="P44" s="215"/>
      <c r="Q44" s="217"/>
      <c r="R44" s="215"/>
      <c r="S44" s="217"/>
      <c r="T44" s="278"/>
      <c r="U44" s="279"/>
      <c r="V44" s="218"/>
      <c r="W44" s="219"/>
      <c r="Y44" s="215"/>
      <c r="Z44" s="215"/>
      <c r="AA44" s="215"/>
      <c r="AB44" s="215"/>
      <c r="AC44" s="219"/>
      <c r="AD44" s="214"/>
      <c r="AE44" s="218"/>
      <c r="AF44" s="215"/>
      <c r="AG44" s="219"/>
      <c r="AH44" s="215"/>
      <c r="AI44" s="215"/>
      <c r="AJ44" s="215"/>
      <c r="AK44" s="219"/>
      <c r="AL44" s="282"/>
      <c r="AM44" s="217"/>
      <c r="AN44" s="219"/>
      <c r="AP44" s="268"/>
    </row>
    <row r="45" customFormat="false" ht="12.75" hidden="false" customHeight="false" outlineLevel="0" collapsed="false">
      <c r="A45" s="111" t="n">
        <v>1000</v>
      </c>
      <c r="C45" s="214" t="s">
        <v>245</v>
      </c>
      <c r="D45" s="215"/>
      <c r="E45" s="204" t="n">
        <v>0</v>
      </c>
      <c r="F45" s="215" t="s">
        <v>566</v>
      </c>
      <c r="G45" s="215"/>
      <c r="H45" s="204" t="n">
        <v>0.8</v>
      </c>
      <c r="I45" s="215" t="s">
        <v>566</v>
      </c>
      <c r="J45" s="216" t="s">
        <v>245</v>
      </c>
      <c r="K45" s="274"/>
      <c r="L45" s="215" t="s">
        <v>469</v>
      </c>
      <c r="M45" s="275" t="n">
        <f aca="false">(K45*(A45*1))/($F$6)</f>
        <v>0</v>
      </c>
      <c r="N45" s="276" t="s">
        <v>566</v>
      </c>
      <c r="O45" s="277" t="s">
        <v>574</v>
      </c>
      <c r="P45" s="215"/>
      <c r="Q45" s="217" t="n">
        <v>5</v>
      </c>
      <c r="R45" s="215"/>
      <c r="S45" s="217" t="n">
        <f aca="false">H45-E45</f>
        <v>0.8</v>
      </c>
      <c r="T45" s="278"/>
      <c r="U45" s="296" t="s">
        <v>575</v>
      </c>
      <c r="V45" s="218"/>
      <c r="W45" s="219"/>
      <c r="Y45" s="215"/>
      <c r="Z45" s="281" t="n">
        <f aca="false">V45/AB45</f>
        <v>0</v>
      </c>
      <c r="AA45" s="215" t="s">
        <v>469</v>
      </c>
      <c r="AB45" s="297" t="n">
        <f aca="false">ROUNDUP(AH45,0)</f>
        <v>1</v>
      </c>
      <c r="AC45" s="219" t="s">
        <v>470</v>
      </c>
      <c r="AD45" s="214"/>
      <c r="AE45" s="281" t="n">
        <f aca="false">V45</f>
        <v>0</v>
      </c>
      <c r="AF45" s="215" t="s">
        <v>469</v>
      </c>
      <c r="AG45" s="219"/>
      <c r="AH45" s="215" t="n">
        <f aca="false">S45/AL45</f>
        <v>0.4</v>
      </c>
      <c r="AI45" s="226" t="s">
        <v>471</v>
      </c>
      <c r="AJ45" s="215"/>
      <c r="AK45" s="219"/>
      <c r="AL45" s="282" t="n">
        <v>2</v>
      </c>
      <c r="AM45" s="217" t="n">
        <v>4</v>
      </c>
      <c r="AN45" s="219" t="s">
        <v>485</v>
      </c>
      <c r="AP45" s="268"/>
    </row>
    <row r="46" customFormat="false" ht="8.25" hidden="false" customHeight="true" outlineLevel="0" collapsed="false">
      <c r="C46" s="214"/>
      <c r="D46" s="215"/>
      <c r="E46" s="215"/>
      <c r="F46" s="215"/>
      <c r="G46" s="215"/>
      <c r="H46" s="215"/>
      <c r="I46" s="215"/>
      <c r="J46" s="216"/>
      <c r="K46" s="215"/>
      <c r="L46" s="215"/>
      <c r="M46" s="215"/>
      <c r="N46" s="215"/>
      <c r="O46" s="215"/>
      <c r="P46" s="215"/>
      <c r="Q46" s="217"/>
      <c r="R46" s="215"/>
      <c r="S46" s="217"/>
      <c r="T46" s="278"/>
      <c r="U46" s="279"/>
      <c r="V46" s="218"/>
      <c r="W46" s="219"/>
      <c r="Y46" s="215"/>
      <c r="Z46" s="215"/>
      <c r="AA46" s="215"/>
      <c r="AB46" s="215"/>
      <c r="AC46" s="219"/>
      <c r="AD46" s="214"/>
      <c r="AE46" s="218"/>
      <c r="AF46" s="215"/>
      <c r="AG46" s="219"/>
      <c r="AH46" s="215"/>
      <c r="AI46" s="215"/>
      <c r="AJ46" s="215"/>
      <c r="AK46" s="219"/>
      <c r="AL46" s="282"/>
      <c r="AM46" s="217"/>
      <c r="AN46" s="219"/>
      <c r="AP46" s="268"/>
    </row>
    <row r="47" customFormat="false" ht="12.75" hidden="false" customHeight="false" outlineLevel="0" collapsed="false">
      <c r="A47" s="111" t="n">
        <v>500</v>
      </c>
      <c r="C47" s="214" t="s">
        <v>508</v>
      </c>
      <c r="D47" s="215"/>
      <c r="E47" s="204" t="n">
        <v>0</v>
      </c>
      <c r="F47" s="215" t="s">
        <v>566</v>
      </c>
      <c r="G47" s="215"/>
      <c r="H47" s="204" t="n">
        <v>0</v>
      </c>
      <c r="I47" s="215" t="s">
        <v>566</v>
      </c>
      <c r="J47" s="216" t="s">
        <v>237</v>
      </c>
      <c r="K47" s="274"/>
      <c r="L47" s="215" t="s">
        <v>469</v>
      </c>
      <c r="M47" s="275" t="n">
        <f aca="false">(K47*(A47*1))/($F$6)</f>
        <v>0</v>
      </c>
      <c r="N47" s="276" t="s">
        <v>566</v>
      </c>
      <c r="O47" s="277"/>
      <c r="P47" s="215"/>
      <c r="Q47" s="217" t="s">
        <v>509</v>
      </c>
      <c r="R47" s="215"/>
      <c r="S47" s="217" t="n">
        <f aca="false">H47-E47</f>
        <v>0</v>
      </c>
      <c r="T47" s="278"/>
      <c r="U47" s="296" t="s">
        <v>575</v>
      </c>
      <c r="V47" s="218"/>
      <c r="W47" s="219"/>
      <c r="Y47" s="215"/>
      <c r="Z47" s="215" t="s">
        <v>488</v>
      </c>
      <c r="AA47" s="215"/>
      <c r="AB47" s="215"/>
      <c r="AC47" s="219"/>
      <c r="AD47" s="214"/>
      <c r="AE47" s="281" t="n">
        <f aca="false">V47</f>
        <v>0</v>
      </c>
      <c r="AF47" s="215" t="s">
        <v>469</v>
      </c>
      <c r="AG47" s="219"/>
      <c r="AH47" s="215"/>
      <c r="AI47" s="226" t="s">
        <v>489</v>
      </c>
      <c r="AJ47" s="215"/>
      <c r="AK47" s="219" t="s">
        <v>510</v>
      </c>
      <c r="AL47" s="282" t="n">
        <v>0.05</v>
      </c>
      <c r="AM47" s="217" t="n">
        <v>0.1</v>
      </c>
      <c r="AN47" s="219" t="s">
        <v>485</v>
      </c>
      <c r="AP47" s="268"/>
    </row>
    <row r="48" customFormat="false" ht="8.25" hidden="false" customHeight="true" outlineLevel="0" collapsed="false">
      <c r="C48" s="214"/>
      <c r="D48" s="215"/>
      <c r="E48" s="215"/>
      <c r="F48" s="215"/>
      <c r="G48" s="215"/>
      <c r="H48" s="215"/>
      <c r="I48" s="215"/>
      <c r="J48" s="216"/>
      <c r="K48" s="215"/>
      <c r="L48" s="215"/>
      <c r="M48" s="215"/>
      <c r="N48" s="215"/>
      <c r="O48" s="215"/>
      <c r="P48" s="215"/>
      <c r="Q48" s="217"/>
      <c r="R48" s="215"/>
      <c r="S48" s="217"/>
      <c r="T48" s="278"/>
      <c r="U48" s="279"/>
      <c r="V48" s="218"/>
      <c r="W48" s="219"/>
      <c r="Y48" s="215"/>
      <c r="Z48" s="215"/>
      <c r="AA48" s="215"/>
      <c r="AB48" s="215"/>
      <c r="AC48" s="219"/>
      <c r="AD48" s="214"/>
      <c r="AE48" s="218"/>
      <c r="AF48" s="215"/>
      <c r="AG48" s="219"/>
      <c r="AH48" s="215"/>
      <c r="AI48" s="215"/>
      <c r="AJ48" s="215"/>
      <c r="AK48" s="219"/>
      <c r="AL48" s="282"/>
      <c r="AM48" s="217"/>
      <c r="AN48" s="219"/>
      <c r="AP48" s="268"/>
    </row>
    <row r="49" customFormat="false" ht="12.75" hidden="false" customHeight="false" outlineLevel="0" collapsed="false">
      <c r="A49" s="111" t="n">
        <v>1000</v>
      </c>
      <c r="C49" s="214" t="s">
        <v>121</v>
      </c>
      <c r="D49" s="215"/>
      <c r="E49" s="204" t="n">
        <v>0</v>
      </c>
      <c r="F49" s="215" t="s">
        <v>566</v>
      </c>
      <c r="G49" s="215"/>
      <c r="H49" s="204" t="n">
        <v>0.0011</v>
      </c>
      <c r="I49" s="215" t="s">
        <v>40</v>
      </c>
      <c r="J49" s="216" t="s">
        <v>121</v>
      </c>
      <c r="K49" s="274"/>
      <c r="L49" s="215" t="s">
        <v>469</v>
      </c>
      <c r="M49" s="275" t="n">
        <f aca="false">(K49*(A49*1))/($F$6)</f>
        <v>0</v>
      </c>
      <c r="N49" s="276" t="s">
        <v>566</v>
      </c>
      <c r="O49" s="277" t="n">
        <f aca="false">K49/V49</f>
        <v>0</v>
      </c>
      <c r="P49" s="215"/>
      <c r="Q49" s="217" t="s">
        <v>479</v>
      </c>
      <c r="R49" s="215"/>
      <c r="S49" s="217" t="n">
        <f aca="false">H49-E49</f>
        <v>0.0011</v>
      </c>
      <c r="T49" s="298" t="n">
        <f aca="false">H49</f>
        <v>0.0011</v>
      </c>
      <c r="U49" s="279" t="str">
        <f aca="false">I49</f>
        <v>mg/L</v>
      </c>
      <c r="V49" s="281" t="n">
        <f aca="false">S49*$F$6/A49*1000</f>
        <v>4.163951E-010</v>
      </c>
      <c r="W49" s="219" t="s">
        <v>469</v>
      </c>
      <c r="Y49" s="215"/>
      <c r="Z49" s="281" t="n">
        <f aca="false">V49/AB49</f>
        <v>4.163951E-010</v>
      </c>
      <c r="AA49" s="215" t="s">
        <v>469</v>
      </c>
      <c r="AB49" s="226" t="n">
        <f aca="false">ROUNDUP(AH49,0)</f>
        <v>1</v>
      </c>
      <c r="AC49" s="299" t="s">
        <v>470</v>
      </c>
      <c r="AD49" s="300"/>
      <c r="AE49" s="281" t="n">
        <f aca="false">V49</f>
        <v>4.163951E-010</v>
      </c>
      <c r="AF49" s="301" t="s">
        <v>469</v>
      </c>
      <c r="AG49" s="299"/>
      <c r="AH49" s="283" t="n">
        <f aca="false">S49/AL49</f>
        <v>0.011</v>
      </c>
      <c r="AI49" s="302" t="s">
        <v>480</v>
      </c>
      <c r="AJ49" s="215"/>
      <c r="AK49" s="219"/>
      <c r="AL49" s="282" t="n">
        <v>0.1</v>
      </c>
      <c r="AM49" s="217" t="n">
        <v>0.2</v>
      </c>
      <c r="AN49" s="219" t="s">
        <v>40</v>
      </c>
      <c r="AP49" s="268"/>
    </row>
    <row r="50" customFormat="false" ht="8.25" hidden="false" customHeight="true" outlineLevel="0" collapsed="false">
      <c r="C50" s="214"/>
      <c r="D50" s="215"/>
      <c r="E50" s="215"/>
      <c r="F50" s="215"/>
      <c r="G50" s="215"/>
      <c r="H50" s="215"/>
      <c r="I50" s="215"/>
      <c r="J50" s="216"/>
      <c r="K50" s="215"/>
      <c r="L50" s="215"/>
      <c r="M50" s="215"/>
      <c r="N50" s="215"/>
      <c r="O50" s="215"/>
      <c r="P50" s="215"/>
      <c r="Q50" s="217"/>
      <c r="R50" s="215"/>
      <c r="S50" s="217"/>
      <c r="T50" s="278"/>
      <c r="U50" s="279"/>
      <c r="V50" s="218"/>
      <c r="W50" s="219"/>
      <c r="Y50" s="215"/>
      <c r="Z50" s="303"/>
      <c r="AA50" s="215"/>
      <c r="AB50" s="226"/>
      <c r="AC50" s="219"/>
      <c r="AD50" s="214"/>
      <c r="AE50" s="218"/>
      <c r="AF50" s="215"/>
      <c r="AG50" s="219"/>
      <c r="AH50" s="277"/>
      <c r="AI50" s="215"/>
      <c r="AJ50" s="215"/>
      <c r="AK50" s="219"/>
      <c r="AL50" s="282"/>
      <c r="AM50" s="217"/>
      <c r="AN50" s="219"/>
      <c r="AP50" s="268"/>
    </row>
    <row r="51" customFormat="false" ht="12.75" hidden="false" customHeight="false" outlineLevel="0" collapsed="false">
      <c r="A51" s="111" t="n">
        <v>100</v>
      </c>
      <c r="C51" s="214" t="s">
        <v>155</v>
      </c>
      <c r="D51" s="215"/>
      <c r="E51" s="204" t="n">
        <v>0</v>
      </c>
      <c r="F51" s="215" t="s">
        <v>566</v>
      </c>
      <c r="G51" s="215"/>
      <c r="H51" s="204" t="n">
        <v>0</v>
      </c>
      <c r="I51" s="215" t="s">
        <v>566</v>
      </c>
      <c r="J51" s="216" t="s">
        <v>155</v>
      </c>
      <c r="K51" s="274"/>
      <c r="L51" s="215" t="s">
        <v>469</v>
      </c>
      <c r="M51" s="275" t="n">
        <f aca="false">(K51*(A51*1))/($F$6)</f>
        <v>0</v>
      </c>
      <c r="N51" s="276" t="s">
        <v>566</v>
      </c>
      <c r="O51" s="277"/>
      <c r="P51" s="215"/>
      <c r="Q51" s="217" t="n">
        <v>15</v>
      </c>
      <c r="R51" s="215"/>
      <c r="S51" s="217" t="n">
        <f aca="false">H51-E51</f>
        <v>0</v>
      </c>
      <c r="T51" s="278"/>
      <c r="U51" s="296" t="s">
        <v>575</v>
      </c>
      <c r="V51" s="218"/>
      <c r="W51" s="219"/>
      <c r="Y51" s="215"/>
      <c r="Z51" s="281" t="e">
        <f aca="false">V51/AB51</f>
        <v>#DIV/0!</v>
      </c>
      <c r="AA51" s="218" t="s">
        <v>469</v>
      </c>
      <c r="AB51" s="297" t="n">
        <f aca="false">ROUNDUP(AH51,0)</f>
        <v>0</v>
      </c>
      <c r="AC51" s="299" t="s">
        <v>470</v>
      </c>
      <c r="AD51" s="300"/>
      <c r="AE51" s="281" t="n">
        <f aca="false">V51</f>
        <v>0</v>
      </c>
      <c r="AF51" s="301" t="s">
        <v>469</v>
      </c>
      <c r="AG51" s="299"/>
      <c r="AH51" s="215" t="n">
        <f aca="false">S51/AL51</f>
        <v>0</v>
      </c>
      <c r="AI51" s="226" t="s">
        <v>471</v>
      </c>
      <c r="AJ51" s="215"/>
      <c r="AK51" s="219"/>
      <c r="AL51" s="282" t="n">
        <v>8</v>
      </c>
      <c r="AM51" s="217" t="n">
        <v>15</v>
      </c>
      <c r="AN51" s="219" t="s">
        <v>485</v>
      </c>
      <c r="AP51" s="268"/>
    </row>
    <row r="52" customFormat="false" ht="8.25" hidden="false" customHeight="true" outlineLevel="0" collapsed="false">
      <c r="C52" s="214"/>
      <c r="D52" s="215"/>
      <c r="E52" s="215"/>
      <c r="F52" s="215"/>
      <c r="G52" s="215"/>
      <c r="H52" s="215"/>
      <c r="I52" s="215"/>
      <c r="J52" s="216"/>
      <c r="K52" s="215"/>
      <c r="L52" s="215"/>
      <c r="M52" s="215"/>
      <c r="N52" s="215"/>
      <c r="O52" s="215"/>
      <c r="P52" s="215"/>
      <c r="Q52" s="217"/>
      <c r="R52" s="215"/>
      <c r="S52" s="217"/>
      <c r="T52" s="278"/>
      <c r="U52" s="279"/>
      <c r="V52" s="218"/>
      <c r="W52" s="219"/>
      <c r="Y52" s="215"/>
      <c r="Z52" s="218"/>
      <c r="AA52" s="215"/>
      <c r="AB52" s="304"/>
      <c r="AC52" s="219"/>
      <c r="AD52" s="214"/>
      <c r="AE52" s="218"/>
      <c r="AF52" s="215"/>
      <c r="AG52" s="219"/>
      <c r="AH52" s="215"/>
      <c r="AI52" s="215"/>
      <c r="AJ52" s="215"/>
      <c r="AK52" s="219"/>
      <c r="AL52" s="282"/>
      <c r="AM52" s="217"/>
      <c r="AN52" s="219"/>
      <c r="AP52" s="268"/>
    </row>
    <row r="53" customFormat="false" ht="12.75" hidden="false" customHeight="false" outlineLevel="0" collapsed="false">
      <c r="A53" s="111" t="n">
        <v>1000</v>
      </c>
      <c r="C53" s="214" t="s">
        <v>475</v>
      </c>
      <c r="D53" s="215"/>
      <c r="E53" s="204" t="n">
        <v>0</v>
      </c>
      <c r="F53" s="215" t="s">
        <v>40</v>
      </c>
      <c r="G53" s="215"/>
      <c r="H53" s="204" t="n">
        <v>0</v>
      </c>
      <c r="I53" s="215" t="s">
        <v>40</v>
      </c>
      <c r="J53" s="216" t="s">
        <v>475</v>
      </c>
      <c r="K53" s="274"/>
      <c r="L53" s="215" t="s">
        <v>469</v>
      </c>
      <c r="M53" s="294" t="n">
        <f aca="false">(K53*(A53*1))/(($F$6)*1000)</f>
        <v>0</v>
      </c>
      <c r="N53" s="276" t="s">
        <v>40</v>
      </c>
      <c r="O53" s="277"/>
      <c r="P53" s="215"/>
      <c r="Q53" s="217" t="n">
        <v>1.5</v>
      </c>
      <c r="R53" s="215"/>
      <c r="S53" s="217" t="n">
        <f aca="false">H53-E53</f>
        <v>0</v>
      </c>
      <c r="T53" s="278"/>
      <c r="U53" s="296" t="s">
        <v>575</v>
      </c>
      <c r="V53" s="218"/>
      <c r="W53" s="219"/>
      <c r="Y53" s="215"/>
      <c r="Z53" s="281" t="e">
        <f aca="false">V53/AB53</f>
        <v>#DIV/0!</v>
      </c>
      <c r="AA53" s="215" t="s">
        <v>469</v>
      </c>
      <c r="AB53" s="226" t="n">
        <f aca="false">ROUNDUP(AH53,0)</f>
        <v>0</v>
      </c>
      <c r="AC53" s="299" t="s">
        <v>470</v>
      </c>
      <c r="AD53" s="300"/>
      <c r="AE53" s="281" t="n">
        <f aca="false">V53</f>
        <v>0</v>
      </c>
      <c r="AF53" s="301" t="s">
        <v>469</v>
      </c>
      <c r="AG53" s="299"/>
      <c r="AH53" s="277" t="n">
        <f aca="false">S53/AL53</f>
        <v>0</v>
      </c>
      <c r="AI53" s="226" t="s">
        <v>471</v>
      </c>
      <c r="AJ53" s="215"/>
      <c r="AK53" s="219" t="s">
        <v>476</v>
      </c>
      <c r="AL53" s="282" t="n">
        <v>0.1</v>
      </c>
      <c r="AM53" s="217" t="n">
        <v>1.7</v>
      </c>
      <c r="AN53" s="219" t="s">
        <v>40</v>
      </c>
      <c r="AO53" s="204" t="s">
        <v>103</v>
      </c>
      <c r="AP53" s="268"/>
    </row>
    <row r="54" customFormat="false" ht="8.25" hidden="false" customHeight="true" outlineLevel="0" collapsed="false">
      <c r="C54" s="214"/>
      <c r="D54" s="215"/>
      <c r="E54" s="215"/>
      <c r="F54" s="215"/>
      <c r="G54" s="215"/>
      <c r="H54" s="215"/>
      <c r="I54" s="215"/>
      <c r="J54" s="216"/>
      <c r="K54" s="215"/>
      <c r="L54" s="215"/>
      <c r="M54" s="215"/>
      <c r="N54" s="215"/>
      <c r="O54" s="215"/>
      <c r="P54" s="215"/>
      <c r="Q54" s="217"/>
      <c r="R54" s="215"/>
      <c r="S54" s="217"/>
      <c r="T54" s="278"/>
      <c r="U54" s="279"/>
      <c r="V54" s="218"/>
      <c r="W54" s="219"/>
      <c r="Y54" s="215"/>
      <c r="Z54" s="303"/>
      <c r="AA54" s="215"/>
      <c r="AB54" s="226"/>
      <c r="AC54" s="219"/>
      <c r="AD54" s="214"/>
      <c r="AE54" s="218"/>
      <c r="AF54" s="215"/>
      <c r="AG54" s="219"/>
      <c r="AH54" s="277"/>
      <c r="AI54" s="215"/>
      <c r="AJ54" s="215"/>
      <c r="AK54" s="219"/>
      <c r="AL54" s="282"/>
      <c r="AM54" s="217"/>
      <c r="AN54" s="219"/>
      <c r="AP54" s="268"/>
    </row>
    <row r="55" customFormat="false" ht="12.75" hidden="false" customHeight="false" outlineLevel="0" collapsed="false">
      <c r="A55" s="111" t="n">
        <v>4000</v>
      </c>
      <c r="C55" s="214" t="s">
        <v>102</v>
      </c>
      <c r="D55" s="215"/>
      <c r="E55" s="204" t="n">
        <v>0</v>
      </c>
      <c r="F55" s="215" t="s">
        <v>40</v>
      </c>
      <c r="G55" s="215"/>
      <c r="H55" s="204" t="n">
        <v>0</v>
      </c>
      <c r="I55" s="215" t="s">
        <v>40</v>
      </c>
      <c r="J55" s="216" t="s">
        <v>102</v>
      </c>
      <c r="K55" s="274"/>
      <c r="L55" s="215" t="s">
        <v>469</v>
      </c>
      <c r="M55" s="275" t="n">
        <f aca="false">(K55*(A55*1))/(($F$6)*1000)</f>
        <v>0</v>
      </c>
      <c r="N55" s="276" t="s">
        <v>40</v>
      </c>
      <c r="O55" s="277"/>
      <c r="P55" s="215"/>
      <c r="Q55" s="217" t="n">
        <v>6</v>
      </c>
      <c r="R55" s="215"/>
      <c r="S55" s="217" t="n">
        <f aca="false">H55-E55</f>
        <v>0</v>
      </c>
      <c r="T55" s="278"/>
      <c r="U55" s="296" t="s">
        <v>575</v>
      </c>
      <c r="V55" s="218"/>
      <c r="W55" s="219"/>
      <c r="Y55" s="215"/>
      <c r="Z55" s="281" t="e">
        <f aca="false">V55/AB55</f>
        <v>#DIV/0!</v>
      </c>
      <c r="AA55" s="215" t="s">
        <v>469</v>
      </c>
      <c r="AB55" s="226" t="n">
        <f aca="false">ROUNDUP(AH55,0)</f>
        <v>0</v>
      </c>
      <c r="AC55" s="299" t="s">
        <v>470</v>
      </c>
      <c r="AD55" s="300"/>
      <c r="AE55" s="281" t="n">
        <f aca="false">V55</f>
        <v>0</v>
      </c>
      <c r="AF55" s="301" t="s">
        <v>469</v>
      </c>
      <c r="AG55" s="299"/>
      <c r="AH55" s="277" t="n">
        <f aca="false">S55/AL55</f>
        <v>0</v>
      </c>
      <c r="AI55" s="226" t="s">
        <v>471</v>
      </c>
      <c r="AJ55" s="215"/>
      <c r="AK55" s="219" t="s">
        <v>473</v>
      </c>
      <c r="AL55" s="282" t="n">
        <v>1</v>
      </c>
      <c r="AM55" s="217" t="s">
        <v>474</v>
      </c>
      <c r="AN55" s="219" t="s">
        <v>40</v>
      </c>
      <c r="AP55" s="268"/>
    </row>
    <row r="56" customFormat="false" ht="8.25" hidden="false" customHeight="true" outlineLevel="0" collapsed="false">
      <c r="C56" s="214"/>
      <c r="D56" s="215"/>
      <c r="E56" s="215"/>
      <c r="F56" s="215"/>
      <c r="G56" s="215"/>
      <c r="H56" s="215"/>
      <c r="I56" s="215"/>
      <c r="J56" s="216"/>
      <c r="K56" s="215"/>
      <c r="L56" s="215"/>
      <c r="M56" s="215"/>
      <c r="N56" s="215"/>
      <c r="O56" s="215"/>
      <c r="P56" s="215"/>
      <c r="Q56" s="217"/>
      <c r="R56" s="215"/>
      <c r="S56" s="217"/>
      <c r="T56" s="278"/>
      <c r="U56" s="279"/>
      <c r="V56" s="218"/>
      <c r="W56" s="219"/>
      <c r="Y56" s="215"/>
      <c r="Z56" s="303"/>
      <c r="AA56" s="215"/>
      <c r="AB56" s="226"/>
      <c r="AC56" s="219"/>
      <c r="AD56" s="214"/>
      <c r="AE56" s="218"/>
      <c r="AF56" s="215"/>
      <c r="AG56" s="219"/>
      <c r="AH56" s="277"/>
      <c r="AI56" s="215"/>
      <c r="AJ56" s="215"/>
      <c r="AK56" s="219"/>
      <c r="AL56" s="282"/>
      <c r="AM56" s="217"/>
      <c r="AN56" s="219"/>
      <c r="AP56" s="268"/>
    </row>
    <row r="57" customFormat="false" ht="12.75" hidden="false" customHeight="false" outlineLevel="0" collapsed="false">
      <c r="A57" s="111" t="n">
        <v>54000</v>
      </c>
      <c r="C57" s="214" t="s">
        <v>468</v>
      </c>
      <c r="D57" s="215"/>
      <c r="E57" s="204" t="n">
        <v>0</v>
      </c>
      <c r="F57" s="215" t="s">
        <v>40</v>
      </c>
      <c r="G57" s="215"/>
      <c r="H57" s="204" t="n">
        <v>0</v>
      </c>
      <c r="I57" s="215" t="s">
        <v>40</v>
      </c>
      <c r="J57" s="216" t="s">
        <v>468</v>
      </c>
      <c r="K57" s="274"/>
      <c r="L57" s="215" t="s">
        <v>469</v>
      </c>
      <c r="M57" s="275" t="n">
        <f aca="false">(K57*(A57*1))/(($F$6)*1000)</f>
        <v>0</v>
      </c>
      <c r="N57" s="276" t="s">
        <v>40</v>
      </c>
      <c r="O57" s="277"/>
      <c r="P57" s="215"/>
      <c r="Q57" s="217" t="n">
        <v>85</v>
      </c>
      <c r="R57" s="215"/>
      <c r="S57" s="217" t="n">
        <f aca="false">H57-E57</f>
        <v>0</v>
      </c>
      <c r="T57" s="278"/>
      <c r="U57" s="296" t="s">
        <v>575</v>
      </c>
      <c r="V57" s="218"/>
      <c r="W57" s="219"/>
      <c r="Y57" s="215"/>
      <c r="Z57" s="281" t="e">
        <f aca="false">V57/AB57</f>
        <v>#DIV/0!</v>
      </c>
      <c r="AA57" s="215" t="s">
        <v>469</v>
      </c>
      <c r="AB57" s="226" t="n">
        <f aca="false">ROUNDUP(AH57,0)</f>
        <v>0</v>
      </c>
      <c r="AC57" s="299" t="s">
        <v>470</v>
      </c>
      <c r="AD57" s="300"/>
      <c r="AE57" s="281" t="n">
        <f aca="false">V57</f>
        <v>0</v>
      </c>
      <c r="AF57" s="301" t="s">
        <v>469</v>
      </c>
      <c r="AG57" s="299"/>
      <c r="AH57" s="277" t="n">
        <f aca="false">S57/AL57</f>
        <v>0</v>
      </c>
      <c r="AI57" s="226" t="s">
        <v>471</v>
      </c>
      <c r="AJ57" s="215"/>
      <c r="AK57" s="219" t="s">
        <v>472</v>
      </c>
      <c r="AL57" s="282" t="n">
        <v>10</v>
      </c>
      <c r="AM57" s="217" t="n">
        <v>95</v>
      </c>
      <c r="AN57" s="219" t="s">
        <v>40</v>
      </c>
      <c r="AP57" s="268"/>
    </row>
    <row r="58" customFormat="false" ht="8.25" hidden="false" customHeight="true" outlineLevel="0" collapsed="false">
      <c r="C58" s="214"/>
      <c r="D58" s="215"/>
      <c r="E58" s="215"/>
      <c r="F58" s="215"/>
      <c r="G58" s="215"/>
      <c r="H58" s="215"/>
      <c r="I58" s="215"/>
      <c r="J58" s="216"/>
      <c r="K58" s="215"/>
      <c r="L58" s="215"/>
      <c r="M58" s="215"/>
      <c r="N58" s="215"/>
      <c r="O58" s="215"/>
      <c r="P58" s="215"/>
      <c r="Q58" s="217"/>
      <c r="R58" s="215"/>
      <c r="S58" s="217"/>
      <c r="T58" s="278"/>
      <c r="U58" s="279"/>
      <c r="V58" s="218"/>
      <c r="W58" s="219"/>
      <c r="Y58" s="215"/>
      <c r="Z58" s="303"/>
      <c r="AA58" s="215"/>
      <c r="AB58" s="226"/>
      <c r="AC58" s="219"/>
      <c r="AD58" s="214"/>
      <c r="AE58" s="218"/>
      <c r="AF58" s="215"/>
      <c r="AG58" s="219"/>
      <c r="AH58" s="277"/>
      <c r="AI58" s="215"/>
      <c r="AJ58" s="215"/>
      <c r="AK58" s="219"/>
      <c r="AL58" s="282"/>
      <c r="AM58" s="217"/>
      <c r="AN58" s="219"/>
      <c r="AP58" s="268"/>
    </row>
    <row r="59" customFormat="false" ht="12.75" hidden="false" customHeight="false" outlineLevel="0" collapsed="false">
      <c r="A59" s="111" t="n">
        <v>100</v>
      </c>
      <c r="C59" s="214" t="s">
        <v>165</v>
      </c>
      <c r="D59" s="215"/>
      <c r="E59" s="204" t="n">
        <v>0</v>
      </c>
      <c r="F59" s="215" t="s">
        <v>566</v>
      </c>
      <c r="G59" s="215"/>
      <c r="H59" s="204" t="n">
        <v>0</v>
      </c>
      <c r="I59" s="215" t="s">
        <v>566</v>
      </c>
      <c r="J59" s="216" t="s">
        <v>165</v>
      </c>
      <c r="K59" s="274"/>
      <c r="L59" s="215" t="s">
        <v>469</v>
      </c>
      <c r="M59" s="275" t="n">
        <f aca="false">(K59*(A59*1))/(($F$6)*1)</f>
        <v>0</v>
      </c>
      <c r="N59" s="276" t="s">
        <v>566</v>
      </c>
      <c r="O59" s="277"/>
      <c r="P59" s="215"/>
      <c r="Q59" s="217" t="n">
        <v>15</v>
      </c>
      <c r="R59" s="215"/>
      <c r="S59" s="217" t="n">
        <f aca="false">H59-E59</f>
        <v>0</v>
      </c>
      <c r="T59" s="278"/>
      <c r="U59" s="296" t="s">
        <v>575</v>
      </c>
      <c r="V59" s="218"/>
      <c r="W59" s="219"/>
      <c r="Y59" s="215"/>
      <c r="Z59" s="281" t="e">
        <f aca="false">V59/AB59</f>
        <v>#DIV/0!</v>
      </c>
      <c r="AA59" s="215" t="s">
        <v>469</v>
      </c>
      <c r="AB59" s="297" t="n">
        <f aca="false">ROUNDUP(AH59,0)</f>
        <v>0</v>
      </c>
      <c r="AC59" s="219" t="s">
        <v>470</v>
      </c>
      <c r="AD59" s="214"/>
      <c r="AE59" s="281" t="n">
        <f aca="false">V59</f>
        <v>0</v>
      </c>
      <c r="AF59" s="215" t="s">
        <v>469</v>
      </c>
      <c r="AG59" s="219"/>
      <c r="AH59" s="215" t="n">
        <f aca="false">S59/AL59</f>
        <v>0</v>
      </c>
      <c r="AI59" s="226" t="s">
        <v>471</v>
      </c>
      <c r="AJ59" s="215"/>
      <c r="AK59" s="219"/>
      <c r="AL59" s="282" t="n">
        <v>3</v>
      </c>
      <c r="AM59" s="217" t="n">
        <v>12</v>
      </c>
      <c r="AN59" s="219" t="s">
        <v>485</v>
      </c>
      <c r="AP59" s="268"/>
    </row>
    <row r="60" customFormat="false" ht="8.25" hidden="false" customHeight="true" outlineLevel="0" collapsed="false">
      <c r="C60" s="214"/>
      <c r="D60" s="215"/>
      <c r="E60" s="215"/>
      <c r="F60" s="215"/>
      <c r="G60" s="215"/>
      <c r="H60" s="215"/>
      <c r="I60" s="215"/>
      <c r="J60" s="216"/>
      <c r="K60" s="215"/>
      <c r="L60" s="215"/>
      <c r="M60" s="215"/>
      <c r="N60" s="215"/>
      <c r="O60" s="215"/>
      <c r="P60" s="215"/>
      <c r="Q60" s="217"/>
      <c r="R60" s="215"/>
      <c r="S60" s="217"/>
      <c r="T60" s="278"/>
      <c r="U60" s="279"/>
      <c r="V60" s="218"/>
      <c r="W60" s="219"/>
      <c r="Y60" s="215"/>
      <c r="Z60" s="218"/>
      <c r="AA60" s="215"/>
      <c r="AB60" s="304"/>
      <c r="AC60" s="219"/>
      <c r="AD60" s="214"/>
      <c r="AE60" s="218"/>
      <c r="AF60" s="215"/>
      <c r="AG60" s="219"/>
      <c r="AH60" s="215"/>
      <c r="AI60" s="215"/>
      <c r="AJ60" s="215"/>
      <c r="AK60" s="219"/>
      <c r="AL60" s="282"/>
      <c r="AM60" s="217"/>
      <c r="AN60" s="219"/>
      <c r="AP60" s="268"/>
    </row>
    <row r="61" customFormat="false" ht="12.75" hidden="false" customHeight="false" outlineLevel="0" collapsed="false">
      <c r="A61" s="111" t="n">
        <v>54000</v>
      </c>
      <c r="C61" s="214" t="s">
        <v>576</v>
      </c>
      <c r="D61" s="215"/>
      <c r="E61" s="204" t="n">
        <v>0</v>
      </c>
      <c r="F61" s="215" t="s">
        <v>40</v>
      </c>
      <c r="G61" s="215"/>
      <c r="H61" s="204" t="n">
        <v>0</v>
      </c>
      <c r="I61" s="215" t="s">
        <v>40</v>
      </c>
      <c r="J61" s="216" t="s">
        <v>94</v>
      </c>
      <c r="K61" s="274"/>
      <c r="L61" s="215" t="s">
        <v>469</v>
      </c>
      <c r="M61" s="275" t="n">
        <f aca="false">(K61*(A61*1))/(($F$6)*1000)</f>
        <v>0</v>
      </c>
      <c r="N61" s="276" t="s">
        <v>40</v>
      </c>
      <c r="O61" s="277"/>
      <c r="P61" s="215"/>
      <c r="Q61" s="282" t="n">
        <v>10</v>
      </c>
      <c r="R61" s="215"/>
      <c r="S61" s="217" t="n">
        <f aca="false">H61-E61</f>
        <v>0</v>
      </c>
      <c r="T61" s="278"/>
      <c r="U61" s="296" t="s">
        <v>575</v>
      </c>
      <c r="V61" s="218"/>
      <c r="W61" s="219"/>
      <c r="Y61" s="215"/>
      <c r="Z61" s="281" t="e">
        <f aca="false">V61/AB61</f>
        <v>#DIV/0!</v>
      </c>
      <c r="AA61" s="215" t="s">
        <v>469</v>
      </c>
      <c r="AB61" s="305" t="n">
        <f aca="false">ROUNDUP(AH61,0)</f>
        <v>0</v>
      </c>
      <c r="AC61" s="219" t="s">
        <v>470</v>
      </c>
      <c r="AD61" s="215"/>
      <c r="AE61" s="281" t="n">
        <f aca="false">V61</f>
        <v>0</v>
      </c>
      <c r="AF61" s="215" t="s">
        <v>469</v>
      </c>
      <c r="AG61" s="219"/>
      <c r="AH61" s="277" t="n">
        <f aca="false">S61/AL61</f>
        <v>0</v>
      </c>
      <c r="AI61" s="215" t="s">
        <v>478</v>
      </c>
      <c r="AJ61" s="215"/>
      <c r="AK61" s="219"/>
      <c r="AL61" s="282" t="n">
        <v>1</v>
      </c>
      <c r="AM61" s="217" t="n">
        <v>10</v>
      </c>
      <c r="AN61" s="219" t="s">
        <v>40</v>
      </c>
      <c r="AP61" s="268"/>
    </row>
    <row r="62" customFormat="false" ht="8.25" hidden="false" customHeight="true" outlineLevel="0" collapsed="false">
      <c r="C62" s="214"/>
      <c r="D62" s="215"/>
      <c r="E62" s="215"/>
      <c r="F62" s="215"/>
      <c r="G62" s="215"/>
      <c r="H62" s="215"/>
      <c r="I62" s="215"/>
      <c r="J62" s="216"/>
      <c r="K62" s="215"/>
      <c r="L62" s="215"/>
      <c r="M62" s="215"/>
      <c r="N62" s="215"/>
      <c r="O62" s="215"/>
      <c r="P62" s="215"/>
      <c r="Q62" s="282"/>
      <c r="R62" s="215"/>
      <c r="S62" s="217"/>
      <c r="T62" s="278"/>
      <c r="U62" s="279"/>
      <c r="V62" s="218"/>
      <c r="W62" s="219"/>
      <c r="Y62" s="215"/>
      <c r="Z62" s="303"/>
      <c r="AA62" s="215"/>
      <c r="AB62" s="305"/>
      <c r="AC62" s="219"/>
      <c r="AD62" s="215"/>
      <c r="AE62" s="218"/>
      <c r="AF62" s="215"/>
      <c r="AG62" s="219"/>
      <c r="AH62" s="277"/>
      <c r="AI62" s="215"/>
      <c r="AJ62" s="215"/>
      <c r="AK62" s="219"/>
      <c r="AL62" s="282"/>
      <c r="AM62" s="217"/>
      <c r="AN62" s="219"/>
      <c r="AP62" s="268"/>
    </row>
    <row r="63" customFormat="false" ht="12.75" hidden="false" customHeight="false" outlineLevel="0" collapsed="false">
      <c r="A63" s="111" t="n">
        <v>49000</v>
      </c>
      <c r="C63" s="214" t="s">
        <v>577</v>
      </c>
      <c r="D63" s="215"/>
      <c r="E63" s="204" t="n">
        <v>0</v>
      </c>
      <c r="F63" s="215" t="s">
        <v>40</v>
      </c>
      <c r="G63" s="215"/>
      <c r="H63" s="204" t="n">
        <v>1</v>
      </c>
      <c r="I63" s="215" t="s">
        <v>40</v>
      </c>
      <c r="J63" s="216" t="s">
        <v>78</v>
      </c>
      <c r="K63" s="274"/>
      <c r="L63" s="215" t="s">
        <v>469</v>
      </c>
      <c r="M63" s="275" t="n">
        <f aca="false">(K63*(A63*1))/(($F$6)*1000)</f>
        <v>0</v>
      </c>
      <c r="N63" s="276" t="s">
        <v>40</v>
      </c>
      <c r="O63" s="277"/>
      <c r="P63" s="215"/>
      <c r="Q63" s="306" t="n">
        <v>410</v>
      </c>
      <c r="R63" s="215"/>
      <c r="S63" s="217" t="n">
        <f aca="false">H63-E63</f>
        <v>1</v>
      </c>
      <c r="T63" s="278"/>
      <c r="U63" s="296" t="s">
        <v>575</v>
      </c>
      <c r="V63" s="218"/>
      <c r="W63" s="219"/>
      <c r="Y63" s="215"/>
      <c r="Z63" s="281" t="n">
        <f aca="false">V63/AB63</f>
        <v>0</v>
      </c>
      <c r="AA63" s="215" t="s">
        <v>469</v>
      </c>
      <c r="AB63" s="305" t="n">
        <f aca="false">ROUNDUP(AH63,0)</f>
        <v>1</v>
      </c>
      <c r="AC63" s="219" t="s">
        <v>470</v>
      </c>
      <c r="AD63" s="215"/>
      <c r="AE63" s="281" t="n">
        <f aca="false">V63</f>
        <v>0</v>
      </c>
      <c r="AF63" s="215" t="s">
        <v>469</v>
      </c>
      <c r="AG63" s="219"/>
      <c r="AH63" s="277" t="n">
        <f aca="false">S63/AL63</f>
        <v>0.05</v>
      </c>
      <c r="AI63" s="215" t="s">
        <v>478</v>
      </c>
      <c r="AJ63" s="215"/>
      <c r="AK63" s="219"/>
      <c r="AL63" s="282" t="n">
        <v>20</v>
      </c>
      <c r="AM63" s="217" t="n">
        <v>410</v>
      </c>
      <c r="AN63" s="219" t="s">
        <v>40</v>
      </c>
      <c r="AP63" s="268"/>
    </row>
    <row r="64" customFormat="false" ht="8.25" hidden="false" customHeight="true" outlineLevel="0" collapsed="false">
      <c r="C64" s="214"/>
      <c r="D64" s="215"/>
      <c r="E64" s="215"/>
      <c r="F64" s="215"/>
      <c r="G64" s="215"/>
      <c r="H64" s="215"/>
      <c r="I64" s="215"/>
      <c r="J64" s="216"/>
      <c r="K64" s="215"/>
      <c r="L64" s="215"/>
      <c r="M64" s="215"/>
      <c r="N64" s="215"/>
      <c r="O64" s="215"/>
      <c r="P64" s="215"/>
      <c r="Q64" s="217"/>
      <c r="R64" s="215"/>
      <c r="S64" s="217"/>
      <c r="T64" s="278"/>
      <c r="U64" s="279"/>
      <c r="V64" s="218"/>
      <c r="W64" s="219"/>
      <c r="Y64" s="215"/>
      <c r="Z64" s="303"/>
      <c r="AA64" s="215"/>
      <c r="AB64" s="305"/>
      <c r="AC64" s="219"/>
      <c r="AD64" s="215"/>
      <c r="AE64" s="218"/>
      <c r="AF64" s="215"/>
      <c r="AG64" s="219"/>
      <c r="AH64" s="277"/>
      <c r="AI64" s="215"/>
      <c r="AJ64" s="215"/>
      <c r="AK64" s="219"/>
      <c r="AL64" s="282"/>
      <c r="AM64" s="217"/>
      <c r="AN64" s="219"/>
      <c r="AP64" s="268"/>
    </row>
    <row r="65" customFormat="false" ht="14.25" hidden="false" customHeight="true" outlineLevel="0" collapsed="false">
      <c r="A65" s="111" t="n">
        <v>189.4</v>
      </c>
      <c r="C65" s="214" t="s">
        <v>511</v>
      </c>
      <c r="D65" s="215"/>
      <c r="E65" s="204" t="n">
        <v>0</v>
      </c>
      <c r="F65" s="215" t="s">
        <v>566</v>
      </c>
      <c r="G65" s="215"/>
      <c r="H65" s="204" t="n">
        <v>0.5</v>
      </c>
      <c r="I65" s="215" t="s">
        <v>566</v>
      </c>
      <c r="J65" s="216" t="s">
        <v>578</v>
      </c>
      <c r="K65" s="274"/>
      <c r="L65" s="215" t="s">
        <v>469</v>
      </c>
      <c r="M65" s="275" t="n">
        <f aca="false">(K65*(A65*1))/($F$6)</f>
        <v>0</v>
      </c>
      <c r="N65" s="276" t="s">
        <v>566</v>
      </c>
      <c r="O65" s="277" t="n">
        <f aca="false">K65/V65</f>
        <v>0</v>
      </c>
      <c r="P65" s="215"/>
      <c r="Q65" s="217" t="s">
        <v>512</v>
      </c>
      <c r="R65" s="215"/>
      <c r="S65" s="217" t="n">
        <f aca="false">H65-E65</f>
        <v>0.5</v>
      </c>
      <c r="T65" s="278" t="n">
        <f aca="false">H65</f>
        <v>0.5</v>
      </c>
      <c r="U65" s="279" t="str">
        <f aca="false">I65</f>
        <v>ug/L</v>
      </c>
      <c r="V65" s="281" t="n">
        <f aca="false">S65*$F$6/A65*1</f>
        <v>9.9931626187962E-010</v>
      </c>
      <c r="W65" s="219" t="s">
        <v>469</v>
      </c>
      <c r="Y65" s="215"/>
      <c r="Z65" s="215" t="s">
        <v>488</v>
      </c>
      <c r="AA65" s="215"/>
      <c r="AB65" s="215"/>
      <c r="AC65" s="219"/>
      <c r="AD65" s="214"/>
      <c r="AE65" s="281" t="n">
        <f aca="false">V65</f>
        <v>9.9931626187962E-010</v>
      </c>
      <c r="AF65" s="215" t="s">
        <v>469</v>
      </c>
      <c r="AG65" s="219"/>
      <c r="AH65" s="215"/>
      <c r="AI65" s="215" t="s">
        <v>513</v>
      </c>
      <c r="AJ65" s="215"/>
      <c r="AK65" s="219" t="s">
        <v>490</v>
      </c>
      <c r="AL65" s="282" t="n">
        <v>0.1</v>
      </c>
      <c r="AM65" s="217" t="n">
        <v>0.5</v>
      </c>
      <c r="AN65" s="219" t="s">
        <v>485</v>
      </c>
      <c r="AP65" s="268"/>
    </row>
    <row r="66" customFormat="false" ht="8.25" hidden="false" customHeight="true" outlineLevel="0" collapsed="false">
      <c r="C66" s="286"/>
      <c r="D66" s="229"/>
      <c r="E66" s="229"/>
      <c r="F66" s="229"/>
      <c r="G66" s="229"/>
      <c r="H66" s="229"/>
      <c r="I66" s="229"/>
      <c r="J66" s="232"/>
      <c r="K66" s="229"/>
      <c r="L66" s="229"/>
      <c r="M66" s="229"/>
      <c r="N66" s="229"/>
      <c r="O66" s="229"/>
      <c r="P66" s="229"/>
      <c r="Q66" s="233"/>
      <c r="R66" s="229"/>
      <c r="S66" s="233"/>
      <c r="T66" s="287"/>
      <c r="U66" s="233"/>
      <c r="V66" s="234"/>
      <c r="W66" s="235"/>
      <c r="Y66" s="229"/>
      <c r="Z66" s="229"/>
      <c r="AA66" s="229"/>
      <c r="AB66" s="229"/>
      <c r="AC66" s="235"/>
      <c r="AD66" s="286"/>
      <c r="AE66" s="234"/>
      <c r="AF66" s="229"/>
      <c r="AG66" s="235"/>
      <c r="AH66" s="229"/>
      <c r="AI66" s="229"/>
      <c r="AJ66" s="229"/>
      <c r="AK66" s="235"/>
      <c r="AL66" s="236"/>
      <c r="AM66" s="233"/>
      <c r="AN66" s="235"/>
      <c r="AP66" s="288"/>
    </row>
    <row r="67" customFormat="false" ht="8.25" hidden="false" customHeight="true" outlineLevel="0" collapsed="false">
      <c r="AK67" s="204"/>
      <c r="AP67" s="208"/>
    </row>
    <row r="68" customFormat="false" ht="27.75" hidden="false" customHeight="true" outlineLevel="0" collapsed="false">
      <c r="C68" s="237" t="s">
        <v>579</v>
      </c>
      <c r="D68" s="238"/>
      <c r="E68" s="238"/>
      <c r="F68" s="238"/>
      <c r="G68" s="238"/>
      <c r="H68" s="238"/>
      <c r="I68" s="238"/>
      <c r="J68" s="240"/>
      <c r="K68" s="238"/>
      <c r="L68" s="238"/>
      <c r="M68" s="241"/>
      <c r="N68" s="271"/>
      <c r="O68" s="242"/>
      <c r="P68" s="242"/>
      <c r="Q68" s="242"/>
      <c r="R68" s="242"/>
      <c r="S68" s="244"/>
      <c r="T68" s="244"/>
      <c r="U68" s="244"/>
      <c r="V68" s="245"/>
      <c r="W68" s="246"/>
      <c r="Y68" s="247" t="s">
        <v>452</v>
      </c>
      <c r="Z68" s="247"/>
      <c r="AA68" s="247"/>
      <c r="AB68" s="247"/>
      <c r="AC68" s="247"/>
      <c r="AD68" s="247"/>
      <c r="AE68" s="247"/>
      <c r="AF68" s="247"/>
      <c r="AG68" s="247"/>
      <c r="AH68" s="242"/>
      <c r="AI68" s="242"/>
      <c r="AJ68" s="242"/>
      <c r="AK68" s="246"/>
      <c r="AL68" s="243"/>
      <c r="AM68" s="244"/>
      <c r="AN68" s="246"/>
      <c r="AP68" s="251"/>
    </row>
    <row r="69" customFormat="false" ht="39.75" hidden="false" customHeight="true" outlineLevel="0" collapsed="false">
      <c r="A69" s="111" t="s">
        <v>454</v>
      </c>
      <c r="C69" s="252" t="s">
        <v>515</v>
      </c>
      <c r="D69" s="253"/>
      <c r="E69" s="253" t="s">
        <v>482</v>
      </c>
      <c r="F69" s="253" t="s">
        <v>457</v>
      </c>
      <c r="G69" s="253"/>
      <c r="H69" s="253" t="s">
        <v>483</v>
      </c>
      <c r="I69" s="253" t="s">
        <v>457</v>
      </c>
      <c r="J69" s="255" t="s">
        <v>561</v>
      </c>
      <c r="K69" s="255"/>
      <c r="L69" s="255"/>
      <c r="M69" s="255" t="s">
        <v>562</v>
      </c>
      <c r="N69" s="255"/>
      <c r="O69" s="255" t="s">
        <v>563</v>
      </c>
      <c r="P69" s="255"/>
      <c r="Q69" s="257" t="s">
        <v>459</v>
      </c>
      <c r="R69" s="253"/>
      <c r="S69" s="258" t="s">
        <v>460</v>
      </c>
      <c r="T69" s="258"/>
      <c r="U69" s="258"/>
      <c r="V69" s="307"/>
      <c r="W69" s="235"/>
      <c r="Y69" s="289" t="s">
        <v>462</v>
      </c>
      <c r="Z69" s="289"/>
      <c r="AA69" s="289"/>
      <c r="AB69" s="262" t="s">
        <v>463</v>
      </c>
      <c r="AC69" s="262"/>
      <c r="AD69" s="290"/>
      <c r="AE69" s="291" t="s">
        <v>484</v>
      </c>
      <c r="AF69" s="290"/>
      <c r="AG69" s="292"/>
      <c r="AH69" s="229"/>
      <c r="AI69" s="253" t="s">
        <v>517</v>
      </c>
      <c r="AJ69" s="253"/>
      <c r="AK69" s="267"/>
      <c r="AL69" s="255" t="s">
        <v>518</v>
      </c>
      <c r="AM69" s="257" t="s">
        <v>459</v>
      </c>
      <c r="AN69" s="235" t="s">
        <v>457</v>
      </c>
      <c r="AP69" s="268"/>
    </row>
    <row r="70" customFormat="false" ht="8.25" hidden="false" customHeight="true" outlineLevel="0" collapsed="false">
      <c r="C70" s="214"/>
      <c r="D70" s="215"/>
      <c r="E70" s="215"/>
      <c r="F70" s="215"/>
      <c r="G70" s="215"/>
      <c r="H70" s="215"/>
      <c r="I70" s="215"/>
      <c r="J70" s="216"/>
      <c r="K70" s="215"/>
      <c r="L70" s="215"/>
      <c r="M70" s="215"/>
      <c r="N70" s="215"/>
      <c r="O70" s="215"/>
      <c r="P70" s="215"/>
      <c r="Q70" s="215"/>
      <c r="R70" s="215"/>
      <c r="S70" s="217"/>
      <c r="T70" s="217"/>
      <c r="U70" s="217"/>
      <c r="V70" s="218"/>
      <c r="W70" s="219"/>
      <c r="Y70" s="242"/>
      <c r="Z70" s="242"/>
      <c r="AA70" s="242"/>
      <c r="AB70" s="242"/>
      <c r="AC70" s="246"/>
      <c r="AD70" s="242"/>
      <c r="AE70" s="245"/>
      <c r="AF70" s="242"/>
      <c r="AG70" s="246"/>
      <c r="AH70" s="215"/>
      <c r="AI70" s="215"/>
      <c r="AJ70" s="215"/>
      <c r="AK70" s="219"/>
      <c r="AL70" s="220"/>
      <c r="AM70" s="217"/>
      <c r="AN70" s="219"/>
      <c r="AP70" s="268"/>
    </row>
    <row r="71" customFormat="false" ht="12.75" hidden="false" customHeight="false" outlineLevel="0" collapsed="false">
      <c r="A71" s="111" t="n">
        <v>49567.3</v>
      </c>
      <c r="C71" s="214" t="s">
        <v>580</v>
      </c>
      <c r="D71" s="215"/>
      <c r="E71" s="204" t="n">
        <v>0</v>
      </c>
      <c r="F71" s="215" t="s">
        <v>40</v>
      </c>
      <c r="G71" s="215"/>
      <c r="H71" s="204" t="n">
        <v>0</v>
      </c>
      <c r="I71" s="215" t="s">
        <v>40</v>
      </c>
      <c r="J71" s="216" t="s">
        <v>69</v>
      </c>
      <c r="K71" s="274"/>
      <c r="L71" s="215" t="s">
        <v>469</v>
      </c>
      <c r="M71" s="275" t="n">
        <f aca="false">(K71*(A71*1))/(($F$6)*1000)</f>
        <v>0</v>
      </c>
      <c r="N71" s="276" t="s">
        <v>40</v>
      </c>
      <c r="O71" s="277" t="s">
        <v>581</v>
      </c>
      <c r="P71" s="215"/>
      <c r="Q71" s="217" t="s">
        <v>522</v>
      </c>
      <c r="R71" s="215"/>
      <c r="S71" s="217" t="n">
        <f aca="false">H71-E71</f>
        <v>0</v>
      </c>
      <c r="T71" s="217"/>
      <c r="U71" s="217"/>
      <c r="V71" s="218"/>
      <c r="W71" s="219"/>
      <c r="Y71" s="215"/>
      <c r="Z71" s="281" t="e">
        <f aca="false">V71/AB71</f>
        <v>#DIV/0!</v>
      </c>
      <c r="AA71" s="215" t="s">
        <v>469</v>
      </c>
      <c r="AB71" s="305" t="n">
        <f aca="false">ROUNDUP(AH71,0)</f>
        <v>0</v>
      </c>
      <c r="AC71" s="219" t="s">
        <v>470</v>
      </c>
      <c r="AD71" s="215"/>
      <c r="AE71" s="281" t="n">
        <f aca="false">V71</f>
        <v>0</v>
      </c>
      <c r="AF71" s="215" t="s">
        <v>469</v>
      </c>
      <c r="AG71" s="219"/>
      <c r="AH71" s="277" t="n">
        <f aca="false">S71/AL71</f>
        <v>0</v>
      </c>
      <c r="AI71" s="215" t="s">
        <v>523</v>
      </c>
      <c r="AJ71" s="215"/>
      <c r="AK71" s="219"/>
      <c r="AL71" s="282" t="n">
        <v>20</v>
      </c>
      <c r="AM71" s="217" t="n">
        <v>420</v>
      </c>
      <c r="AN71" s="219" t="s">
        <v>40</v>
      </c>
      <c r="AP71" s="268"/>
    </row>
    <row r="72" customFormat="false" ht="8.25" hidden="false" customHeight="true" outlineLevel="0" collapsed="false">
      <c r="C72" s="214"/>
      <c r="D72" s="215"/>
      <c r="E72" s="215"/>
      <c r="F72" s="215"/>
      <c r="G72" s="215"/>
      <c r="H72" s="215"/>
      <c r="I72" s="215"/>
      <c r="J72" s="216"/>
      <c r="K72" s="215"/>
      <c r="L72" s="215"/>
      <c r="M72" s="215"/>
      <c r="N72" s="215"/>
      <c r="O72" s="215"/>
      <c r="P72" s="215"/>
      <c r="Q72" s="217"/>
      <c r="R72" s="215"/>
      <c r="S72" s="217"/>
      <c r="T72" s="217"/>
      <c r="U72" s="217"/>
      <c r="V72" s="218"/>
      <c r="W72" s="219"/>
      <c r="Y72" s="215"/>
      <c r="Z72" s="303"/>
      <c r="AA72" s="215"/>
      <c r="AB72" s="305"/>
      <c r="AC72" s="219"/>
      <c r="AD72" s="215"/>
      <c r="AE72" s="218"/>
      <c r="AF72" s="215"/>
      <c r="AG72" s="219"/>
      <c r="AH72" s="277"/>
      <c r="AI72" s="215"/>
      <c r="AJ72" s="215"/>
      <c r="AK72" s="219"/>
      <c r="AL72" s="282"/>
      <c r="AM72" s="217"/>
      <c r="AN72" s="219"/>
      <c r="AP72" s="268"/>
    </row>
    <row r="73" customFormat="false" ht="12.75" hidden="false" customHeight="false" outlineLevel="0" collapsed="false">
      <c r="A73" s="111" t="n">
        <v>65520</v>
      </c>
      <c r="C73" s="214" t="s">
        <v>582</v>
      </c>
      <c r="D73" s="215"/>
      <c r="E73" s="204" t="n">
        <v>0</v>
      </c>
      <c r="F73" s="215" t="s">
        <v>40</v>
      </c>
      <c r="G73" s="215"/>
      <c r="H73" s="204" t="n">
        <v>0</v>
      </c>
      <c r="I73" s="215" t="s">
        <v>40</v>
      </c>
      <c r="J73" s="216" t="s">
        <v>69</v>
      </c>
      <c r="K73" s="274"/>
      <c r="L73" s="215" t="s">
        <v>469</v>
      </c>
      <c r="M73" s="275" t="n">
        <f aca="false">(K73*(A73*1))/(($F$6)*1000)</f>
        <v>0</v>
      </c>
      <c r="N73" s="276" t="s">
        <v>40</v>
      </c>
      <c r="O73" s="277" t="s">
        <v>581</v>
      </c>
      <c r="P73" s="215"/>
      <c r="Q73" s="217" t="s">
        <v>522</v>
      </c>
      <c r="R73" s="215"/>
      <c r="S73" s="217" t="n">
        <f aca="false">H73-E73</f>
        <v>0</v>
      </c>
      <c r="T73" s="217"/>
      <c r="U73" s="217"/>
      <c r="V73" s="218"/>
      <c r="W73" s="219"/>
      <c r="Y73" s="215"/>
      <c r="Z73" s="281" t="e">
        <f aca="false">V73/AB73</f>
        <v>#DIV/0!</v>
      </c>
      <c r="AA73" s="215" t="s">
        <v>469</v>
      </c>
      <c r="AB73" s="305" t="n">
        <f aca="false">ROUNDUP(AH73,0)</f>
        <v>0</v>
      </c>
      <c r="AC73" s="219" t="s">
        <v>470</v>
      </c>
      <c r="AD73" s="215"/>
      <c r="AE73" s="281" t="n">
        <f aca="false">V73</f>
        <v>0</v>
      </c>
      <c r="AF73" s="215" t="s">
        <v>469</v>
      </c>
      <c r="AG73" s="219"/>
      <c r="AH73" s="277" t="n">
        <f aca="false">S73/AL73</f>
        <v>0</v>
      </c>
      <c r="AI73" s="215" t="s">
        <v>523</v>
      </c>
      <c r="AJ73" s="215"/>
      <c r="AK73" s="219"/>
      <c r="AL73" s="282" t="n">
        <v>20</v>
      </c>
      <c r="AM73" s="217" t="n">
        <v>420</v>
      </c>
      <c r="AN73" s="219" t="s">
        <v>40</v>
      </c>
      <c r="AP73" s="268"/>
    </row>
    <row r="74" customFormat="false" ht="8.25" hidden="false" customHeight="true" outlineLevel="0" collapsed="false">
      <c r="C74" s="214"/>
      <c r="D74" s="215"/>
      <c r="E74" s="215"/>
      <c r="F74" s="215"/>
      <c r="G74" s="215"/>
      <c r="H74" s="215"/>
      <c r="I74" s="215"/>
      <c r="J74" s="216"/>
      <c r="K74" s="215"/>
      <c r="L74" s="215"/>
      <c r="M74" s="215"/>
      <c r="N74" s="215"/>
      <c r="O74" s="215"/>
      <c r="P74" s="215"/>
      <c r="Q74" s="217"/>
      <c r="R74" s="215"/>
      <c r="S74" s="217"/>
      <c r="T74" s="217"/>
      <c r="U74" s="217"/>
      <c r="V74" s="218"/>
      <c r="W74" s="219"/>
      <c r="Y74" s="215"/>
      <c r="Z74" s="303"/>
      <c r="AA74" s="215"/>
      <c r="AB74" s="305"/>
      <c r="AC74" s="219"/>
      <c r="AD74" s="215"/>
      <c r="AE74" s="218"/>
      <c r="AF74" s="215"/>
      <c r="AG74" s="219"/>
      <c r="AH74" s="277"/>
      <c r="AI74" s="215"/>
      <c r="AJ74" s="215"/>
      <c r="AK74" s="219"/>
      <c r="AL74" s="282"/>
      <c r="AM74" s="217"/>
      <c r="AN74" s="219"/>
      <c r="AP74" s="268"/>
    </row>
    <row r="75" customFormat="false" ht="12.75" hidden="false" customHeight="false" outlineLevel="0" collapsed="false">
      <c r="A75" s="111" t="n">
        <v>41622</v>
      </c>
      <c r="C75" s="214" t="s">
        <v>583</v>
      </c>
      <c r="D75" s="215"/>
      <c r="E75" s="204" t="n">
        <v>0</v>
      </c>
      <c r="F75" s="215" t="s">
        <v>40</v>
      </c>
      <c r="G75" s="215"/>
      <c r="H75" s="204" t="n">
        <v>0</v>
      </c>
      <c r="I75" s="215" t="s">
        <v>40</v>
      </c>
      <c r="J75" s="216" t="s">
        <v>39</v>
      </c>
      <c r="K75" s="274"/>
      <c r="L75" s="215" t="s">
        <v>469</v>
      </c>
      <c r="M75" s="275" t="n">
        <f aca="false">(K75*(A75*1))/(($F$6)*1000)</f>
        <v>0</v>
      </c>
      <c r="N75" s="276" t="s">
        <v>40</v>
      </c>
      <c r="O75" s="277" t="s">
        <v>581</v>
      </c>
      <c r="P75" s="215"/>
      <c r="Q75" s="306" t="n">
        <v>1350</v>
      </c>
      <c r="R75" s="215"/>
      <c r="S75" s="217" t="n">
        <f aca="false">H75-E75</f>
        <v>0</v>
      </c>
      <c r="T75" s="217"/>
      <c r="U75" s="217"/>
      <c r="V75" s="218"/>
      <c r="W75" s="219"/>
      <c r="Y75" s="215"/>
      <c r="Z75" s="281" t="e">
        <f aca="false">V75/AB75</f>
        <v>#DIV/0!</v>
      </c>
      <c r="AA75" s="215" t="s">
        <v>469</v>
      </c>
      <c r="AB75" s="305" t="n">
        <f aca="false">ROUNDUP(AH75,0)</f>
        <v>0</v>
      </c>
      <c r="AC75" s="219" t="s">
        <v>470</v>
      </c>
      <c r="AD75" s="215"/>
      <c r="AE75" s="281" t="n">
        <f aca="false">V75</f>
        <v>0</v>
      </c>
      <c r="AF75" s="215" t="s">
        <v>469</v>
      </c>
      <c r="AG75" s="219"/>
      <c r="AH75" s="277" t="n">
        <f aca="false">S75/AL75</f>
        <v>0</v>
      </c>
      <c r="AI75" s="215" t="s">
        <v>523</v>
      </c>
      <c r="AJ75" s="215"/>
      <c r="AK75" s="219"/>
      <c r="AL75" s="282" t="n">
        <v>30</v>
      </c>
      <c r="AM75" s="217" t="n">
        <v>1350</v>
      </c>
      <c r="AN75" s="219" t="s">
        <v>40</v>
      </c>
      <c r="AP75" s="268"/>
    </row>
    <row r="76" customFormat="false" ht="8.25" hidden="false" customHeight="true" outlineLevel="0" collapsed="false">
      <c r="C76" s="214"/>
      <c r="D76" s="215"/>
      <c r="E76" s="215"/>
      <c r="F76" s="215"/>
      <c r="G76" s="215"/>
      <c r="H76" s="215"/>
      <c r="I76" s="215"/>
      <c r="J76" s="216"/>
      <c r="K76" s="215"/>
      <c r="L76" s="215"/>
      <c r="M76" s="215"/>
      <c r="N76" s="215"/>
      <c r="O76" s="215"/>
      <c r="P76" s="215"/>
      <c r="Q76" s="217"/>
      <c r="R76" s="215"/>
      <c r="S76" s="217"/>
      <c r="T76" s="217"/>
      <c r="U76" s="217"/>
      <c r="V76" s="218"/>
      <c r="W76" s="219"/>
      <c r="Y76" s="215"/>
      <c r="Z76" s="303"/>
      <c r="AA76" s="215"/>
      <c r="AB76" s="305"/>
      <c r="AC76" s="219"/>
      <c r="AD76" s="215"/>
      <c r="AE76" s="218"/>
      <c r="AF76" s="215"/>
      <c r="AG76" s="219"/>
      <c r="AH76" s="277"/>
      <c r="AI76" s="215"/>
      <c r="AJ76" s="215"/>
      <c r="AK76" s="219"/>
      <c r="AL76" s="282"/>
      <c r="AM76" s="217"/>
      <c r="AN76" s="219"/>
      <c r="AP76" s="268"/>
    </row>
    <row r="77" customFormat="false" ht="12.75" hidden="false" customHeight="false" outlineLevel="0" collapsed="false">
      <c r="A77" s="111" t="n">
        <v>44160</v>
      </c>
      <c r="C77" s="214" t="s">
        <v>584</v>
      </c>
      <c r="D77" s="215"/>
      <c r="E77" s="204" t="n">
        <v>0</v>
      </c>
      <c r="F77" s="215" t="s">
        <v>40</v>
      </c>
      <c r="G77" s="215"/>
      <c r="H77" s="204" t="n">
        <v>0</v>
      </c>
      <c r="I77" s="215" t="s">
        <v>40</v>
      </c>
      <c r="J77" s="216" t="s">
        <v>39</v>
      </c>
      <c r="K77" s="274"/>
      <c r="L77" s="215" t="s">
        <v>469</v>
      </c>
      <c r="M77" s="275" t="n">
        <f aca="false">(K77*(A77*1))/(($F$6)*1000)</f>
        <v>0</v>
      </c>
      <c r="N77" s="276" t="s">
        <v>40</v>
      </c>
      <c r="O77" s="277" t="s">
        <v>581</v>
      </c>
      <c r="P77" s="215"/>
      <c r="Q77" s="306" t="n">
        <v>1350</v>
      </c>
      <c r="R77" s="215"/>
      <c r="S77" s="217" t="n">
        <f aca="false">H77-E77</f>
        <v>0</v>
      </c>
      <c r="T77" s="217"/>
      <c r="U77" s="217"/>
      <c r="V77" s="218"/>
      <c r="W77" s="219"/>
      <c r="Y77" s="215"/>
      <c r="Z77" s="281" t="e">
        <f aca="false">V77/AB77</f>
        <v>#DIV/0!</v>
      </c>
      <c r="AA77" s="215" t="s">
        <v>469</v>
      </c>
      <c r="AB77" s="305" t="n">
        <f aca="false">ROUNDUP(AH77,0)</f>
        <v>0</v>
      </c>
      <c r="AC77" s="219" t="s">
        <v>470</v>
      </c>
      <c r="AD77" s="215"/>
      <c r="AE77" s="281" t="n">
        <f aca="false">V77</f>
        <v>0</v>
      </c>
      <c r="AF77" s="215" t="s">
        <v>469</v>
      </c>
      <c r="AG77" s="219"/>
      <c r="AH77" s="277" t="n">
        <f aca="false">S77/AL77</f>
        <v>0</v>
      </c>
      <c r="AI77" s="215" t="s">
        <v>523</v>
      </c>
      <c r="AJ77" s="215"/>
      <c r="AK77" s="219"/>
      <c r="AL77" s="282" t="n">
        <v>30</v>
      </c>
      <c r="AM77" s="217" t="n">
        <v>1350</v>
      </c>
      <c r="AN77" s="219" t="s">
        <v>40</v>
      </c>
      <c r="AP77" s="268"/>
    </row>
    <row r="78" customFormat="false" ht="8.25" hidden="false" customHeight="true" outlineLevel="0" collapsed="false">
      <c r="C78" s="286"/>
      <c r="D78" s="229"/>
      <c r="E78" s="229"/>
      <c r="F78" s="229"/>
      <c r="G78" s="229"/>
      <c r="H78" s="229"/>
      <c r="I78" s="229"/>
      <c r="J78" s="232"/>
      <c r="K78" s="229"/>
      <c r="L78" s="229"/>
      <c r="M78" s="229"/>
      <c r="N78" s="229"/>
      <c r="O78" s="229"/>
      <c r="P78" s="229"/>
      <c r="Q78" s="229"/>
      <c r="R78" s="229"/>
      <c r="S78" s="233"/>
      <c r="T78" s="233"/>
      <c r="U78" s="233"/>
      <c r="V78" s="234"/>
      <c r="W78" s="235"/>
      <c r="Y78" s="229"/>
      <c r="Z78" s="229"/>
      <c r="AA78" s="229"/>
      <c r="AB78" s="229"/>
      <c r="AC78" s="235"/>
      <c r="AD78" s="229"/>
      <c r="AE78" s="234"/>
      <c r="AF78" s="229"/>
      <c r="AG78" s="235"/>
      <c r="AH78" s="229"/>
      <c r="AI78" s="229"/>
      <c r="AJ78" s="229"/>
      <c r="AK78" s="235"/>
      <c r="AL78" s="236"/>
      <c r="AM78" s="233"/>
      <c r="AN78" s="235"/>
      <c r="AP78" s="288"/>
    </row>
    <row r="79" customFormat="false" ht="8.25" hidden="false" customHeight="true" outlineLevel="0" collapsed="false">
      <c r="AK79" s="204"/>
      <c r="AP79" s="208"/>
    </row>
    <row r="80" customFormat="false" ht="27.75" hidden="true" customHeight="true" outlineLevel="0" collapsed="false">
      <c r="C80" s="237" t="s">
        <v>528</v>
      </c>
      <c r="D80" s="238"/>
      <c r="E80" s="238"/>
      <c r="F80" s="241"/>
      <c r="G80" s="242"/>
      <c r="H80" s="242"/>
      <c r="I80" s="242"/>
      <c r="J80" s="272"/>
      <c r="K80" s="242"/>
      <c r="L80" s="242"/>
      <c r="M80" s="242"/>
      <c r="N80" s="242"/>
      <c r="O80" s="242"/>
      <c r="P80" s="242"/>
      <c r="Q80" s="242"/>
      <c r="R80" s="242"/>
      <c r="S80" s="244"/>
      <c r="T80" s="244"/>
      <c r="U80" s="244"/>
      <c r="V80" s="245"/>
      <c r="W80" s="242"/>
      <c r="Y80" s="247" t="s">
        <v>452</v>
      </c>
      <c r="Z80" s="247"/>
      <c r="AA80" s="247"/>
      <c r="AB80" s="247"/>
      <c r="AC80" s="247"/>
      <c r="AD80" s="247"/>
      <c r="AE80" s="247"/>
      <c r="AF80" s="247"/>
      <c r="AG80" s="247"/>
      <c r="AH80" s="242"/>
      <c r="AI80" s="242"/>
      <c r="AJ80" s="242"/>
      <c r="AK80" s="246"/>
      <c r="AL80" s="243"/>
      <c r="AM80" s="244"/>
      <c r="AN80" s="246"/>
      <c r="AP80" s="251"/>
    </row>
    <row r="81" customFormat="false" ht="39.75" hidden="true" customHeight="true" outlineLevel="0" collapsed="false">
      <c r="A81" s="111" t="s">
        <v>454</v>
      </c>
      <c r="C81" s="252" t="s">
        <v>515</v>
      </c>
      <c r="D81" s="253"/>
      <c r="E81" s="253" t="s">
        <v>482</v>
      </c>
      <c r="F81" s="253" t="s">
        <v>457</v>
      </c>
      <c r="G81" s="253"/>
      <c r="H81" s="253" t="s">
        <v>483</v>
      </c>
      <c r="I81" s="253" t="s">
        <v>457</v>
      </c>
      <c r="J81" s="256"/>
      <c r="K81" s="253"/>
      <c r="L81" s="253"/>
      <c r="M81" s="253"/>
      <c r="N81" s="253"/>
      <c r="O81" s="253"/>
      <c r="P81" s="253"/>
      <c r="Q81" s="257" t="s">
        <v>459</v>
      </c>
      <c r="R81" s="253"/>
      <c r="S81" s="258" t="s">
        <v>460</v>
      </c>
      <c r="T81" s="258"/>
      <c r="U81" s="258"/>
      <c r="V81" s="307" t="s">
        <v>516</v>
      </c>
      <c r="W81" s="229"/>
      <c r="Y81" s="289" t="s">
        <v>462</v>
      </c>
      <c r="Z81" s="289"/>
      <c r="AA81" s="289"/>
      <c r="AB81" s="262" t="s">
        <v>463</v>
      </c>
      <c r="AC81" s="262"/>
      <c r="AD81" s="290"/>
      <c r="AE81" s="291" t="s">
        <v>484</v>
      </c>
      <c r="AF81" s="290"/>
      <c r="AG81" s="292"/>
      <c r="AH81" s="229"/>
      <c r="AI81" s="253"/>
      <c r="AJ81" s="253"/>
      <c r="AK81" s="267"/>
      <c r="AL81" s="255" t="s">
        <v>518</v>
      </c>
      <c r="AM81" s="257" t="s">
        <v>459</v>
      </c>
      <c r="AN81" s="235" t="s">
        <v>457</v>
      </c>
      <c r="AP81" s="268"/>
    </row>
    <row r="82" customFormat="false" ht="8.25" hidden="true" customHeight="true" outlineLevel="0" collapsed="false">
      <c r="C82" s="214"/>
      <c r="D82" s="215"/>
      <c r="E82" s="215"/>
      <c r="F82" s="215"/>
      <c r="G82" s="215"/>
      <c r="H82" s="215"/>
      <c r="I82" s="215"/>
      <c r="J82" s="216"/>
      <c r="K82" s="215"/>
      <c r="L82" s="215"/>
      <c r="M82" s="215"/>
      <c r="N82" s="215"/>
      <c r="O82" s="215"/>
      <c r="P82" s="215"/>
      <c r="Q82" s="215"/>
      <c r="R82" s="215"/>
      <c r="S82" s="217"/>
      <c r="T82" s="217"/>
      <c r="U82" s="217"/>
      <c r="V82" s="218"/>
      <c r="W82" s="215"/>
      <c r="Y82" s="242"/>
      <c r="Z82" s="242"/>
      <c r="AA82" s="242"/>
      <c r="AB82" s="242"/>
      <c r="AC82" s="246"/>
      <c r="AD82" s="242"/>
      <c r="AE82" s="245"/>
      <c r="AF82" s="242"/>
      <c r="AG82" s="246"/>
      <c r="AH82" s="215"/>
      <c r="AI82" s="215"/>
      <c r="AJ82" s="215"/>
      <c r="AK82" s="219"/>
      <c r="AL82" s="220"/>
      <c r="AM82" s="217"/>
      <c r="AN82" s="219"/>
      <c r="AP82" s="268"/>
    </row>
    <row r="83" customFormat="false" ht="12.75" hidden="true" customHeight="false" outlineLevel="0" collapsed="false">
      <c r="A83" s="111" t="n">
        <v>30280</v>
      </c>
      <c r="C83" s="214" t="s">
        <v>585</v>
      </c>
      <c r="D83" s="215"/>
      <c r="E83" s="204" t="n">
        <v>0</v>
      </c>
      <c r="F83" s="215" t="s">
        <v>40</v>
      </c>
      <c r="G83" s="215"/>
      <c r="H83" s="204" t="n">
        <v>0</v>
      </c>
      <c r="I83" s="215" t="s">
        <v>40</v>
      </c>
      <c r="J83" s="216"/>
      <c r="K83" s="215"/>
      <c r="L83" s="215"/>
      <c r="M83" s="215"/>
      <c r="N83" s="215"/>
      <c r="O83" s="215"/>
      <c r="P83" s="215"/>
      <c r="Q83" s="282" t="n">
        <v>10</v>
      </c>
      <c r="R83" s="215"/>
      <c r="S83" s="217" t="n">
        <f aca="false">H83-E83</f>
        <v>0</v>
      </c>
      <c r="T83" s="217"/>
      <c r="U83" s="217"/>
      <c r="V83" s="281" t="n">
        <f aca="false">S83*$F$6/A83*1000</f>
        <v>0</v>
      </c>
      <c r="W83" s="215" t="s">
        <v>469</v>
      </c>
      <c r="Y83" s="215"/>
      <c r="Z83" s="281" t="e">
        <f aca="false">V83/AB83</f>
        <v>#DIV/0!</v>
      </c>
      <c r="AA83" s="215" t="s">
        <v>469</v>
      </c>
      <c r="AB83" s="305" t="n">
        <f aca="false">ROUNDUP(AH83,0)</f>
        <v>0</v>
      </c>
      <c r="AC83" s="219" t="s">
        <v>470</v>
      </c>
      <c r="AD83" s="215"/>
      <c r="AE83" s="281" t="n">
        <f aca="false">V83</f>
        <v>0</v>
      </c>
      <c r="AF83" s="215" t="s">
        <v>469</v>
      </c>
      <c r="AG83" s="219"/>
      <c r="AH83" s="277" t="n">
        <f aca="false">S83/AL83</f>
        <v>0</v>
      </c>
      <c r="AI83" s="215" t="s">
        <v>530</v>
      </c>
      <c r="AJ83" s="215"/>
      <c r="AK83" s="219"/>
      <c r="AL83" s="282" t="n">
        <v>1</v>
      </c>
      <c r="AM83" s="217" t="n">
        <v>10</v>
      </c>
      <c r="AN83" s="219" t="s">
        <v>40</v>
      </c>
      <c r="AP83" s="268"/>
    </row>
    <row r="84" customFormat="false" ht="8.25" hidden="true" customHeight="true" outlineLevel="0" collapsed="false">
      <c r="C84" s="214"/>
      <c r="D84" s="215"/>
      <c r="E84" s="215"/>
      <c r="F84" s="215"/>
      <c r="G84" s="215"/>
      <c r="H84" s="215"/>
      <c r="I84" s="215"/>
      <c r="J84" s="216"/>
      <c r="K84" s="215"/>
      <c r="L84" s="215"/>
      <c r="M84" s="215"/>
      <c r="N84" s="215"/>
      <c r="O84" s="215"/>
      <c r="P84" s="215"/>
      <c r="Q84" s="282"/>
      <c r="R84" s="215"/>
      <c r="S84" s="217"/>
      <c r="T84" s="217"/>
      <c r="U84" s="217"/>
      <c r="V84" s="218"/>
      <c r="W84" s="215"/>
      <c r="Y84" s="215"/>
      <c r="Z84" s="303"/>
      <c r="AA84" s="215"/>
      <c r="AB84" s="305"/>
      <c r="AC84" s="219"/>
      <c r="AD84" s="215"/>
      <c r="AE84" s="218"/>
      <c r="AF84" s="215"/>
      <c r="AG84" s="219"/>
      <c r="AH84" s="277"/>
      <c r="AI84" s="215"/>
      <c r="AJ84" s="215"/>
      <c r="AK84" s="219"/>
      <c r="AL84" s="282"/>
      <c r="AM84" s="217"/>
      <c r="AN84" s="219"/>
      <c r="AP84" s="268"/>
    </row>
    <row r="85" customFormat="false" ht="12.75" hidden="true" customHeight="false" outlineLevel="0" collapsed="false">
      <c r="A85" s="111" t="n">
        <v>80000</v>
      </c>
      <c r="C85" s="214" t="s">
        <v>586</v>
      </c>
      <c r="D85" s="215"/>
      <c r="E85" s="204" t="n">
        <v>0</v>
      </c>
      <c r="F85" s="215" t="s">
        <v>40</v>
      </c>
      <c r="G85" s="215"/>
      <c r="H85" s="204" t="n">
        <v>0</v>
      </c>
      <c r="I85" s="215" t="s">
        <v>40</v>
      </c>
      <c r="J85" s="216"/>
      <c r="K85" s="215"/>
      <c r="L85" s="215"/>
      <c r="M85" s="215"/>
      <c r="N85" s="215"/>
      <c r="O85" s="215"/>
      <c r="P85" s="215"/>
      <c r="Q85" s="306" t="n">
        <v>410</v>
      </c>
      <c r="R85" s="215"/>
      <c r="S85" s="217" t="n">
        <f aca="false">H85-E85</f>
        <v>0</v>
      </c>
      <c r="T85" s="217"/>
      <c r="U85" s="217"/>
      <c r="V85" s="281" t="n">
        <f aca="false">S85*$F$6/A85*1000</f>
        <v>0</v>
      </c>
      <c r="W85" s="215" t="s">
        <v>469</v>
      </c>
      <c r="Y85" s="215"/>
      <c r="Z85" s="281" t="e">
        <f aca="false">V85/AB85</f>
        <v>#DIV/0!</v>
      </c>
      <c r="AA85" s="215" t="s">
        <v>469</v>
      </c>
      <c r="AB85" s="305" t="n">
        <f aca="false">ROUNDUP(AH85,0)</f>
        <v>0</v>
      </c>
      <c r="AC85" s="219" t="s">
        <v>470</v>
      </c>
      <c r="AD85" s="215"/>
      <c r="AE85" s="281" t="n">
        <f aca="false">V85</f>
        <v>0</v>
      </c>
      <c r="AF85" s="215" t="s">
        <v>469</v>
      </c>
      <c r="AG85" s="219"/>
      <c r="AH85" s="277" t="n">
        <f aca="false">S85/AL85</f>
        <v>0</v>
      </c>
      <c r="AI85" s="215" t="s">
        <v>530</v>
      </c>
      <c r="AJ85" s="215"/>
      <c r="AK85" s="219"/>
      <c r="AL85" s="282" t="n">
        <v>20</v>
      </c>
      <c r="AM85" s="217" t="n">
        <v>410</v>
      </c>
      <c r="AN85" s="219" t="s">
        <v>40</v>
      </c>
      <c r="AP85" s="268"/>
    </row>
    <row r="86" customFormat="false" ht="8.25" hidden="true" customHeight="true" outlineLevel="0" collapsed="false">
      <c r="C86" s="214"/>
      <c r="D86" s="215"/>
      <c r="E86" s="215"/>
      <c r="F86" s="215"/>
      <c r="G86" s="215"/>
      <c r="H86" s="215"/>
      <c r="I86" s="215"/>
      <c r="J86" s="216"/>
      <c r="K86" s="215"/>
      <c r="L86" s="215"/>
      <c r="M86" s="215"/>
      <c r="N86" s="215"/>
      <c r="O86" s="215"/>
      <c r="P86" s="215"/>
      <c r="Q86" s="217"/>
      <c r="R86" s="215"/>
      <c r="S86" s="217"/>
      <c r="T86" s="217"/>
      <c r="U86" s="217"/>
      <c r="V86" s="218"/>
      <c r="W86" s="215"/>
      <c r="Y86" s="215"/>
      <c r="Z86" s="303"/>
      <c r="AA86" s="215"/>
      <c r="AB86" s="305"/>
      <c r="AC86" s="219"/>
      <c r="AD86" s="215"/>
      <c r="AE86" s="218"/>
      <c r="AF86" s="215"/>
      <c r="AG86" s="219"/>
      <c r="AH86" s="277"/>
      <c r="AI86" s="215"/>
      <c r="AJ86" s="215"/>
      <c r="AK86" s="219"/>
      <c r="AL86" s="282"/>
      <c r="AM86" s="217"/>
      <c r="AN86" s="219"/>
      <c r="AP86" s="268"/>
    </row>
    <row r="87" customFormat="false" ht="12.75" hidden="true" customHeight="false" outlineLevel="0" collapsed="false">
      <c r="A87" s="111" t="n">
        <v>100000</v>
      </c>
      <c r="C87" s="214" t="s">
        <v>587</v>
      </c>
      <c r="D87" s="215"/>
      <c r="E87" s="204" t="n">
        <v>0</v>
      </c>
      <c r="F87" s="215" t="s">
        <v>40</v>
      </c>
      <c r="G87" s="215"/>
      <c r="H87" s="204" t="n">
        <v>0</v>
      </c>
      <c r="I87" s="215" t="s">
        <v>40</v>
      </c>
      <c r="J87" s="216"/>
      <c r="K87" s="215"/>
      <c r="L87" s="215"/>
      <c r="M87" s="215"/>
      <c r="N87" s="215"/>
      <c r="O87" s="215"/>
      <c r="P87" s="215"/>
      <c r="Q87" s="306" t="n">
        <v>1350</v>
      </c>
      <c r="R87" s="215"/>
      <c r="S87" s="217" t="n">
        <f aca="false">H87-E87</f>
        <v>0</v>
      </c>
      <c r="T87" s="217"/>
      <c r="U87" s="217"/>
      <c r="V87" s="281" t="n">
        <f aca="false">S87*$F$6/A87*1000</f>
        <v>0</v>
      </c>
      <c r="W87" s="215" t="s">
        <v>469</v>
      </c>
      <c r="Y87" s="215"/>
      <c r="Z87" s="281" t="e">
        <f aca="false">V87/AB87</f>
        <v>#DIV/0!</v>
      </c>
      <c r="AA87" s="215" t="s">
        <v>469</v>
      </c>
      <c r="AB87" s="305" t="n">
        <f aca="false">ROUNDUP(AH87,0)</f>
        <v>0</v>
      </c>
      <c r="AC87" s="219" t="s">
        <v>470</v>
      </c>
      <c r="AD87" s="215"/>
      <c r="AE87" s="281" t="n">
        <f aca="false">V87</f>
        <v>0</v>
      </c>
      <c r="AF87" s="215" t="s">
        <v>469</v>
      </c>
      <c r="AG87" s="219"/>
      <c r="AH87" s="277" t="n">
        <f aca="false">S87/AL87</f>
        <v>0</v>
      </c>
      <c r="AI87" s="215" t="s">
        <v>530</v>
      </c>
      <c r="AJ87" s="215"/>
      <c r="AK87" s="219"/>
      <c r="AL87" s="282" t="n">
        <v>30</v>
      </c>
      <c r="AM87" s="217" t="n">
        <v>1350</v>
      </c>
      <c r="AN87" s="219" t="s">
        <v>40</v>
      </c>
      <c r="AP87" s="268"/>
    </row>
    <row r="88" customFormat="false" ht="8.25" hidden="true" customHeight="true" outlineLevel="0" collapsed="false">
      <c r="C88" s="286"/>
      <c r="D88" s="229"/>
      <c r="E88" s="229"/>
      <c r="F88" s="229"/>
      <c r="G88" s="229"/>
      <c r="H88" s="229"/>
      <c r="I88" s="229"/>
      <c r="J88" s="232"/>
      <c r="K88" s="229"/>
      <c r="L88" s="229"/>
      <c r="M88" s="229"/>
      <c r="N88" s="229"/>
      <c r="O88" s="229"/>
      <c r="P88" s="229"/>
      <c r="Q88" s="229"/>
      <c r="R88" s="229"/>
      <c r="S88" s="233"/>
      <c r="T88" s="233"/>
      <c r="U88" s="233"/>
      <c r="V88" s="234"/>
      <c r="W88" s="229"/>
      <c r="Y88" s="229"/>
      <c r="Z88" s="229"/>
      <c r="AA88" s="229"/>
      <c r="AB88" s="229"/>
      <c r="AC88" s="235"/>
      <c r="AD88" s="229"/>
      <c r="AE88" s="234"/>
      <c r="AF88" s="229"/>
      <c r="AG88" s="235"/>
      <c r="AH88" s="229"/>
      <c r="AI88" s="229"/>
      <c r="AJ88" s="229"/>
      <c r="AK88" s="235"/>
      <c r="AL88" s="236"/>
      <c r="AM88" s="233"/>
      <c r="AN88" s="235"/>
      <c r="AP88" s="288"/>
    </row>
    <row r="89" customFormat="false" ht="8.25" hidden="false" customHeight="true" outlineLevel="0" collapsed="false">
      <c r="AK89" s="204"/>
    </row>
    <row r="90" customFormat="false" ht="27.75" hidden="false" customHeight="true" outlineLevel="0" collapsed="false">
      <c r="C90" s="237" t="s">
        <v>362</v>
      </c>
      <c r="D90" s="238"/>
      <c r="E90" s="238"/>
      <c r="F90" s="238"/>
      <c r="G90" s="238"/>
      <c r="H90" s="238"/>
      <c r="I90" s="238"/>
      <c r="J90" s="240"/>
      <c r="K90" s="238"/>
      <c r="L90" s="238"/>
      <c r="M90" s="241"/>
      <c r="N90" s="271"/>
      <c r="O90" s="242"/>
      <c r="P90" s="242"/>
      <c r="Q90" s="242"/>
      <c r="R90" s="242"/>
      <c r="S90" s="244"/>
      <c r="T90" s="244"/>
      <c r="U90" s="244"/>
      <c r="V90" s="245"/>
      <c r="W90" s="246"/>
      <c r="Y90" s="242"/>
      <c r="Z90" s="242"/>
      <c r="AA90" s="242"/>
      <c r="AB90" s="242"/>
      <c r="AC90" s="242"/>
      <c r="AD90" s="242"/>
      <c r="AE90" s="245"/>
      <c r="AF90" s="242"/>
      <c r="AG90" s="242"/>
      <c r="AH90" s="242"/>
      <c r="AI90" s="242"/>
      <c r="AJ90" s="242"/>
      <c r="AK90" s="246"/>
      <c r="AL90" s="243"/>
      <c r="AM90" s="244"/>
      <c r="AN90" s="246"/>
      <c r="AP90" s="251"/>
    </row>
    <row r="91" customFormat="false" ht="39.75" hidden="false" customHeight="true" outlineLevel="0" collapsed="false">
      <c r="A91" s="111" t="s">
        <v>454</v>
      </c>
      <c r="C91" s="252" t="s">
        <v>455</v>
      </c>
      <c r="D91" s="253"/>
      <c r="E91" s="253" t="s">
        <v>482</v>
      </c>
      <c r="F91" s="253" t="s">
        <v>457</v>
      </c>
      <c r="G91" s="253"/>
      <c r="H91" s="253" t="s">
        <v>483</v>
      </c>
      <c r="I91" s="253" t="s">
        <v>457</v>
      </c>
      <c r="J91" s="255" t="s">
        <v>561</v>
      </c>
      <c r="K91" s="255"/>
      <c r="L91" s="255"/>
      <c r="M91" s="255" t="s">
        <v>562</v>
      </c>
      <c r="N91" s="255"/>
      <c r="O91" s="255" t="s">
        <v>563</v>
      </c>
      <c r="P91" s="255"/>
      <c r="Q91" s="253"/>
      <c r="R91" s="253"/>
      <c r="S91" s="258" t="s">
        <v>460</v>
      </c>
      <c r="T91" s="258"/>
      <c r="U91" s="258"/>
      <c r="V91" s="307"/>
      <c r="W91" s="235"/>
      <c r="Y91" s="229"/>
      <c r="Z91" s="229"/>
      <c r="AA91" s="229"/>
      <c r="AB91" s="229"/>
      <c r="AC91" s="229"/>
      <c r="AD91" s="229"/>
      <c r="AE91" s="307" t="s">
        <v>516</v>
      </c>
      <c r="AF91" s="229"/>
      <c r="AG91" s="229"/>
      <c r="AH91" s="229"/>
      <c r="AI91" s="229"/>
      <c r="AJ91" s="229"/>
      <c r="AK91" s="235"/>
      <c r="AL91" s="255" t="s">
        <v>518</v>
      </c>
      <c r="AM91" s="257" t="s">
        <v>459</v>
      </c>
      <c r="AN91" s="235" t="s">
        <v>457</v>
      </c>
      <c r="AP91" s="268"/>
    </row>
    <row r="92" customFormat="false" ht="8.25" hidden="false" customHeight="true" outlineLevel="0" collapsed="false">
      <c r="C92" s="271"/>
      <c r="D92" s="242"/>
      <c r="E92" s="242"/>
      <c r="F92" s="242"/>
      <c r="G92" s="242"/>
      <c r="H92" s="242"/>
      <c r="I92" s="242"/>
      <c r="J92" s="272"/>
      <c r="K92" s="215"/>
      <c r="L92" s="215"/>
      <c r="M92" s="215"/>
      <c r="N92" s="215"/>
      <c r="O92" s="215"/>
      <c r="P92" s="215"/>
      <c r="Q92" s="242"/>
      <c r="R92" s="242"/>
      <c r="S92" s="244"/>
      <c r="T92" s="244"/>
      <c r="U92" s="244"/>
      <c r="V92" s="245"/>
      <c r="W92" s="246"/>
      <c r="Y92" s="242"/>
      <c r="Z92" s="242"/>
      <c r="AA92" s="242"/>
      <c r="AB92" s="242"/>
      <c r="AC92" s="242"/>
      <c r="AD92" s="242"/>
      <c r="AE92" s="245"/>
      <c r="AF92" s="242"/>
      <c r="AG92" s="242"/>
      <c r="AH92" s="242"/>
      <c r="AI92" s="271"/>
      <c r="AJ92" s="242"/>
      <c r="AK92" s="246"/>
      <c r="AL92" s="243"/>
      <c r="AM92" s="244"/>
      <c r="AN92" s="246"/>
      <c r="AP92" s="268"/>
    </row>
    <row r="93" customFormat="false" ht="12.75" hidden="false" customHeight="false" outlineLevel="0" collapsed="false">
      <c r="A93" s="111" t="n">
        <v>36400</v>
      </c>
      <c r="C93" s="214" t="s">
        <v>533</v>
      </c>
      <c r="D93" s="215"/>
      <c r="E93" s="204" t="n">
        <v>0</v>
      </c>
      <c r="F93" s="215" t="s">
        <v>40</v>
      </c>
      <c r="G93" s="215"/>
      <c r="H93" s="204" t="n">
        <v>0</v>
      </c>
      <c r="I93" s="215" t="s">
        <v>40</v>
      </c>
      <c r="J93" s="216" t="s">
        <v>588</v>
      </c>
      <c r="K93" s="274"/>
      <c r="L93" s="215" t="s">
        <v>469</v>
      </c>
      <c r="M93" s="275" t="n">
        <f aca="false">(K93*(A93*1))/(($F$6)*1000)</f>
        <v>0</v>
      </c>
      <c r="N93" s="276" t="s">
        <v>40</v>
      </c>
      <c r="O93" s="277" t="s">
        <v>581</v>
      </c>
      <c r="P93" s="215"/>
      <c r="Q93" s="215"/>
      <c r="R93" s="215"/>
      <c r="S93" s="217" t="n">
        <f aca="false">H93-E93</f>
        <v>0</v>
      </c>
      <c r="T93" s="217" t="s">
        <v>534</v>
      </c>
      <c r="U93" s="217"/>
      <c r="V93" s="218"/>
      <c r="W93" s="219"/>
      <c r="Y93" s="215"/>
      <c r="Z93" s="215"/>
      <c r="AA93" s="215"/>
      <c r="AB93" s="215"/>
      <c r="AC93" s="215"/>
      <c r="AD93" s="215"/>
      <c r="AE93" s="281" t="n">
        <f aca="false">V93</f>
        <v>0</v>
      </c>
      <c r="AF93" s="215" t="s">
        <v>469</v>
      </c>
      <c r="AG93" s="215"/>
      <c r="AH93" s="215"/>
      <c r="AI93" s="214"/>
      <c r="AJ93" s="215"/>
      <c r="AK93" s="219" t="s">
        <v>536</v>
      </c>
      <c r="AL93" s="282" t="n">
        <v>1</v>
      </c>
      <c r="AM93" s="217"/>
      <c r="AN93" s="219" t="s">
        <v>40</v>
      </c>
      <c r="AP93" s="268"/>
    </row>
    <row r="94" customFormat="false" ht="8.25" hidden="false" customHeight="true" outlineLevel="0" collapsed="false">
      <c r="C94" s="214"/>
      <c r="D94" s="215"/>
      <c r="E94" s="215"/>
      <c r="F94" s="215"/>
      <c r="G94" s="215"/>
      <c r="H94" s="215"/>
      <c r="I94" s="215"/>
      <c r="J94" s="216"/>
      <c r="K94" s="215"/>
      <c r="L94" s="215"/>
      <c r="M94" s="215"/>
      <c r="N94" s="215"/>
      <c r="O94" s="215"/>
      <c r="P94" s="215"/>
      <c r="Q94" s="215"/>
      <c r="R94" s="215"/>
      <c r="S94" s="217"/>
      <c r="T94" s="217"/>
      <c r="U94" s="217"/>
      <c r="V94" s="218"/>
      <c r="W94" s="219"/>
      <c r="Y94" s="215"/>
      <c r="Z94" s="215"/>
      <c r="AA94" s="215"/>
      <c r="AB94" s="215"/>
      <c r="AC94" s="215"/>
      <c r="AD94" s="215"/>
      <c r="AE94" s="218"/>
      <c r="AF94" s="215"/>
      <c r="AG94" s="215"/>
      <c r="AH94" s="215"/>
      <c r="AI94" s="214"/>
      <c r="AJ94" s="215"/>
      <c r="AK94" s="219"/>
      <c r="AL94" s="282"/>
      <c r="AM94" s="217"/>
      <c r="AN94" s="219"/>
      <c r="AP94" s="268"/>
    </row>
    <row r="95" customFormat="false" ht="14.25" hidden="false" customHeight="true" outlineLevel="0" collapsed="false">
      <c r="A95" s="111" t="n">
        <v>30650</v>
      </c>
      <c r="C95" s="214" t="s">
        <v>535</v>
      </c>
      <c r="D95" s="215"/>
      <c r="E95" s="204" t="n">
        <v>0</v>
      </c>
      <c r="F95" s="215" t="s">
        <v>40</v>
      </c>
      <c r="G95" s="215"/>
      <c r="H95" s="204" t="n">
        <v>0</v>
      </c>
      <c r="I95" s="215" t="s">
        <v>40</v>
      </c>
      <c r="J95" s="216" t="s">
        <v>588</v>
      </c>
      <c r="K95" s="274"/>
      <c r="L95" s="215" t="s">
        <v>469</v>
      </c>
      <c r="M95" s="275" t="n">
        <f aca="false">(K95*(A95*1))/(($F$6)*1000)</f>
        <v>0</v>
      </c>
      <c r="N95" s="276" t="s">
        <v>40</v>
      </c>
      <c r="O95" s="277" t="s">
        <v>581</v>
      </c>
      <c r="P95" s="215"/>
      <c r="Q95" s="215"/>
      <c r="R95" s="215"/>
      <c r="S95" s="217" t="n">
        <f aca="false">H95-E95</f>
        <v>0</v>
      </c>
      <c r="T95" s="217"/>
      <c r="U95" s="217"/>
      <c r="V95" s="218"/>
      <c r="W95" s="219"/>
      <c r="Y95" s="215"/>
      <c r="Z95" s="215"/>
      <c r="AA95" s="215"/>
      <c r="AB95" s="215"/>
      <c r="AC95" s="215"/>
      <c r="AD95" s="215"/>
      <c r="AE95" s="281" t="n">
        <f aca="false">V95</f>
        <v>0</v>
      </c>
      <c r="AF95" s="215" t="s">
        <v>469</v>
      </c>
      <c r="AG95" s="215"/>
      <c r="AH95" s="215"/>
      <c r="AI95" s="214"/>
      <c r="AJ95" s="215"/>
      <c r="AK95" s="219" t="s">
        <v>536</v>
      </c>
      <c r="AL95" s="282" t="n">
        <v>1</v>
      </c>
      <c r="AM95" s="217"/>
      <c r="AN95" s="219" t="s">
        <v>40</v>
      </c>
      <c r="AP95" s="268"/>
    </row>
    <row r="96" customFormat="false" ht="8.25" hidden="true" customHeight="true" outlineLevel="0" collapsed="false">
      <c r="C96" s="286"/>
      <c r="D96" s="229"/>
      <c r="E96" s="229"/>
      <c r="F96" s="229"/>
      <c r="G96" s="229"/>
      <c r="H96" s="229"/>
      <c r="I96" s="229"/>
      <c r="J96" s="232"/>
      <c r="K96" s="229"/>
      <c r="L96" s="229"/>
      <c r="M96" s="229"/>
      <c r="N96" s="229"/>
      <c r="O96" s="229"/>
      <c r="P96" s="229"/>
      <c r="Q96" s="229"/>
      <c r="R96" s="229"/>
      <c r="S96" s="233"/>
      <c r="T96" s="233"/>
      <c r="U96" s="233"/>
      <c r="V96" s="234"/>
      <c r="W96" s="235"/>
      <c r="Y96" s="229"/>
      <c r="Z96" s="229"/>
      <c r="AA96" s="229"/>
      <c r="AB96" s="229"/>
      <c r="AC96" s="229"/>
      <c r="AD96" s="229"/>
      <c r="AE96" s="234"/>
      <c r="AF96" s="229"/>
      <c r="AG96" s="229"/>
      <c r="AH96" s="229"/>
      <c r="AI96" s="286"/>
      <c r="AJ96" s="229"/>
      <c r="AK96" s="235"/>
      <c r="AL96" s="308"/>
      <c r="AM96" s="233"/>
      <c r="AN96" s="235"/>
      <c r="AP96" s="268"/>
    </row>
    <row r="97" customFormat="false" ht="8.25" hidden="true" customHeight="true" outlineLevel="0" collapsed="false">
      <c r="C97" s="271"/>
      <c r="D97" s="242"/>
      <c r="E97" s="242"/>
      <c r="F97" s="242"/>
      <c r="G97" s="242"/>
      <c r="H97" s="242"/>
      <c r="I97" s="242"/>
      <c r="J97" s="272"/>
      <c r="K97" s="242"/>
      <c r="L97" s="242"/>
      <c r="M97" s="242"/>
      <c r="N97" s="242"/>
      <c r="O97" s="242"/>
      <c r="P97" s="242"/>
      <c r="Q97" s="242"/>
      <c r="R97" s="242"/>
      <c r="S97" s="244"/>
      <c r="T97" s="244"/>
      <c r="U97" s="244"/>
      <c r="V97" s="245"/>
      <c r="W97" s="246"/>
      <c r="Y97" s="242"/>
      <c r="Z97" s="242"/>
      <c r="AA97" s="242"/>
      <c r="AB97" s="242"/>
      <c r="AC97" s="242"/>
      <c r="AD97" s="242"/>
      <c r="AE97" s="245"/>
      <c r="AF97" s="242"/>
      <c r="AG97" s="246"/>
      <c r="AH97" s="215"/>
      <c r="AI97" s="214"/>
      <c r="AJ97" s="215"/>
      <c r="AK97" s="219"/>
      <c r="AL97" s="282"/>
      <c r="AM97" s="217"/>
      <c r="AN97" s="219"/>
      <c r="AP97" s="268"/>
    </row>
    <row r="98" customFormat="false" ht="87" hidden="true" customHeight="true" outlineLevel="0" collapsed="false">
      <c r="C98" s="309" t="s">
        <v>537</v>
      </c>
      <c r="D98" s="309"/>
      <c r="E98" s="309"/>
      <c r="F98" s="309"/>
      <c r="G98" s="309"/>
      <c r="H98" s="309"/>
      <c r="I98" s="309"/>
      <c r="J98" s="309"/>
      <c r="K98" s="310"/>
      <c r="L98" s="310"/>
      <c r="M98" s="310"/>
      <c r="N98" s="310"/>
      <c r="O98" s="310"/>
      <c r="P98" s="310"/>
      <c r="Q98" s="215"/>
      <c r="R98" s="215"/>
      <c r="S98" s="217"/>
      <c r="T98" s="217"/>
      <c r="U98" s="217"/>
      <c r="V98" s="218"/>
      <c r="W98" s="219"/>
      <c r="Y98" s="215"/>
      <c r="Z98" s="215"/>
      <c r="AA98" s="215"/>
      <c r="AB98" s="215"/>
      <c r="AC98" s="215"/>
      <c r="AD98" s="215"/>
      <c r="AE98" s="218"/>
      <c r="AF98" s="215"/>
      <c r="AG98" s="219"/>
      <c r="AH98" s="215"/>
      <c r="AI98" s="214"/>
      <c r="AJ98" s="215"/>
      <c r="AK98" s="219"/>
      <c r="AL98" s="282"/>
      <c r="AM98" s="217"/>
      <c r="AN98" s="219"/>
      <c r="AP98" s="268"/>
    </row>
    <row r="99" customFormat="false" ht="16.5" hidden="true" customHeight="true" outlineLevel="0" collapsed="false">
      <c r="A99" s="111" t="s">
        <v>454</v>
      </c>
      <c r="C99" s="252"/>
      <c r="D99" s="253"/>
      <c r="E99" s="253" t="s">
        <v>482</v>
      </c>
      <c r="F99" s="253" t="s">
        <v>457</v>
      </c>
      <c r="G99" s="253"/>
      <c r="H99" s="253" t="s">
        <v>483</v>
      </c>
      <c r="I99" s="253" t="s">
        <v>457</v>
      </c>
      <c r="J99" s="256"/>
      <c r="K99" s="253"/>
      <c r="L99" s="253"/>
      <c r="M99" s="253"/>
      <c r="N99" s="253"/>
      <c r="O99" s="253"/>
      <c r="P99" s="253"/>
      <c r="Q99" s="253"/>
      <c r="R99" s="253"/>
      <c r="S99" s="258" t="s">
        <v>460</v>
      </c>
      <c r="T99" s="258"/>
      <c r="U99" s="258"/>
      <c r="V99" s="307" t="s">
        <v>516</v>
      </c>
      <c r="W99" s="235"/>
      <c r="Y99" s="229"/>
      <c r="Z99" s="229"/>
      <c r="AA99" s="229"/>
      <c r="AB99" s="229"/>
      <c r="AC99" s="229"/>
      <c r="AD99" s="229"/>
      <c r="AE99" s="307" t="s">
        <v>516</v>
      </c>
      <c r="AF99" s="229"/>
      <c r="AG99" s="235"/>
      <c r="AH99" s="229"/>
      <c r="AI99" s="229"/>
      <c r="AJ99" s="229"/>
      <c r="AK99" s="235"/>
      <c r="AL99" s="255" t="s">
        <v>518</v>
      </c>
      <c r="AM99" s="257" t="s">
        <v>459</v>
      </c>
      <c r="AN99" s="235" t="s">
        <v>457</v>
      </c>
      <c r="AP99" s="268"/>
    </row>
    <row r="100" customFormat="false" ht="12.75" hidden="true" customHeight="false" outlineLevel="0" collapsed="false">
      <c r="C100" s="214"/>
      <c r="D100" s="215"/>
      <c r="E100" s="215"/>
      <c r="F100" s="215"/>
      <c r="G100" s="215"/>
      <c r="H100" s="215"/>
      <c r="I100" s="215"/>
      <c r="J100" s="311" t="s">
        <v>538</v>
      </c>
      <c r="K100" s="226"/>
      <c r="L100" s="226"/>
      <c r="M100" s="226"/>
      <c r="N100" s="226"/>
      <c r="O100" s="226"/>
      <c r="P100" s="226"/>
      <c r="Q100" s="215"/>
      <c r="R100" s="215"/>
      <c r="S100" s="217"/>
      <c r="T100" s="217"/>
      <c r="U100" s="217"/>
      <c r="V100" s="218"/>
      <c r="W100" s="219"/>
      <c r="Y100" s="215"/>
      <c r="Z100" s="215"/>
      <c r="AA100" s="215"/>
      <c r="AB100" s="215"/>
      <c r="AC100" s="215"/>
      <c r="AD100" s="215"/>
      <c r="AE100" s="218"/>
      <c r="AF100" s="215"/>
      <c r="AG100" s="215"/>
      <c r="AH100" s="215"/>
      <c r="AI100" s="214"/>
      <c r="AJ100" s="215"/>
      <c r="AK100" s="219"/>
      <c r="AL100" s="282"/>
      <c r="AM100" s="217"/>
      <c r="AN100" s="219"/>
      <c r="AP100" s="268"/>
    </row>
    <row r="101" customFormat="false" ht="14.25" hidden="true" customHeight="true" outlineLevel="0" collapsed="false">
      <c r="A101" s="111" t="n">
        <v>1000</v>
      </c>
      <c r="C101" s="214" t="s">
        <v>539</v>
      </c>
      <c r="D101" s="215"/>
      <c r="E101" s="204" t="n">
        <v>0</v>
      </c>
      <c r="F101" s="215" t="s">
        <v>540</v>
      </c>
      <c r="G101" s="215"/>
      <c r="H101" s="204" t="n">
        <v>0</v>
      </c>
      <c r="I101" s="215" t="s">
        <v>540</v>
      </c>
      <c r="J101" s="312" t="n">
        <f aca="false">H101*3.066/1000</f>
        <v>0</v>
      </c>
      <c r="K101" s="283"/>
      <c r="L101" s="283"/>
      <c r="M101" s="283"/>
      <c r="N101" s="283"/>
      <c r="O101" s="283"/>
      <c r="P101" s="283"/>
      <c r="Q101" s="215" t="s">
        <v>541</v>
      </c>
      <c r="R101" s="215"/>
      <c r="S101" s="217" t="n">
        <f aca="false">H101-E101</f>
        <v>0</v>
      </c>
      <c r="T101" s="217"/>
      <c r="U101" s="217"/>
      <c r="V101" s="281" t="n">
        <f aca="false">(S101*3.066/1000)*$F$6/A101*1000</f>
        <v>0</v>
      </c>
      <c r="W101" s="219" t="s">
        <v>469</v>
      </c>
      <c r="Y101" s="215"/>
      <c r="Z101" s="215"/>
      <c r="AA101" s="215"/>
      <c r="AB101" s="215"/>
      <c r="AC101" s="215"/>
      <c r="AD101" s="215"/>
      <c r="AE101" s="281" t="n">
        <f aca="false">V101</f>
        <v>0</v>
      </c>
      <c r="AF101" s="215" t="s">
        <v>469</v>
      </c>
      <c r="AG101" s="215"/>
      <c r="AH101" s="215"/>
      <c r="AI101" s="214" t="s">
        <v>542</v>
      </c>
      <c r="AJ101" s="215"/>
      <c r="AK101" s="219"/>
      <c r="AL101" s="282" t="n">
        <v>1</v>
      </c>
      <c r="AM101" s="217"/>
      <c r="AN101" s="219" t="s">
        <v>40</v>
      </c>
      <c r="AP101" s="268"/>
    </row>
    <row r="102" customFormat="false" ht="8.25" hidden="true" customHeight="true" outlineLevel="0" collapsed="false">
      <c r="C102" s="214"/>
      <c r="D102" s="215"/>
      <c r="E102" s="215"/>
      <c r="F102" s="215"/>
      <c r="G102" s="215"/>
      <c r="H102" s="215"/>
      <c r="I102" s="215"/>
      <c r="J102" s="216"/>
      <c r="K102" s="215"/>
      <c r="L102" s="215"/>
      <c r="M102" s="215"/>
      <c r="N102" s="215"/>
      <c r="O102" s="215"/>
      <c r="P102" s="215"/>
      <c r="Q102" s="215"/>
      <c r="R102" s="215"/>
      <c r="S102" s="217"/>
      <c r="T102" s="217"/>
      <c r="U102" s="217"/>
      <c r="V102" s="218"/>
      <c r="W102" s="219"/>
      <c r="Y102" s="215"/>
      <c r="Z102" s="215"/>
      <c r="AA102" s="215"/>
      <c r="AB102" s="215"/>
      <c r="AC102" s="215"/>
      <c r="AD102" s="215"/>
      <c r="AE102" s="218"/>
      <c r="AF102" s="215"/>
      <c r="AG102" s="215"/>
      <c r="AH102" s="215"/>
      <c r="AI102" s="214"/>
      <c r="AJ102" s="215"/>
      <c r="AK102" s="219"/>
      <c r="AL102" s="282"/>
      <c r="AM102" s="217"/>
      <c r="AN102" s="219"/>
      <c r="AP102" s="268"/>
    </row>
    <row r="103" customFormat="false" ht="14.25" hidden="true" customHeight="true" outlineLevel="0" collapsed="false">
      <c r="A103" s="111" t="n">
        <v>1000</v>
      </c>
      <c r="C103" s="214" t="s">
        <v>543</v>
      </c>
      <c r="D103" s="215"/>
      <c r="E103" s="204" t="n">
        <v>0</v>
      </c>
      <c r="F103" s="215" t="s">
        <v>544</v>
      </c>
      <c r="G103" s="215"/>
      <c r="H103" s="204" t="n">
        <v>0</v>
      </c>
      <c r="I103" s="215" t="s">
        <v>544</v>
      </c>
      <c r="J103" s="313" t="n">
        <f aca="false">H103/3.066*1000</f>
        <v>0</v>
      </c>
      <c r="K103" s="277"/>
      <c r="L103" s="277"/>
      <c r="M103" s="277"/>
      <c r="N103" s="277"/>
      <c r="O103" s="277"/>
      <c r="P103" s="277"/>
      <c r="Q103" s="215" t="s">
        <v>545</v>
      </c>
      <c r="R103" s="215"/>
      <c r="S103" s="217" t="n">
        <f aca="false">H103-E103</f>
        <v>0</v>
      </c>
      <c r="T103" s="217"/>
      <c r="U103" s="217"/>
      <c r="V103" s="281" t="n">
        <f aca="false">S103*$F$6/A103*1000</f>
        <v>0</v>
      </c>
      <c r="W103" s="219" t="s">
        <v>469</v>
      </c>
      <c r="Y103" s="215"/>
      <c r="Z103" s="215"/>
      <c r="AA103" s="215"/>
      <c r="AB103" s="215"/>
      <c r="AC103" s="215"/>
      <c r="AD103" s="215"/>
      <c r="AE103" s="281" t="n">
        <f aca="false">V103</f>
        <v>0</v>
      </c>
      <c r="AF103" s="215" t="s">
        <v>469</v>
      </c>
      <c r="AG103" s="215"/>
      <c r="AH103" s="215"/>
      <c r="AI103" s="214" t="s">
        <v>546</v>
      </c>
      <c r="AJ103" s="215"/>
      <c r="AK103" s="219"/>
      <c r="AL103" s="217" t="n">
        <v>0.02</v>
      </c>
      <c r="AM103" s="217"/>
      <c r="AN103" s="219" t="s">
        <v>40</v>
      </c>
      <c r="AP103" s="268"/>
    </row>
    <row r="104" customFormat="false" ht="8.25" hidden="false" customHeight="true" outlineLevel="0" collapsed="false">
      <c r="C104" s="286"/>
      <c r="D104" s="229"/>
      <c r="E104" s="229"/>
      <c r="F104" s="229"/>
      <c r="G104" s="229"/>
      <c r="H104" s="229"/>
      <c r="I104" s="229"/>
      <c r="J104" s="232"/>
      <c r="K104" s="229"/>
      <c r="L104" s="229"/>
      <c r="M104" s="229"/>
      <c r="N104" s="229"/>
      <c r="O104" s="229"/>
      <c r="P104" s="229"/>
      <c r="Q104" s="229"/>
      <c r="R104" s="229"/>
      <c r="S104" s="233"/>
      <c r="T104" s="233"/>
      <c r="U104" s="233"/>
      <c r="V104" s="234"/>
      <c r="W104" s="235"/>
      <c r="Y104" s="229"/>
      <c r="Z104" s="229"/>
      <c r="AA104" s="229"/>
      <c r="AB104" s="229"/>
      <c r="AC104" s="229"/>
      <c r="AD104" s="229"/>
      <c r="AE104" s="234"/>
      <c r="AF104" s="229"/>
      <c r="AG104" s="229"/>
      <c r="AH104" s="229"/>
      <c r="AI104" s="286"/>
      <c r="AJ104" s="229"/>
      <c r="AK104" s="235"/>
      <c r="AL104" s="236"/>
      <c r="AM104" s="233"/>
      <c r="AN104" s="235"/>
      <c r="AP104" s="288"/>
    </row>
    <row r="105" customFormat="false" ht="12.75" hidden="true" customHeight="false" outlineLevel="0" collapsed="false">
      <c r="C105" s="314"/>
      <c r="D105" s="314"/>
      <c r="E105" s="314"/>
      <c r="F105" s="314"/>
      <c r="G105" s="314"/>
      <c r="H105" s="314"/>
      <c r="I105" s="314"/>
      <c r="J105" s="315"/>
      <c r="K105" s="314"/>
      <c r="L105" s="314"/>
      <c r="M105" s="314"/>
      <c r="N105" s="314"/>
      <c r="O105" s="314"/>
      <c r="P105" s="314"/>
      <c r="Q105" s="314"/>
      <c r="R105" s="314"/>
      <c r="S105" s="316"/>
      <c r="T105" s="316"/>
      <c r="U105" s="316"/>
      <c r="V105" s="317"/>
      <c r="W105" s="314"/>
      <c r="Y105" s="314"/>
      <c r="Z105" s="314"/>
      <c r="AA105" s="314"/>
      <c r="AB105" s="314"/>
      <c r="AC105" s="314"/>
      <c r="AD105" s="314"/>
      <c r="AE105" s="317"/>
      <c r="AF105" s="314"/>
      <c r="AG105" s="314"/>
      <c r="AH105" s="314"/>
      <c r="AI105" s="314"/>
      <c r="AJ105" s="314"/>
      <c r="AK105" s="318"/>
      <c r="AL105" s="318"/>
      <c r="AM105" s="316"/>
      <c r="AN105" s="314"/>
      <c r="AO105" s="314"/>
      <c r="AP105" s="314"/>
    </row>
    <row r="106" customFormat="false" ht="12.75" hidden="false" customHeight="false" outlineLevel="0" collapsed="false">
      <c r="C106" s="319" t="s">
        <v>589</v>
      </c>
    </row>
    <row r="107" customFormat="false" ht="12.75" hidden="false" customHeight="false" outlineLevel="0" collapsed="false">
      <c r="C107" s="204" t="s">
        <v>331</v>
      </c>
    </row>
    <row r="109" customFormat="false" ht="12.75" hidden="false" customHeight="false" outlineLevel="0" collapsed="false">
      <c r="C109" s="319"/>
    </row>
    <row r="110" customFormat="false" ht="41.25" hidden="false" customHeight="true" outlineLevel="0" collapsed="false">
      <c r="C110" s="320"/>
      <c r="D110" s="320"/>
      <c r="E110" s="320"/>
      <c r="F110" s="320"/>
      <c r="G110" s="320"/>
      <c r="H110" s="320"/>
      <c r="I110" s="320"/>
      <c r="J110" s="320"/>
      <c r="K110" s="320"/>
      <c r="L110" s="320"/>
      <c r="M110" s="320"/>
      <c r="N110" s="320"/>
      <c r="O110" s="320"/>
      <c r="P110" s="320"/>
      <c r="Q110" s="320"/>
      <c r="R110" s="320"/>
      <c r="S110" s="320"/>
      <c r="T110" s="320"/>
      <c r="U110" s="320"/>
      <c r="V110" s="320"/>
      <c r="W110" s="320"/>
      <c r="X110" s="320"/>
      <c r="Y110" s="320"/>
      <c r="Z110" s="320"/>
      <c r="AA110" s="320"/>
      <c r="AB110" s="320"/>
      <c r="AC110" s="320"/>
      <c r="AD110" s="320"/>
      <c r="AE110" s="320"/>
      <c r="AF110" s="320"/>
      <c r="AG110" s="320"/>
      <c r="AH110" s="320"/>
      <c r="AI110" s="320"/>
      <c r="AJ110" s="320"/>
      <c r="AK110" s="320"/>
      <c r="AL110" s="320"/>
      <c r="AM110" s="320"/>
      <c r="AN110" s="320"/>
    </row>
    <row r="111" s="319" customFormat="true" ht="12.75" hidden="false" customHeight="false" outlineLevel="0" collapsed="false">
      <c r="A111" s="200"/>
      <c r="J111" s="321"/>
      <c r="S111" s="322"/>
      <c r="T111" s="322"/>
      <c r="U111" s="322"/>
      <c r="V111" s="323"/>
      <c r="AE111" s="323"/>
      <c r="AK111" s="324"/>
      <c r="AL111" s="324"/>
      <c r="AM111" s="322"/>
    </row>
    <row r="116" s="319" customFormat="true" ht="12.75" hidden="false" customHeight="false" outlineLevel="0" collapsed="false">
      <c r="A116" s="200"/>
      <c r="J116" s="321"/>
      <c r="S116" s="322"/>
      <c r="T116" s="322"/>
      <c r="U116" s="322"/>
      <c r="V116" s="323"/>
      <c r="AE116" s="323"/>
      <c r="AK116" s="324"/>
      <c r="AL116" s="324"/>
      <c r="AM116" s="322"/>
    </row>
  </sheetData>
  <sheetProtection algorithmName="SHA-512" hashValue="1bkWWZV2ejKPtmG1DeQKI12f7MrUrxbLHyo+lFiNCcDHxwN3MDMnKECaF5UgXc5uL/9YWceSurrseZ7diGDuZA==" saltValue="ihBbeU7SR4S30Tt7NhjoBg==" spinCount="100000" sheet="true" objects="true" scenarios="true" selectLockedCells="true"/>
  <mergeCells count="40">
    <mergeCell ref="K4:T6"/>
    <mergeCell ref="AP5:AP7"/>
    <mergeCell ref="Y8:AG8"/>
    <mergeCell ref="AI8:AK8"/>
    <mergeCell ref="T9:W9"/>
    <mergeCell ref="Y9:AA9"/>
    <mergeCell ref="AB9:AC9"/>
    <mergeCell ref="J10:L10"/>
    <mergeCell ref="M10:N10"/>
    <mergeCell ref="O10:P10"/>
    <mergeCell ref="T10:U10"/>
    <mergeCell ref="V10:W10"/>
    <mergeCell ref="Y10:AA10"/>
    <mergeCell ref="AB10:AC10"/>
    <mergeCell ref="Y37:AG37"/>
    <mergeCell ref="AI37:AK37"/>
    <mergeCell ref="T38:W38"/>
    <mergeCell ref="Y38:AA38"/>
    <mergeCell ref="AB38:AC38"/>
    <mergeCell ref="J39:L39"/>
    <mergeCell ref="M39:N39"/>
    <mergeCell ref="O39:P39"/>
    <mergeCell ref="T39:U39"/>
    <mergeCell ref="V39:W39"/>
    <mergeCell ref="Y39:AA39"/>
    <mergeCell ref="AB39:AC39"/>
    <mergeCell ref="Y68:AG68"/>
    <mergeCell ref="J69:L69"/>
    <mergeCell ref="M69:N69"/>
    <mergeCell ref="O69:P69"/>
    <mergeCell ref="Y69:AA69"/>
    <mergeCell ref="AB69:AC69"/>
    <mergeCell ref="Y80:AG80"/>
    <mergeCell ref="Y81:AA81"/>
    <mergeCell ref="AB81:AC81"/>
    <mergeCell ref="J91:L91"/>
    <mergeCell ref="M91:N91"/>
    <mergeCell ref="O91:P91"/>
    <mergeCell ref="C98:J98"/>
    <mergeCell ref="C110:AN11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R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8.66796875" defaultRowHeight="14.25" zeroHeight="false" outlineLevelRow="0" outlineLevelCol="0"/>
  <cols>
    <col collapsed="false" customWidth="true" hidden="false" outlineLevel="0" max="2" min="2" style="0" width="3.34"/>
    <col collapsed="false" customWidth="true" hidden="false" outlineLevel="0" max="3" min="3" style="0" width="37.34"/>
    <col collapsed="false" customWidth="true" hidden="false" outlineLevel="0" max="17" min="4" style="0" width="20.11"/>
  </cols>
  <sheetData>
    <row r="2" customFormat="false" ht="15" hidden="false" customHeight="true" outlineLevel="0" collapsed="false"/>
    <row r="3" customFormat="false" ht="107.25" hidden="false" customHeight="true" outlineLevel="0" collapsed="false">
      <c r="B3" s="325"/>
      <c r="C3" s="326"/>
      <c r="D3" s="326"/>
      <c r="E3" s="327" t="s">
        <v>590</v>
      </c>
      <c r="F3" s="327"/>
      <c r="G3" s="326"/>
      <c r="H3" s="326"/>
      <c r="I3" s="326"/>
      <c r="J3" s="326"/>
      <c r="K3" s="326"/>
      <c r="L3" s="326"/>
      <c r="M3" s="326"/>
      <c r="N3" s="326"/>
      <c r="O3" s="326"/>
      <c r="P3" s="326"/>
      <c r="Q3" s="326"/>
      <c r="R3" s="328"/>
    </row>
    <row r="4" customFormat="false" ht="19.5" hidden="false" customHeight="true" outlineLevel="0" collapsed="false">
      <c r="B4" s="329"/>
      <c r="C4" s="34"/>
      <c r="D4" s="330" t="s">
        <v>591</v>
      </c>
      <c r="E4" s="330"/>
      <c r="F4" s="330"/>
      <c r="G4" s="330"/>
      <c r="H4" s="330" t="s">
        <v>592</v>
      </c>
      <c r="I4" s="330"/>
      <c r="J4" s="34"/>
      <c r="K4" s="330" t="s">
        <v>593</v>
      </c>
      <c r="L4" s="330"/>
      <c r="M4" s="330"/>
      <c r="N4" s="330"/>
      <c r="O4" s="330" t="s">
        <v>594</v>
      </c>
      <c r="P4" s="330"/>
      <c r="Q4" s="34"/>
      <c r="R4" s="331"/>
    </row>
    <row r="5" customFormat="false" ht="29.25" hidden="false" customHeight="true" outlineLevel="0" collapsed="false">
      <c r="B5" s="332"/>
      <c r="C5" s="333" t="s">
        <v>515</v>
      </c>
      <c r="D5" s="334" t="s">
        <v>595</v>
      </c>
      <c r="E5" s="334" t="s">
        <v>596</v>
      </c>
      <c r="F5" s="334" t="s">
        <v>597</v>
      </c>
      <c r="G5" s="334" t="s">
        <v>598</v>
      </c>
      <c r="H5" s="334" t="s">
        <v>599</v>
      </c>
      <c r="I5" s="334" t="s">
        <v>600</v>
      </c>
      <c r="J5" s="334" t="s">
        <v>601</v>
      </c>
      <c r="K5" s="334" t="s">
        <v>602</v>
      </c>
      <c r="L5" s="334" t="s">
        <v>603</v>
      </c>
      <c r="M5" s="334" t="s">
        <v>604</v>
      </c>
      <c r="N5" s="334" t="s">
        <v>605</v>
      </c>
      <c r="O5" s="334" t="s">
        <v>606</v>
      </c>
      <c r="P5" s="334" t="s">
        <v>607</v>
      </c>
      <c r="Q5" s="334" t="s">
        <v>608</v>
      </c>
      <c r="R5" s="331"/>
    </row>
    <row r="6" customFormat="false" ht="14.25" hidden="false" customHeight="false" outlineLevel="0" collapsed="false">
      <c r="B6" s="332"/>
      <c r="C6" s="335" t="s">
        <v>609</v>
      </c>
      <c r="D6" s="336" t="s">
        <v>610</v>
      </c>
      <c r="E6" s="336" t="s">
        <v>610</v>
      </c>
      <c r="F6" s="337" t="s">
        <v>611</v>
      </c>
      <c r="G6" s="336" t="s">
        <v>610</v>
      </c>
      <c r="H6" s="338" t="s">
        <v>612</v>
      </c>
      <c r="I6" s="337" t="s">
        <v>611</v>
      </c>
      <c r="J6" s="337" t="s">
        <v>611</v>
      </c>
      <c r="K6" s="338" t="s">
        <v>613</v>
      </c>
      <c r="L6" s="338" t="s">
        <v>613</v>
      </c>
      <c r="M6" s="337" t="s">
        <v>611</v>
      </c>
      <c r="N6" s="337" t="s">
        <v>611</v>
      </c>
      <c r="O6" s="338" t="s">
        <v>612</v>
      </c>
      <c r="P6" s="337" t="s">
        <v>611</v>
      </c>
      <c r="Q6" s="337"/>
      <c r="R6" s="331"/>
    </row>
    <row r="7" customFormat="false" ht="14.25" hidden="false" customHeight="false" outlineLevel="0" collapsed="false">
      <c r="B7" s="332"/>
      <c r="C7" s="335" t="s">
        <v>614</v>
      </c>
      <c r="D7" s="339" t="s">
        <v>615</v>
      </c>
      <c r="E7" s="339" t="s">
        <v>615</v>
      </c>
      <c r="F7" s="339" t="s">
        <v>615</v>
      </c>
      <c r="G7" s="339" t="s">
        <v>615</v>
      </c>
      <c r="H7" s="339" t="s">
        <v>616</v>
      </c>
      <c r="I7" s="339" t="s">
        <v>617</v>
      </c>
      <c r="J7" s="339" t="s">
        <v>617</v>
      </c>
      <c r="K7" s="339" t="s">
        <v>618</v>
      </c>
      <c r="L7" s="339" t="s">
        <v>618</v>
      </c>
      <c r="M7" s="339" t="s">
        <v>618</v>
      </c>
      <c r="N7" s="339" t="s">
        <v>618</v>
      </c>
      <c r="O7" s="339" t="s">
        <v>615</v>
      </c>
      <c r="P7" s="339" t="s">
        <v>615</v>
      </c>
      <c r="Q7" s="339" t="s">
        <v>616</v>
      </c>
      <c r="R7" s="331"/>
    </row>
    <row r="8" customFormat="false" ht="15" hidden="false" customHeight="true" outlineLevel="0" collapsed="false">
      <c r="B8" s="332"/>
      <c r="C8" s="340" t="s">
        <v>619</v>
      </c>
      <c r="D8" s="341" t="s">
        <v>620</v>
      </c>
      <c r="E8" s="341" t="s">
        <v>620</v>
      </c>
      <c r="F8" s="341" t="s">
        <v>620</v>
      </c>
      <c r="G8" s="341" t="s">
        <v>620</v>
      </c>
      <c r="H8" s="341" t="s">
        <v>621</v>
      </c>
      <c r="I8" s="341" t="s">
        <v>621</v>
      </c>
      <c r="J8" s="341" t="s">
        <v>622</v>
      </c>
      <c r="K8" s="341" t="s">
        <v>621</v>
      </c>
      <c r="L8" s="341" t="s">
        <v>621</v>
      </c>
      <c r="M8" s="342" t="s">
        <v>623</v>
      </c>
      <c r="N8" s="342" t="s">
        <v>623</v>
      </c>
      <c r="O8" s="341" t="s">
        <v>621</v>
      </c>
      <c r="P8" s="342" t="s">
        <v>623</v>
      </c>
      <c r="Q8" s="343" t="n">
        <v>45167</v>
      </c>
      <c r="R8" s="331"/>
    </row>
    <row r="9" customFormat="false" ht="14.25" hidden="false" customHeight="false" outlineLevel="0" collapsed="false">
      <c r="B9" s="332"/>
      <c r="C9" s="344" t="s">
        <v>624</v>
      </c>
      <c r="D9" s="339"/>
      <c r="E9" s="339"/>
      <c r="F9" s="339"/>
      <c r="G9" s="339"/>
      <c r="H9" s="339"/>
      <c r="I9" s="345"/>
      <c r="J9" s="345"/>
      <c r="K9" s="345"/>
      <c r="L9" s="345"/>
      <c r="M9" s="345"/>
      <c r="N9" s="345"/>
      <c r="O9" s="345"/>
      <c r="P9" s="345"/>
      <c r="Q9" s="345"/>
      <c r="R9" s="331"/>
    </row>
    <row r="10" customFormat="false" ht="14.25" hidden="false" customHeight="false" outlineLevel="0" collapsed="false">
      <c r="B10" s="332"/>
      <c r="C10" s="346" t="s">
        <v>69</v>
      </c>
      <c r="D10" s="339" t="n">
        <v>63593</v>
      </c>
      <c r="E10" s="339" t="n">
        <v>64041</v>
      </c>
      <c r="F10" s="339" t="n">
        <v>48612</v>
      </c>
      <c r="G10" s="339" t="n">
        <v>63820</v>
      </c>
      <c r="H10" s="339" t="n">
        <v>1811</v>
      </c>
      <c r="I10" s="345" t="s">
        <v>625</v>
      </c>
      <c r="J10" s="345" t="n">
        <v>0</v>
      </c>
      <c r="K10" s="345" t="n">
        <v>204</v>
      </c>
      <c r="L10" s="345" t="s">
        <v>625</v>
      </c>
      <c r="M10" s="345" t="n">
        <v>46</v>
      </c>
      <c r="N10" s="345" t="n">
        <v>89</v>
      </c>
      <c r="O10" s="345" t="s">
        <v>625</v>
      </c>
      <c r="P10" s="345" t="s">
        <v>625</v>
      </c>
      <c r="Q10" s="345" t="n">
        <v>38</v>
      </c>
      <c r="R10" s="331"/>
    </row>
    <row r="11" customFormat="false" ht="14.25" hidden="false" customHeight="false" outlineLevel="0" collapsed="false">
      <c r="B11" s="332"/>
      <c r="C11" s="347" t="s">
        <v>102</v>
      </c>
      <c r="D11" s="339" t="n">
        <v>14</v>
      </c>
      <c r="E11" s="339" t="n">
        <v>15</v>
      </c>
      <c r="F11" s="339" t="n">
        <v>4</v>
      </c>
      <c r="G11" s="345" t="s">
        <v>625</v>
      </c>
      <c r="H11" s="339" t="n">
        <v>1</v>
      </c>
      <c r="I11" s="345" t="s">
        <v>625</v>
      </c>
      <c r="J11" s="345" t="n">
        <v>149</v>
      </c>
      <c r="K11" s="348" t="n">
        <v>83</v>
      </c>
      <c r="L11" s="345" t="n">
        <v>2</v>
      </c>
      <c r="M11" s="345" t="s">
        <v>625</v>
      </c>
      <c r="N11" s="345" t="s">
        <v>625</v>
      </c>
      <c r="O11" s="345" t="n">
        <v>1</v>
      </c>
      <c r="P11" s="345" t="s">
        <v>625</v>
      </c>
      <c r="Q11" s="345" t="n">
        <v>1</v>
      </c>
      <c r="R11" s="331"/>
    </row>
    <row r="12" customFormat="false" ht="14.25" hidden="false" customHeight="false" outlineLevel="0" collapsed="false">
      <c r="B12" s="332"/>
      <c r="C12" s="346" t="s">
        <v>626</v>
      </c>
      <c r="D12" s="349" t="n">
        <v>1628</v>
      </c>
      <c r="E12" s="349" t="n">
        <v>1601</v>
      </c>
      <c r="F12" s="345" t="s">
        <v>625</v>
      </c>
      <c r="G12" s="339" t="n">
        <v>42</v>
      </c>
      <c r="H12" s="345" t="s">
        <v>625</v>
      </c>
      <c r="I12" s="345" t="s">
        <v>625</v>
      </c>
      <c r="J12" s="345" t="s">
        <v>627</v>
      </c>
      <c r="K12" s="345" t="s">
        <v>625</v>
      </c>
      <c r="L12" s="345" t="s">
        <v>625</v>
      </c>
      <c r="M12" s="345" t="s">
        <v>625</v>
      </c>
      <c r="N12" s="345" t="s">
        <v>625</v>
      </c>
      <c r="O12" s="345" t="s">
        <v>625</v>
      </c>
      <c r="P12" s="345" t="s">
        <v>625</v>
      </c>
      <c r="Q12" s="345" t="n">
        <v>16</v>
      </c>
      <c r="R12" s="331"/>
    </row>
    <row r="13" customFormat="false" ht="14.25" hidden="false" customHeight="false" outlineLevel="0" collapsed="false">
      <c r="B13" s="332"/>
      <c r="C13" s="346" t="s">
        <v>628</v>
      </c>
      <c r="D13" s="339" t="n">
        <v>111654</v>
      </c>
      <c r="E13" s="339" t="n">
        <v>111301</v>
      </c>
      <c r="F13" s="339" t="n">
        <v>80655</v>
      </c>
      <c r="G13" s="339" t="n">
        <v>108152</v>
      </c>
      <c r="H13" s="339" t="n">
        <v>34830</v>
      </c>
      <c r="I13" s="339" t="n">
        <v>30845</v>
      </c>
      <c r="J13" s="345" t="s">
        <v>627</v>
      </c>
      <c r="K13" s="345" t="n">
        <v>11</v>
      </c>
      <c r="L13" s="345" t="n">
        <v>20</v>
      </c>
      <c r="M13" s="345" t="n">
        <v>9</v>
      </c>
      <c r="N13" s="345" t="s">
        <v>625</v>
      </c>
      <c r="O13" s="345" t="n">
        <v>82797</v>
      </c>
      <c r="P13" s="345" t="n">
        <v>49276</v>
      </c>
      <c r="Q13" s="345" t="n">
        <v>19733</v>
      </c>
      <c r="R13" s="331"/>
    </row>
    <row r="14" customFormat="false" ht="14.25" hidden="false" customHeight="false" outlineLevel="0" collapsed="false">
      <c r="B14" s="332"/>
      <c r="C14" s="346" t="s">
        <v>78</v>
      </c>
      <c r="D14" s="350" t="n">
        <v>2014</v>
      </c>
      <c r="E14" s="350" t="n">
        <v>2026</v>
      </c>
      <c r="F14" s="345" t="s">
        <v>625</v>
      </c>
      <c r="G14" s="345" t="s">
        <v>625</v>
      </c>
      <c r="H14" s="345" t="s">
        <v>625</v>
      </c>
      <c r="I14" s="345" t="s">
        <v>625</v>
      </c>
      <c r="J14" s="345" t="n">
        <v>2363</v>
      </c>
      <c r="K14" s="345" t="s">
        <v>625</v>
      </c>
      <c r="L14" s="345" t="s">
        <v>625</v>
      </c>
      <c r="M14" s="345" t="s">
        <v>625</v>
      </c>
      <c r="N14" s="345" t="s">
        <v>625</v>
      </c>
      <c r="O14" s="345" t="s">
        <v>625</v>
      </c>
      <c r="P14" s="345" t="s">
        <v>625</v>
      </c>
      <c r="Q14" s="345" t="n">
        <v>47168.1</v>
      </c>
      <c r="R14" s="331"/>
    </row>
    <row r="15" customFormat="false" ht="14.25" hidden="false" customHeight="false" outlineLevel="0" collapsed="false">
      <c r="B15" s="332"/>
      <c r="C15" s="346" t="s">
        <v>39</v>
      </c>
      <c r="D15" s="345" t="s">
        <v>625</v>
      </c>
      <c r="E15" s="345" t="s">
        <v>625</v>
      </c>
      <c r="F15" s="345" t="s">
        <v>625</v>
      </c>
      <c r="G15" s="345" t="s">
        <v>625</v>
      </c>
      <c r="H15" s="345" t="s">
        <v>625</v>
      </c>
      <c r="I15" s="345" t="s">
        <v>625</v>
      </c>
      <c r="J15" s="345" t="s">
        <v>625</v>
      </c>
      <c r="K15" s="345" t="s">
        <v>625</v>
      </c>
      <c r="L15" s="345" t="s">
        <v>625</v>
      </c>
      <c r="M15" s="345" t="n">
        <v>84</v>
      </c>
      <c r="N15" s="345" t="n">
        <v>42.6</v>
      </c>
      <c r="O15" s="345" t="n">
        <v>44599.5</v>
      </c>
      <c r="P15" s="345" t="n">
        <v>21324</v>
      </c>
      <c r="Q15" s="345" t="s">
        <v>625</v>
      </c>
      <c r="R15" s="331"/>
    </row>
    <row r="16" customFormat="false" ht="14.25" hidden="false" customHeight="false" outlineLevel="0" collapsed="false">
      <c r="B16" s="332"/>
      <c r="C16" s="346" t="s">
        <v>629</v>
      </c>
      <c r="D16" s="339" t="n">
        <v>856</v>
      </c>
      <c r="E16" s="339" t="n">
        <v>726</v>
      </c>
      <c r="F16" s="345" t="s">
        <v>625</v>
      </c>
      <c r="G16" s="339" t="n">
        <v>42</v>
      </c>
      <c r="H16" s="345" t="s">
        <v>625</v>
      </c>
      <c r="I16" s="345" t="s">
        <v>625</v>
      </c>
      <c r="J16" s="345" t="n">
        <v>276</v>
      </c>
      <c r="K16" s="345" t="n">
        <v>22911</v>
      </c>
      <c r="L16" s="345" t="n">
        <v>20710</v>
      </c>
      <c r="M16" s="345" t="n">
        <v>33618</v>
      </c>
      <c r="N16" s="345" t="n">
        <v>20492</v>
      </c>
      <c r="O16" s="345" t="s">
        <v>625</v>
      </c>
      <c r="P16" s="345" t="s">
        <v>625</v>
      </c>
      <c r="Q16" s="345" t="n">
        <v>17</v>
      </c>
      <c r="R16" s="331"/>
    </row>
    <row r="17" customFormat="false" ht="14.25" hidden="false" customHeight="false" outlineLevel="0" collapsed="false">
      <c r="B17" s="332"/>
      <c r="C17" s="346" t="s">
        <v>94</v>
      </c>
      <c r="D17" s="350" t="n">
        <v>1121</v>
      </c>
      <c r="E17" s="350" t="n">
        <v>1156</v>
      </c>
      <c r="F17" s="339" t="n">
        <v>20</v>
      </c>
      <c r="G17" s="339" t="n">
        <v>39</v>
      </c>
      <c r="H17" s="339" t="n">
        <v>48562</v>
      </c>
      <c r="I17" s="339" t="n">
        <v>48489</v>
      </c>
      <c r="J17" s="339" t="n">
        <v>0</v>
      </c>
      <c r="K17" s="345" t="n">
        <v>0</v>
      </c>
      <c r="L17" s="345" t="n">
        <v>9</v>
      </c>
      <c r="M17" s="345" t="n">
        <v>0</v>
      </c>
      <c r="N17" s="345" t="n">
        <v>0</v>
      </c>
      <c r="O17" s="345" t="n">
        <v>1</v>
      </c>
      <c r="P17" s="345" t="n">
        <v>0</v>
      </c>
      <c r="Q17" s="345" t="n">
        <v>0</v>
      </c>
      <c r="R17" s="331"/>
    </row>
    <row r="18" customFormat="false" ht="14.25" hidden="false" customHeight="false" outlineLevel="0" collapsed="false">
      <c r="B18" s="332"/>
      <c r="C18" s="346" t="s">
        <v>336</v>
      </c>
      <c r="D18" s="339" t="n">
        <v>49</v>
      </c>
      <c r="E18" s="339" t="n">
        <v>64</v>
      </c>
      <c r="F18" s="339" t="n">
        <v>40</v>
      </c>
      <c r="G18" s="339" t="n">
        <v>44</v>
      </c>
      <c r="H18" s="345" t="s">
        <v>625</v>
      </c>
      <c r="I18" s="345" t="s">
        <v>625</v>
      </c>
      <c r="J18" s="345" t="s">
        <v>627</v>
      </c>
      <c r="K18" s="345" t="n">
        <v>874</v>
      </c>
      <c r="L18" s="345" t="s">
        <v>625</v>
      </c>
      <c r="M18" s="345" t="s">
        <v>625</v>
      </c>
      <c r="N18" s="345" t="s">
        <v>625</v>
      </c>
      <c r="O18" s="345" t="n">
        <v>49913</v>
      </c>
      <c r="P18" s="345" t="n">
        <v>5208</v>
      </c>
      <c r="Q18" s="345" t="n">
        <v>20229</v>
      </c>
      <c r="R18" s="331"/>
    </row>
    <row r="19" customFormat="false" ht="14.25" hidden="false" customHeight="false" outlineLevel="0" collapsed="false">
      <c r="B19" s="332"/>
      <c r="C19" s="351" t="s">
        <v>630</v>
      </c>
      <c r="D19" s="352"/>
      <c r="E19" s="352"/>
      <c r="F19" s="352"/>
      <c r="G19" s="352"/>
      <c r="H19" s="352"/>
      <c r="I19" s="352"/>
      <c r="J19" s="352"/>
      <c r="K19" s="352"/>
      <c r="L19" s="352"/>
      <c r="M19" s="352"/>
      <c r="N19" s="352"/>
      <c r="O19" s="352"/>
      <c r="P19" s="352"/>
      <c r="Q19" s="352"/>
      <c r="R19" s="331"/>
    </row>
    <row r="20" customFormat="false" ht="14.25" hidden="false" customHeight="false" outlineLevel="0" collapsed="false">
      <c r="B20" s="332"/>
      <c r="C20" s="346" t="s">
        <v>155</v>
      </c>
      <c r="D20" s="339" t="n">
        <v>0.76</v>
      </c>
      <c r="E20" s="339" t="n">
        <v>0.46</v>
      </c>
      <c r="F20" s="339" t="n">
        <v>0.42</v>
      </c>
      <c r="G20" s="339" t="n">
        <v>0.3</v>
      </c>
      <c r="H20" s="349" t="n">
        <v>593.68</v>
      </c>
      <c r="I20" s="339" t="n">
        <v>0.51</v>
      </c>
      <c r="J20" s="345" t="s">
        <v>625</v>
      </c>
      <c r="K20" s="345" t="s">
        <v>625</v>
      </c>
      <c r="L20" s="345" t="n">
        <v>0.17</v>
      </c>
      <c r="M20" s="345" t="s">
        <v>625</v>
      </c>
      <c r="N20" s="345" t="s">
        <v>625</v>
      </c>
      <c r="O20" s="345" t="n">
        <v>0.04</v>
      </c>
      <c r="P20" s="345" t="n">
        <v>0.06</v>
      </c>
      <c r="Q20" s="345" t="s">
        <v>625</v>
      </c>
      <c r="R20" s="331"/>
    </row>
    <row r="21" customFormat="false" ht="14.25" hidden="false" customHeight="false" outlineLevel="0" collapsed="false">
      <c r="B21" s="332"/>
      <c r="C21" s="346" t="s">
        <v>568</v>
      </c>
      <c r="D21" s="345" t="s">
        <v>625</v>
      </c>
      <c r="E21" s="345" t="s">
        <v>625</v>
      </c>
      <c r="F21" s="345" t="s">
        <v>625</v>
      </c>
      <c r="G21" s="345" t="n">
        <v>0.03</v>
      </c>
      <c r="H21" s="345" t="s">
        <v>625</v>
      </c>
      <c r="I21" s="345" t="s">
        <v>625</v>
      </c>
      <c r="J21" s="345" t="s">
        <v>625</v>
      </c>
      <c r="K21" s="345" t="s">
        <v>625</v>
      </c>
      <c r="L21" s="345" t="s">
        <v>625</v>
      </c>
      <c r="M21" s="345" t="s">
        <v>625</v>
      </c>
      <c r="N21" s="345" t="s">
        <v>625</v>
      </c>
      <c r="O21" s="345" t="s">
        <v>625</v>
      </c>
      <c r="P21" s="345" t="s">
        <v>625</v>
      </c>
      <c r="Q21" s="345" t="s">
        <v>625</v>
      </c>
      <c r="R21" s="331"/>
    </row>
    <row r="22" customFormat="false" ht="14.25" hidden="false" customHeight="false" outlineLevel="0" collapsed="false">
      <c r="B22" s="332"/>
      <c r="C22" s="346" t="s">
        <v>206</v>
      </c>
      <c r="D22" s="345" t="s">
        <v>625</v>
      </c>
      <c r="E22" s="345" t="s">
        <v>625</v>
      </c>
      <c r="F22" s="345" t="s">
        <v>625</v>
      </c>
      <c r="G22" s="345" t="s">
        <v>625</v>
      </c>
      <c r="H22" s="345" t="s">
        <v>625</v>
      </c>
      <c r="I22" s="345" t="s">
        <v>625</v>
      </c>
      <c r="J22" s="345" t="s">
        <v>625</v>
      </c>
      <c r="K22" s="345" t="s">
        <v>625</v>
      </c>
      <c r="L22" s="345" t="s">
        <v>625</v>
      </c>
      <c r="M22" s="345" t="s">
        <v>625</v>
      </c>
      <c r="N22" s="345" t="s">
        <v>625</v>
      </c>
      <c r="O22" s="345" t="s">
        <v>625</v>
      </c>
      <c r="P22" s="345" t="s">
        <v>625</v>
      </c>
      <c r="Q22" s="345" t="s">
        <v>625</v>
      </c>
      <c r="R22" s="331"/>
    </row>
    <row r="23" customFormat="false" ht="14.25" hidden="false" customHeight="false" outlineLevel="0" collapsed="false">
      <c r="B23" s="332"/>
      <c r="C23" s="346" t="s">
        <v>215</v>
      </c>
      <c r="D23" s="345" t="s">
        <v>625</v>
      </c>
      <c r="E23" s="345" t="s">
        <v>625</v>
      </c>
      <c r="F23" s="345" t="s">
        <v>625</v>
      </c>
      <c r="G23" s="345" t="s">
        <v>625</v>
      </c>
      <c r="H23" s="345" t="s">
        <v>625</v>
      </c>
      <c r="I23" s="345" t="s">
        <v>625</v>
      </c>
      <c r="J23" s="345" t="s">
        <v>625</v>
      </c>
      <c r="K23" s="345" t="n">
        <v>0.07</v>
      </c>
      <c r="L23" s="345" t="s">
        <v>625</v>
      </c>
      <c r="M23" s="345" t="s">
        <v>625</v>
      </c>
      <c r="N23" s="345" t="s">
        <v>625</v>
      </c>
      <c r="O23" s="345" t="s">
        <v>625</v>
      </c>
      <c r="P23" s="345" t="s">
        <v>625</v>
      </c>
      <c r="Q23" s="345" t="s">
        <v>625</v>
      </c>
      <c r="R23" s="331"/>
    </row>
    <row r="24" customFormat="false" ht="14.25" hidden="false" customHeight="false" outlineLevel="0" collapsed="false">
      <c r="B24" s="332"/>
      <c r="C24" s="346" t="s">
        <v>475</v>
      </c>
      <c r="D24" s="345" t="s">
        <v>625</v>
      </c>
      <c r="E24" s="345" t="s">
        <v>625</v>
      </c>
      <c r="F24" s="345" t="s">
        <v>625</v>
      </c>
      <c r="G24" s="345" t="n">
        <v>3.85</v>
      </c>
      <c r="H24" s="345" t="s">
        <v>625</v>
      </c>
      <c r="I24" s="345" t="s">
        <v>625</v>
      </c>
      <c r="J24" s="345" t="s">
        <v>627</v>
      </c>
      <c r="K24" s="345" t="s">
        <v>625</v>
      </c>
      <c r="L24" s="345" t="s">
        <v>625</v>
      </c>
      <c r="M24" s="345" t="s">
        <v>625</v>
      </c>
      <c r="N24" s="345" t="s">
        <v>625</v>
      </c>
      <c r="O24" s="345" t="s">
        <v>625</v>
      </c>
      <c r="P24" s="345" t="s">
        <v>625</v>
      </c>
      <c r="Q24" s="345" t="s">
        <v>625</v>
      </c>
      <c r="R24" s="331"/>
    </row>
    <row r="25" customFormat="false" ht="14.25" hidden="false" customHeight="false" outlineLevel="0" collapsed="false">
      <c r="B25" s="332"/>
      <c r="C25" s="346" t="s">
        <v>146</v>
      </c>
      <c r="D25" s="345" t="s">
        <v>625</v>
      </c>
      <c r="E25" s="345" t="s">
        <v>625</v>
      </c>
      <c r="F25" s="345" t="s">
        <v>625</v>
      </c>
      <c r="G25" s="345" t="s">
        <v>625</v>
      </c>
      <c r="H25" s="345" t="s">
        <v>625</v>
      </c>
      <c r="I25" s="345" t="s">
        <v>625</v>
      </c>
      <c r="J25" s="345" t="n">
        <v>7415.73</v>
      </c>
      <c r="K25" s="345" t="s">
        <v>625</v>
      </c>
      <c r="L25" s="345" t="s">
        <v>625</v>
      </c>
      <c r="M25" s="345" t="s">
        <v>625</v>
      </c>
      <c r="N25" s="345" t="s">
        <v>625</v>
      </c>
      <c r="O25" s="345" t="s">
        <v>625</v>
      </c>
      <c r="P25" s="345" t="s">
        <v>625</v>
      </c>
      <c r="Q25" s="345" t="s">
        <v>625</v>
      </c>
      <c r="R25" s="331"/>
    </row>
    <row r="26" customFormat="false" ht="14.25" hidden="false" customHeight="false" outlineLevel="0" collapsed="false">
      <c r="B26" s="332"/>
      <c r="C26" s="346" t="s">
        <v>224</v>
      </c>
      <c r="D26" s="345" t="s">
        <v>625</v>
      </c>
      <c r="E26" s="345" t="s">
        <v>625</v>
      </c>
      <c r="F26" s="345" t="s">
        <v>625</v>
      </c>
      <c r="G26" s="345" t="s">
        <v>625</v>
      </c>
      <c r="H26" s="345" t="s">
        <v>625</v>
      </c>
      <c r="I26" s="345" t="s">
        <v>625</v>
      </c>
      <c r="J26" s="345" t="s">
        <v>625</v>
      </c>
      <c r="K26" s="345" t="s">
        <v>625</v>
      </c>
      <c r="L26" s="345" t="s">
        <v>625</v>
      </c>
      <c r="M26" s="345" t="s">
        <v>625</v>
      </c>
      <c r="N26" s="345" t="s">
        <v>625</v>
      </c>
      <c r="O26" s="345" t="s">
        <v>625</v>
      </c>
      <c r="P26" s="345" t="s">
        <v>625</v>
      </c>
      <c r="Q26" s="345" t="s">
        <v>625</v>
      </c>
      <c r="R26" s="331"/>
    </row>
    <row r="27" customFormat="false" ht="14.25" hidden="false" customHeight="false" outlineLevel="0" collapsed="false">
      <c r="B27" s="332"/>
      <c r="C27" s="346" t="s">
        <v>130</v>
      </c>
      <c r="D27" s="349" t="n">
        <v>49.35</v>
      </c>
      <c r="E27" s="349" t="n">
        <v>49.2</v>
      </c>
      <c r="F27" s="345" t="s">
        <v>625</v>
      </c>
      <c r="G27" s="345" t="s">
        <v>625</v>
      </c>
      <c r="H27" s="345" t="s">
        <v>625</v>
      </c>
      <c r="I27" s="345" t="s">
        <v>625</v>
      </c>
      <c r="J27" s="345" t="s">
        <v>625</v>
      </c>
      <c r="K27" s="345" t="s">
        <v>625</v>
      </c>
      <c r="L27" s="345" t="n">
        <v>0.03</v>
      </c>
      <c r="M27" s="345" t="s">
        <v>625</v>
      </c>
      <c r="N27" s="345" t="n">
        <v>0.07</v>
      </c>
      <c r="O27" s="345" t="s">
        <v>625</v>
      </c>
      <c r="P27" s="345" t="n">
        <v>0.19</v>
      </c>
      <c r="Q27" s="345" t="s">
        <v>625</v>
      </c>
      <c r="R27" s="331"/>
    </row>
    <row r="28" customFormat="false" ht="14.25" hidden="false" customHeight="false" outlineLevel="0" collapsed="false">
      <c r="B28" s="332"/>
      <c r="C28" s="346" t="s">
        <v>182</v>
      </c>
      <c r="D28" s="345" t="s">
        <v>625</v>
      </c>
      <c r="E28" s="345" t="s">
        <v>625</v>
      </c>
      <c r="F28" s="345" t="s">
        <v>625</v>
      </c>
      <c r="G28" s="345" t="n">
        <v>0.09</v>
      </c>
      <c r="H28" s="345" t="n">
        <v>0.07</v>
      </c>
      <c r="I28" s="345" t="n">
        <v>0.02</v>
      </c>
      <c r="J28" s="345" t="s">
        <v>625</v>
      </c>
      <c r="K28" s="345" t="s">
        <v>625</v>
      </c>
      <c r="L28" s="345" t="s">
        <v>625</v>
      </c>
      <c r="M28" s="345" t="s">
        <v>625</v>
      </c>
      <c r="N28" s="345" t="s">
        <v>625</v>
      </c>
      <c r="O28" s="345" t="n">
        <v>1.77</v>
      </c>
      <c r="P28" s="345" t="n">
        <v>0.06</v>
      </c>
      <c r="Q28" s="345" t="s">
        <v>625</v>
      </c>
      <c r="R28" s="331"/>
    </row>
    <row r="29" customFormat="false" ht="14.25" hidden="false" customHeight="false" outlineLevel="0" collapsed="false">
      <c r="B29" s="332"/>
      <c r="C29" s="346" t="s">
        <v>165</v>
      </c>
      <c r="D29" s="345" t="s">
        <v>625</v>
      </c>
      <c r="E29" s="345" t="s">
        <v>625</v>
      </c>
      <c r="F29" s="339" t="n">
        <v>0.03</v>
      </c>
      <c r="G29" s="345" t="n">
        <v>0.03</v>
      </c>
      <c r="H29" s="345" t="s">
        <v>625</v>
      </c>
      <c r="I29" s="345" t="s">
        <v>625</v>
      </c>
      <c r="J29" s="345" t="s">
        <v>625</v>
      </c>
      <c r="K29" s="345" t="s">
        <v>625</v>
      </c>
      <c r="L29" s="345" t="s">
        <v>625</v>
      </c>
      <c r="M29" s="345" t="s">
        <v>625</v>
      </c>
      <c r="N29" s="345" t="s">
        <v>625</v>
      </c>
      <c r="O29" s="345" t="s">
        <v>625</v>
      </c>
      <c r="P29" s="345" t="s">
        <v>625</v>
      </c>
      <c r="Q29" s="345" t="s">
        <v>625</v>
      </c>
      <c r="R29" s="331"/>
    </row>
    <row r="30" customFormat="false" ht="14.25" hidden="false" customHeight="false" outlineLevel="0" collapsed="false">
      <c r="B30" s="332"/>
      <c r="C30" s="346" t="s">
        <v>173</v>
      </c>
      <c r="D30" s="345" t="s">
        <v>625</v>
      </c>
      <c r="E30" s="345" t="s">
        <v>625</v>
      </c>
      <c r="F30" s="345" t="s">
        <v>625</v>
      </c>
      <c r="G30" s="345" t="s">
        <v>625</v>
      </c>
      <c r="H30" s="345" t="s">
        <v>625</v>
      </c>
      <c r="I30" s="345" t="s">
        <v>625</v>
      </c>
      <c r="J30" s="345" t="s">
        <v>625</v>
      </c>
      <c r="K30" s="345" t="s">
        <v>625</v>
      </c>
      <c r="L30" s="345" t="s">
        <v>625</v>
      </c>
      <c r="M30" s="345" t="s">
        <v>625</v>
      </c>
      <c r="N30" s="345" t="s">
        <v>625</v>
      </c>
      <c r="O30" s="345" t="s">
        <v>625</v>
      </c>
      <c r="P30" s="345" t="s">
        <v>625</v>
      </c>
      <c r="Q30" s="345" t="s">
        <v>625</v>
      </c>
      <c r="R30" s="331"/>
    </row>
    <row r="31" customFormat="false" ht="14.25" hidden="false" customHeight="false" outlineLevel="0" collapsed="false">
      <c r="B31" s="332"/>
      <c r="C31" s="346" t="s">
        <v>121</v>
      </c>
      <c r="D31" s="339" t="n">
        <v>3.69</v>
      </c>
      <c r="E31" s="339" t="n">
        <v>3.79</v>
      </c>
      <c r="F31" s="345" t="s">
        <v>625</v>
      </c>
      <c r="G31" s="345" t="s">
        <v>625</v>
      </c>
      <c r="H31" s="345" t="s">
        <v>625</v>
      </c>
      <c r="I31" s="345" t="s">
        <v>625</v>
      </c>
      <c r="J31" s="345" t="n">
        <v>0.1</v>
      </c>
      <c r="K31" s="345" t="s">
        <v>625</v>
      </c>
      <c r="L31" s="345" t="s">
        <v>625</v>
      </c>
      <c r="M31" s="345" t="s">
        <v>625</v>
      </c>
      <c r="N31" s="345" t="s">
        <v>625</v>
      </c>
      <c r="O31" s="345" t="s">
        <v>625</v>
      </c>
      <c r="P31" s="345" t="s">
        <v>625</v>
      </c>
      <c r="Q31" s="345" t="n">
        <v>1.1</v>
      </c>
      <c r="R31" s="331"/>
    </row>
    <row r="32" customFormat="false" ht="14.25" hidden="false" customHeight="false" outlineLevel="0" collapsed="false">
      <c r="B32" s="332"/>
      <c r="C32" s="346" t="s">
        <v>229</v>
      </c>
      <c r="D32" s="345" t="s">
        <v>625</v>
      </c>
      <c r="E32" s="345" t="s">
        <v>625</v>
      </c>
      <c r="F32" s="345" t="s">
        <v>625</v>
      </c>
      <c r="G32" s="345" t="s">
        <v>625</v>
      </c>
      <c r="H32" s="345" t="s">
        <v>625</v>
      </c>
      <c r="I32" s="345" t="s">
        <v>625</v>
      </c>
      <c r="J32" s="345" t="s">
        <v>625</v>
      </c>
      <c r="K32" s="345" t="s">
        <v>625</v>
      </c>
      <c r="L32" s="345" t="s">
        <v>625</v>
      </c>
      <c r="M32" s="345" t="s">
        <v>625</v>
      </c>
      <c r="N32" s="345" t="s">
        <v>625</v>
      </c>
      <c r="O32" s="345" t="s">
        <v>625</v>
      </c>
      <c r="P32" s="345" t="s">
        <v>625</v>
      </c>
      <c r="Q32" s="345" t="s">
        <v>625</v>
      </c>
      <c r="R32" s="331"/>
    </row>
    <row r="33" customFormat="false" ht="14.25" hidden="false" customHeight="false" outlineLevel="0" collapsed="false">
      <c r="B33" s="332"/>
      <c r="C33" s="346" t="s">
        <v>237</v>
      </c>
      <c r="D33" s="345" t="s">
        <v>625</v>
      </c>
      <c r="E33" s="345" t="s">
        <v>625</v>
      </c>
      <c r="F33" s="345" t="s">
        <v>625</v>
      </c>
      <c r="G33" s="345" t="s">
        <v>625</v>
      </c>
      <c r="H33" s="345" t="s">
        <v>625</v>
      </c>
      <c r="I33" s="345" t="s">
        <v>625</v>
      </c>
      <c r="J33" s="345" t="s">
        <v>625</v>
      </c>
      <c r="K33" s="345" t="s">
        <v>625</v>
      </c>
      <c r="L33" s="345" t="s">
        <v>625</v>
      </c>
      <c r="M33" s="345" t="s">
        <v>625</v>
      </c>
      <c r="N33" s="345" t="s">
        <v>625</v>
      </c>
      <c r="O33" s="345" t="s">
        <v>625</v>
      </c>
      <c r="P33" s="345" t="s">
        <v>625</v>
      </c>
      <c r="Q33" s="345" t="s">
        <v>625</v>
      </c>
      <c r="R33" s="331"/>
    </row>
    <row r="34" customFormat="false" ht="14.25" hidden="false" customHeight="false" outlineLevel="0" collapsed="false">
      <c r="B34" s="332"/>
      <c r="C34" s="346" t="s">
        <v>245</v>
      </c>
      <c r="D34" s="345" t="s">
        <v>625</v>
      </c>
      <c r="E34" s="345" t="s">
        <v>625</v>
      </c>
      <c r="F34" s="345" t="s">
        <v>625</v>
      </c>
      <c r="G34" s="345" t="s">
        <v>625</v>
      </c>
      <c r="H34" s="345" t="n">
        <v>0.27</v>
      </c>
      <c r="I34" s="345" t="s">
        <v>625</v>
      </c>
      <c r="J34" s="345" t="s">
        <v>625</v>
      </c>
      <c r="K34" s="345" t="s">
        <v>625</v>
      </c>
      <c r="L34" s="345" t="s">
        <v>625</v>
      </c>
      <c r="M34" s="345" t="s">
        <v>625</v>
      </c>
      <c r="N34" s="345" t="s">
        <v>625</v>
      </c>
      <c r="O34" s="345" t="s">
        <v>625</v>
      </c>
      <c r="P34" s="345" t="s">
        <v>625</v>
      </c>
      <c r="Q34" s="345" t="s">
        <v>625</v>
      </c>
      <c r="R34" s="331"/>
    </row>
    <row r="35" customFormat="false" ht="14.25" hidden="false" customHeight="false" outlineLevel="0" collapsed="false">
      <c r="B35" s="332"/>
      <c r="C35" s="346" t="s">
        <v>631</v>
      </c>
      <c r="D35" s="345" t="s">
        <v>625</v>
      </c>
      <c r="E35" s="345" t="s">
        <v>625</v>
      </c>
      <c r="F35" s="345" t="s">
        <v>625</v>
      </c>
      <c r="G35" s="345" t="s">
        <v>625</v>
      </c>
      <c r="H35" s="345" t="s">
        <v>625</v>
      </c>
      <c r="I35" s="345" t="s">
        <v>625</v>
      </c>
      <c r="J35" s="345" t="s">
        <v>625</v>
      </c>
      <c r="K35" s="345" t="s">
        <v>625</v>
      </c>
      <c r="L35" s="345" t="s">
        <v>625</v>
      </c>
      <c r="M35" s="345" t="s">
        <v>625</v>
      </c>
      <c r="N35" s="345" t="s">
        <v>625</v>
      </c>
      <c r="O35" s="345" t="s">
        <v>625</v>
      </c>
      <c r="P35" s="345" t="s">
        <v>625</v>
      </c>
      <c r="Q35" s="345" t="s">
        <v>625</v>
      </c>
      <c r="R35" s="331"/>
    </row>
    <row r="36" customFormat="false" ht="14.25" hidden="false" customHeight="false" outlineLevel="0" collapsed="false">
      <c r="B36" s="332"/>
      <c r="C36" s="346" t="s">
        <v>424</v>
      </c>
      <c r="D36" s="339" t="n">
        <v>0.09</v>
      </c>
      <c r="E36" s="339" t="n">
        <v>0.1</v>
      </c>
      <c r="F36" s="345" t="s">
        <v>625</v>
      </c>
      <c r="G36" s="345" t="s">
        <v>625</v>
      </c>
      <c r="H36" s="345" t="s">
        <v>625</v>
      </c>
      <c r="I36" s="345" t="s">
        <v>625</v>
      </c>
      <c r="J36" s="345" t="n">
        <v>0.02</v>
      </c>
      <c r="K36" s="345" t="n">
        <v>0.02</v>
      </c>
      <c r="L36" s="345" t="n">
        <v>0.02</v>
      </c>
      <c r="M36" s="345" t="s">
        <v>625</v>
      </c>
      <c r="N36" s="345" t="s">
        <v>625</v>
      </c>
      <c r="O36" s="345" t="s">
        <v>625</v>
      </c>
      <c r="P36" s="345" t="s">
        <v>625</v>
      </c>
      <c r="Q36" s="345" t="s">
        <v>625</v>
      </c>
      <c r="R36" s="331"/>
    </row>
    <row r="37" customFormat="false" ht="14.25" hidden="false" customHeight="false" outlineLevel="0" collapsed="false">
      <c r="B37" s="332"/>
      <c r="C37" s="351" t="s">
        <v>632</v>
      </c>
      <c r="D37" s="352"/>
      <c r="E37" s="352"/>
      <c r="F37" s="352"/>
      <c r="G37" s="352"/>
      <c r="H37" s="352"/>
      <c r="I37" s="352"/>
      <c r="J37" s="352"/>
      <c r="K37" s="352"/>
      <c r="L37" s="352"/>
      <c r="M37" s="352"/>
      <c r="N37" s="352"/>
      <c r="O37" s="352"/>
      <c r="P37" s="352"/>
      <c r="Q37" s="352"/>
      <c r="R37" s="331"/>
    </row>
    <row r="38" customFormat="false" ht="14.25" hidden="false" customHeight="false" outlineLevel="0" collapsed="false">
      <c r="B38" s="332"/>
      <c r="C38" s="346" t="s">
        <v>262</v>
      </c>
      <c r="D38" s="339" t="n">
        <v>0.13</v>
      </c>
      <c r="E38" s="345" t="s">
        <v>625</v>
      </c>
      <c r="F38" s="339" t="n">
        <v>0.14</v>
      </c>
      <c r="G38" s="345" t="s">
        <v>625</v>
      </c>
      <c r="H38" s="339" t="n">
        <v>0.14</v>
      </c>
      <c r="I38" s="345" t="s">
        <v>625</v>
      </c>
      <c r="J38" s="345" t="s">
        <v>625</v>
      </c>
      <c r="K38" s="345" t="n">
        <v>0.22</v>
      </c>
      <c r="L38" s="345" t="n">
        <v>0.18</v>
      </c>
      <c r="M38" s="345" t="n">
        <v>0.21</v>
      </c>
      <c r="N38" s="345" t="n">
        <v>0.14</v>
      </c>
      <c r="O38" s="345" t="n">
        <v>0.15</v>
      </c>
      <c r="P38" s="345" t="s">
        <v>625</v>
      </c>
      <c r="Q38" s="345" t="n">
        <v>0.11</v>
      </c>
      <c r="R38" s="331"/>
    </row>
    <row r="39" customFormat="false" ht="14.25" hidden="false" customHeight="false" outlineLevel="0" collapsed="false">
      <c r="B39" s="332"/>
      <c r="C39" s="346" t="s">
        <v>633</v>
      </c>
      <c r="D39" s="345" t="s">
        <v>625</v>
      </c>
      <c r="E39" s="345" t="s">
        <v>625</v>
      </c>
      <c r="F39" s="345" t="s">
        <v>625</v>
      </c>
      <c r="G39" s="345" t="s">
        <v>625</v>
      </c>
      <c r="H39" s="345" t="s">
        <v>625</v>
      </c>
      <c r="I39" s="345" t="s">
        <v>625</v>
      </c>
      <c r="J39" s="345" t="s">
        <v>625</v>
      </c>
      <c r="K39" s="345" t="s">
        <v>625</v>
      </c>
      <c r="L39" s="345" t="s">
        <v>625</v>
      </c>
      <c r="M39" s="345" t="s">
        <v>625</v>
      </c>
      <c r="N39" s="345" t="s">
        <v>625</v>
      </c>
      <c r="O39" s="345" t="s">
        <v>625</v>
      </c>
      <c r="P39" s="345" t="s">
        <v>625</v>
      </c>
      <c r="Q39" s="345" t="s">
        <v>625</v>
      </c>
      <c r="R39" s="331"/>
    </row>
    <row r="40" customFormat="false" ht="14.25" hidden="false" customHeight="false" outlineLevel="0" collapsed="false">
      <c r="B40" s="332"/>
      <c r="C40" s="346" t="s">
        <v>634</v>
      </c>
      <c r="D40" s="345" t="s">
        <v>625</v>
      </c>
      <c r="E40" s="345" t="s">
        <v>625</v>
      </c>
      <c r="F40" s="339" t="n">
        <v>0.064</v>
      </c>
      <c r="G40" s="345" t="n">
        <v>0.027</v>
      </c>
      <c r="H40" s="345" t="s">
        <v>625</v>
      </c>
      <c r="I40" s="345" t="s">
        <v>625</v>
      </c>
      <c r="J40" s="345" t="s">
        <v>625</v>
      </c>
      <c r="K40" s="345" t="s">
        <v>625</v>
      </c>
      <c r="L40" s="345" t="s">
        <v>625</v>
      </c>
      <c r="M40" s="345" t="s">
        <v>625</v>
      </c>
      <c r="N40" s="345" t="s">
        <v>625</v>
      </c>
      <c r="O40" s="345" t="s">
        <v>625</v>
      </c>
      <c r="P40" s="345" t="s">
        <v>625</v>
      </c>
      <c r="Q40" s="345" t="s">
        <v>625</v>
      </c>
      <c r="R40" s="331"/>
    </row>
    <row r="41" customFormat="false" ht="14.25" hidden="false" customHeight="false" outlineLevel="0" collapsed="false">
      <c r="B41" s="332"/>
      <c r="C41" s="346" t="s">
        <v>635</v>
      </c>
      <c r="D41" s="345" t="s">
        <v>625</v>
      </c>
      <c r="E41" s="345" t="s">
        <v>625</v>
      </c>
      <c r="F41" s="345" t="s">
        <v>625</v>
      </c>
      <c r="G41" s="345" t="s">
        <v>625</v>
      </c>
      <c r="H41" s="345" t="s">
        <v>625</v>
      </c>
      <c r="I41" s="345" t="s">
        <v>625</v>
      </c>
      <c r="J41" s="345" t="s">
        <v>625</v>
      </c>
      <c r="K41" s="345" t="s">
        <v>625</v>
      </c>
      <c r="L41" s="345" t="s">
        <v>625</v>
      </c>
      <c r="M41" s="345" t="s">
        <v>625</v>
      </c>
      <c r="N41" s="345" t="s">
        <v>625</v>
      </c>
      <c r="O41" s="345" t="s">
        <v>625</v>
      </c>
      <c r="P41" s="345" t="s">
        <v>625</v>
      </c>
      <c r="Q41" s="345" t="s">
        <v>625</v>
      </c>
      <c r="R41" s="331"/>
    </row>
    <row r="42" customFormat="false" ht="14.25" hidden="false" customHeight="false" outlineLevel="0" collapsed="false">
      <c r="B42" s="332"/>
      <c r="C42" s="346" t="s">
        <v>353</v>
      </c>
      <c r="D42" s="345" t="s">
        <v>625</v>
      </c>
      <c r="E42" s="345" t="s">
        <v>625</v>
      </c>
      <c r="F42" s="345" t="s">
        <v>625</v>
      </c>
      <c r="G42" s="345" t="s">
        <v>625</v>
      </c>
      <c r="H42" s="345" t="s">
        <v>625</v>
      </c>
      <c r="I42" s="345" t="s">
        <v>625</v>
      </c>
      <c r="J42" s="345" t="s">
        <v>625</v>
      </c>
      <c r="K42" s="345" t="s">
        <v>625</v>
      </c>
      <c r="L42" s="345" t="s">
        <v>625</v>
      </c>
      <c r="M42" s="345" t="s">
        <v>625</v>
      </c>
      <c r="N42" s="345" t="s">
        <v>625</v>
      </c>
      <c r="O42" s="345" t="s">
        <v>625</v>
      </c>
      <c r="P42" s="345" t="s">
        <v>625</v>
      </c>
      <c r="Q42" s="345" t="s">
        <v>625</v>
      </c>
      <c r="R42" s="331"/>
    </row>
    <row r="43" customFormat="false" ht="14.25" hidden="false" customHeight="false" outlineLevel="0" collapsed="false">
      <c r="B43" s="332"/>
      <c r="C43" s="346" t="s">
        <v>636</v>
      </c>
      <c r="D43" s="345" t="s">
        <v>625</v>
      </c>
      <c r="E43" s="345" t="s">
        <v>625</v>
      </c>
      <c r="F43" s="345" t="s">
        <v>625</v>
      </c>
      <c r="G43" s="345" t="s">
        <v>625</v>
      </c>
      <c r="H43" s="345" t="s">
        <v>625</v>
      </c>
      <c r="I43" s="345" t="s">
        <v>625</v>
      </c>
      <c r="J43" s="345" t="s">
        <v>625</v>
      </c>
      <c r="K43" s="345" t="s">
        <v>625</v>
      </c>
      <c r="L43" s="345" t="s">
        <v>625</v>
      </c>
      <c r="M43" s="345" t="s">
        <v>625</v>
      </c>
      <c r="N43" s="345" t="s">
        <v>625</v>
      </c>
      <c r="O43" s="345" t="s">
        <v>625</v>
      </c>
      <c r="P43" s="345" t="s">
        <v>625</v>
      </c>
      <c r="Q43" s="345" t="s">
        <v>625</v>
      </c>
      <c r="R43" s="331"/>
    </row>
    <row r="44" customFormat="false" ht="14.25" hidden="false" customHeight="false" outlineLevel="0" collapsed="false">
      <c r="B44" s="332"/>
      <c r="C44" s="346" t="s">
        <v>637</v>
      </c>
      <c r="D44" s="345" t="s">
        <v>625</v>
      </c>
      <c r="E44" s="345" t="s">
        <v>625</v>
      </c>
      <c r="F44" s="339" t="n">
        <v>0.014</v>
      </c>
      <c r="G44" s="345" t="n">
        <v>0.026</v>
      </c>
      <c r="H44" s="345" t="s">
        <v>625</v>
      </c>
      <c r="I44" s="345" t="s">
        <v>625</v>
      </c>
      <c r="J44" s="345" t="s">
        <v>625</v>
      </c>
      <c r="K44" s="345" t="s">
        <v>625</v>
      </c>
      <c r="L44" s="345" t="s">
        <v>625</v>
      </c>
      <c r="M44" s="345" t="s">
        <v>625</v>
      </c>
      <c r="N44" s="345" t="s">
        <v>625</v>
      </c>
      <c r="O44" s="345" t="s">
        <v>625</v>
      </c>
      <c r="P44" s="345" t="s">
        <v>625</v>
      </c>
      <c r="Q44" s="345" t="s">
        <v>625</v>
      </c>
      <c r="R44" s="331"/>
    </row>
    <row r="45" customFormat="false" ht="14.25" hidden="false" customHeight="false" outlineLevel="0" collapsed="false">
      <c r="B45" s="332"/>
      <c r="C45" s="346" t="s">
        <v>638</v>
      </c>
      <c r="D45" s="345" t="s">
        <v>625</v>
      </c>
      <c r="E45" s="345" t="s">
        <v>625</v>
      </c>
      <c r="F45" s="345" t="s">
        <v>625</v>
      </c>
      <c r="G45" s="345" t="s">
        <v>625</v>
      </c>
      <c r="H45" s="345" t="s">
        <v>625</v>
      </c>
      <c r="I45" s="345" t="s">
        <v>625</v>
      </c>
      <c r="J45" s="345" t="s">
        <v>625</v>
      </c>
      <c r="K45" s="345" t="s">
        <v>625</v>
      </c>
      <c r="L45" s="345" t="s">
        <v>625</v>
      </c>
      <c r="M45" s="345" t="s">
        <v>625</v>
      </c>
      <c r="N45" s="345" t="s">
        <v>625</v>
      </c>
      <c r="O45" s="345" t="s">
        <v>625</v>
      </c>
      <c r="P45" s="345" t="s">
        <v>625</v>
      </c>
      <c r="Q45" s="345" t="s">
        <v>625</v>
      </c>
      <c r="R45" s="331"/>
    </row>
    <row r="46" customFormat="false" ht="14.25" hidden="false" customHeight="false" outlineLevel="0" collapsed="false">
      <c r="B46" s="332"/>
      <c r="C46" s="346" t="s">
        <v>194</v>
      </c>
      <c r="D46" s="345" t="s">
        <v>625</v>
      </c>
      <c r="E46" s="345" t="s">
        <v>625</v>
      </c>
      <c r="F46" s="345" t="s">
        <v>625</v>
      </c>
      <c r="G46" s="345" t="s">
        <v>625</v>
      </c>
      <c r="H46" s="345" t="s">
        <v>625</v>
      </c>
      <c r="I46" s="345" t="s">
        <v>625</v>
      </c>
      <c r="J46" s="345" t="s">
        <v>625</v>
      </c>
      <c r="K46" s="345" t="s">
        <v>625</v>
      </c>
      <c r="L46" s="345" t="s">
        <v>625</v>
      </c>
      <c r="M46" s="345" t="s">
        <v>625</v>
      </c>
      <c r="N46" s="345" t="s">
        <v>625</v>
      </c>
      <c r="O46" s="345" t="s">
        <v>625</v>
      </c>
      <c r="P46" s="345" t="s">
        <v>625</v>
      </c>
      <c r="Q46" s="345" t="s">
        <v>625</v>
      </c>
      <c r="R46" s="331"/>
    </row>
    <row r="47" customFormat="false" ht="14.25" hidden="false" customHeight="false" outlineLevel="0" collapsed="false">
      <c r="B47" s="332"/>
      <c r="C47" s="346" t="s">
        <v>191</v>
      </c>
      <c r="D47" s="345" t="s">
        <v>625</v>
      </c>
      <c r="E47" s="345" t="s">
        <v>625</v>
      </c>
      <c r="F47" s="345" t="s">
        <v>625</v>
      </c>
      <c r="G47" s="345" t="s">
        <v>625</v>
      </c>
      <c r="H47" s="345" t="s">
        <v>625</v>
      </c>
      <c r="I47" s="345" t="s">
        <v>625</v>
      </c>
      <c r="J47" s="345" t="s">
        <v>625</v>
      </c>
      <c r="K47" s="345" t="s">
        <v>625</v>
      </c>
      <c r="L47" s="345" t="s">
        <v>625</v>
      </c>
      <c r="M47" s="345" t="s">
        <v>625</v>
      </c>
      <c r="N47" s="345" t="s">
        <v>625</v>
      </c>
      <c r="O47" s="345" t="s">
        <v>625</v>
      </c>
      <c r="P47" s="345" t="s">
        <v>625</v>
      </c>
      <c r="Q47" s="345" t="s">
        <v>625</v>
      </c>
      <c r="R47" s="331"/>
    </row>
    <row r="48" customFormat="false" ht="14.25" hidden="false" customHeight="false" outlineLevel="0" collapsed="false">
      <c r="B48" s="332"/>
      <c r="C48" s="346" t="s">
        <v>269</v>
      </c>
      <c r="D48" s="345" t="s">
        <v>625</v>
      </c>
      <c r="E48" s="345" t="s">
        <v>625</v>
      </c>
      <c r="F48" s="345" t="s">
        <v>625</v>
      </c>
      <c r="G48" s="345" t="s">
        <v>625</v>
      </c>
      <c r="H48" s="345" t="s">
        <v>625</v>
      </c>
      <c r="I48" s="345" t="s">
        <v>625</v>
      </c>
      <c r="J48" s="345" t="s">
        <v>625</v>
      </c>
      <c r="K48" s="345" t="s">
        <v>625</v>
      </c>
      <c r="L48" s="345" t="s">
        <v>625</v>
      </c>
      <c r="M48" s="345" t="s">
        <v>625</v>
      </c>
      <c r="N48" s="345" t="s">
        <v>625</v>
      </c>
      <c r="O48" s="345" t="s">
        <v>625</v>
      </c>
      <c r="P48" s="345" t="s">
        <v>625</v>
      </c>
      <c r="Q48" s="345" t="s">
        <v>625</v>
      </c>
      <c r="R48" s="331"/>
    </row>
    <row r="49" customFormat="false" ht="14.25" hidden="false" customHeight="false" outlineLevel="0" collapsed="false">
      <c r="B49" s="332"/>
      <c r="C49" s="346" t="s">
        <v>639</v>
      </c>
      <c r="D49" s="345" t="s">
        <v>625</v>
      </c>
      <c r="E49" s="345" t="s">
        <v>625</v>
      </c>
      <c r="F49" s="345" t="s">
        <v>625</v>
      </c>
      <c r="G49" s="345" t="s">
        <v>625</v>
      </c>
      <c r="H49" s="345" t="s">
        <v>625</v>
      </c>
      <c r="I49" s="345" t="s">
        <v>625</v>
      </c>
      <c r="J49" s="345" t="s">
        <v>625</v>
      </c>
      <c r="K49" s="345" t="s">
        <v>625</v>
      </c>
      <c r="L49" s="345" t="s">
        <v>625</v>
      </c>
      <c r="M49" s="345" t="s">
        <v>625</v>
      </c>
      <c r="N49" s="345" t="s">
        <v>625</v>
      </c>
      <c r="O49" s="345" t="s">
        <v>625</v>
      </c>
      <c r="P49" s="345" t="s">
        <v>625</v>
      </c>
      <c r="Q49" s="345" t="s">
        <v>625</v>
      </c>
      <c r="R49" s="331"/>
    </row>
    <row r="50" customFormat="false" ht="14.25" hidden="false" customHeight="false" outlineLevel="0" collapsed="false">
      <c r="B50" s="332"/>
      <c r="C50" s="346" t="s">
        <v>640</v>
      </c>
      <c r="D50" s="345" t="s">
        <v>625</v>
      </c>
      <c r="E50" s="345" t="s">
        <v>625</v>
      </c>
      <c r="F50" s="345" t="s">
        <v>625</v>
      </c>
      <c r="G50" s="345" t="s">
        <v>625</v>
      </c>
      <c r="H50" s="345" t="s">
        <v>625</v>
      </c>
      <c r="I50" s="345" t="s">
        <v>625</v>
      </c>
      <c r="J50" s="345" t="s">
        <v>625</v>
      </c>
      <c r="K50" s="345" t="s">
        <v>625</v>
      </c>
      <c r="L50" s="345" t="s">
        <v>625</v>
      </c>
      <c r="M50" s="345" t="s">
        <v>625</v>
      </c>
      <c r="N50" s="345" t="s">
        <v>625</v>
      </c>
      <c r="O50" s="345" t="s">
        <v>625</v>
      </c>
      <c r="P50" s="345" t="s">
        <v>625</v>
      </c>
      <c r="Q50" s="345" t="s">
        <v>625</v>
      </c>
      <c r="R50" s="331"/>
    </row>
    <row r="51" customFormat="false" ht="14.25" hidden="false" customHeight="false" outlineLevel="0" collapsed="false">
      <c r="B51" s="332"/>
      <c r="C51" s="346" t="s">
        <v>641</v>
      </c>
      <c r="D51" s="345" t="s">
        <v>625</v>
      </c>
      <c r="E51" s="345" t="s">
        <v>625</v>
      </c>
      <c r="F51" s="345" t="s">
        <v>625</v>
      </c>
      <c r="G51" s="345" t="s">
        <v>625</v>
      </c>
      <c r="H51" s="345" t="s">
        <v>625</v>
      </c>
      <c r="I51" s="345" t="s">
        <v>625</v>
      </c>
      <c r="J51" s="345" t="s">
        <v>625</v>
      </c>
      <c r="K51" s="345" t="s">
        <v>625</v>
      </c>
      <c r="L51" s="345" t="s">
        <v>625</v>
      </c>
      <c r="M51" s="345" t="s">
        <v>625</v>
      </c>
      <c r="N51" s="345" t="s">
        <v>625</v>
      </c>
      <c r="O51" s="345" t="s">
        <v>625</v>
      </c>
      <c r="P51" s="345" t="s">
        <v>625</v>
      </c>
      <c r="Q51" s="345" t="s">
        <v>625</v>
      </c>
      <c r="R51" s="331"/>
    </row>
    <row r="52" customFormat="false" ht="14.25" hidden="false" customHeight="false" outlineLevel="0" collapsed="false">
      <c r="B52" s="332"/>
      <c r="C52" s="346" t="s">
        <v>642</v>
      </c>
      <c r="D52" s="345" t="s">
        <v>625</v>
      </c>
      <c r="E52" s="345" t="s">
        <v>625</v>
      </c>
      <c r="F52" s="345" t="s">
        <v>625</v>
      </c>
      <c r="G52" s="345" t="s">
        <v>625</v>
      </c>
      <c r="H52" s="345" t="s">
        <v>625</v>
      </c>
      <c r="I52" s="345" t="s">
        <v>625</v>
      </c>
      <c r="J52" s="345" t="s">
        <v>625</v>
      </c>
      <c r="K52" s="345" t="s">
        <v>625</v>
      </c>
      <c r="L52" s="345" t="s">
        <v>625</v>
      </c>
      <c r="M52" s="345" t="s">
        <v>625</v>
      </c>
      <c r="N52" s="345" t="s">
        <v>625</v>
      </c>
      <c r="O52" s="345" t="s">
        <v>625</v>
      </c>
      <c r="P52" s="345" t="s">
        <v>625</v>
      </c>
      <c r="Q52" s="345" t="s">
        <v>625</v>
      </c>
      <c r="R52" s="331"/>
    </row>
    <row r="53" customFormat="false" ht="14.25" hidden="false" customHeight="false" outlineLevel="0" collapsed="false">
      <c r="B53" s="332"/>
      <c r="C53" s="346" t="s">
        <v>643</v>
      </c>
      <c r="D53" s="345" t="s">
        <v>625</v>
      </c>
      <c r="E53" s="345" t="s">
        <v>625</v>
      </c>
      <c r="F53" s="345" t="s">
        <v>625</v>
      </c>
      <c r="G53" s="345" t="s">
        <v>625</v>
      </c>
      <c r="H53" s="345" t="s">
        <v>625</v>
      </c>
      <c r="I53" s="345" t="s">
        <v>625</v>
      </c>
      <c r="J53" s="345" t="s">
        <v>625</v>
      </c>
      <c r="K53" s="345" t="s">
        <v>625</v>
      </c>
      <c r="L53" s="345" t="s">
        <v>625</v>
      </c>
      <c r="M53" s="345" t="s">
        <v>625</v>
      </c>
      <c r="N53" s="345" t="s">
        <v>625</v>
      </c>
      <c r="O53" s="345" t="s">
        <v>625</v>
      </c>
      <c r="P53" s="345" t="s">
        <v>625</v>
      </c>
      <c r="Q53" s="345" t="s">
        <v>625</v>
      </c>
      <c r="R53" s="331"/>
    </row>
    <row r="54" customFormat="false" ht="14.25" hidden="false" customHeight="false" outlineLevel="0" collapsed="false">
      <c r="B54" s="332"/>
      <c r="C54" s="346" t="s">
        <v>644</v>
      </c>
      <c r="D54" s="345" t="s">
        <v>625</v>
      </c>
      <c r="E54" s="345" t="s">
        <v>625</v>
      </c>
      <c r="F54" s="345" t="s">
        <v>625</v>
      </c>
      <c r="G54" s="345" t="s">
        <v>625</v>
      </c>
      <c r="H54" s="345" t="s">
        <v>625</v>
      </c>
      <c r="I54" s="345" t="s">
        <v>625</v>
      </c>
      <c r="J54" s="345" t="s">
        <v>625</v>
      </c>
      <c r="K54" s="345" t="s">
        <v>625</v>
      </c>
      <c r="L54" s="345" t="s">
        <v>625</v>
      </c>
      <c r="M54" s="345" t="s">
        <v>625</v>
      </c>
      <c r="N54" s="345" t="s">
        <v>625</v>
      </c>
      <c r="O54" s="345" t="s">
        <v>625</v>
      </c>
      <c r="P54" s="345" t="s">
        <v>625</v>
      </c>
      <c r="Q54" s="345" t="s">
        <v>625</v>
      </c>
      <c r="R54" s="331"/>
    </row>
    <row r="55" customFormat="false" ht="14.25" hidden="false" customHeight="false" outlineLevel="0" collapsed="false">
      <c r="B55" s="332"/>
      <c r="C55" s="346" t="s">
        <v>433</v>
      </c>
      <c r="D55" s="345" t="s">
        <v>625</v>
      </c>
      <c r="E55" s="345" t="s">
        <v>625</v>
      </c>
      <c r="F55" s="345" t="s">
        <v>625</v>
      </c>
      <c r="G55" s="345" t="s">
        <v>625</v>
      </c>
      <c r="H55" s="345" t="s">
        <v>625</v>
      </c>
      <c r="I55" s="345" t="s">
        <v>625</v>
      </c>
      <c r="J55" s="345" t="s">
        <v>625</v>
      </c>
      <c r="K55" s="345" t="s">
        <v>625</v>
      </c>
      <c r="L55" s="345" t="s">
        <v>625</v>
      </c>
      <c r="M55" s="345" t="s">
        <v>625</v>
      </c>
      <c r="N55" s="345" t="s">
        <v>625</v>
      </c>
      <c r="O55" s="345" t="s">
        <v>625</v>
      </c>
      <c r="P55" s="345" t="s">
        <v>625</v>
      </c>
      <c r="Q55" s="345" t="s">
        <v>625</v>
      </c>
      <c r="R55" s="331"/>
    </row>
    <row r="56" customFormat="false" ht="14.25" hidden="false" customHeight="false" outlineLevel="0" collapsed="false">
      <c r="B56" s="332"/>
      <c r="C56" s="346" t="s">
        <v>645</v>
      </c>
      <c r="D56" s="345" t="s">
        <v>625</v>
      </c>
      <c r="E56" s="345" t="s">
        <v>625</v>
      </c>
      <c r="F56" s="345" t="s">
        <v>625</v>
      </c>
      <c r="G56" s="345" t="s">
        <v>625</v>
      </c>
      <c r="H56" s="345" t="s">
        <v>625</v>
      </c>
      <c r="I56" s="345" t="s">
        <v>625</v>
      </c>
      <c r="J56" s="345" t="s">
        <v>625</v>
      </c>
      <c r="K56" s="345" t="s">
        <v>625</v>
      </c>
      <c r="L56" s="345" t="s">
        <v>625</v>
      </c>
      <c r="M56" s="345" t="s">
        <v>625</v>
      </c>
      <c r="N56" s="345" t="s">
        <v>625</v>
      </c>
      <c r="O56" s="345" t="s">
        <v>625</v>
      </c>
      <c r="P56" s="345" t="s">
        <v>625</v>
      </c>
      <c r="Q56" s="345" t="s">
        <v>625</v>
      </c>
      <c r="R56" s="331"/>
    </row>
    <row r="57" customFormat="false" ht="14.25" hidden="false" customHeight="false" outlineLevel="0" collapsed="false">
      <c r="B57" s="332"/>
      <c r="C57" s="351" t="s">
        <v>646</v>
      </c>
      <c r="D57" s="352"/>
      <c r="E57" s="352"/>
      <c r="F57" s="352"/>
      <c r="G57" s="352"/>
      <c r="H57" s="352"/>
      <c r="I57" s="352"/>
      <c r="J57" s="352"/>
      <c r="K57" s="352"/>
      <c r="L57" s="352"/>
      <c r="M57" s="352"/>
      <c r="N57" s="352"/>
      <c r="O57" s="352"/>
      <c r="P57" s="352"/>
      <c r="Q57" s="352"/>
      <c r="R57" s="331"/>
    </row>
    <row r="58" customFormat="false" ht="14.25" hidden="false" customHeight="false" outlineLevel="0" collapsed="false">
      <c r="B58" s="332"/>
      <c r="C58" s="346" t="s">
        <v>647</v>
      </c>
      <c r="D58" s="345" t="s">
        <v>625</v>
      </c>
      <c r="E58" s="345" t="s">
        <v>625</v>
      </c>
      <c r="F58" s="345" t="s">
        <v>625</v>
      </c>
      <c r="G58" s="345" t="s">
        <v>625</v>
      </c>
      <c r="H58" s="345" t="s">
        <v>625</v>
      </c>
      <c r="I58" s="345" t="s">
        <v>627</v>
      </c>
      <c r="J58" s="345" t="s">
        <v>625</v>
      </c>
      <c r="K58" s="345" t="s">
        <v>627</v>
      </c>
      <c r="L58" s="345" t="s">
        <v>627</v>
      </c>
      <c r="M58" s="345" t="s">
        <v>625</v>
      </c>
      <c r="N58" s="345" t="s">
        <v>625</v>
      </c>
      <c r="O58" s="345" t="s">
        <v>627</v>
      </c>
      <c r="P58" s="345" t="s">
        <v>625</v>
      </c>
      <c r="Q58" s="345" t="s">
        <v>625</v>
      </c>
      <c r="R58" s="331"/>
    </row>
    <row r="59" customFormat="false" ht="14.25" hidden="false" customHeight="false" outlineLevel="0" collapsed="false">
      <c r="B59" s="332"/>
      <c r="C59" s="346" t="s">
        <v>588</v>
      </c>
      <c r="D59" s="345" t="s">
        <v>625</v>
      </c>
      <c r="E59" s="345" t="s">
        <v>625</v>
      </c>
      <c r="F59" s="345" t="s">
        <v>625</v>
      </c>
      <c r="G59" s="345" t="s">
        <v>625</v>
      </c>
      <c r="H59" s="345" t="s">
        <v>625</v>
      </c>
      <c r="I59" s="345" t="s">
        <v>625</v>
      </c>
      <c r="J59" s="345" t="s">
        <v>627</v>
      </c>
      <c r="K59" s="345" t="s">
        <v>625</v>
      </c>
      <c r="L59" s="345" t="n">
        <v>0.01</v>
      </c>
      <c r="M59" s="345" t="s">
        <v>625</v>
      </c>
      <c r="N59" s="345" t="s">
        <v>625</v>
      </c>
      <c r="O59" s="345" t="s">
        <v>625</v>
      </c>
      <c r="P59" s="345" t="s">
        <v>625</v>
      </c>
      <c r="Q59" s="345" t="n">
        <v>0.01</v>
      </c>
      <c r="R59" s="331"/>
    </row>
    <row r="60" customFormat="false" ht="14.25" hidden="false" customHeight="false" outlineLevel="0" collapsed="false">
      <c r="B60" s="332"/>
      <c r="C60" s="346" t="s">
        <v>648</v>
      </c>
      <c r="D60" s="345" t="s">
        <v>625</v>
      </c>
      <c r="E60" s="345" t="s">
        <v>625</v>
      </c>
      <c r="F60" s="345" t="s">
        <v>625</v>
      </c>
      <c r="G60" s="345" t="s">
        <v>625</v>
      </c>
      <c r="H60" s="345" t="s">
        <v>625</v>
      </c>
      <c r="I60" s="345" t="s">
        <v>625</v>
      </c>
      <c r="J60" s="345" t="s">
        <v>627</v>
      </c>
      <c r="K60" s="345" t="s">
        <v>625</v>
      </c>
      <c r="L60" s="345" t="s">
        <v>625</v>
      </c>
      <c r="M60" s="345" t="s">
        <v>625</v>
      </c>
      <c r="N60" s="345" t="s">
        <v>625</v>
      </c>
      <c r="O60" s="345" t="s">
        <v>625</v>
      </c>
      <c r="P60" s="345" t="s">
        <v>625</v>
      </c>
      <c r="Q60" s="345" t="s">
        <v>625</v>
      </c>
      <c r="R60" s="331"/>
    </row>
    <row r="61" customFormat="false" ht="14.25" hidden="false" customHeight="false" outlineLevel="0" collapsed="false">
      <c r="B61" s="332"/>
      <c r="C61" s="346" t="s">
        <v>139</v>
      </c>
      <c r="D61" s="339" t="n">
        <v>5</v>
      </c>
      <c r="E61" s="339" t="n">
        <v>6</v>
      </c>
      <c r="F61" s="339" t="n">
        <v>4</v>
      </c>
      <c r="G61" s="339" t="n">
        <v>5</v>
      </c>
      <c r="H61" s="339" t="n">
        <v>2</v>
      </c>
      <c r="I61" s="345" t="s">
        <v>625</v>
      </c>
      <c r="J61" s="345" t="s">
        <v>625</v>
      </c>
      <c r="K61" s="345" t="n">
        <v>5</v>
      </c>
      <c r="L61" s="345" t="n">
        <v>4</v>
      </c>
      <c r="M61" s="345" t="s">
        <v>625</v>
      </c>
      <c r="N61" s="345" t="s">
        <v>625</v>
      </c>
      <c r="O61" s="345" t="n">
        <v>2</v>
      </c>
      <c r="P61" s="345" t="s">
        <v>625</v>
      </c>
      <c r="Q61" s="345" t="n">
        <v>6</v>
      </c>
      <c r="R61" s="331"/>
    </row>
    <row r="62" customFormat="false" ht="24" hidden="false" customHeight="true" outlineLevel="0" collapsed="false">
      <c r="B62" s="332"/>
      <c r="C62" s="353" t="s">
        <v>649</v>
      </c>
      <c r="D62" s="336"/>
      <c r="E62" s="336"/>
      <c r="F62" s="337"/>
      <c r="G62" s="338"/>
      <c r="H62" s="336"/>
      <c r="I62" s="337"/>
      <c r="J62" s="337"/>
      <c r="K62" s="337"/>
      <c r="L62" s="338"/>
      <c r="M62" s="337"/>
      <c r="N62" s="337"/>
      <c r="O62" s="336"/>
      <c r="P62" s="337"/>
      <c r="Q62" s="337"/>
      <c r="R62" s="331"/>
    </row>
    <row r="63" customFormat="false" ht="14.25" hidden="false" customHeight="false" outlineLevel="0" collapsed="false">
      <c r="B63" s="332"/>
      <c r="C63" s="335" t="s">
        <v>650</v>
      </c>
      <c r="D63" s="339" t="n">
        <v>5</v>
      </c>
      <c r="E63" s="339" t="n">
        <v>5</v>
      </c>
      <c r="F63" s="339" t="n">
        <v>1</v>
      </c>
      <c r="G63" s="339" t="n">
        <v>3</v>
      </c>
      <c r="H63" s="339" t="n">
        <v>4</v>
      </c>
      <c r="I63" s="339" t="n">
        <v>1</v>
      </c>
      <c r="J63" s="339" t="n">
        <v>1</v>
      </c>
      <c r="K63" s="339" t="n">
        <v>1</v>
      </c>
      <c r="L63" s="339" t="n">
        <v>2</v>
      </c>
      <c r="M63" s="339" t="n">
        <v>1</v>
      </c>
      <c r="N63" s="339" t="n">
        <v>1</v>
      </c>
      <c r="O63" s="339" t="n">
        <v>5</v>
      </c>
      <c r="P63" s="339" t="n">
        <v>1</v>
      </c>
      <c r="Q63" s="339" t="n">
        <v>1</v>
      </c>
      <c r="R63" s="331"/>
    </row>
    <row r="64" customFormat="false" ht="14.25" hidden="false" customHeight="false" outlineLevel="0" collapsed="false">
      <c r="B64" s="332"/>
      <c r="C64" s="335" t="s">
        <v>651</v>
      </c>
      <c r="D64" s="339" t="n">
        <v>5</v>
      </c>
      <c r="E64" s="339" t="n">
        <v>5</v>
      </c>
      <c r="F64" s="339" t="n">
        <v>1</v>
      </c>
      <c r="G64" s="339" t="n">
        <v>3</v>
      </c>
      <c r="H64" s="339" t="n">
        <v>4</v>
      </c>
      <c r="I64" s="339" t="n">
        <v>1</v>
      </c>
      <c r="J64" s="339" t="n">
        <v>1</v>
      </c>
      <c r="K64" s="339" t="n">
        <v>1</v>
      </c>
      <c r="L64" s="339" t="n">
        <v>2</v>
      </c>
      <c r="M64" s="339" t="n">
        <v>1</v>
      </c>
      <c r="N64" s="339" t="n">
        <v>1</v>
      </c>
      <c r="O64" s="339" t="n">
        <v>4</v>
      </c>
      <c r="P64" s="339" t="n">
        <v>1</v>
      </c>
      <c r="Q64" s="339" t="n">
        <v>2</v>
      </c>
      <c r="R64" s="331"/>
    </row>
    <row r="65" customFormat="false" ht="72" hidden="false" customHeight="true" outlineLevel="0" collapsed="false">
      <c r="B65" s="332"/>
      <c r="C65" s="335" t="s">
        <v>652</v>
      </c>
      <c r="D65" s="354" t="s">
        <v>653</v>
      </c>
      <c r="E65" s="354" t="s">
        <v>653</v>
      </c>
      <c r="F65" s="354" t="s">
        <v>654</v>
      </c>
      <c r="G65" s="354" t="s">
        <v>655</v>
      </c>
      <c r="H65" s="354" t="s">
        <v>656</v>
      </c>
      <c r="I65" s="354" t="s">
        <v>657</v>
      </c>
      <c r="J65" s="354" t="s">
        <v>658</v>
      </c>
      <c r="K65" s="354" t="s">
        <v>659</v>
      </c>
      <c r="L65" s="354" t="s">
        <v>660</v>
      </c>
      <c r="M65" s="354" t="s">
        <v>659</v>
      </c>
      <c r="N65" s="354" t="s">
        <v>659</v>
      </c>
      <c r="O65" s="354" t="s">
        <v>661</v>
      </c>
      <c r="P65" s="354" t="s">
        <v>662</v>
      </c>
      <c r="Q65" s="354" t="s">
        <v>663</v>
      </c>
      <c r="R65" s="331"/>
    </row>
    <row r="66" customFormat="false" ht="14.25" hidden="false" customHeight="false" outlineLevel="0" collapsed="false">
      <c r="B66" s="355"/>
      <c r="C66" s="96"/>
      <c r="D66" s="356"/>
      <c r="E66" s="356"/>
      <c r="F66" s="356"/>
      <c r="G66" s="356"/>
      <c r="H66" s="356"/>
      <c r="I66" s="356"/>
      <c r="J66" s="356"/>
      <c r="K66" s="356"/>
      <c r="L66" s="356"/>
      <c r="M66" s="356"/>
      <c r="N66" s="356"/>
      <c r="O66" s="356"/>
      <c r="P66" s="356"/>
      <c r="Q66" s="356"/>
      <c r="R66" s="331"/>
    </row>
    <row r="67" customFormat="false" ht="27" hidden="false" customHeight="true" outlineLevel="0" collapsed="false">
      <c r="B67" s="332"/>
      <c r="C67" s="357" t="s">
        <v>664</v>
      </c>
      <c r="D67" s="339" t="s">
        <v>665</v>
      </c>
      <c r="E67" s="339" t="s">
        <v>665</v>
      </c>
      <c r="F67" s="339" t="s">
        <v>665</v>
      </c>
      <c r="G67" s="339" t="s">
        <v>665</v>
      </c>
      <c r="H67" s="339" t="s">
        <v>665</v>
      </c>
      <c r="I67" s="339" t="s">
        <v>665</v>
      </c>
      <c r="J67" s="339" t="s">
        <v>665</v>
      </c>
      <c r="K67" s="339" t="s">
        <v>665</v>
      </c>
      <c r="L67" s="339" t="s">
        <v>665</v>
      </c>
      <c r="M67" s="339" t="s">
        <v>665</v>
      </c>
      <c r="N67" s="339" t="s">
        <v>665</v>
      </c>
      <c r="O67" s="339" t="s">
        <v>665</v>
      </c>
      <c r="P67" s="339" t="s">
        <v>665</v>
      </c>
      <c r="Q67" s="339" t="s">
        <v>665</v>
      </c>
      <c r="R67" s="331"/>
    </row>
    <row r="68" customFormat="false" ht="15" hidden="false" customHeight="true" outlineLevel="0" collapsed="false">
      <c r="B68" s="332"/>
      <c r="C68" s="351" t="s">
        <v>666</v>
      </c>
      <c r="D68" s="358"/>
      <c r="E68" s="358"/>
      <c r="F68" s="358"/>
      <c r="G68" s="358"/>
      <c r="H68" s="358"/>
      <c r="I68" s="359"/>
      <c r="J68" s="360"/>
      <c r="K68" s="360"/>
      <c r="L68" s="360"/>
      <c r="M68" s="360"/>
      <c r="N68" s="360"/>
      <c r="O68" s="360"/>
      <c r="P68" s="360"/>
      <c r="Q68" s="358"/>
      <c r="R68" s="331"/>
    </row>
    <row r="69" customFormat="false" ht="57" hidden="false" customHeight="true" outlineLevel="0" collapsed="false">
      <c r="B69" s="329"/>
      <c r="C69" s="34"/>
      <c r="D69" s="361" t="s">
        <v>667</v>
      </c>
      <c r="E69" s="362" t="s">
        <v>668</v>
      </c>
      <c r="F69" s="362" t="s">
        <v>669</v>
      </c>
      <c r="G69" s="361" t="s">
        <v>670</v>
      </c>
      <c r="H69" s="361"/>
      <c r="I69" s="363" t="s">
        <v>669</v>
      </c>
      <c r="J69" s="363" t="s">
        <v>669</v>
      </c>
      <c r="K69" s="363" t="s">
        <v>669</v>
      </c>
      <c r="L69" s="364" t="s">
        <v>671</v>
      </c>
      <c r="M69" s="363" t="s">
        <v>669</v>
      </c>
      <c r="N69" s="363" t="s">
        <v>669</v>
      </c>
      <c r="O69" s="364" t="s">
        <v>672</v>
      </c>
      <c r="P69" s="363" t="s">
        <v>669</v>
      </c>
      <c r="Q69" s="363" t="s">
        <v>669</v>
      </c>
      <c r="R69" s="331"/>
    </row>
    <row r="70" customFormat="false" ht="14.25" hidden="false" customHeight="false" outlineLevel="0" collapsed="false">
      <c r="B70" s="329"/>
      <c r="C70" s="34"/>
      <c r="D70" s="365" t="s">
        <v>673</v>
      </c>
      <c r="E70" s="365" t="s">
        <v>673</v>
      </c>
      <c r="F70" s="361" t="s">
        <v>674</v>
      </c>
      <c r="G70" s="361" t="s">
        <v>674</v>
      </c>
      <c r="H70" s="365" t="s">
        <v>675</v>
      </c>
      <c r="I70" s="361" t="s">
        <v>674</v>
      </c>
      <c r="J70" s="366"/>
      <c r="K70" s="366"/>
      <c r="L70" s="361" t="s">
        <v>674</v>
      </c>
      <c r="M70" s="361" t="s">
        <v>674</v>
      </c>
      <c r="N70" s="361" t="s">
        <v>674</v>
      </c>
      <c r="O70" s="361"/>
      <c r="P70" s="361" t="s">
        <v>674</v>
      </c>
      <c r="Q70" s="361" t="s">
        <v>674</v>
      </c>
      <c r="R70" s="331"/>
    </row>
    <row r="71" customFormat="false" ht="86.25" hidden="false" customHeight="true" outlineLevel="0" collapsed="false">
      <c r="B71" s="329"/>
      <c r="C71" s="61" t="s">
        <v>676</v>
      </c>
      <c r="D71" s="365" t="s">
        <v>677</v>
      </c>
      <c r="E71" s="365" t="s">
        <v>677</v>
      </c>
      <c r="F71" s="361" t="s">
        <v>678</v>
      </c>
      <c r="G71" s="361" t="s">
        <v>679</v>
      </c>
      <c r="H71" s="366"/>
      <c r="I71" s="361" t="s">
        <v>680</v>
      </c>
      <c r="J71" s="361"/>
      <c r="K71" s="361" t="s">
        <v>681</v>
      </c>
      <c r="L71" s="361"/>
      <c r="M71" s="361" t="s">
        <v>682</v>
      </c>
      <c r="N71" s="361" t="s">
        <v>682</v>
      </c>
      <c r="O71" s="361"/>
      <c r="P71" s="361" t="s">
        <v>678</v>
      </c>
      <c r="Q71" s="361" t="s">
        <v>678</v>
      </c>
      <c r="R71" s="331"/>
    </row>
    <row r="72" customFormat="false" ht="57" hidden="false" customHeight="true" outlineLevel="0" collapsed="false">
      <c r="B72" s="329"/>
      <c r="C72" s="34"/>
      <c r="D72" s="361" t="s">
        <v>683</v>
      </c>
      <c r="E72" s="361" t="s">
        <v>683</v>
      </c>
      <c r="F72" s="361" t="s">
        <v>684</v>
      </c>
      <c r="G72" s="361" t="s">
        <v>685</v>
      </c>
      <c r="H72" s="361" t="s">
        <v>686</v>
      </c>
      <c r="I72" s="361" t="s">
        <v>687</v>
      </c>
      <c r="J72" s="361"/>
      <c r="K72" s="361"/>
      <c r="L72" s="361" t="s">
        <v>688</v>
      </c>
      <c r="M72" s="361"/>
      <c r="N72" s="361"/>
      <c r="O72" s="366" t="s">
        <v>689</v>
      </c>
      <c r="P72" s="361" t="s">
        <v>684</v>
      </c>
      <c r="Q72" s="361"/>
      <c r="R72" s="331"/>
    </row>
    <row r="73" customFormat="false" ht="72" hidden="false" customHeight="true" outlineLevel="0" collapsed="false">
      <c r="B73" s="329"/>
      <c r="C73" s="34"/>
      <c r="D73" s="361" t="s">
        <v>690</v>
      </c>
      <c r="E73" s="361" t="s">
        <v>690</v>
      </c>
      <c r="F73" s="361"/>
      <c r="G73" s="361"/>
      <c r="H73" s="361"/>
      <c r="I73" s="361" t="s">
        <v>691</v>
      </c>
      <c r="J73" s="361"/>
      <c r="K73" s="361"/>
      <c r="L73" s="361" t="s">
        <v>692</v>
      </c>
      <c r="M73" s="361"/>
      <c r="N73" s="361"/>
      <c r="O73" s="361"/>
      <c r="P73" s="361"/>
      <c r="Q73" s="361"/>
      <c r="R73" s="331"/>
    </row>
    <row r="74" customFormat="false" ht="42.75" hidden="false" customHeight="true" outlineLevel="0" collapsed="false">
      <c r="B74" s="329"/>
      <c r="C74" s="34"/>
      <c r="D74" s="366" t="s">
        <v>693</v>
      </c>
      <c r="E74" s="366" t="s">
        <v>693</v>
      </c>
      <c r="F74" s="361" t="s">
        <v>694</v>
      </c>
      <c r="G74" s="366" t="s">
        <v>695</v>
      </c>
      <c r="H74" s="366" t="s">
        <v>695</v>
      </c>
      <c r="I74" s="361" t="s">
        <v>696</v>
      </c>
      <c r="J74" s="361"/>
      <c r="K74" s="361"/>
      <c r="L74" s="361"/>
      <c r="M74" s="361"/>
      <c r="N74" s="361"/>
      <c r="O74" s="361"/>
      <c r="P74" s="361"/>
      <c r="Q74" s="361"/>
      <c r="R74" s="331"/>
    </row>
    <row r="75" customFormat="false" ht="72" hidden="false" customHeight="true" outlineLevel="0" collapsed="false">
      <c r="B75" s="329"/>
      <c r="C75" s="34"/>
      <c r="D75" s="365" t="s">
        <v>697</v>
      </c>
      <c r="E75" s="365" t="s">
        <v>697</v>
      </c>
      <c r="F75" s="361" t="s">
        <v>698</v>
      </c>
      <c r="G75" s="366" t="s">
        <v>699</v>
      </c>
      <c r="H75" s="366" t="s">
        <v>697</v>
      </c>
      <c r="I75" s="366" t="s">
        <v>700</v>
      </c>
      <c r="J75" s="366"/>
      <c r="K75" s="366"/>
      <c r="L75" s="366"/>
      <c r="M75" s="366"/>
      <c r="N75" s="366"/>
      <c r="O75" s="365" t="s">
        <v>697</v>
      </c>
      <c r="P75" s="366"/>
      <c r="Q75" s="366"/>
      <c r="R75" s="331"/>
    </row>
    <row r="76" customFormat="false" ht="159" hidden="false" customHeight="true" outlineLevel="0" collapsed="false">
      <c r="B76" s="329"/>
      <c r="C76" s="34"/>
      <c r="D76" s="367" t="s">
        <v>701</v>
      </c>
      <c r="E76" s="367" t="s">
        <v>701</v>
      </c>
      <c r="F76" s="368" t="s">
        <v>702</v>
      </c>
      <c r="G76" s="367" t="s">
        <v>701</v>
      </c>
      <c r="H76" s="367" t="s">
        <v>703</v>
      </c>
      <c r="I76" s="368" t="s">
        <v>704</v>
      </c>
      <c r="J76" s="368" t="s">
        <v>704</v>
      </c>
      <c r="K76" s="367" t="s">
        <v>705</v>
      </c>
      <c r="L76" s="367" t="s">
        <v>706</v>
      </c>
      <c r="M76" s="368" t="s">
        <v>704</v>
      </c>
      <c r="N76" s="368" t="s">
        <v>704</v>
      </c>
      <c r="O76" s="367" t="s">
        <v>701</v>
      </c>
      <c r="P76" s="368" t="s">
        <v>704</v>
      </c>
      <c r="Q76" s="368" t="s">
        <v>704</v>
      </c>
      <c r="R76" s="331"/>
    </row>
    <row r="77" customFormat="false" ht="29.25" hidden="false" customHeight="true" outlineLevel="0" collapsed="false">
      <c r="B77" s="329"/>
      <c r="C77" s="34"/>
      <c r="D77" s="334" t="s">
        <v>595</v>
      </c>
      <c r="E77" s="334" t="s">
        <v>596</v>
      </c>
      <c r="F77" s="334" t="s">
        <v>597</v>
      </c>
      <c r="G77" s="334" t="s">
        <v>598</v>
      </c>
      <c r="H77" s="334" t="s">
        <v>599</v>
      </c>
      <c r="I77" s="334" t="s">
        <v>600</v>
      </c>
      <c r="J77" s="334" t="s">
        <v>601</v>
      </c>
      <c r="K77" s="334" t="s">
        <v>602</v>
      </c>
      <c r="L77" s="334" t="s">
        <v>603</v>
      </c>
      <c r="M77" s="334" t="s">
        <v>604</v>
      </c>
      <c r="N77" s="334" t="s">
        <v>605</v>
      </c>
      <c r="O77" s="334" t="s">
        <v>606</v>
      </c>
      <c r="P77" s="334" t="s">
        <v>607</v>
      </c>
      <c r="Q77" s="334" t="s">
        <v>608</v>
      </c>
      <c r="R77" s="331"/>
    </row>
    <row r="78" customFormat="false" ht="15" hidden="false" customHeight="true" outlineLevel="0" collapsed="false">
      <c r="B78" s="369"/>
      <c r="C78" s="370" t="s">
        <v>707</v>
      </c>
      <c r="D78" s="370"/>
      <c r="E78" s="370"/>
      <c r="F78" s="370"/>
      <c r="G78" s="370"/>
      <c r="H78" s="370"/>
      <c r="I78" s="370"/>
      <c r="J78" s="370"/>
      <c r="K78" s="370"/>
      <c r="L78" s="370"/>
      <c r="M78" s="370"/>
      <c r="N78" s="370"/>
      <c r="O78" s="370"/>
      <c r="P78" s="370"/>
      <c r="Q78" s="370"/>
      <c r="R78" s="371"/>
    </row>
  </sheetData>
  <sheetProtection algorithmName="SHA-512" hashValue="aWVvpdk0jCcqUzdQdJDzLbU4/ThcV+M0zPnnLVDeDqz37AGJ40kRl3sOCxF2esNGGoj/X3Hhaq4Nwk5WdCAxHQ==" saltValue="UPMe0DxgGNED2oNmpLIfKg==" spinCount="100000" sheet="true" objects="true" scenarios="true" selectLockedCells="true" selectUnlockedCells="true"/>
  <mergeCells count="4">
    <mergeCell ref="D4:G4"/>
    <mergeCell ref="H4:I4"/>
    <mergeCell ref="K4:N4"/>
    <mergeCell ref="O4:P4"/>
  </mergeCells>
  <printOptions headings="false" gridLines="false" gridLinesSet="true" horizontalCentered="false" verticalCentered="false"/>
  <pageMargins left="0.25" right="0.25" top="0.75" bottom="0.75" header="0.511811023622047" footer="0.511811023622047"/>
  <pageSetup paperSize="1" scale="100" fitToWidth="0"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2020-02-12T20:03:18Z</dcterms:created>
  <dc:creator>Andre</dc:creator>
  <dc:description/>
  <cp:keywords>C_Unrestricted</cp:keywords>
  <dc:language>en-US</dc:language>
  <cp:lastModifiedBy>Ines Wischmann</cp:lastModifiedBy>
  <cp:lastPrinted>2023-09-17T19:11:12Z</cp:lastPrinted>
  <dcterms:modified xsi:type="dcterms:W3CDTF">2026-05-03T20:19:36Z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Confidentiality">
    <vt:lpwstr>Unrestricted</vt:lpwstr>
  </property>
  <property fmtid="{D5CDD505-2E9C-101B-9397-08002B2CF9AE}" pid="3" name="MSIP_Label_36791f77-3d39-4d72-9277-ac879ec799ed_ActionId">
    <vt:lpwstr>8595bde6-9228-42ed-b6b6-ad12d5199388</vt:lpwstr>
  </property>
  <property fmtid="{D5CDD505-2E9C-101B-9397-08002B2CF9AE}" pid="4" name="MSIP_Label_36791f77-3d39-4d72-9277-ac879ec799ed_ContentBits">
    <vt:lpwstr>0</vt:lpwstr>
  </property>
  <property fmtid="{D5CDD505-2E9C-101B-9397-08002B2CF9AE}" pid="5" name="MSIP_Label_36791f77-3d39-4d72-9277-ac879ec799ed_Enabled">
    <vt:lpwstr>true</vt:lpwstr>
  </property>
  <property fmtid="{D5CDD505-2E9C-101B-9397-08002B2CF9AE}" pid="6" name="MSIP_Label_36791f77-3d39-4d72-9277-ac879ec799ed_Method">
    <vt:lpwstr>Standard</vt:lpwstr>
  </property>
  <property fmtid="{D5CDD505-2E9C-101B-9397-08002B2CF9AE}" pid="7" name="MSIP_Label_36791f77-3d39-4d72-9277-ac879ec799ed_Name">
    <vt:lpwstr>restricted-default</vt:lpwstr>
  </property>
  <property fmtid="{D5CDD505-2E9C-101B-9397-08002B2CF9AE}" pid="8" name="MSIP_Label_36791f77-3d39-4d72-9277-ac879ec799ed_SetDate">
    <vt:lpwstr>2022-09-05T17:41:57Z</vt:lpwstr>
  </property>
  <property fmtid="{D5CDD505-2E9C-101B-9397-08002B2CF9AE}" pid="9" name="MSIP_Label_36791f77-3d39-4d72-9277-ac879ec799ed_SiteId">
    <vt:lpwstr>254ba93e-1f6f-48f3-90e6-e2766664b477</vt:lpwstr>
  </property>
  <property fmtid="{D5CDD505-2E9C-101B-9397-08002B2CF9AE}" pid="10" name="sodocoClasId">
    <vt:i4>0</vt:i4>
  </property>
  <property fmtid="{D5CDD505-2E9C-101B-9397-08002B2CF9AE}" pid="11" name="sodocoClasLang">
    <vt:lpwstr>Unrestricted</vt:lpwstr>
  </property>
  <property fmtid="{D5CDD505-2E9C-101B-9397-08002B2CF9AE}" pid="12" name="sodocoClasLangId">
    <vt:i4>0</vt:i4>
  </property>
</Properties>
</file>