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미래기술팀\팀원업무폴더\오희준\"/>
    </mc:Choice>
  </mc:AlternateContent>
  <bookViews>
    <workbookView xWindow="120" yWindow="90" windowWidth="23655" windowHeight="10710"/>
  </bookViews>
  <sheets>
    <sheet name="생산실적" sheetId="8" r:id="rId1"/>
    <sheet name="불량유형" sheetId="7" r:id="rId2"/>
  </sheets>
  <definedNames>
    <definedName name="_xlchart.0" hidden="1">불량유형!$B$3:$N$3</definedName>
    <definedName name="_xlchart.1" hidden="1">불량유형!$B$4:$N$4</definedName>
  </definedNames>
  <calcPr calcId="162913"/>
</workbook>
</file>

<file path=xl/calcChain.xml><?xml version="1.0" encoding="utf-8"?>
<calcChain xmlns="http://schemas.openxmlformats.org/spreadsheetml/2006/main">
  <c r="C4" i="7" l="1"/>
  <c r="D4" i="7"/>
  <c r="E4" i="7"/>
  <c r="F4" i="7"/>
  <c r="G4" i="7"/>
  <c r="H4" i="7"/>
  <c r="I4" i="7"/>
  <c r="J4" i="7"/>
  <c r="K4" i="7"/>
  <c r="L4" i="7"/>
  <c r="M4" i="7"/>
  <c r="N4" i="7"/>
  <c r="B4" i="7"/>
  <c r="O19" i="7"/>
  <c r="O20" i="7"/>
  <c r="O21" i="7"/>
  <c r="O22" i="7"/>
  <c r="O23" i="7"/>
  <c r="O24" i="7"/>
  <c r="O25" i="7"/>
  <c r="O26" i="7"/>
  <c r="M24" i="8"/>
  <c r="M25" i="8"/>
  <c r="M26" i="8"/>
  <c r="M27" i="8"/>
  <c r="O23" i="8"/>
  <c r="P23" i="8"/>
  <c r="Q23" i="8"/>
  <c r="J24" i="8"/>
  <c r="J25" i="8"/>
  <c r="J26" i="8"/>
  <c r="J27" i="8"/>
  <c r="K23" i="8"/>
  <c r="L23" i="8" s="1"/>
  <c r="T23" i="8"/>
  <c r="S23" i="8"/>
  <c r="N24" i="8"/>
  <c r="N25" i="8"/>
  <c r="N26" i="8"/>
  <c r="N27" i="8"/>
  <c r="H24" i="8"/>
  <c r="H25" i="8"/>
  <c r="H26" i="8"/>
  <c r="H27" i="8"/>
  <c r="I23" i="8"/>
  <c r="I24" i="8" s="1"/>
  <c r="I27" i="8"/>
  <c r="V23" i="8"/>
  <c r="G24" i="8"/>
  <c r="G25" i="8"/>
  <c r="G26" i="8"/>
  <c r="G27" i="8"/>
  <c r="F24" i="8"/>
  <c r="F25" i="8"/>
  <c r="F26" i="8"/>
  <c r="F27" i="8"/>
  <c r="U23" i="8"/>
  <c r="E24" i="8"/>
  <c r="E25" i="8"/>
  <c r="E26" i="8"/>
  <c r="E27" i="8"/>
  <c r="D23" i="8"/>
  <c r="R23" i="8" l="1"/>
  <c r="I26" i="8"/>
  <c r="I25" i="8"/>
  <c r="C25" i="8"/>
  <c r="K25" i="8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3" i="8"/>
  <c r="V4" i="8" l="1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3" i="8"/>
  <c r="C27" i="8"/>
  <c r="C26" i="8"/>
  <c r="S22" i="8"/>
  <c r="P22" i="8"/>
  <c r="O22" i="8"/>
  <c r="K22" i="8"/>
  <c r="T22" i="8" s="1"/>
  <c r="D22" i="8"/>
  <c r="S21" i="8"/>
  <c r="P21" i="8"/>
  <c r="O21" i="8"/>
  <c r="K21" i="8"/>
  <c r="T21" i="8" s="1"/>
  <c r="D21" i="8"/>
  <c r="S20" i="8"/>
  <c r="P20" i="8"/>
  <c r="O20" i="8"/>
  <c r="K20" i="8"/>
  <c r="T20" i="8" s="1"/>
  <c r="D20" i="8"/>
  <c r="S19" i="8"/>
  <c r="K19" i="8"/>
  <c r="T19" i="8" s="1"/>
  <c r="D19" i="8"/>
  <c r="S18" i="8"/>
  <c r="P18" i="8"/>
  <c r="O18" i="8"/>
  <c r="K18" i="8"/>
  <c r="T18" i="8" s="1"/>
  <c r="D18" i="8"/>
  <c r="S17" i="8"/>
  <c r="P17" i="8"/>
  <c r="O17" i="8"/>
  <c r="K17" i="8"/>
  <c r="T17" i="8" s="1"/>
  <c r="D17" i="8"/>
  <c r="S16" i="8"/>
  <c r="P16" i="8"/>
  <c r="O16" i="8"/>
  <c r="K16" i="8"/>
  <c r="T16" i="8" s="1"/>
  <c r="D16" i="8"/>
  <c r="S15" i="8"/>
  <c r="P15" i="8"/>
  <c r="O15" i="8"/>
  <c r="K15" i="8"/>
  <c r="T15" i="8" s="1"/>
  <c r="D15" i="8"/>
  <c r="S14" i="8"/>
  <c r="P14" i="8"/>
  <c r="O14" i="8"/>
  <c r="K14" i="8"/>
  <c r="T14" i="8" s="1"/>
  <c r="D14" i="8"/>
  <c r="S13" i="8"/>
  <c r="P13" i="8"/>
  <c r="O13" i="8"/>
  <c r="K13" i="8"/>
  <c r="T13" i="8" s="1"/>
  <c r="D13" i="8"/>
  <c r="S12" i="8"/>
  <c r="P12" i="8"/>
  <c r="O12" i="8"/>
  <c r="K12" i="8"/>
  <c r="T12" i="8" s="1"/>
  <c r="D12" i="8"/>
  <c r="S11" i="8"/>
  <c r="K11" i="8"/>
  <c r="T11" i="8" s="1"/>
  <c r="D11" i="8"/>
  <c r="S10" i="8"/>
  <c r="P10" i="8"/>
  <c r="O10" i="8"/>
  <c r="K10" i="8"/>
  <c r="T10" i="8" s="1"/>
  <c r="D10" i="8"/>
  <c r="S9" i="8"/>
  <c r="P9" i="8"/>
  <c r="O9" i="8"/>
  <c r="K9" i="8"/>
  <c r="T9" i="8" s="1"/>
  <c r="D9" i="8"/>
  <c r="S8" i="8"/>
  <c r="P8" i="8"/>
  <c r="O8" i="8"/>
  <c r="K8" i="8"/>
  <c r="T8" i="8" s="1"/>
  <c r="D8" i="8"/>
  <c r="S7" i="8"/>
  <c r="P7" i="8"/>
  <c r="O7" i="8"/>
  <c r="K7" i="8"/>
  <c r="T7" i="8" s="1"/>
  <c r="D7" i="8"/>
  <c r="S6" i="8"/>
  <c r="P6" i="8"/>
  <c r="O6" i="8"/>
  <c r="K6" i="8"/>
  <c r="T6" i="8" s="1"/>
  <c r="D6" i="8"/>
  <c r="S5" i="8"/>
  <c r="P5" i="8"/>
  <c r="O5" i="8"/>
  <c r="K5" i="8"/>
  <c r="T5" i="8" s="1"/>
  <c r="D5" i="8"/>
  <c r="S4" i="8"/>
  <c r="P4" i="8"/>
  <c r="O4" i="8"/>
  <c r="K4" i="8"/>
  <c r="T4" i="8" s="1"/>
  <c r="D4" i="8"/>
  <c r="S3" i="8"/>
  <c r="P3" i="8"/>
  <c r="O3" i="8"/>
  <c r="K3" i="8"/>
  <c r="T3" i="8" s="1"/>
  <c r="D3" i="8"/>
  <c r="L18" i="8" l="1"/>
  <c r="L20" i="8"/>
  <c r="L5" i="8"/>
  <c r="R5" i="8" s="1"/>
  <c r="L9" i="8"/>
  <c r="R9" i="8" s="1"/>
  <c r="L15" i="8"/>
  <c r="L19" i="8"/>
  <c r="L21" i="8"/>
  <c r="L4" i="8"/>
  <c r="L14" i="8"/>
  <c r="L6" i="8"/>
  <c r="R6" i="8" s="1"/>
  <c r="L10" i="8"/>
  <c r="L12" i="8"/>
  <c r="R12" i="8" s="1"/>
  <c r="L16" i="8"/>
  <c r="L22" i="8"/>
  <c r="R22" i="8" s="1"/>
  <c r="L8" i="8"/>
  <c r="R8" i="8" s="1"/>
  <c r="L7" i="8"/>
  <c r="R7" i="8" s="1"/>
  <c r="L11" i="8"/>
  <c r="L13" i="8"/>
  <c r="R13" i="8" s="1"/>
  <c r="L17" i="8"/>
  <c r="R17" i="8" s="1"/>
  <c r="R10" i="8"/>
  <c r="Q18" i="8"/>
  <c r="Q6" i="8"/>
  <c r="Q10" i="8"/>
  <c r="Q22" i="8"/>
  <c r="V25" i="8"/>
  <c r="R15" i="8"/>
  <c r="Q5" i="8"/>
  <c r="R4" i="8"/>
  <c r="Q9" i="8"/>
  <c r="Q4" i="8"/>
  <c r="Q8" i="8"/>
  <c r="Q3" i="8"/>
  <c r="R11" i="8"/>
  <c r="Q15" i="8"/>
  <c r="D27" i="8"/>
  <c r="S26" i="8"/>
  <c r="Q7" i="8"/>
  <c r="K27" i="8"/>
  <c r="O27" i="8"/>
  <c r="Q12" i="8"/>
  <c r="R14" i="8"/>
  <c r="Q16" i="8"/>
  <c r="R18" i="8"/>
  <c r="R20" i="8"/>
  <c r="U26" i="8"/>
  <c r="D26" i="8"/>
  <c r="Q13" i="8"/>
  <c r="Q17" i="8"/>
  <c r="R19" i="8"/>
  <c r="Q20" i="8"/>
  <c r="R21" i="8"/>
  <c r="U25" i="8"/>
  <c r="V26" i="8"/>
  <c r="Q14" i="8"/>
  <c r="R16" i="8"/>
  <c r="Q21" i="8"/>
  <c r="S25" i="8"/>
  <c r="V27" i="8"/>
  <c r="U27" i="8"/>
  <c r="P25" i="8"/>
  <c r="P27" i="8"/>
  <c r="L3" i="8"/>
  <c r="O26" i="8"/>
  <c r="P26" i="8"/>
  <c r="S27" i="8"/>
  <c r="K26" i="8"/>
  <c r="D25" i="8"/>
  <c r="T25" i="8"/>
  <c r="O25" i="8"/>
  <c r="T26" i="8" l="1"/>
  <c r="T27" i="8"/>
  <c r="Q25" i="8"/>
  <c r="Q26" i="8"/>
  <c r="Q27" i="8"/>
  <c r="L27" i="8"/>
  <c r="L26" i="8"/>
  <c r="R3" i="8"/>
  <c r="L25" i="8"/>
  <c r="R25" i="8" s="1"/>
  <c r="R27" i="8" l="1"/>
  <c r="R26" i="8"/>
  <c r="N2" i="7"/>
  <c r="I2" i="7"/>
  <c r="C2" i="7"/>
  <c r="B2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5" i="7"/>
  <c r="O4" i="7" s="1"/>
</calcChain>
</file>

<file path=xl/sharedStrings.xml><?xml version="1.0" encoding="utf-8"?>
<sst xmlns="http://schemas.openxmlformats.org/spreadsheetml/2006/main" count="61" uniqueCount="50">
  <si>
    <t>생산 일자</t>
    <phoneticPr fontId="1" type="noConversion"/>
  </si>
  <si>
    <t>No.</t>
    <phoneticPr fontId="1" type="noConversion"/>
  </si>
  <si>
    <t>완료수량</t>
    <phoneticPr fontId="1" type="noConversion"/>
  </si>
  <si>
    <t>정지횟수</t>
    <phoneticPr fontId="1" type="noConversion"/>
  </si>
  <si>
    <t>정지시간</t>
    <phoneticPr fontId="1" type="noConversion"/>
  </si>
  <si>
    <t>설비가동
시간</t>
    <phoneticPr fontId="1" type="noConversion"/>
  </si>
  <si>
    <t>평균정지
간격시간</t>
    <phoneticPr fontId="1" type="noConversion"/>
  </si>
  <si>
    <t>평균정상
운전시간</t>
    <phoneticPr fontId="1" type="noConversion"/>
  </si>
  <si>
    <t>복구수리
평균시간</t>
    <phoneticPr fontId="1" type="noConversion"/>
  </si>
  <si>
    <t>ea/hr</t>
    <phoneticPr fontId="1" type="noConversion"/>
  </si>
  <si>
    <t>평균</t>
    <phoneticPr fontId="1" type="noConversion"/>
  </si>
  <si>
    <t>최소</t>
    <phoneticPr fontId="1" type="noConversion"/>
  </si>
  <si>
    <t>최대</t>
    <phoneticPr fontId="1" type="noConversion"/>
  </si>
  <si>
    <t>불량수량</t>
    <phoneticPr fontId="1" type="noConversion"/>
  </si>
  <si>
    <t>누락</t>
    <phoneticPr fontId="1" type="noConversion"/>
  </si>
  <si>
    <t>구분</t>
    <phoneticPr fontId="1" type="noConversion"/>
  </si>
  <si>
    <t>합계</t>
    <phoneticPr fontId="1" type="noConversion"/>
  </si>
  <si>
    <t>조립부 NG</t>
    <phoneticPr fontId="1" type="noConversion"/>
  </si>
  <si>
    <t>검사부 NG</t>
    <phoneticPr fontId="1" type="noConversion"/>
  </si>
  <si>
    <t>공급부 NG</t>
    <phoneticPr fontId="1" type="noConversion"/>
  </si>
  <si>
    <t>납땜 불량</t>
    <phoneticPr fontId="1" type="noConversion"/>
  </si>
  <si>
    <t>합계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</si>
  <si>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</si>
  <si>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</si>
  <si>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</si>
  <si>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작업자
알람 배출</t>
    <phoneticPr fontId="1" type="noConversion"/>
  </si>
  <si>
    <t>사이드
조립불량</t>
    <phoneticPr fontId="1" type="noConversion"/>
  </si>
  <si>
    <t>단자대
불량</t>
    <phoneticPr fontId="1" type="noConversion"/>
  </si>
  <si>
    <t>단자대
조립 불량</t>
    <phoneticPr fontId="1" type="noConversion"/>
  </si>
  <si>
    <t>원자재
핀불량</t>
    <phoneticPr fontId="1" type="noConversion"/>
  </si>
  <si>
    <t>납땜검사기
통신에러</t>
    <phoneticPr fontId="1" type="noConversion"/>
  </si>
  <si>
    <t>에이징
불량</t>
    <phoneticPr fontId="1" type="noConversion"/>
  </si>
  <si>
    <t>기능검사
불량</t>
    <phoneticPr fontId="1" type="noConversion"/>
  </si>
  <si>
    <t>터미널
미결선에러</t>
    <phoneticPr fontId="1" type="noConversion"/>
  </si>
  <si>
    <t>포장부 NG</t>
    <phoneticPr fontId="1" type="noConversion"/>
  </si>
  <si>
    <t>직행율</t>
    <phoneticPr fontId="1" type="noConversion"/>
  </si>
  <si>
    <t>[min/ea]</t>
    <phoneticPr fontId="1" type="noConversion"/>
  </si>
  <si>
    <t>ST[min/ea]</t>
    <phoneticPr fontId="1" type="noConversion"/>
  </si>
  <si>
    <t>[min/ea]</t>
    <phoneticPr fontId="1" type="noConversion"/>
  </si>
  <si>
    <t>AT[min/ea]</t>
    <phoneticPr fontId="1" type="noConversion"/>
  </si>
  <si>
    <t>성능 가동율</t>
    <phoneticPr fontId="1" type="noConversion"/>
  </si>
  <si>
    <t>재작업
수량</t>
    <phoneticPr fontId="1" type="noConversion"/>
  </si>
  <si>
    <t>양품율</t>
    <phoneticPr fontId="1" type="noConversion"/>
  </si>
  <si>
    <t>양품수량</t>
    <phoneticPr fontId="1" type="noConversion"/>
  </si>
  <si>
    <t>생산효율</t>
    <phoneticPr fontId="1" type="noConversion"/>
  </si>
  <si>
    <t>Best</t>
    <phoneticPr fontId="1" type="noConversion"/>
  </si>
  <si>
    <t>조립불량</t>
    <phoneticPr fontId="1" type="noConversion"/>
  </si>
  <si>
    <t>바코드
인식불량</t>
    <phoneticPr fontId="1" type="noConversion"/>
  </si>
  <si>
    <t>시간 가동율</t>
    <phoneticPr fontId="1" type="noConversion"/>
  </si>
  <si>
    <t>생산량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</si>
</sst>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m&quot;월&quot;\ d&quot;일&quot;;@"/>
    <numFmt numFmtId="177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9" fontId="0" fillId="0" borderId="1" xfId="1" applyFont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>
      <alignment vertical="center"/>
    </xf>
    <xf numFmtId="2" fontId="3" fillId="4" borderId="1" xfId="0" applyNumberFormat="1" applyFont="1" applyFill="1" applyBorder="1">
      <alignment vertical="center"/>
    </xf>
    <xf numFmtId="9" fontId="3" fillId="4" borderId="1" xfId="1" applyFont="1" applyFill="1" applyBorder="1">
      <alignment vertical="center"/>
    </xf>
    <xf numFmtId="2" fontId="0" fillId="3" borderId="1" xfId="0" applyNumberFormat="1" applyFill="1" applyBorder="1">
      <alignment vertical="center"/>
    </xf>
    <xf numFmtId="9" fontId="0" fillId="3" borderId="1" xfId="1" applyFont="1" applyFill="1" applyBorder="1">
      <alignment vertical="center"/>
    </xf>
    <xf numFmtId="2" fontId="0" fillId="5" borderId="1" xfId="0" applyNumberFormat="1" applyFill="1" applyBorder="1">
      <alignment vertical="center"/>
    </xf>
    <xf numFmtId="9" fontId="0" fillId="5" borderId="1" xfId="1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41" fontId="0" fillId="0" borderId="1" xfId="2" applyFont="1" applyBorder="1">
      <alignment vertical="center"/>
    </xf>
    <xf numFmtId="41" fontId="3" fillId="4" borderId="1" xfId="2" applyFont="1" applyFill="1" applyBorder="1">
      <alignment vertical="center"/>
    </xf>
    <xf numFmtId="41" fontId="0" fillId="3" borderId="1" xfId="2" applyFont="1" applyFill="1" applyBorder="1">
      <alignment vertical="center"/>
    </xf>
    <xf numFmtId="41" fontId="0" fillId="5" borderId="1" xfId="2" applyFont="1" applyFill="1" applyBorder="1">
      <alignment vertical="center"/>
    </xf>
    <xf numFmtId="2" fontId="0" fillId="0" borderId="1" xfId="0" applyNumberForma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41" fontId="3" fillId="0" borderId="1" xfId="2" applyFont="1" applyFill="1" applyBorder="1" applyAlignment="1">
      <alignment horizontal="center" vertical="center"/>
    </xf>
    <xf numFmtId="176" fontId="3" fillId="6" borderId="3" xfId="0" applyNumberFormat="1" applyFont="1" applyFill="1" applyBorder="1" applyAlignment="1">
      <alignment horizontal="center" vertical="center"/>
    </xf>
    <xf numFmtId="41" fontId="0" fillId="0" borderId="3" xfId="2" applyFont="1" applyBorder="1">
      <alignment vertical="center"/>
    </xf>
    <xf numFmtId="0" fontId="3" fillId="6" borderId="8" xfId="0" applyFont="1" applyFill="1" applyBorder="1" applyAlignment="1">
      <alignment horizontal="center" vertical="center"/>
    </xf>
    <xf numFmtId="176" fontId="3" fillId="6" borderId="15" xfId="0" applyNumberFormat="1" applyFont="1" applyFill="1" applyBorder="1" applyAlignment="1">
      <alignment horizontal="center" vertical="center"/>
    </xf>
    <xf numFmtId="41" fontId="0" fillId="4" borderId="16" xfId="2" applyFont="1" applyFill="1" applyBorder="1">
      <alignment vertical="center"/>
    </xf>
    <xf numFmtId="41" fontId="0" fillId="4" borderId="17" xfId="2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>
      <alignment vertical="center"/>
    </xf>
    <xf numFmtId="41" fontId="0" fillId="7" borderId="1" xfId="2" applyFont="1" applyFill="1" applyBorder="1">
      <alignment vertical="center"/>
    </xf>
    <xf numFmtId="1" fontId="0" fillId="7" borderId="1" xfId="0" applyNumberFormat="1" applyFill="1" applyBorder="1">
      <alignment vertical="center"/>
    </xf>
    <xf numFmtId="9" fontId="0" fillId="7" borderId="1" xfId="1" applyFont="1" applyFill="1" applyBorder="1">
      <alignment vertical="center"/>
    </xf>
    <xf numFmtId="177" fontId="3" fillId="4" borderId="1" xfId="0" applyNumberFormat="1" applyFon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41" fontId="0" fillId="0" borderId="1" xfId="2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>
      <alignment vertical="center"/>
    </xf>
    <xf numFmtId="41" fontId="0" fillId="8" borderId="1" xfId="2" applyFont="1" applyFill="1" applyBorder="1">
      <alignment vertical="center"/>
    </xf>
    <xf numFmtId="1" fontId="0" fillId="8" borderId="1" xfId="0" applyNumberFormat="1" applyFill="1" applyBorder="1">
      <alignment vertical="center"/>
    </xf>
    <xf numFmtId="9" fontId="0" fillId="8" borderId="1" xfId="1" applyFont="1" applyFill="1" applyBorder="1">
      <alignment vertical="center"/>
    </xf>
    <xf numFmtId="0" fontId="4" fillId="0" borderId="0" xfId="0" applyFont="1">
      <alignment vertical="center"/>
    </xf>
    <xf numFmtId="41" fontId="0" fillId="0" borderId="3" xfId="2" applyFont="1" applyFill="1" applyBorder="1">
      <alignment vertical="center"/>
    </xf>
    <xf numFmtId="43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41" fontId="3" fillId="0" borderId="4" xfId="2" applyFont="1" applyFill="1" applyBorder="1" applyAlignment="1">
      <alignment horizontal="center" vertical="center"/>
    </xf>
    <xf numFmtId="41" fontId="3" fillId="0" borderId="6" xfId="2" applyFont="1" applyFill="1" applyBorder="1" applyAlignment="1">
      <alignment horizontal="center" vertical="center"/>
    </xf>
    <xf numFmtId="41" fontId="3" fillId="0" borderId="5" xfId="2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</cellXfs>
  <cellStyles count="4">
    <cellStyle name="백분율" xfId="1" builtinId="5"/>
    <cellStyle name="쉼표 [0]" xfId="2" builtinId="6"/>
    <cellStyle name="쉼표 [0] 2" xfId="3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생산실적!$E$1</c:f>
              <c:strCache>
                <c:ptCount val="1"/>
                <c:pt idx="0">
                  <c:v>생산량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생산실적!$B$3:$B$23</c:f>
              <c:numCache>
                <c:formatCode>m"월"\ d"일";@</c:formatCode>
                <c:ptCount val="21"/>
                <c:pt idx="0">
                  <c:v>44077</c:v>
                </c:pt>
                <c:pt idx="1">
                  <c:v>44078</c:v>
                </c:pt>
                <c:pt idx="2">
                  <c:v>44079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</c:numCache>
            </c:numRef>
          </c:cat>
          <c:val>
            <c:numRef>
              <c:f>생산실적!$E$3:$E$23</c:f>
              <c:numCache>
                <c:formatCode>_(* #,##0_);_(* \(#,##0\);_(* "-"_);_(@_)</c:formatCode>
                <c:ptCount val="21"/>
                <c:pt idx="0">
                  <c:v>30</c:v>
                </c:pt>
                <c:pt idx="1">
                  <c:v>80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30</c:v>
                </c:pt>
                <c:pt idx="9">
                  <c:v>180</c:v>
                </c:pt>
                <c:pt idx="10">
                  <c:v>80</c:v>
                </c:pt>
                <c:pt idx="11">
                  <c:v>150</c:v>
                </c:pt>
                <c:pt idx="12">
                  <c:v>120</c:v>
                </c:pt>
                <c:pt idx="13">
                  <c:v>90</c:v>
                </c:pt>
                <c:pt idx="14">
                  <c:v>140</c:v>
                </c:pt>
                <c:pt idx="15">
                  <c:v>80</c:v>
                </c:pt>
                <c:pt idx="16">
                  <c:v>120</c:v>
                </c:pt>
                <c:pt idx="17">
                  <c:v>165</c:v>
                </c:pt>
                <c:pt idx="18">
                  <c:v>110</c:v>
                </c:pt>
                <c:pt idx="19">
                  <c:v>110</c:v>
                </c:pt>
                <c:pt idx="2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0-492F-9324-C59802BA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249424"/>
        <c:axId val="472250672"/>
      </c:barChart>
      <c:lineChart>
        <c:grouping val="standard"/>
        <c:varyColors val="0"/>
        <c:ser>
          <c:idx val="2"/>
          <c:order val="1"/>
          <c:tx>
            <c:strRef>
              <c:f>생산실적!$S$1</c:f>
              <c:strCache>
                <c:ptCount val="1"/>
                <c:pt idx="0">
                  <c:v>시간 가동율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생산실적!$B$3:$B$23</c:f>
              <c:numCache>
                <c:formatCode>m"월"\ d"일";@</c:formatCode>
                <c:ptCount val="21"/>
                <c:pt idx="0">
                  <c:v>44077</c:v>
                </c:pt>
                <c:pt idx="1">
                  <c:v>44078</c:v>
                </c:pt>
                <c:pt idx="2">
                  <c:v>44079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</c:numCache>
            </c:numRef>
          </c:cat>
          <c:val>
            <c:numRef>
              <c:f>생산실적!$S$3:$S$23</c:f>
              <c:numCache>
                <c:formatCode>0%</c:formatCode>
                <c:ptCount val="21"/>
                <c:pt idx="0">
                  <c:v>0.77777777777777779</c:v>
                </c:pt>
                <c:pt idx="1">
                  <c:v>0.74452554744525545</c:v>
                </c:pt>
                <c:pt idx="2">
                  <c:v>0.65131578947368429</c:v>
                </c:pt>
                <c:pt idx="3">
                  <c:v>0.65517241379310343</c:v>
                </c:pt>
                <c:pt idx="4">
                  <c:v>0.96261682242990654</c:v>
                </c:pt>
                <c:pt idx="5">
                  <c:v>0.76923076923076916</c:v>
                </c:pt>
                <c:pt idx="6">
                  <c:v>0.66666666666666674</c:v>
                </c:pt>
                <c:pt idx="7">
                  <c:v>0.71886120996441283</c:v>
                </c:pt>
                <c:pt idx="8">
                  <c:v>1</c:v>
                </c:pt>
                <c:pt idx="9">
                  <c:v>0.83783783783783783</c:v>
                </c:pt>
                <c:pt idx="10">
                  <c:v>0.73484848484848486</c:v>
                </c:pt>
                <c:pt idx="11">
                  <c:v>0.95652173913043481</c:v>
                </c:pt>
                <c:pt idx="12">
                  <c:v>0.94932432432432434</c:v>
                </c:pt>
                <c:pt idx="13">
                  <c:v>0.85714285714285721</c:v>
                </c:pt>
                <c:pt idx="14">
                  <c:v>0.90990990990990994</c:v>
                </c:pt>
                <c:pt idx="15">
                  <c:v>0.8909657320872274</c:v>
                </c:pt>
                <c:pt idx="16">
                  <c:v>1</c:v>
                </c:pt>
                <c:pt idx="17">
                  <c:v>0.88675213675213671</c:v>
                </c:pt>
                <c:pt idx="18">
                  <c:v>0.90140845070422537</c:v>
                </c:pt>
                <c:pt idx="19">
                  <c:v>0.96794871794871795</c:v>
                </c:pt>
                <c:pt idx="20">
                  <c:v>0.94818652849740936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0-492F-9324-C59802BA07F7}"/>
            </c:ext>
          </c:extLst>
        </c:ser>
        <c:ser>
          <c:idx val="3"/>
          <c:order val="2"/>
          <c:tx>
            <c:strRef>
              <c:f>생산실적!$U$1</c:f>
              <c:strCache>
                <c:ptCount val="1"/>
                <c:pt idx="0">
                  <c:v>직행율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생산실적!$B$3:$B$23</c:f>
              <c:numCache>
                <c:formatCode>m"월"\ d"일";@</c:formatCode>
                <c:ptCount val="21"/>
                <c:pt idx="0">
                  <c:v>44077</c:v>
                </c:pt>
                <c:pt idx="1">
                  <c:v>44078</c:v>
                </c:pt>
                <c:pt idx="2">
                  <c:v>44079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</c:numCache>
            </c:numRef>
          </c:cat>
          <c:val>
            <c:numRef>
              <c:f>생산실적!$U$3:$U$23</c:f>
              <c:numCache>
                <c:formatCode>0%</c:formatCode>
                <c:ptCount val="21"/>
                <c:pt idx="0">
                  <c:v>0.53333333333333333</c:v>
                </c:pt>
                <c:pt idx="1">
                  <c:v>0.66249999999999998</c:v>
                </c:pt>
                <c:pt idx="2">
                  <c:v>0.45</c:v>
                </c:pt>
                <c:pt idx="3">
                  <c:v>0.66666666666666663</c:v>
                </c:pt>
                <c:pt idx="4">
                  <c:v>0.92222222222222228</c:v>
                </c:pt>
                <c:pt idx="5">
                  <c:v>0.95</c:v>
                </c:pt>
                <c:pt idx="6">
                  <c:v>0.66</c:v>
                </c:pt>
                <c:pt idx="7">
                  <c:v>0.71</c:v>
                </c:pt>
                <c:pt idx="8">
                  <c:v>0.9</c:v>
                </c:pt>
                <c:pt idx="9">
                  <c:v>0.7944444444444444</c:v>
                </c:pt>
                <c:pt idx="10">
                  <c:v>0.72499999999999998</c:v>
                </c:pt>
                <c:pt idx="11">
                  <c:v>0.77333333333333332</c:v>
                </c:pt>
                <c:pt idx="12">
                  <c:v>0.7583333333333333</c:v>
                </c:pt>
                <c:pt idx="13">
                  <c:v>0.55555555555555558</c:v>
                </c:pt>
                <c:pt idx="14">
                  <c:v>0.6785714285714286</c:v>
                </c:pt>
                <c:pt idx="15">
                  <c:v>0.51249999999999996</c:v>
                </c:pt>
                <c:pt idx="16">
                  <c:v>0.91666666666666663</c:v>
                </c:pt>
                <c:pt idx="17">
                  <c:v>0.8606060606060606</c:v>
                </c:pt>
                <c:pt idx="18">
                  <c:v>0.67272727272727273</c:v>
                </c:pt>
                <c:pt idx="19">
                  <c:v>0.80909090909090908</c:v>
                </c:pt>
                <c:pt idx="20">
                  <c:v>0.88571428571428568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0-492F-9324-C59802BA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51504"/>
        <c:axId val="472251088"/>
      </c:lineChart>
      <c:catAx>
        <c:axId val="472249424"/>
        <c:scaling>
          <c:orientation val="minMax"/>
        </c:scaling>
        <c:delete val="0"/>
        <c:axPos val="b"/>
        <c:numFmt formatCode="m&quot;월&quot;\ d&quot;일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250672"/>
        <c:crosses val="autoZero"/>
        <c:auto val="0"/>
        <c:lblAlgn val="ctr"/>
        <c:lblOffset val="100"/>
        <c:noMultiLvlLbl val="0"/>
      </c:catAx>
      <c:valAx>
        <c:axId val="4722506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생산량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249424"/>
        <c:crosses val="autoZero"/>
        <c:crossBetween val="between"/>
      </c:valAx>
      <c:valAx>
        <c:axId val="472251088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251504"/>
        <c:crosses val="max"/>
        <c:crossBetween val="between"/>
      </c:valAx>
      <c:catAx>
        <c:axId val="472251504"/>
        <c:scaling>
          <c:orientation val="minMax"/>
        </c:scaling>
        <c:delete val="1"/>
        <c:axPos val="b"/>
        <c:numFmt formatCode="m&quot;월&quot;\ d&quot;일&quot;;@" sourceLinked="1"/>
        <c:majorTickMark val="out"/>
        <c:minorTickMark val="none"/>
        <c:tickLblPos val="nextTo"/>
        <c:crossAx val="472251088"/>
        <c:crosses val="autoZero"/>
        <c:auto val="0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_xlchart.0</cx:f>
      </cx:strDim>
      <cx:numDim type="val">
        <cx:f dir="row"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1" u="sng"/>
            </a:pPr>
            <a:r>
              <a:rPr lang="ko-KR" altLang="en-US" b="1" u="sng"/>
              <a:t>불량 유형별 파레토 분석</a:t>
            </a:r>
            <a:endParaRPr lang="ko-KR" b="1" u="sng"/>
          </a:p>
        </cx:rich>
      </cx:tx>
    </cx:title>
    <cx:plotArea>
      <cx:plotAreaRegion>
        <cx:series layoutId="clusteredColumn" uniqueId="{E91A85AE-8E75-4A38-8DAC-CBF6430C321B}">
          <cx:dataLabels pos="outEnd"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0406B42C-7724-474A-8A4C-5912472571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 u="sng"/>
              <a:t>단위 공정별 불량 발생 현황</a:t>
            </a:r>
            <a:endParaRPr lang="ko-KR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9-46B3-9E48-0A309D1239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9-46B3-9E48-0A309D1239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9-46B3-9E48-0A309D1239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F9-46B3-9E48-0A309D1239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(불량유형!$B$1:$C$1,불량유형!$I$1,불량유형!$N$1)</c:f>
              <c:strCache>
                <c:ptCount val="4"/>
                <c:pt idx="0">
                  <c:v>공급부 NG</c:v>
                </c:pt>
                <c:pt idx="1">
                  <c:v>조립부 NG</c:v>
                </c:pt>
                <c:pt idx="2">
                  <c:v>검사부 NG</c:v>
                </c:pt>
                <c:pt idx="3">
                  <c:v>포장부 NG</c:v>
                </c:pt>
              </c:strCache>
            </c:strRef>
          </c:cat>
          <c:val>
            <c:numRef>
              <c:f>(불량유형!$B$2:$C$2,불량유형!$I$2,불량유형!$N$2)</c:f>
              <c:numCache>
                <c:formatCode>_(* #,##0_);_(* \(#,##0\);_(* "-"_);_(@_)</c:formatCode>
                <c:ptCount val="4"/>
                <c:pt idx="0">
                  <c:v>29</c:v>
                </c:pt>
                <c:pt idx="1">
                  <c:v>87</c:v>
                </c:pt>
                <c:pt idx="2">
                  <c:v>374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8-4B1B-B070-819D10A1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215056"/>
        <c:axId val="1898211312"/>
      </c:barChart>
      <c:catAx>
        <c:axId val="18982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11312"/>
        <c:crosses val="autoZero"/>
        <c:auto val="1"/>
        <c:lblAlgn val="ctr"/>
        <c:lblOffset val="100"/>
        <c:noMultiLvlLbl val="0"/>
      </c:catAx>
      <c:valAx>
        <c:axId val="18982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27</xdr:row>
      <xdr:rowOff>101608</xdr:rowOff>
    </xdr:from>
    <xdr:to>
      <xdr:col>21</xdr:col>
      <xdr:colOff>774700</xdr:colOff>
      <xdr:row>44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12</xdr:row>
      <xdr:rowOff>158750</xdr:rowOff>
    </xdr:from>
    <xdr:to>
      <xdr:col>29</xdr:col>
      <xdr:colOff>114300</xdr:colOff>
      <xdr:row>32</xdr:row>
      <xdr:rowOff>12700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차트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15</xdr:col>
      <xdr:colOff>234948</xdr:colOff>
      <xdr:row>3</xdr:row>
      <xdr:rowOff>152400</xdr:rowOff>
    </xdr:from>
    <xdr:to>
      <xdr:col>25</xdr:col>
      <xdr:colOff>76200</xdr:colOff>
      <xdr:row>12</xdr:row>
      <xdr:rowOff>88900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showGridLines="0" tabSelected="1" zoomScale="75" zoomScaleNormal="75" workbookViewId="0">
      <pane ySplit="2" topLeftCell="A3" activePane="bottomLeft" state="frozen"/>
      <selection pane="bottomLeft" activeCell="Z29" sqref="Z29"/>
    </sheetView>
  </sheetViews>
  <sheetFormatPr defaultRowHeight="16.5" x14ac:dyDescent="0.3"/>
  <cols>
    <col min="1" max="1" width="5.25" style="30" customWidth="1"/>
    <col min="2" max="2" width="11.25" style="30" customWidth="1"/>
    <col min="3" max="4" width="9" style="30" customWidth="1"/>
    <col min="5" max="17" width="9" style="30"/>
    <col min="18" max="18" width="11.375" style="30" customWidth="1"/>
    <col min="19" max="19" width="11.25" style="30" customWidth="1"/>
    <col min="20" max="22" width="11.375" style="30" customWidth="1"/>
    <col min="23" max="16384" width="9" style="30"/>
  </cols>
  <sheetData>
    <row r="1" spans="1:22" ht="16.5" customHeight="1" x14ac:dyDescent="0.3">
      <c r="A1" s="56" t="s">
        <v>1</v>
      </c>
      <c r="B1" s="56" t="s">
        <v>0</v>
      </c>
      <c r="C1" s="54" t="s">
        <v>37</v>
      </c>
      <c r="D1" s="54"/>
      <c r="E1" s="56" t="s">
        <v>49</v>
      </c>
      <c r="F1" s="54" t="s">
        <v>2</v>
      </c>
      <c r="G1" s="56" t="s">
        <v>13</v>
      </c>
      <c r="H1" s="51" t="s">
        <v>41</v>
      </c>
      <c r="I1" s="51" t="s">
        <v>43</v>
      </c>
      <c r="J1" s="55" t="s">
        <v>5</v>
      </c>
      <c r="K1" s="54" t="s">
        <v>39</v>
      </c>
      <c r="L1" s="54"/>
      <c r="M1" s="55" t="s">
        <v>3</v>
      </c>
      <c r="N1" s="55" t="s">
        <v>4</v>
      </c>
      <c r="O1" s="55" t="s">
        <v>6</v>
      </c>
      <c r="P1" s="55" t="s">
        <v>8</v>
      </c>
      <c r="Q1" s="55" t="s">
        <v>7</v>
      </c>
      <c r="R1" s="51" t="s">
        <v>40</v>
      </c>
      <c r="S1" s="51" t="s">
        <v>48</v>
      </c>
      <c r="T1" s="51" t="s">
        <v>44</v>
      </c>
      <c r="U1" s="51" t="s">
        <v>35</v>
      </c>
      <c r="V1" s="51" t="s">
        <v>42</v>
      </c>
    </row>
    <row r="2" spans="1:22" x14ac:dyDescent="0.3">
      <c r="A2" s="53"/>
      <c r="B2" s="53"/>
      <c r="C2" s="29" t="s">
        <v>36</v>
      </c>
      <c r="D2" s="29" t="s">
        <v>9</v>
      </c>
      <c r="E2" s="53"/>
      <c r="F2" s="54"/>
      <c r="G2" s="53"/>
      <c r="H2" s="53"/>
      <c r="I2" s="52"/>
      <c r="J2" s="54"/>
      <c r="K2" s="29" t="s">
        <v>38</v>
      </c>
      <c r="L2" s="29" t="s">
        <v>9</v>
      </c>
      <c r="M2" s="54"/>
      <c r="N2" s="54"/>
      <c r="O2" s="55"/>
      <c r="P2" s="55"/>
      <c r="Q2" s="55"/>
      <c r="R2" s="52"/>
      <c r="S2" s="52"/>
      <c r="T2" s="52"/>
      <c r="U2" s="52"/>
      <c r="V2" s="52"/>
    </row>
    <row r="3" spans="1:22" x14ac:dyDescent="0.3">
      <c r="A3" s="3">
        <v>1</v>
      </c>
      <c r="B3" s="31">
        <v>44077</v>
      </c>
      <c r="C3" s="2">
        <v>1.93</v>
      </c>
      <c r="D3" s="13">
        <f>60/C3</f>
        <v>31.088082901554404</v>
      </c>
      <c r="E3" s="41">
        <v>30</v>
      </c>
      <c r="F3" s="13">
        <v>16</v>
      </c>
      <c r="G3" s="13">
        <v>14</v>
      </c>
      <c r="H3" s="13">
        <v>0</v>
      </c>
      <c r="I3" s="13">
        <f>F3+H3</f>
        <v>16</v>
      </c>
      <c r="J3" s="13">
        <v>90</v>
      </c>
      <c r="K3" s="2">
        <f t="shared" ref="K3:K25" si="0">J3/F3</f>
        <v>5.625</v>
      </c>
      <c r="L3" s="4">
        <f>60/K3</f>
        <v>10.666666666666666</v>
      </c>
      <c r="M3" s="13">
        <v>1</v>
      </c>
      <c r="N3" s="13">
        <v>20</v>
      </c>
      <c r="O3" s="13">
        <f t="shared" ref="O3:O10" si="1">(J3-N3)/M3</f>
        <v>70</v>
      </c>
      <c r="P3" s="13">
        <f>N3/M3</f>
        <v>20</v>
      </c>
      <c r="Q3" s="13">
        <f>O3-P3</f>
        <v>50</v>
      </c>
      <c r="R3" s="1">
        <f t="shared" ref="R3:R23" si="2">L3/D3</f>
        <v>0.34311111111111109</v>
      </c>
      <c r="S3" s="1">
        <f t="shared" ref="S3:S23" si="3">100%-(N3/J3)</f>
        <v>0.77777777777777779</v>
      </c>
      <c r="T3" s="1">
        <f t="shared" ref="T3:T23" si="4">2.3/K3</f>
        <v>0.40888888888888886</v>
      </c>
      <c r="U3" s="1">
        <f t="shared" ref="U3:U23" si="5">F3/E3</f>
        <v>0.53333333333333333</v>
      </c>
      <c r="V3" s="1">
        <f t="shared" ref="V3:V23" si="6">(F3+H3)/E3</f>
        <v>0.53333333333333333</v>
      </c>
    </row>
    <row r="4" spans="1:22" x14ac:dyDescent="0.3">
      <c r="A4" s="3">
        <v>2</v>
      </c>
      <c r="B4" s="31">
        <v>44078</v>
      </c>
      <c r="C4" s="2">
        <v>1.93</v>
      </c>
      <c r="D4" s="13">
        <f t="shared" ref="D4:D22" si="7">60/C4</f>
        <v>31.088082901554404</v>
      </c>
      <c r="E4" s="41">
        <v>80</v>
      </c>
      <c r="F4" s="13">
        <v>53</v>
      </c>
      <c r="G4" s="13">
        <v>27</v>
      </c>
      <c r="H4" s="13">
        <v>0</v>
      </c>
      <c r="I4" s="13">
        <f t="shared" ref="I4:I23" si="8">F4+H4</f>
        <v>53</v>
      </c>
      <c r="J4" s="13">
        <v>274</v>
      </c>
      <c r="K4" s="2">
        <f t="shared" si="0"/>
        <v>5.1698113207547172</v>
      </c>
      <c r="L4" s="4">
        <f t="shared" ref="L4:L23" si="9">60/K4</f>
        <v>11.605839416058394</v>
      </c>
      <c r="M4" s="13">
        <v>3</v>
      </c>
      <c r="N4" s="13">
        <v>70</v>
      </c>
      <c r="O4" s="13">
        <f t="shared" si="1"/>
        <v>68</v>
      </c>
      <c r="P4" s="13">
        <f t="shared" ref="P4:P23" si="10">N4/M4</f>
        <v>23.333333333333332</v>
      </c>
      <c r="Q4" s="13">
        <f t="shared" ref="Q4:Q23" si="11">O4-P4</f>
        <v>44.666666666666671</v>
      </c>
      <c r="R4" s="1">
        <f t="shared" si="2"/>
        <v>0.37332116788321168</v>
      </c>
      <c r="S4" s="1">
        <f t="shared" si="3"/>
        <v>0.74452554744525545</v>
      </c>
      <c r="T4" s="1">
        <f t="shared" si="4"/>
        <v>0.44489051094890508</v>
      </c>
      <c r="U4" s="1">
        <f t="shared" si="5"/>
        <v>0.66249999999999998</v>
      </c>
      <c r="V4" s="1">
        <f t="shared" si="6"/>
        <v>0.66249999999999998</v>
      </c>
    </row>
    <row r="5" spans="1:22" x14ac:dyDescent="0.3">
      <c r="A5" s="3">
        <v>3</v>
      </c>
      <c r="B5" s="31">
        <v>44079</v>
      </c>
      <c r="C5" s="2">
        <v>1.93</v>
      </c>
      <c r="D5" s="13">
        <f t="shared" si="7"/>
        <v>31.088082901554404</v>
      </c>
      <c r="E5" s="41">
        <v>40</v>
      </c>
      <c r="F5" s="13">
        <v>18</v>
      </c>
      <c r="G5" s="13">
        <v>22</v>
      </c>
      <c r="H5" s="13">
        <v>0</v>
      </c>
      <c r="I5" s="13">
        <f t="shared" si="8"/>
        <v>18</v>
      </c>
      <c r="J5" s="13">
        <v>152</v>
      </c>
      <c r="K5" s="2">
        <f t="shared" si="0"/>
        <v>8.4444444444444446</v>
      </c>
      <c r="L5" s="4">
        <f t="shared" si="9"/>
        <v>7.1052631578947363</v>
      </c>
      <c r="M5" s="13">
        <v>1</v>
      </c>
      <c r="N5" s="13">
        <v>53</v>
      </c>
      <c r="O5" s="13">
        <f t="shared" si="1"/>
        <v>99</v>
      </c>
      <c r="P5" s="13">
        <f t="shared" si="10"/>
        <v>53</v>
      </c>
      <c r="Q5" s="13">
        <f t="shared" si="11"/>
        <v>46</v>
      </c>
      <c r="R5" s="1">
        <f t="shared" si="2"/>
        <v>0.22855263157894734</v>
      </c>
      <c r="S5" s="1">
        <f t="shared" si="3"/>
        <v>0.65131578947368429</v>
      </c>
      <c r="T5" s="1">
        <f t="shared" si="4"/>
        <v>0.27236842105263154</v>
      </c>
      <c r="U5" s="1">
        <f t="shared" si="5"/>
        <v>0.45</v>
      </c>
      <c r="V5" s="1">
        <f t="shared" si="6"/>
        <v>0.45</v>
      </c>
    </row>
    <row r="6" spans="1:22" x14ac:dyDescent="0.3">
      <c r="A6" s="3">
        <v>4</v>
      </c>
      <c r="B6" s="31">
        <v>44083</v>
      </c>
      <c r="C6" s="2">
        <v>1.93</v>
      </c>
      <c r="D6" s="13">
        <f t="shared" si="7"/>
        <v>31.088082901554404</v>
      </c>
      <c r="E6" s="41">
        <v>60</v>
      </c>
      <c r="F6" s="13">
        <v>40</v>
      </c>
      <c r="G6" s="13">
        <v>20</v>
      </c>
      <c r="H6" s="13">
        <v>0</v>
      </c>
      <c r="I6" s="13">
        <f t="shared" si="8"/>
        <v>40</v>
      </c>
      <c r="J6" s="13">
        <v>203</v>
      </c>
      <c r="K6" s="2">
        <f t="shared" si="0"/>
        <v>5.0750000000000002</v>
      </c>
      <c r="L6" s="4">
        <f t="shared" si="9"/>
        <v>11.822660098522167</v>
      </c>
      <c r="M6" s="13">
        <v>16</v>
      </c>
      <c r="N6" s="13">
        <v>70</v>
      </c>
      <c r="O6" s="13">
        <f t="shared" si="1"/>
        <v>8.3125</v>
      </c>
      <c r="P6" s="13">
        <f t="shared" si="10"/>
        <v>4.375</v>
      </c>
      <c r="Q6" s="13">
        <f t="shared" si="11"/>
        <v>3.9375</v>
      </c>
      <c r="R6" s="1">
        <f t="shared" si="2"/>
        <v>0.38029556650246304</v>
      </c>
      <c r="S6" s="1">
        <f t="shared" si="3"/>
        <v>0.65517241379310343</v>
      </c>
      <c r="T6" s="1">
        <f t="shared" si="4"/>
        <v>0.4532019704433497</v>
      </c>
      <c r="U6" s="1">
        <f t="shared" si="5"/>
        <v>0.66666666666666663</v>
      </c>
      <c r="V6" s="1">
        <f t="shared" si="6"/>
        <v>0.66666666666666663</v>
      </c>
    </row>
    <row r="7" spans="1:22" x14ac:dyDescent="0.3">
      <c r="A7" s="3">
        <v>5</v>
      </c>
      <c r="B7" s="31">
        <v>44084</v>
      </c>
      <c r="C7" s="2">
        <v>1.93</v>
      </c>
      <c r="D7" s="13">
        <f t="shared" si="7"/>
        <v>31.088082901554404</v>
      </c>
      <c r="E7" s="41">
        <v>90</v>
      </c>
      <c r="F7" s="13">
        <v>83</v>
      </c>
      <c r="G7" s="13">
        <v>7</v>
      </c>
      <c r="H7" s="13">
        <v>0</v>
      </c>
      <c r="I7" s="13">
        <f t="shared" si="8"/>
        <v>83</v>
      </c>
      <c r="J7" s="13">
        <v>214</v>
      </c>
      <c r="K7" s="2">
        <f t="shared" si="0"/>
        <v>2.5783132530120483</v>
      </c>
      <c r="L7" s="4">
        <f t="shared" si="9"/>
        <v>23.271028037383175</v>
      </c>
      <c r="M7" s="13">
        <v>4</v>
      </c>
      <c r="N7" s="13">
        <v>8</v>
      </c>
      <c r="O7" s="13">
        <f t="shared" si="1"/>
        <v>51.5</v>
      </c>
      <c r="P7" s="13">
        <f t="shared" si="10"/>
        <v>2</v>
      </c>
      <c r="Q7" s="13">
        <f t="shared" si="11"/>
        <v>49.5</v>
      </c>
      <c r="R7" s="1">
        <f t="shared" si="2"/>
        <v>0.74855140186915881</v>
      </c>
      <c r="S7" s="1">
        <f t="shared" si="3"/>
        <v>0.96261682242990654</v>
      </c>
      <c r="T7" s="1">
        <f t="shared" si="4"/>
        <v>0.89205607476635507</v>
      </c>
      <c r="U7" s="1">
        <f t="shared" si="5"/>
        <v>0.92222222222222228</v>
      </c>
      <c r="V7" s="1">
        <f t="shared" si="6"/>
        <v>0.92222222222222228</v>
      </c>
    </row>
    <row r="8" spans="1:22" x14ac:dyDescent="0.3">
      <c r="A8" s="3">
        <v>6</v>
      </c>
      <c r="B8" s="31">
        <v>44085</v>
      </c>
      <c r="C8" s="2">
        <v>1.93</v>
      </c>
      <c r="D8" s="13">
        <f t="shared" si="7"/>
        <v>31.088082901554404</v>
      </c>
      <c r="E8" s="41">
        <v>20</v>
      </c>
      <c r="F8" s="13">
        <v>19</v>
      </c>
      <c r="G8" s="13">
        <v>1</v>
      </c>
      <c r="H8" s="13">
        <v>0</v>
      </c>
      <c r="I8" s="13">
        <f t="shared" si="8"/>
        <v>19</v>
      </c>
      <c r="J8" s="13">
        <v>65</v>
      </c>
      <c r="K8" s="2">
        <f t="shared" si="0"/>
        <v>3.4210526315789473</v>
      </c>
      <c r="L8" s="4">
        <f t="shared" si="9"/>
        <v>17.53846153846154</v>
      </c>
      <c r="M8" s="13">
        <v>1</v>
      </c>
      <c r="N8" s="13">
        <v>15</v>
      </c>
      <c r="O8" s="13">
        <f t="shared" si="1"/>
        <v>50</v>
      </c>
      <c r="P8" s="13">
        <f t="shared" si="10"/>
        <v>15</v>
      </c>
      <c r="Q8" s="13">
        <f t="shared" si="11"/>
        <v>35</v>
      </c>
      <c r="R8" s="1">
        <f t="shared" si="2"/>
        <v>0.56415384615384623</v>
      </c>
      <c r="S8" s="1">
        <f t="shared" si="3"/>
        <v>0.76923076923076916</v>
      </c>
      <c r="T8" s="1">
        <f t="shared" si="4"/>
        <v>0.67230769230769227</v>
      </c>
      <c r="U8" s="1">
        <f t="shared" si="5"/>
        <v>0.95</v>
      </c>
      <c r="V8" s="1">
        <f t="shared" si="6"/>
        <v>0.95</v>
      </c>
    </row>
    <row r="9" spans="1:22" x14ac:dyDescent="0.3">
      <c r="A9" s="3">
        <v>7</v>
      </c>
      <c r="B9" s="31">
        <v>44088</v>
      </c>
      <c r="C9" s="2">
        <v>1.93</v>
      </c>
      <c r="D9" s="13">
        <f t="shared" si="7"/>
        <v>31.088082901554404</v>
      </c>
      <c r="E9" s="41">
        <v>50</v>
      </c>
      <c r="F9" s="13">
        <v>33</v>
      </c>
      <c r="G9" s="13">
        <v>17</v>
      </c>
      <c r="H9" s="13">
        <v>0</v>
      </c>
      <c r="I9" s="13">
        <f t="shared" si="8"/>
        <v>33</v>
      </c>
      <c r="J9" s="13">
        <v>180</v>
      </c>
      <c r="K9" s="2">
        <f t="shared" si="0"/>
        <v>5.4545454545454541</v>
      </c>
      <c r="L9" s="4">
        <f t="shared" si="9"/>
        <v>11</v>
      </c>
      <c r="M9" s="13">
        <v>1</v>
      </c>
      <c r="N9" s="13">
        <v>60</v>
      </c>
      <c r="O9" s="13">
        <f t="shared" si="1"/>
        <v>120</v>
      </c>
      <c r="P9" s="13">
        <f t="shared" si="10"/>
        <v>60</v>
      </c>
      <c r="Q9" s="13">
        <f t="shared" si="11"/>
        <v>60</v>
      </c>
      <c r="R9" s="1">
        <f t="shared" si="2"/>
        <v>0.35383333333333333</v>
      </c>
      <c r="S9" s="1">
        <f t="shared" si="3"/>
        <v>0.66666666666666674</v>
      </c>
      <c r="T9" s="1">
        <f t="shared" si="4"/>
        <v>0.42166666666666669</v>
      </c>
      <c r="U9" s="1">
        <f t="shared" si="5"/>
        <v>0.66</v>
      </c>
      <c r="V9" s="1">
        <f t="shared" si="6"/>
        <v>0.66</v>
      </c>
    </row>
    <row r="10" spans="1:22" x14ac:dyDescent="0.3">
      <c r="A10" s="3">
        <v>8</v>
      </c>
      <c r="B10" s="31">
        <v>44089</v>
      </c>
      <c r="C10" s="2">
        <v>1.93</v>
      </c>
      <c r="D10" s="13">
        <f t="shared" si="7"/>
        <v>31.088082901554404</v>
      </c>
      <c r="E10" s="41">
        <v>100</v>
      </c>
      <c r="F10" s="13">
        <v>71</v>
      </c>
      <c r="G10" s="13">
        <v>29</v>
      </c>
      <c r="H10" s="13">
        <v>0</v>
      </c>
      <c r="I10" s="13">
        <f t="shared" si="8"/>
        <v>71</v>
      </c>
      <c r="J10" s="13">
        <v>281</v>
      </c>
      <c r="K10" s="2">
        <f t="shared" si="0"/>
        <v>3.9577464788732395</v>
      </c>
      <c r="L10" s="4">
        <f t="shared" si="9"/>
        <v>15.160142348754448</v>
      </c>
      <c r="M10" s="13">
        <v>2</v>
      </c>
      <c r="N10" s="13">
        <v>79</v>
      </c>
      <c r="O10" s="13">
        <f t="shared" si="1"/>
        <v>101</v>
      </c>
      <c r="P10" s="13">
        <f t="shared" si="10"/>
        <v>39.5</v>
      </c>
      <c r="Q10" s="13">
        <f t="shared" si="11"/>
        <v>61.5</v>
      </c>
      <c r="R10" s="1">
        <f t="shared" si="2"/>
        <v>0.48765124555160139</v>
      </c>
      <c r="S10" s="1">
        <f t="shared" si="3"/>
        <v>0.71886120996441283</v>
      </c>
      <c r="T10" s="1">
        <f t="shared" si="4"/>
        <v>0.58113879003558711</v>
      </c>
      <c r="U10" s="1">
        <f t="shared" si="5"/>
        <v>0.71</v>
      </c>
      <c r="V10" s="1">
        <f t="shared" si="6"/>
        <v>0.71</v>
      </c>
    </row>
    <row r="11" spans="1:22" x14ac:dyDescent="0.3">
      <c r="A11" s="3">
        <v>9</v>
      </c>
      <c r="B11" s="31">
        <v>44090</v>
      </c>
      <c r="C11" s="2">
        <v>1.93</v>
      </c>
      <c r="D11" s="13">
        <f t="shared" si="7"/>
        <v>31.088082901554404</v>
      </c>
      <c r="E11" s="41">
        <v>30</v>
      </c>
      <c r="F11" s="13">
        <v>27</v>
      </c>
      <c r="G11" s="13">
        <v>3</v>
      </c>
      <c r="H11" s="13">
        <v>0</v>
      </c>
      <c r="I11" s="13">
        <f t="shared" si="8"/>
        <v>27</v>
      </c>
      <c r="J11" s="13">
        <v>136</v>
      </c>
      <c r="K11" s="2">
        <f t="shared" si="0"/>
        <v>5.0370370370370372</v>
      </c>
      <c r="L11" s="4">
        <f t="shared" si="9"/>
        <v>11.911764705882353</v>
      </c>
      <c r="M11" s="18">
        <v>0</v>
      </c>
      <c r="N11" s="18">
        <v>0</v>
      </c>
      <c r="O11" s="18">
        <v>0</v>
      </c>
      <c r="P11" s="18">
        <v>0</v>
      </c>
      <c r="Q11" s="18">
        <v>136</v>
      </c>
      <c r="R11" s="1">
        <f t="shared" si="2"/>
        <v>0.38316176470588237</v>
      </c>
      <c r="S11" s="1">
        <f t="shared" si="3"/>
        <v>1</v>
      </c>
      <c r="T11" s="1">
        <f t="shared" si="4"/>
        <v>0.45661764705882346</v>
      </c>
      <c r="U11" s="1">
        <f t="shared" si="5"/>
        <v>0.9</v>
      </c>
      <c r="V11" s="1">
        <f t="shared" si="6"/>
        <v>0.9</v>
      </c>
    </row>
    <row r="12" spans="1:22" x14ac:dyDescent="0.3">
      <c r="A12" s="3">
        <v>10</v>
      </c>
      <c r="B12" s="31">
        <v>44091</v>
      </c>
      <c r="C12" s="2">
        <v>1.93</v>
      </c>
      <c r="D12" s="13">
        <f t="shared" si="7"/>
        <v>31.088082901554404</v>
      </c>
      <c r="E12" s="41">
        <v>180</v>
      </c>
      <c r="F12" s="13">
        <v>143</v>
      </c>
      <c r="G12" s="13">
        <v>37</v>
      </c>
      <c r="H12" s="13">
        <v>0</v>
      </c>
      <c r="I12" s="13">
        <f t="shared" si="8"/>
        <v>143</v>
      </c>
      <c r="J12" s="13">
        <v>370</v>
      </c>
      <c r="K12" s="2">
        <f t="shared" si="0"/>
        <v>2.5874125874125875</v>
      </c>
      <c r="L12" s="4">
        <f t="shared" si="9"/>
        <v>23.189189189189189</v>
      </c>
      <c r="M12" s="13">
        <v>1</v>
      </c>
      <c r="N12" s="13">
        <v>60</v>
      </c>
      <c r="O12" s="13">
        <f>(J12-N12)/M12</f>
        <v>310</v>
      </c>
      <c r="P12" s="13">
        <f t="shared" si="10"/>
        <v>60</v>
      </c>
      <c r="Q12" s="13">
        <f t="shared" si="11"/>
        <v>250</v>
      </c>
      <c r="R12" s="1">
        <f t="shared" si="2"/>
        <v>0.74591891891891893</v>
      </c>
      <c r="S12" s="1">
        <f t="shared" si="3"/>
        <v>0.83783783783783783</v>
      </c>
      <c r="T12" s="1">
        <f t="shared" si="4"/>
        <v>0.88891891891891883</v>
      </c>
      <c r="U12" s="1">
        <f t="shared" si="5"/>
        <v>0.7944444444444444</v>
      </c>
      <c r="V12" s="1">
        <f t="shared" si="6"/>
        <v>0.7944444444444444</v>
      </c>
    </row>
    <row r="13" spans="1:22" x14ac:dyDescent="0.3">
      <c r="A13" s="3">
        <v>11</v>
      </c>
      <c r="B13" s="31">
        <v>44092</v>
      </c>
      <c r="C13" s="2">
        <v>1.93</v>
      </c>
      <c r="D13" s="13">
        <f t="shared" si="7"/>
        <v>31.088082901554404</v>
      </c>
      <c r="E13" s="41">
        <v>80</v>
      </c>
      <c r="F13" s="13">
        <v>58</v>
      </c>
      <c r="G13" s="13">
        <v>22</v>
      </c>
      <c r="H13" s="13">
        <v>0</v>
      </c>
      <c r="I13" s="13">
        <f t="shared" si="8"/>
        <v>58</v>
      </c>
      <c r="J13" s="13">
        <v>264</v>
      </c>
      <c r="K13" s="2">
        <f t="shared" si="0"/>
        <v>4.5517241379310347</v>
      </c>
      <c r="L13" s="4">
        <f t="shared" si="9"/>
        <v>13.181818181818182</v>
      </c>
      <c r="M13" s="13">
        <v>1</v>
      </c>
      <c r="N13" s="13">
        <v>70</v>
      </c>
      <c r="O13" s="13">
        <f>(J13-N13)/M13</f>
        <v>194</v>
      </c>
      <c r="P13" s="13">
        <f t="shared" si="10"/>
        <v>70</v>
      </c>
      <c r="Q13" s="13">
        <f t="shared" si="11"/>
        <v>124</v>
      </c>
      <c r="R13" s="1">
        <f t="shared" si="2"/>
        <v>0.42401515151515151</v>
      </c>
      <c r="S13" s="1">
        <f t="shared" si="3"/>
        <v>0.73484848484848486</v>
      </c>
      <c r="T13" s="1">
        <f t="shared" si="4"/>
        <v>0.50530303030303025</v>
      </c>
      <c r="U13" s="1">
        <f t="shared" si="5"/>
        <v>0.72499999999999998</v>
      </c>
      <c r="V13" s="1">
        <f t="shared" si="6"/>
        <v>0.72499999999999998</v>
      </c>
    </row>
    <row r="14" spans="1:22" x14ac:dyDescent="0.3">
      <c r="A14" s="3">
        <v>12</v>
      </c>
      <c r="B14" s="31">
        <v>44095</v>
      </c>
      <c r="C14" s="2">
        <v>1.93</v>
      </c>
      <c r="D14" s="13">
        <f t="shared" si="7"/>
        <v>31.088082901554404</v>
      </c>
      <c r="E14" s="41">
        <v>150</v>
      </c>
      <c r="F14" s="13">
        <v>116</v>
      </c>
      <c r="G14" s="13">
        <v>34</v>
      </c>
      <c r="H14" s="13">
        <v>0</v>
      </c>
      <c r="I14" s="13">
        <f t="shared" si="8"/>
        <v>116</v>
      </c>
      <c r="J14" s="13">
        <v>368</v>
      </c>
      <c r="K14" s="2">
        <f t="shared" si="0"/>
        <v>3.1724137931034484</v>
      </c>
      <c r="L14" s="4">
        <f t="shared" si="9"/>
        <v>18.913043478260867</v>
      </c>
      <c r="M14" s="13">
        <v>2</v>
      </c>
      <c r="N14" s="13">
        <v>16</v>
      </c>
      <c r="O14" s="13">
        <f>(J14-N14)/M14</f>
        <v>176</v>
      </c>
      <c r="P14" s="13">
        <f t="shared" si="10"/>
        <v>8</v>
      </c>
      <c r="Q14" s="13">
        <f t="shared" si="11"/>
        <v>168</v>
      </c>
      <c r="R14" s="1">
        <f t="shared" si="2"/>
        <v>0.60836956521739127</v>
      </c>
      <c r="S14" s="1">
        <f t="shared" si="3"/>
        <v>0.95652173913043481</v>
      </c>
      <c r="T14" s="1">
        <f t="shared" si="4"/>
        <v>0.72499999999999987</v>
      </c>
      <c r="U14" s="1">
        <f t="shared" si="5"/>
        <v>0.77333333333333332</v>
      </c>
      <c r="V14" s="1">
        <f t="shared" si="6"/>
        <v>0.77333333333333332</v>
      </c>
    </row>
    <row r="15" spans="1:22" x14ac:dyDescent="0.3">
      <c r="A15" s="32">
        <v>13</v>
      </c>
      <c r="B15" s="33">
        <v>44096</v>
      </c>
      <c r="C15" s="34">
        <v>1.93</v>
      </c>
      <c r="D15" s="35">
        <f t="shared" si="7"/>
        <v>31.088082901554404</v>
      </c>
      <c r="E15" s="41">
        <v>120</v>
      </c>
      <c r="F15" s="35">
        <v>91</v>
      </c>
      <c r="G15" s="13">
        <v>29</v>
      </c>
      <c r="H15" s="13">
        <v>0</v>
      </c>
      <c r="I15" s="13">
        <f t="shared" si="8"/>
        <v>91</v>
      </c>
      <c r="J15" s="35">
        <v>296</v>
      </c>
      <c r="K15" s="34">
        <f t="shared" si="0"/>
        <v>3.2527472527472527</v>
      </c>
      <c r="L15" s="36">
        <f t="shared" si="9"/>
        <v>18.445945945945947</v>
      </c>
      <c r="M15" s="35">
        <v>2</v>
      </c>
      <c r="N15" s="35">
        <v>15</v>
      </c>
      <c r="O15" s="35">
        <f>(J15-N15)/M15</f>
        <v>140.5</v>
      </c>
      <c r="P15" s="35">
        <f t="shared" si="10"/>
        <v>7.5</v>
      </c>
      <c r="Q15" s="35">
        <f t="shared" si="11"/>
        <v>133</v>
      </c>
      <c r="R15" s="37">
        <f t="shared" si="2"/>
        <v>0.59334459459459465</v>
      </c>
      <c r="S15" s="37">
        <f t="shared" si="3"/>
        <v>0.94932432432432434</v>
      </c>
      <c r="T15" s="1">
        <f t="shared" si="4"/>
        <v>0.70709459459459456</v>
      </c>
      <c r="U15" s="1">
        <f t="shared" si="5"/>
        <v>0.7583333333333333</v>
      </c>
      <c r="V15" s="1">
        <f t="shared" si="6"/>
        <v>0.7583333333333333</v>
      </c>
    </row>
    <row r="16" spans="1:22" x14ac:dyDescent="0.3">
      <c r="A16" s="32">
        <v>14</v>
      </c>
      <c r="B16" s="33">
        <v>44097</v>
      </c>
      <c r="C16" s="34">
        <v>1.93</v>
      </c>
      <c r="D16" s="35">
        <f t="shared" si="7"/>
        <v>31.088082901554404</v>
      </c>
      <c r="E16" s="41">
        <v>90</v>
      </c>
      <c r="F16" s="35">
        <v>50</v>
      </c>
      <c r="G16" s="13">
        <v>40</v>
      </c>
      <c r="H16" s="13">
        <v>0</v>
      </c>
      <c r="I16" s="13">
        <f t="shared" si="8"/>
        <v>50</v>
      </c>
      <c r="J16" s="35">
        <v>245</v>
      </c>
      <c r="K16" s="34">
        <f t="shared" si="0"/>
        <v>4.9000000000000004</v>
      </c>
      <c r="L16" s="36">
        <f t="shared" si="9"/>
        <v>12.244897959183673</v>
      </c>
      <c r="M16" s="35">
        <v>2</v>
      </c>
      <c r="N16" s="35">
        <v>35</v>
      </c>
      <c r="O16" s="35">
        <f t="shared" ref="O16:O23" si="12">(J16-N16)/M16</f>
        <v>105</v>
      </c>
      <c r="P16" s="35">
        <f t="shared" si="10"/>
        <v>17.5</v>
      </c>
      <c r="Q16" s="35">
        <f t="shared" si="11"/>
        <v>87.5</v>
      </c>
      <c r="R16" s="37">
        <f t="shared" si="2"/>
        <v>0.39387755102040811</v>
      </c>
      <c r="S16" s="37">
        <f t="shared" si="3"/>
        <v>0.85714285714285721</v>
      </c>
      <c r="T16" s="1">
        <f t="shared" si="4"/>
        <v>0.46938775510204073</v>
      </c>
      <c r="U16" s="1">
        <f t="shared" si="5"/>
        <v>0.55555555555555558</v>
      </c>
      <c r="V16" s="1">
        <f t="shared" si="6"/>
        <v>0.55555555555555558</v>
      </c>
    </row>
    <row r="17" spans="1:23" x14ac:dyDescent="0.3">
      <c r="A17" s="32">
        <v>15</v>
      </c>
      <c r="B17" s="33">
        <v>44098</v>
      </c>
      <c r="C17" s="34">
        <v>1.93</v>
      </c>
      <c r="D17" s="35">
        <f t="shared" si="7"/>
        <v>31.088082901554404</v>
      </c>
      <c r="E17" s="41">
        <v>140</v>
      </c>
      <c r="F17" s="35">
        <v>95</v>
      </c>
      <c r="G17" s="13">
        <v>45</v>
      </c>
      <c r="H17" s="13">
        <v>0</v>
      </c>
      <c r="I17" s="13">
        <f t="shared" si="8"/>
        <v>95</v>
      </c>
      <c r="J17" s="35">
        <v>333</v>
      </c>
      <c r="K17" s="34">
        <f t="shared" si="0"/>
        <v>3.5052631578947366</v>
      </c>
      <c r="L17" s="36">
        <f t="shared" si="9"/>
        <v>17.117117117117118</v>
      </c>
      <c r="M17" s="35">
        <v>3</v>
      </c>
      <c r="N17" s="35">
        <v>30</v>
      </c>
      <c r="O17" s="35">
        <f t="shared" si="12"/>
        <v>101</v>
      </c>
      <c r="P17" s="35">
        <f t="shared" si="10"/>
        <v>10</v>
      </c>
      <c r="Q17" s="35">
        <f t="shared" si="11"/>
        <v>91</v>
      </c>
      <c r="R17" s="37">
        <f t="shared" si="2"/>
        <v>0.55060060060060068</v>
      </c>
      <c r="S17" s="37">
        <f t="shared" si="3"/>
        <v>0.90990990990990994</v>
      </c>
      <c r="T17" s="1">
        <f t="shared" si="4"/>
        <v>0.65615615615615619</v>
      </c>
      <c r="U17" s="1">
        <f t="shared" si="5"/>
        <v>0.6785714285714286</v>
      </c>
      <c r="V17" s="1">
        <f t="shared" si="6"/>
        <v>0.6785714285714286</v>
      </c>
    </row>
    <row r="18" spans="1:23" x14ac:dyDescent="0.3">
      <c r="A18" s="32">
        <v>16</v>
      </c>
      <c r="B18" s="33">
        <v>44099</v>
      </c>
      <c r="C18" s="34">
        <v>1.93</v>
      </c>
      <c r="D18" s="35">
        <f t="shared" si="7"/>
        <v>31.088082901554404</v>
      </c>
      <c r="E18" s="41">
        <v>80</v>
      </c>
      <c r="F18" s="35">
        <v>41</v>
      </c>
      <c r="G18" s="13">
        <v>39</v>
      </c>
      <c r="H18" s="13">
        <v>0</v>
      </c>
      <c r="I18" s="13">
        <f t="shared" si="8"/>
        <v>41</v>
      </c>
      <c r="J18" s="35">
        <v>321</v>
      </c>
      <c r="K18" s="34">
        <f t="shared" si="0"/>
        <v>7.8292682926829267</v>
      </c>
      <c r="L18" s="36">
        <f t="shared" si="9"/>
        <v>7.6635514018691593</v>
      </c>
      <c r="M18" s="35">
        <v>3</v>
      </c>
      <c r="N18" s="35">
        <v>35</v>
      </c>
      <c r="O18" s="35">
        <f t="shared" si="12"/>
        <v>95.333333333333329</v>
      </c>
      <c r="P18" s="35">
        <f t="shared" si="10"/>
        <v>11.666666666666666</v>
      </c>
      <c r="Q18" s="35">
        <f t="shared" si="11"/>
        <v>83.666666666666657</v>
      </c>
      <c r="R18" s="37">
        <f t="shared" si="2"/>
        <v>0.2465109034267913</v>
      </c>
      <c r="S18" s="37">
        <f t="shared" si="3"/>
        <v>0.8909657320872274</v>
      </c>
      <c r="T18" s="1">
        <f t="shared" si="4"/>
        <v>0.29376947040498441</v>
      </c>
      <c r="U18" s="1">
        <f t="shared" si="5"/>
        <v>0.51249999999999996</v>
      </c>
      <c r="V18" s="1">
        <f t="shared" si="6"/>
        <v>0.51249999999999996</v>
      </c>
    </row>
    <row r="19" spans="1:23" x14ac:dyDescent="0.3">
      <c r="A19" s="42">
        <v>17</v>
      </c>
      <c r="B19" s="43">
        <v>44102</v>
      </c>
      <c r="C19" s="44">
        <v>1.93</v>
      </c>
      <c r="D19" s="45">
        <f t="shared" si="7"/>
        <v>31.088082901554404</v>
      </c>
      <c r="E19" s="45">
        <v>120</v>
      </c>
      <c r="F19" s="45">
        <v>110</v>
      </c>
      <c r="G19" s="45">
        <v>10</v>
      </c>
      <c r="H19" s="45">
        <v>10</v>
      </c>
      <c r="I19" s="45">
        <f t="shared" si="8"/>
        <v>120</v>
      </c>
      <c r="J19" s="45">
        <v>257</v>
      </c>
      <c r="K19" s="44">
        <f t="shared" si="0"/>
        <v>2.3363636363636364</v>
      </c>
      <c r="L19" s="46">
        <f t="shared" si="9"/>
        <v>25.680933852140079</v>
      </c>
      <c r="M19" s="45">
        <v>0</v>
      </c>
      <c r="N19" s="45">
        <v>0</v>
      </c>
      <c r="O19" s="45">
        <v>0</v>
      </c>
      <c r="P19" s="45">
        <v>0</v>
      </c>
      <c r="Q19" s="45">
        <v>257</v>
      </c>
      <c r="R19" s="47">
        <f t="shared" si="2"/>
        <v>0.8260700389105059</v>
      </c>
      <c r="S19" s="47">
        <f t="shared" si="3"/>
        <v>1</v>
      </c>
      <c r="T19" s="47">
        <f t="shared" si="4"/>
        <v>0.98443579766536959</v>
      </c>
      <c r="U19" s="47">
        <f t="shared" si="5"/>
        <v>0.91666666666666663</v>
      </c>
      <c r="V19" s="47">
        <f t="shared" si="6"/>
        <v>1</v>
      </c>
      <c r="W19" s="48" t="s">
        <v>45</v>
      </c>
    </row>
    <row r="20" spans="1:23" x14ac:dyDescent="0.3">
      <c r="A20" s="32">
        <v>18</v>
      </c>
      <c r="B20" s="33">
        <v>44103</v>
      </c>
      <c r="C20" s="34">
        <v>1.93</v>
      </c>
      <c r="D20" s="35">
        <f t="shared" si="7"/>
        <v>31.088082901554404</v>
      </c>
      <c r="E20" s="41">
        <v>165</v>
      </c>
      <c r="F20" s="35">
        <v>142</v>
      </c>
      <c r="G20" s="13">
        <v>23</v>
      </c>
      <c r="H20" s="13">
        <v>22</v>
      </c>
      <c r="I20" s="13">
        <f t="shared" si="8"/>
        <v>164</v>
      </c>
      <c r="J20" s="35">
        <v>468</v>
      </c>
      <c r="K20" s="34">
        <f t="shared" si="0"/>
        <v>3.295774647887324</v>
      </c>
      <c r="L20" s="36">
        <f t="shared" si="9"/>
        <v>18.205128205128204</v>
      </c>
      <c r="M20" s="35">
        <v>3</v>
      </c>
      <c r="N20" s="35">
        <v>53</v>
      </c>
      <c r="O20" s="35">
        <f t="shared" si="12"/>
        <v>138.33333333333334</v>
      </c>
      <c r="P20" s="35">
        <f t="shared" si="10"/>
        <v>17.666666666666668</v>
      </c>
      <c r="Q20" s="35">
        <f t="shared" si="11"/>
        <v>120.66666666666667</v>
      </c>
      <c r="R20" s="37">
        <f t="shared" si="2"/>
        <v>0.58559829059829061</v>
      </c>
      <c r="S20" s="37">
        <f t="shared" si="3"/>
        <v>0.88675213675213671</v>
      </c>
      <c r="T20" s="1">
        <f t="shared" si="4"/>
        <v>0.69786324786324783</v>
      </c>
      <c r="U20" s="1">
        <f t="shared" si="5"/>
        <v>0.8606060606060606</v>
      </c>
      <c r="V20" s="1">
        <f t="shared" si="6"/>
        <v>0.9939393939393939</v>
      </c>
    </row>
    <row r="21" spans="1:23" x14ac:dyDescent="0.3">
      <c r="A21" s="32">
        <v>19</v>
      </c>
      <c r="B21" s="33">
        <v>44109</v>
      </c>
      <c r="C21" s="34">
        <v>1.93</v>
      </c>
      <c r="D21" s="35">
        <f t="shared" si="7"/>
        <v>31.088082901554404</v>
      </c>
      <c r="E21" s="35">
        <v>110</v>
      </c>
      <c r="F21" s="35">
        <v>74</v>
      </c>
      <c r="G21" s="13">
        <v>36</v>
      </c>
      <c r="H21" s="13">
        <v>35</v>
      </c>
      <c r="I21" s="13">
        <f t="shared" si="8"/>
        <v>109</v>
      </c>
      <c r="J21" s="35">
        <v>355</v>
      </c>
      <c r="K21" s="34">
        <f t="shared" si="0"/>
        <v>4.7972972972972974</v>
      </c>
      <c r="L21" s="36">
        <f t="shared" si="9"/>
        <v>12.507042253521126</v>
      </c>
      <c r="M21" s="35">
        <v>2</v>
      </c>
      <c r="N21" s="35">
        <v>35</v>
      </c>
      <c r="O21" s="35">
        <f t="shared" si="12"/>
        <v>160</v>
      </c>
      <c r="P21" s="35">
        <f t="shared" si="10"/>
        <v>17.5</v>
      </c>
      <c r="Q21" s="35">
        <f t="shared" si="11"/>
        <v>142.5</v>
      </c>
      <c r="R21" s="37">
        <f t="shared" si="2"/>
        <v>0.40230985915492956</v>
      </c>
      <c r="S21" s="37">
        <f t="shared" si="3"/>
        <v>0.90140845070422537</v>
      </c>
      <c r="T21" s="1">
        <f t="shared" si="4"/>
        <v>0.47943661971830981</v>
      </c>
      <c r="U21" s="1">
        <f t="shared" si="5"/>
        <v>0.67272727272727273</v>
      </c>
      <c r="V21" s="1">
        <f t="shared" si="6"/>
        <v>0.99090909090909096</v>
      </c>
    </row>
    <row r="22" spans="1:23" x14ac:dyDescent="0.3">
      <c r="A22" s="32">
        <v>20</v>
      </c>
      <c r="B22" s="33">
        <v>44110</v>
      </c>
      <c r="C22" s="34">
        <v>1.93</v>
      </c>
      <c r="D22" s="35">
        <f t="shared" si="7"/>
        <v>31.088082901554404</v>
      </c>
      <c r="E22" s="35">
        <v>110</v>
      </c>
      <c r="F22" s="35">
        <v>89</v>
      </c>
      <c r="G22" s="13">
        <v>21</v>
      </c>
      <c r="H22" s="13">
        <v>19</v>
      </c>
      <c r="I22" s="13">
        <f t="shared" si="8"/>
        <v>108</v>
      </c>
      <c r="J22" s="35">
        <v>312</v>
      </c>
      <c r="K22" s="34">
        <f t="shared" si="0"/>
        <v>3.50561797752809</v>
      </c>
      <c r="L22" s="36">
        <f t="shared" si="9"/>
        <v>17.115384615384613</v>
      </c>
      <c r="M22" s="35">
        <v>1</v>
      </c>
      <c r="N22" s="35">
        <v>10</v>
      </c>
      <c r="O22" s="35">
        <f t="shared" si="12"/>
        <v>302</v>
      </c>
      <c r="P22" s="35">
        <f t="shared" si="10"/>
        <v>10</v>
      </c>
      <c r="Q22" s="35">
        <f t="shared" si="11"/>
        <v>292</v>
      </c>
      <c r="R22" s="37">
        <f t="shared" si="2"/>
        <v>0.55054487179487177</v>
      </c>
      <c r="S22" s="37">
        <f t="shared" si="3"/>
        <v>0.96794871794871795</v>
      </c>
      <c r="T22" s="1">
        <f t="shared" si="4"/>
        <v>0.65608974358974348</v>
      </c>
      <c r="U22" s="1">
        <f t="shared" si="5"/>
        <v>0.80909090909090908</v>
      </c>
      <c r="V22" s="1">
        <f t="shared" si="6"/>
        <v>0.98181818181818181</v>
      </c>
    </row>
    <row r="23" spans="1:23" x14ac:dyDescent="0.3">
      <c r="A23" s="32">
        <v>21</v>
      </c>
      <c r="B23" s="33">
        <v>44111</v>
      </c>
      <c r="C23" s="34">
        <v>1.93</v>
      </c>
      <c r="D23" s="35">
        <f t="shared" ref="D23" si="13">60/C23</f>
        <v>31.088082901554404</v>
      </c>
      <c r="E23" s="35">
        <v>140</v>
      </c>
      <c r="F23" s="35">
        <v>124</v>
      </c>
      <c r="G23" s="13">
        <v>17</v>
      </c>
      <c r="H23" s="13">
        <v>14</v>
      </c>
      <c r="I23" s="13">
        <f t="shared" si="8"/>
        <v>138</v>
      </c>
      <c r="J23" s="35">
        <v>386</v>
      </c>
      <c r="K23" s="34">
        <f t="shared" si="0"/>
        <v>3.1129032258064515</v>
      </c>
      <c r="L23" s="36">
        <f t="shared" si="9"/>
        <v>19.274611398963732</v>
      </c>
      <c r="M23" s="35">
        <v>1</v>
      </c>
      <c r="N23" s="35">
        <v>20</v>
      </c>
      <c r="O23" s="35">
        <f t="shared" si="12"/>
        <v>366</v>
      </c>
      <c r="P23" s="35">
        <f t="shared" si="10"/>
        <v>20</v>
      </c>
      <c r="Q23" s="35">
        <f t="shared" si="11"/>
        <v>346</v>
      </c>
      <c r="R23" s="37">
        <f t="shared" si="2"/>
        <v>0.62</v>
      </c>
      <c r="S23" s="37">
        <f t="shared" si="3"/>
        <v>0.94818652849740936</v>
      </c>
      <c r="T23" s="1">
        <f t="shared" si="4"/>
        <v>0.73886010362694299</v>
      </c>
      <c r="U23" s="1">
        <f t="shared" si="5"/>
        <v>0.88571428571428568</v>
      </c>
      <c r="V23" s="1">
        <f t="shared" si="6"/>
        <v>0.98571428571428577</v>
      </c>
    </row>
    <row r="24" spans="1:23" x14ac:dyDescent="0.3">
      <c r="A24" s="54" t="s">
        <v>21</v>
      </c>
      <c r="B24" s="54"/>
      <c r="C24" s="17" t="s">
        <v>22</v>
      </c>
      <c r="D24" s="18" t="s">
        <v>23</v>
      </c>
      <c r="E24" s="13">
        <f t="shared" ref="E24:J24" si="14">SUM(E3:E23)</f>
        <v>1985</v>
      </c>
      <c r="F24" s="13">
        <f t="shared" si="14"/>
        <v>1493</v>
      </c>
      <c r="G24" s="13">
        <f t="shared" si="14"/>
        <v>493</v>
      </c>
      <c r="H24" s="13">
        <f t="shared" si="14"/>
        <v>100</v>
      </c>
      <c r="I24" s="13">
        <f t="shared" si="14"/>
        <v>1593</v>
      </c>
      <c r="J24" s="13">
        <f t="shared" si="14"/>
        <v>5570</v>
      </c>
      <c r="K24" s="17" t="s">
        <v>24</v>
      </c>
      <c r="L24" s="19" t="s">
        <v>22</v>
      </c>
      <c r="M24" s="13">
        <f>SUM(M3:M23)</f>
        <v>50</v>
      </c>
      <c r="N24" s="13">
        <f>SUM(N3:N23)</f>
        <v>754</v>
      </c>
      <c r="O24" s="18" t="s">
        <v>22</v>
      </c>
      <c r="P24" s="18" t="s">
        <v>23</v>
      </c>
      <c r="Q24" s="18" t="s">
        <v>22</v>
      </c>
      <c r="R24" s="20" t="s">
        <v>22</v>
      </c>
      <c r="S24" s="20" t="s">
        <v>23</v>
      </c>
      <c r="T24" s="20" t="s">
        <v>22</v>
      </c>
      <c r="U24" s="20" t="s">
        <v>22</v>
      </c>
      <c r="V24" s="20" t="s">
        <v>22</v>
      </c>
    </row>
    <row r="25" spans="1:23" x14ac:dyDescent="0.3">
      <c r="A25" s="54" t="s">
        <v>10</v>
      </c>
      <c r="B25" s="54"/>
      <c r="C25" s="5">
        <f>AVERAGE(C3:C22)</f>
        <v>1.9300000000000002</v>
      </c>
      <c r="D25" s="38">
        <f t="shared" ref="D25:Q25" si="15">AVERAGE(D3:D22)</f>
        <v>31.088082901554412</v>
      </c>
      <c r="E25" s="14">
        <f t="shared" ref="E25:J25" si="16">AVERAGE(E3:E23)</f>
        <v>94.523809523809518</v>
      </c>
      <c r="F25" s="14">
        <f t="shared" si="16"/>
        <v>71.095238095238102</v>
      </c>
      <c r="G25" s="14">
        <f t="shared" si="16"/>
        <v>23.476190476190474</v>
      </c>
      <c r="H25" s="14">
        <f t="shared" si="16"/>
        <v>4.7619047619047619</v>
      </c>
      <c r="I25" s="14">
        <f t="shared" si="16"/>
        <v>75.857142857142861</v>
      </c>
      <c r="J25" s="5">
        <f t="shared" si="16"/>
        <v>265.23809523809524</v>
      </c>
      <c r="K25" s="5">
        <f t="shared" si="0"/>
        <v>3.7307434695244472</v>
      </c>
      <c r="L25" s="5">
        <f t="shared" si="15"/>
        <v>15.217293908459084</v>
      </c>
      <c r="M25" s="5">
        <f>AVERAGE(M3:M23)</f>
        <v>2.3809523809523809</v>
      </c>
      <c r="N25" s="5">
        <f>AVERAGE(N3:N23)</f>
        <v>35.904761904761905</v>
      </c>
      <c r="O25" s="5">
        <f t="shared" si="15"/>
        <v>114.49895833333332</v>
      </c>
      <c r="P25" s="5">
        <f t="shared" si="15"/>
        <v>22.352083333333333</v>
      </c>
      <c r="Q25" s="5">
        <f t="shared" si="15"/>
        <v>111.796875</v>
      </c>
      <c r="R25" s="6">
        <f>L25/D25</f>
        <v>0.48948962072210039</v>
      </c>
      <c r="S25" s="6">
        <f>100%-(N25/J25)</f>
        <v>0.86463195691202877</v>
      </c>
      <c r="T25" s="6">
        <f>2.3/K25</f>
        <v>0.61649910233393179</v>
      </c>
      <c r="U25" s="6">
        <f>F25/E25</f>
        <v>0.75214105793450892</v>
      </c>
      <c r="V25" s="6">
        <f>I25/E25</f>
        <v>0.80251889168765755</v>
      </c>
    </row>
    <row r="26" spans="1:23" x14ac:dyDescent="0.3">
      <c r="A26" s="54" t="s">
        <v>12</v>
      </c>
      <c r="B26" s="54"/>
      <c r="C26" s="7">
        <f>MAX(C3:C22)</f>
        <v>1.93</v>
      </c>
      <c r="D26" s="39">
        <f t="shared" ref="D26:S26" si="17">MAX(D3:D22)</f>
        <v>31.088082901554404</v>
      </c>
      <c r="E26" s="15">
        <f t="shared" ref="E26:J26" si="18">MAX(E3:E23)</f>
        <v>180</v>
      </c>
      <c r="F26" s="15">
        <f t="shared" si="18"/>
        <v>143</v>
      </c>
      <c r="G26" s="15">
        <f t="shared" si="18"/>
        <v>45</v>
      </c>
      <c r="H26" s="15">
        <f t="shared" si="18"/>
        <v>35</v>
      </c>
      <c r="I26" s="15">
        <f t="shared" si="18"/>
        <v>164</v>
      </c>
      <c r="J26" s="7">
        <f t="shared" si="18"/>
        <v>468</v>
      </c>
      <c r="K26" s="7">
        <f t="shared" si="17"/>
        <v>8.4444444444444446</v>
      </c>
      <c r="L26" s="7">
        <f t="shared" si="17"/>
        <v>25.680933852140079</v>
      </c>
      <c r="M26" s="7">
        <f>MAX(M3:M23)</f>
        <v>16</v>
      </c>
      <c r="N26" s="7">
        <f>MAX(N3:N23)</f>
        <v>79</v>
      </c>
      <c r="O26" s="7">
        <f t="shared" si="17"/>
        <v>310</v>
      </c>
      <c r="P26" s="7">
        <f t="shared" si="17"/>
        <v>70</v>
      </c>
      <c r="Q26" s="7">
        <f t="shared" si="17"/>
        <v>292</v>
      </c>
      <c r="R26" s="8">
        <f>MAX(R3:R22)</f>
        <v>0.8260700389105059</v>
      </c>
      <c r="S26" s="8">
        <f t="shared" si="17"/>
        <v>1</v>
      </c>
      <c r="T26" s="8">
        <f t="shared" ref="T26" si="19">MAX(T3:T22)</f>
        <v>0.98443579766536959</v>
      </c>
      <c r="U26" s="8">
        <f>MAX(U3:U22)</f>
        <v>0.95</v>
      </c>
      <c r="V26" s="8">
        <f t="shared" ref="V26" si="20">MAX(V3:V22)</f>
        <v>1</v>
      </c>
    </row>
    <row r="27" spans="1:23" x14ac:dyDescent="0.3">
      <c r="A27" s="54" t="s">
        <v>11</v>
      </c>
      <c r="B27" s="54"/>
      <c r="C27" s="9">
        <f>MIN(C3:C22)</f>
        <v>1.93</v>
      </c>
      <c r="D27" s="40">
        <f t="shared" ref="D27:S27" si="21">MIN(D3:D22)</f>
        <v>31.088082901554404</v>
      </c>
      <c r="E27" s="16">
        <f t="shared" ref="E27:J27" si="22">MIN(E3:E23)</f>
        <v>20</v>
      </c>
      <c r="F27" s="16">
        <f t="shared" si="22"/>
        <v>16</v>
      </c>
      <c r="G27" s="16">
        <f t="shared" si="22"/>
        <v>1</v>
      </c>
      <c r="H27" s="16">
        <f t="shared" si="22"/>
        <v>0</v>
      </c>
      <c r="I27" s="16">
        <f t="shared" si="22"/>
        <v>16</v>
      </c>
      <c r="J27" s="9">
        <f t="shared" si="22"/>
        <v>65</v>
      </c>
      <c r="K27" s="9">
        <f t="shared" si="21"/>
        <v>2.3363636363636364</v>
      </c>
      <c r="L27" s="9">
        <f t="shared" si="21"/>
        <v>7.1052631578947363</v>
      </c>
      <c r="M27" s="9">
        <f>MIN(M3:M23)</f>
        <v>0</v>
      </c>
      <c r="N27" s="9">
        <f>MIN(N3:N23)</f>
        <v>0</v>
      </c>
      <c r="O27" s="9">
        <f t="shared" si="21"/>
        <v>0</v>
      </c>
      <c r="P27" s="9">
        <f t="shared" si="21"/>
        <v>0</v>
      </c>
      <c r="Q27" s="9">
        <f t="shared" si="21"/>
        <v>3.9375</v>
      </c>
      <c r="R27" s="10">
        <f>MIN(R3:R22)</f>
        <v>0.22855263157894734</v>
      </c>
      <c r="S27" s="10">
        <f t="shared" si="21"/>
        <v>0.65131578947368429</v>
      </c>
      <c r="T27" s="10">
        <f t="shared" ref="T27" si="23">MIN(T3:T22)</f>
        <v>0.27236842105263154</v>
      </c>
      <c r="U27" s="10">
        <f>MIN(U3:U22)</f>
        <v>0.45</v>
      </c>
      <c r="V27" s="10">
        <f t="shared" ref="V27" si="24">MIN(V3:V22)</f>
        <v>0.45</v>
      </c>
    </row>
    <row r="31" spans="1:23" x14ac:dyDescent="0.3">
      <c r="D31" s="50"/>
    </row>
  </sheetData>
  <mergeCells count="24">
    <mergeCell ref="A24:B24"/>
    <mergeCell ref="A25:B25"/>
    <mergeCell ref="A26:B26"/>
    <mergeCell ref="A27:B27"/>
    <mergeCell ref="G1:G2"/>
    <mergeCell ref="A1:A2"/>
    <mergeCell ref="B1:B2"/>
    <mergeCell ref="C1:D1"/>
    <mergeCell ref="E1:E2"/>
    <mergeCell ref="F1:F2"/>
    <mergeCell ref="V1:V2"/>
    <mergeCell ref="R1:R2"/>
    <mergeCell ref="U1:U2"/>
    <mergeCell ref="H1:H2"/>
    <mergeCell ref="I1:I2"/>
    <mergeCell ref="S1:S2"/>
    <mergeCell ref="K1:L1"/>
    <mergeCell ref="M1:M2"/>
    <mergeCell ref="N1:N2"/>
    <mergeCell ref="O1:O2"/>
    <mergeCell ref="P1:P2"/>
    <mergeCell ref="Q1:Q2"/>
    <mergeCell ref="J1:J2"/>
    <mergeCell ref="T1:T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="75" zoomScaleNormal="7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RowHeight="16.5" x14ac:dyDescent="0.3"/>
  <cols>
    <col min="1" max="1" width="12.25" customWidth="1"/>
    <col min="2" max="15" width="11" customWidth="1"/>
  </cols>
  <sheetData>
    <row r="1" spans="1:15" ht="25.5" customHeight="1" x14ac:dyDescent="0.3">
      <c r="A1" s="63" t="s">
        <v>15</v>
      </c>
      <c r="B1" s="25" t="s">
        <v>19</v>
      </c>
      <c r="C1" s="60" t="s">
        <v>17</v>
      </c>
      <c r="D1" s="61"/>
      <c r="E1" s="61"/>
      <c r="F1" s="61"/>
      <c r="G1" s="61"/>
      <c r="H1" s="62"/>
      <c r="I1" s="60" t="s">
        <v>18</v>
      </c>
      <c r="J1" s="61"/>
      <c r="K1" s="61"/>
      <c r="L1" s="61"/>
      <c r="M1" s="62"/>
      <c r="N1" s="25" t="s">
        <v>34</v>
      </c>
      <c r="O1" s="65" t="s">
        <v>16</v>
      </c>
    </row>
    <row r="2" spans="1:15" ht="25.5" customHeight="1" x14ac:dyDescent="0.3">
      <c r="A2" s="64"/>
      <c r="B2" s="22">
        <f>SUM(B4)</f>
        <v>29</v>
      </c>
      <c r="C2" s="57">
        <f>SUM(C4:H4)</f>
        <v>87</v>
      </c>
      <c r="D2" s="58"/>
      <c r="E2" s="58"/>
      <c r="F2" s="58"/>
      <c r="G2" s="58"/>
      <c r="H2" s="59"/>
      <c r="I2" s="57">
        <f>SUM(I4:M4)</f>
        <v>374</v>
      </c>
      <c r="J2" s="58"/>
      <c r="K2" s="58"/>
      <c r="L2" s="58"/>
      <c r="M2" s="59"/>
      <c r="N2" s="22">
        <f>SUM(N4)</f>
        <v>9</v>
      </c>
      <c r="O2" s="66"/>
    </row>
    <row r="3" spans="1:15" ht="50.25" customHeight="1" x14ac:dyDescent="0.3">
      <c r="A3" s="64"/>
      <c r="B3" s="21" t="s">
        <v>25</v>
      </c>
      <c r="C3" s="21" t="s">
        <v>47</v>
      </c>
      <c r="D3" s="21" t="s">
        <v>26</v>
      </c>
      <c r="E3" s="21" t="s">
        <v>46</v>
      </c>
      <c r="F3" s="21" t="s">
        <v>27</v>
      </c>
      <c r="G3" s="21" t="s">
        <v>28</v>
      </c>
      <c r="H3" s="21" t="s">
        <v>29</v>
      </c>
      <c r="I3" s="11" t="s">
        <v>20</v>
      </c>
      <c r="J3" s="21" t="s">
        <v>30</v>
      </c>
      <c r="K3" s="21" t="s">
        <v>31</v>
      </c>
      <c r="L3" s="21" t="s">
        <v>32</v>
      </c>
      <c r="M3" s="21" t="s">
        <v>33</v>
      </c>
      <c r="N3" s="11" t="s">
        <v>14</v>
      </c>
      <c r="O3" s="66"/>
    </row>
    <row r="4" spans="1:15" ht="17.25" thickBot="1" x14ac:dyDescent="0.35">
      <c r="A4" s="26" t="s">
        <v>16</v>
      </c>
      <c r="B4" s="27">
        <f>SUM(B5:B26)</f>
        <v>29</v>
      </c>
      <c r="C4" s="27">
        <f t="shared" ref="C4:N4" si="0">SUM(C5:C26)</f>
        <v>11</v>
      </c>
      <c r="D4" s="27">
        <f t="shared" si="0"/>
        <v>3</v>
      </c>
      <c r="E4" s="27">
        <f t="shared" si="0"/>
        <v>31</v>
      </c>
      <c r="F4" s="27">
        <f t="shared" si="0"/>
        <v>19</v>
      </c>
      <c r="G4" s="27">
        <f t="shared" si="0"/>
        <v>15</v>
      </c>
      <c r="H4" s="27">
        <f t="shared" si="0"/>
        <v>8</v>
      </c>
      <c r="I4" s="27">
        <f t="shared" si="0"/>
        <v>182</v>
      </c>
      <c r="J4" s="27">
        <f t="shared" si="0"/>
        <v>16</v>
      </c>
      <c r="K4" s="27">
        <f t="shared" si="0"/>
        <v>3</v>
      </c>
      <c r="L4" s="27">
        <f t="shared" si="0"/>
        <v>163</v>
      </c>
      <c r="M4" s="27">
        <f t="shared" si="0"/>
        <v>10</v>
      </c>
      <c r="N4" s="27">
        <f t="shared" si="0"/>
        <v>9</v>
      </c>
      <c r="O4" s="28">
        <f>SUM(O5:O26)</f>
        <v>499</v>
      </c>
    </row>
    <row r="5" spans="1:15" x14ac:dyDescent="0.3">
      <c r="A5" s="23">
        <v>44077</v>
      </c>
      <c r="B5" s="24"/>
      <c r="C5" s="24"/>
      <c r="D5" s="24">
        <v>1</v>
      </c>
      <c r="E5" s="24"/>
      <c r="F5" s="24">
        <v>2</v>
      </c>
      <c r="G5" s="24"/>
      <c r="H5" s="24"/>
      <c r="I5" s="49"/>
      <c r="J5" s="49"/>
      <c r="K5" s="49"/>
      <c r="L5" s="49">
        <v>1</v>
      </c>
      <c r="M5" s="24">
        <v>10</v>
      </c>
      <c r="N5" s="24"/>
      <c r="O5" s="24">
        <f>SUM(B5:N5)</f>
        <v>14</v>
      </c>
    </row>
    <row r="6" spans="1:15" x14ac:dyDescent="0.3">
      <c r="A6" s="12">
        <v>44078</v>
      </c>
      <c r="B6" s="13">
        <v>2</v>
      </c>
      <c r="C6" s="13">
        <v>2</v>
      </c>
      <c r="D6" s="13"/>
      <c r="E6" s="13"/>
      <c r="F6" s="13"/>
      <c r="G6" s="13">
        <v>10</v>
      </c>
      <c r="H6" s="13"/>
      <c r="I6" s="41">
        <v>5</v>
      </c>
      <c r="J6" s="41"/>
      <c r="K6" s="41"/>
      <c r="L6" s="41">
        <v>7</v>
      </c>
      <c r="M6" s="13"/>
      <c r="N6" s="13">
        <v>1</v>
      </c>
      <c r="O6" s="13">
        <f t="shared" ref="O6:O26" si="1">SUM(B6:N6)</f>
        <v>27</v>
      </c>
    </row>
    <row r="7" spans="1:15" x14ac:dyDescent="0.3">
      <c r="A7" s="12">
        <v>44079</v>
      </c>
      <c r="B7" s="13"/>
      <c r="C7" s="13"/>
      <c r="D7" s="13">
        <v>1</v>
      </c>
      <c r="E7" s="13">
        <v>6</v>
      </c>
      <c r="F7" s="13"/>
      <c r="G7" s="13"/>
      <c r="H7" s="13"/>
      <c r="I7" s="41"/>
      <c r="J7" s="41">
        <v>14</v>
      </c>
      <c r="K7" s="41"/>
      <c r="L7" s="41">
        <v>1</v>
      </c>
      <c r="M7" s="13"/>
      <c r="N7" s="13"/>
      <c r="O7" s="13">
        <f t="shared" si="1"/>
        <v>22</v>
      </c>
    </row>
    <row r="8" spans="1:15" x14ac:dyDescent="0.3">
      <c r="A8" s="12">
        <v>44082</v>
      </c>
      <c r="B8" s="13"/>
      <c r="C8" s="13"/>
      <c r="D8" s="13">
        <v>1</v>
      </c>
      <c r="E8" s="13"/>
      <c r="F8" s="13">
        <v>3</v>
      </c>
      <c r="G8" s="13"/>
      <c r="H8" s="13"/>
      <c r="I8" s="41"/>
      <c r="J8" s="41"/>
      <c r="K8" s="41"/>
      <c r="L8" s="41">
        <v>4</v>
      </c>
      <c r="M8" s="13"/>
      <c r="N8" s="13">
        <v>4</v>
      </c>
      <c r="O8" s="13">
        <f t="shared" si="1"/>
        <v>12</v>
      </c>
    </row>
    <row r="9" spans="1:15" x14ac:dyDescent="0.3">
      <c r="A9" s="12">
        <v>44083</v>
      </c>
      <c r="B9" s="13"/>
      <c r="C9" s="13"/>
      <c r="D9" s="13"/>
      <c r="E9" s="13"/>
      <c r="F9" s="13"/>
      <c r="G9" s="13">
        <v>5</v>
      </c>
      <c r="H9" s="13"/>
      <c r="I9" s="41">
        <v>2</v>
      </c>
      <c r="J9" s="41"/>
      <c r="K9" s="41"/>
      <c r="L9" s="41">
        <v>13</v>
      </c>
      <c r="M9" s="13"/>
      <c r="N9" s="13"/>
      <c r="O9" s="13">
        <f t="shared" si="1"/>
        <v>20</v>
      </c>
    </row>
    <row r="10" spans="1:15" x14ac:dyDescent="0.3">
      <c r="A10" s="12">
        <v>44084</v>
      </c>
      <c r="B10" s="13"/>
      <c r="C10" s="13"/>
      <c r="D10" s="13"/>
      <c r="E10" s="13"/>
      <c r="F10" s="13"/>
      <c r="G10" s="13"/>
      <c r="H10" s="13"/>
      <c r="I10" s="41">
        <v>2</v>
      </c>
      <c r="J10" s="41"/>
      <c r="K10" s="41">
        <v>1</v>
      </c>
      <c r="L10" s="41">
        <v>4</v>
      </c>
      <c r="M10" s="13"/>
      <c r="N10" s="13"/>
      <c r="O10" s="13">
        <f t="shared" si="1"/>
        <v>7</v>
      </c>
    </row>
    <row r="11" spans="1:15" x14ac:dyDescent="0.3">
      <c r="A11" s="12">
        <v>44085</v>
      </c>
      <c r="B11" s="13">
        <v>1</v>
      </c>
      <c r="C11" s="13"/>
      <c r="D11" s="13"/>
      <c r="E11" s="13"/>
      <c r="F11" s="13"/>
      <c r="G11" s="13"/>
      <c r="H11" s="13"/>
      <c r="I11" s="41"/>
      <c r="J11" s="41"/>
      <c r="K11" s="41"/>
      <c r="L11" s="41"/>
      <c r="M11" s="13"/>
      <c r="N11" s="13"/>
      <c r="O11" s="13">
        <f t="shared" si="1"/>
        <v>1</v>
      </c>
    </row>
    <row r="12" spans="1:15" x14ac:dyDescent="0.3">
      <c r="A12" s="12">
        <v>44088</v>
      </c>
      <c r="B12" s="13"/>
      <c r="C12" s="13">
        <v>6</v>
      </c>
      <c r="D12" s="13"/>
      <c r="E12" s="13"/>
      <c r="F12" s="13"/>
      <c r="G12" s="13"/>
      <c r="H12" s="13"/>
      <c r="I12" s="41">
        <v>7</v>
      </c>
      <c r="J12" s="41"/>
      <c r="K12" s="41"/>
      <c r="L12" s="41">
        <v>4</v>
      </c>
      <c r="M12" s="13"/>
      <c r="N12" s="13"/>
      <c r="O12" s="13">
        <f t="shared" si="1"/>
        <v>17</v>
      </c>
    </row>
    <row r="13" spans="1:15" x14ac:dyDescent="0.3">
      <c r="A13" s="12">
        <v>44089</v>
      </c>
      <c r="B13" s="13"/>
      <c r="C13" s="13"/>
      <c r="D13" s="13"/>
      <c r="E13" s="13"/>
      <c r="F13" s="13">
        <v>1</v>
      </c>
      <c r="G13" s="13"/>
      <c r="H13" s="13">
        <v>1</v>
      </c>
      <c r="I13" s="41">
        <v>17</v>
      </c>
      <c r="J13" s="41">
        <v>2</v>
      </c>
      <c r="K13" s="41"/>
      <c r="L13" s="41">
        <v>8</v>
      </c>
      <c r="M13" s="13"/>
      <c r="N13" s="13"/>
      <c r="O13" s="13">
        <f t="shared" si="1"/>
        <v>29</v>
      </c>
    </row>
    <row r="14" spans="1:15" x14ac:dyDescent="0.3">
      <c r="A14" s="12">
        <v>44090</v>
      </c>
      <c r="B14" s="13"/>
      <c r="C14" s="13"/>
      <c r="D14" s="13"/>
      <c r="E14" s="13"/>
      <c r="F14" s="13"/>
      <c r="G14" s="13"/>
      <c r="H14" s="13"/>
      <c r="I14" s="41"/>
      <c r="J14" s="41"/>
      <c r="K14" s="41"/>
      <c r="L14" s="41">
        <v>3</v>
      </c>
      <c r="M14" s="13"/>
      <c r="N14" s="13"/>
      <c r="O14" s="13">
        <f t="shared" si="1"/>
        <v>3</v>
      </c>
    </row>
    <row r="15" spans="1:15" x14ac:dyDescent="0.3">
      <c r="A15" s="12">
        <v>44091</v>
      </c>
      <c r="B15" s="13">
        <v>2</v>
      </c>
      <c r="C15" s="13"/>
      <c r="D15" s="13"/>
      <c r="E15" s="13">
        <v>4</v>
      </c>
      <c r="F15" s="13"/>
      <c r="G15" s="13"/>
      <c r="H15" s="13"/>
      <c r="I15" s="41">
        <v>14</v>
      </c>
      <c r="J15" s="41"/>
      <c r="K15" s="41"/>
      <c r="L15" s="41">
        <v>17</v>
      </c>
      <c r="M15" s="13"/>
      <c r="N15" s="13"/>
      <c r="O15" s="13">
        <f t="shared" si="1"/>
        <v>37</v>
      </c>
    </row>
    <row r="16" spans="1:15" x14ac:dyDescent="0.3">
      <c r="A16" s="12">
        <v>44092</v>
      </c>
      <c r="B16" s="13"/>
      <c r="C16" s="13"/>
      <c r="D16" s="13"/>
      <c r="E16" s="13"/>
      <c r="F16" s="13">
        <v>7</v>
      </c>
      <c r="G16" s="13"/>
      <c r="H16" s="13"/>
      <c r="I16" s="41">
        <v>9</v>
      </c>
      <c r="J16" s="41"/>
      <c r="K16" s="41"/>
      <c r="L16" s="41">
        <v>6</v>
      </c>
      <c r="M16" s="13"/>
      <c r="N16" s="13"/>
      <c r="O16" s="13">
        <f t="shared" si="1"/>
        <v>22</v>
      </c>
    </row>
    <row r="17" spans="1:15" x14ac:dyDescent="0.3">
      <c r="A17" s="12">
        <v>44095</v>
      </c>
      <c r="B17" s="13"/>
      <c r="C17" s="13"/>
      <c r="D17" s="13"/>
      <c r="E17" s="13">
        <v>6</v>
      </c>
      <c r="F17" s="13"/>
      <c r="G17" s="13"/>
      <c r="H17" s="13"/>
      <c r="I17" s="41">
        <v>18</v>
      </c>
      <c r="J17" s="41"/>
      <c r="K17" s="41"/>
      <c r="L17" s="41">
        <v>10</v>
      </c>
      <c r="M17" s="13"/>
      <c r="N17" s="13"/>
      <c r="O17" s="13">
        <f t="shared" si="1"/>
        <v>34</v>
      </c>
    </row>
    <row r="18" spans="1:15" x14ac:dyDescent="0.3">
      <c r="A18" s="12">
        <v>44096</v>
      </c>
      <c r="B18" s="41"/>
      <c r="C18" s="41"/>
      <c r="D18" s="41"/>
      <c r="E18" s="41"/>
      <c r="F18" s="41">
        <v>2</v>
      </c>
      <c r="G18" s="41"/>
      <c r="H18" s="41"/>
      <c r="I18" s="41">
        <v>14</v>
      </c>
      <c r="J18" s="41"/>
      <c r="K18" s="41"/>
      <c r="L18" s="41">
        <v>13</v>
      </c>
      <c r="M18" s="41"/>
      <c r="N18" s="41"/>
      <c r="O18" s="41">
        <f t="shared" si="1"/>
        <v>29</v>
      </c>
    </row>
    <row r="19" spans="1:15" x14ac:dyDescent="0.3">
      <c r="A19" s="12">
        <v>44097</v>
      </c>
      <c r="B19" s="13">
        <v>1</v>
      </c>
      <c r="C19" s="13"/>
      <c r="D19" s="13"/>
      <c r="E19" s="13">
        <v>3</v>
      </c>
      <c r="F19" s="13"/>
      <c r="G19" s="13"/>
      <c r="H19" s="13"/>
      <c r="I19" s="13">
        <v>23</v>
      </c>
      <c r="J19" s="13"/>
      <c r="K19" s="13"/>
      <c r="L19" s="13">
        <v>7</v>
      </c>
      <c r="M19" s="13"/>
      <c r="N19" s="13"/>
      <c r="O19" s="41">
        <f t="shared" si="1"/>
        <v>34</v>
      </c>
    </row>
    <row r="20" spans="1:15" x14ac:dyDescent="0.3">
      <c r="A20" s="12">
        <v>44098</v>
      </c>
      <c r="B20" s="13">
        <v>2</v>
      </c>
      <c r="C20" s="13"/>
      <c r="D20" s="13"/>
      <c r="E20" s="13">
        <v>3</v>
      </c>
      <c r="F20" s="13"/>
      <c r="G20" s="13"/>
      <c r="H20" s="13"/>
      <c r="I20" s="13">
        <v>22</v>
      </c>
      <c r="J20" s="13"/>
      <c r="K20" s="13"/>
      <c r="L20" s="13">
        <v>18</v>
      </c>
      <c r="M20" s="13"/>
      <c r="N20" s="13"/>
      <c r="O20" s="41">
        <f t="shared" si="1"/>
        <v>45</v>
      </c>
    </row>
    <row r="21" spans="1:15" x14ac:dyDescent="0.3">
      <c r="A21" s="12">
        <v>44099</v>
      </c>
      <c r="B21" s="13">
        <v>18</v>
      </c>
      <c r="C21" s="13"/>
      <c r="D21" s="13"/>
      <c r="E21" s="13">
        <v>3</v>
      </c>
      <c r="F21" s="13"/>
      <c r="G21" s="13"/>
      <c r="H21" s="13"/>
      <c r="I21" s="13">
        <v>12</v>
      </c>
      <c r="J21" s="13"/>
      <c r="K21" s="13"/>
      <c r="L21" s="13">
        <v>6</v>
      </c>
      <c r="M21" s="13"/>
      <c r="N21" s="13"/>
      <c r="O21" s="41">
        <f t="shared" si="1"/>
        <v>39</v>
      </c>
    </row>
    <row r="22" spans="1:15" x14ac:dyDescent="0.3">
      <c r="A22" s="12">
        <v>44102</v>
      </c>
      <c r="B22" s="13"/>
      <c r="C22" s="13"/>
      <c r="D22" s="13"/>
      <c r="E22" s="13"/>
      <c r="F22" s="13"/>
      <c r="G22" s="13"/>
      <c r="H22" s="13">
        <v>2</v>
      </c>
      <c r="I22" s="13">
        <v>3</v>
      </c>
      <c r="J22" s="13"/>
      <c r="K22" s="13"/>
      <c r="L22" s="13">
        <v>5</v>
      </c>
      <c r="M22" s="13"/>
      <c r="N22" s="13"/>
      <c r="O22" s="41">
        <f t="shared" si="1"/>
        <v>10</v>
      </c>
    </row>
    <row r="23" spans="1:15" x14ac:dyDescent="0.3">
      <c r="A23" s="12">
        <v>44103</v>
      </c>
      <c r="B23" s="13">
        <v>3</v>
      </c>
      <c r="C23" s="13"/>
      <c r="D23" s="13"/>
      <c r="E23" s="13">
        <v>6</v>
      </c>
      <c r="F23" s="13"/>
      <c r="G23" s="13"/>
      <c r="H23" s="13"/>
      <c r="I23" s="13">
        <v>7</v>
      </c>
      <c r="J23" s="13"/>
      <c r="K23" s="13"/>
      <c r="L23" s="13">
        <v>6</v>
      </c>
      <c r="M23" s="13"/>
      <c r="N23" s="13">
        <v>1</v>
      </c>
      <c r="O23" s="41">
        <f t="shared" si="1"/>
        <v>23</v>
      </c>
    </row>
    <row r="24" spans="1:15" x14ac:dyDescent="0.3">
      <c r="A24" s="12">
        <v>44109</v>
      </c>
      <c r="B24" s="13"/>
      <c r="C24" s="13">
        <v>1</v>
      </c>
      <c r="D24" s="13"/>
      <c r="E24" s="13"/>
      <c r="F24" s="13"/>
      <c r="G24" s="13"/>
      <c r="H24" s="13">
        <v>3</v>
      </c>
      <c r="I24" s="13">
        <v>14</v>
      </c>
      <c r="J24" s="13"/>
      <c r="K24" s="13">
        <v>1</v>
      </c>
      <c r="L24" s="13">
        <v>16</v>
      </c>
      <c r="M24" s="13"/>
      <c r="N24" s="13">
        <v>1</v>
      </c>
      <c r="O24" s="41">
        <f t="shared" si="1"/>
        <v>36</v>
      </c>
    </row>
    <row r="25" spans="1:15" x14ac:dyDescent="0.3">
      <c r="A25" s="12">
        <v>44110</v>
      </c>
      <c r="B25" s="13"/>
      <c r="C25" s="13"/>
      <c r="D25" s="13"/>
      <c r="E25" s="13"/>
      <c r="F25" s="13">
        <v>1</v>
      </c>
      <c r="G25" s="13"/>
      <c r="H25" s="13"/>
      <c r="I25" s="13">
        <v>7</v>
      </c>
      <c r="J25" s="13"/>
      <c r="K25" s="13"/>
      <c r="L25" s="13">
        <v>11</v>
      </c>
      <c r="M25" s="13"/>
      <c r="N25" s="13">
        <v>2</v>
      </c>
      <c r="O25" s="41">
        <f t="shared" si="1"/>
        <v>21</v>
      </c>
    </row>
    <row r="26" spans="1:15" x14ac:dyDescent="0.3">
      <c r="A26" s="12">
        <v>44111</v>
      </c>
      <c r="B26" s="13"/>
      <c r="C26" s="13">
        <v>2</v>
      </c>
      <c r="D26" s="13"/>
      <c r="E26" s="13"/>
      <c r="F26" s="13">
        <v>3</v>
      </c>
      <c r="G26" s="13"/>
      <c r="H26" s="13">
        <v>2</v>
      </c>
      <c r="I26" s="13">
        <v>6</v>
      </c>
      <c r="J26" s="13"/>
      <c r="K26" s="13">
        <v>1</v>
      </c>
      <c r="L26" s="13">
        <v>3</v>
      </c>
      <c r="M26" s="13"/>
      <c r="N26" s="13"/>
      <c r="O26" s="41">
        <f t="shared" si="1"/>
        <v>17</v>
      </c>
    </row>
  </sheetData>
  <mergeCells count="6">
    <mergeCell ref="C2:H2"/>
    <mergeCell ref="I2:M2"/>
    <mergeCell ref="I1:M1"/>
    <mergeCell ref="A1:A3"/>
    <mergeCell ref="O1:O3"/>
    <mergeCell ref="C1:H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생산실적</vt:lpstr>
      <vt:lpstr>불량유형</vt:lpstr>
    </vt:vector>
  </TitlesOfParts>
  <Company>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사용자</cp:lastModifiedBy>
  <cp:lastPrinted>2020-10-07T05:21:49Z</cp:lastPrinted>
  <dcterms:created xsi:type="dcterms:W3CDTF">2020-09-08T03:01:31Z</dcterms:created>
  <dcterms:modified xsi:type="dcterms:W3CDTF">2020-10-08T03:58:08Z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ff010df5-2f4b-4563-a0d9-88a8d5e7af94</vt:lpwstr>
  </property>
</Properties>
</file>