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Monthly Trend Analysis" sheetId="2" r:id="rId5"/>
    <sheet state="visible" name="Internal Reporting Form" sheetId="3" r:id="rId6"/>
    <sheet state="visible" name="External Form Feedback" sheetId="4" r:id="rId7"/>
    <sheet state="visible" name="Internal Reporting Helper Lists" sheetId="5" r:id="rId8"/>
    <sheet state="visible" name="External Report Form Helper Li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X1">
      <text>
        <t xml:space="preserve">are we still asking for this info? we don't need to anymore
	-Julia Keseru</t>
      </text>
    </comment>
  </commentList>
</comments>
</file>

<file path=xl/sharedStrings.xml><?xml version="1.0" encoding="utf-8"?>
<sst xmlns="http://schemas.openxmlformats.org/spreadsheetml/2006/main" count="2405" uniqueCount="503">
  <si>
    <t>LiTS 2021</t>
  </si>
  <si>
    <t>Total current:</t>
  </si>
  <si>
    <t>Projected at this rate for the year:</t>
  </si>
  <si>
    <t>Timestamp</t>
  </si>
  <si>
    <t>Email Address</t>
  </si>
  <si>
    <t>Individual name (first name and surname)</t>
  </si>
  <si>
    <t>Organisation name (if it was an individual, write "N/A")</t>
  </si>
  <si>
    <t>Sectors that the organisation works in (Mark all that apply, and then mark "Other" to provide more details if applicable.)</t>
  </si>
  <si>
    <t>Type of organisation</t>
  </si>
  <si>
    <t>Organisation's Scope of Work</t>
  </si>
  <si>
    <t xml:space="preserve">Country/Region that the organisation or individual is primarily based in </t>
  </si>
  <si>
    <t>LiTS TER Lead</t>
  </si>
  <si>
    <t>LiTS TER Support</t>
  </si>
  <si>
    <t>How did the LiTS happen? Check all that apply</t>
  </si>
  <si>
    <t xml:space="preserve">When did the LiTS occur? </t>
  </si>
  <si>
    <t>During which phase of the project did we primarily provide support?</t>
  </si>
  <si>
    <t>What type of output (format) did you give them? Check all that apply</t>
  </si>
  <si>
    <t>What type of information did you provide? Check all that apply</t>
  </si>
  <si>
    <t>Level of Support</t>
  </si>
  <si>
    <t>In your own words, briefly describe the problem they are trying to solve or challenge that they are facing.</t>
  </si>
  <si>
    <t>Did the organisation or individual provide you with feedback on the LiTS process or how they used your advice?</t>
  </si>
  <si>
    <t>If you selected "Yes" please share the feedback from the partner.</t>
  </si>
  <si>
    <t>Is the LiTS closed or ongoing?</t>
  </si>
  <si>
    <t>JANUARY</t>
  </si>
  <si>
    <t>lesedi@theengineroom.org</t>
  </si>
  <si>
    <t>N/A</t>
  </si>
  <si>
    <t>Earth Sciences Information Partners (ESIP)</t>
  </si>
  <si>
    <t>Open Data Initiative</t>
  </si>
  <si>
    <t>Informal - network, group, or community</t>
  </si>
  <si>
    <t>International</t>
  </si>
  <si>
    <t>United States</t>
  </si>
  <si>
    <t>Lesedi</t>
  </si>
  <si>
    <t>Barbara</t>
  </si>
  <si>
    <t>They are a repeat LiTS parnter</t>
  </si>
  <si>
    <t>January 2021</t>
  </si>
  <si>
    <t>Project Design (Advise them on what-ifs? think through different scenarios? technical guidance? plan and design help?)</t>
  </si>
  <si>
    <t>Detailed feedback including a document/email with research and recommendations</t>
  </si>
  <si>
    <t>Project - Help with project design or implementation, Policy &amp; Advocacy - Feedback on contextual analysis or political economy, Policy &amp; Advocacy - Feedback on advocacy strategy or projects</t>
  </si>
  <si>
    <t>2 - medium (you did all of the "light" activities, plus pro-bono work including research, spending time making connections, or providing inputs to a document)</t>
  </si>
  <si>
    <t>They would like to create an Open Data Platform using data on water safety levels in Flint, Michigan. The goal is to use this data to to help advocate for changes in the water safety situation</t>
  </si>
  <si>
    <t>Yes</t>
  </si>
  <si>
    <t>Ongoing</t>
  </si>
  <si>
    <t>Albinism Umbrella</t>
  </si>
  <si>
    <t>Human rights / humanitarian</t>
  </si>
  <si>
    <t>NGO - National, Subnational</t>
  </si>
  <si>
    <t>National</t>
  </si>
  <si>
    <t>Uganda</t>
  </si>
  <si>
    <t>Joshua, Nthabi</t>
  </si>
  <si>
    <t>Repeat LiTS partner</t>
  </si>
  <si>
    <t>Technical - Resources, Learnings or Guidelines, Responsible Data - Resources and Learnings, OrgSec - Resources, Learnings or Tools</t>
  </si>
  <si>
    <t>The would like to implement safe and responsible data practices for their national data collection exercise. They are planning to roll out a national program that will facilitate increased accessibility to services for folks with Albinism</t>
  </si>
  <si>
    <t>No</t>
  </si>
  <si>
    <t>Closed</t>
  </si>
  <si>
    <t>Heinrich Böll Stiftung</t>
  </si>
  <si>
    <t>NGO - International</t>
  </si>
  <si>
    <t>Germany</t>
  </si>
  <si>
    <t>Paola V</t>
  </si>
  <si>
    <t>A colleague or friend referred them to me/us.</t>
  </si>
  <si>
    <t>Ideation (Listen to their ideas? offer tips or resources?)</t>
  </si>
  <si>
    <t>Phone call  or conversation only</t>
  </si>
  <si>
    <t>General information about The Engine Room, Project - Help with project design or implementation</t>
  </si>
  <si>
    <t>1 - light (you spent some time talking about an issue, and provided suggestions or connections)</t>
  </si>
  <si>
    <t xml:space="preserve">Working to support partners on the ground in a more active way; GSD programme is the result of that decision
We are supposed to establish and build the programme in the next few months
At this moment: everything is new. Trying to understand what existing mechanisms are there for HRDs on the ground and see where the gap is 
They get cases from HRDs, they tell them what they need and what kind of support they need
</t>
  </si>
  <si>
    <t>FEBRUARY</t>
  </si>
  <si>
    <t>sbaker@theengineroom.org</t>
  </si>
  <si>
    <t>Natalia Carfi</t>
  </si>
  <si>
    <t>Open Data Charter</t>
  </si>
  <si>
    <t>Transparency and accountability / open government</t>
  </si>
  <si>
    <t>Argentina</t>
  </si>
  <si>
    <t>Sara</t>
  </si>
  <si>
    <t>February 2021</t>
  </si>
  <si>
    <t>Responsible Data - Guidance or Feedback on RD policies</t>
  </si>
  <si>
    <t xml:space="preserve">They are working with OECD to provide open data policy recommendations to government in relation to Covid. </t>
  </si>
  <si>
    <t>They said all the advice shared was very helpful, and they are addressing feedback in their next steps.</t>
  </si>
  <si>
    <t>Andrej Nosko</t>
  </si>
  <si>
    <t>PILnet</t>
  </si>
  <si>
    <t>Legal empowerment</t>
  </si>
  <si>
    <t>Hungary</t>
  </si>
  <si>
    <t>Cathy</t>
  </si>
  <si>
    <t>Project - Mapping of comparable projects or provision of lateral insipring examples, Technical - Feedback and recommendations on a platform/website</t>
  </si>
  <si>
    <t xml:space="preserve">They are working on developing a virtual course for learners within their network. They are currently exploring different learning management systems that they could use to deliver this course. They have a sticking point and are unsure which platform to continue with. </t>
  </si>
  <si>
    <t>Many thanks for this. We will carefully review your recommendations and analysis and if we have any questions we will come back to you.</t>
  </si>
  <si>
    <t>Mia Velasco</t>
  </si>
  <si>
    <t>Namati</t>
  </si>
  <si>
    <t>Legal Empowerment</t>
  </si>
  <si>
    <t>Myanmar [Burma]</t>
  </si>
  <si>
    <t>Implementation (Connect them to intensive support?)</t>
  </si>
  <si>
    <t>Brief follow up email with resources and recommendations</t>
  </si>
  <si>
    <t>Partnership - Connections to peers or experts</t>
  </si>
  <si>
    <t xml:space="preserve">They are currently supporting their satellite office in Myanmar to work through the current crisis. They would like to connect this office to emergency orgsec resources and implement policies to protect them from the new restrictive measures. </t>
  </si>
  <si>
    <t>Many thanks for this. It was great meeting you both. We'll reach out to these organizations and I'll follow-up in a few weeks regarding the threat modeling exercise.</t>
  </si>
  <si>
    <t>Amandla Colón</t>
  </si>
  <si>
    <t>Periodismo Investigativo</t>
  </si>
  <si>
    <t>Investigative Journalism</t>
  </si>
  <si>
    <t>Puerto Rico</t>
  </si>
  <si>
    <t>They applied through the website</t>
  </si>
  <si>
    <t>General information about The Engine Room, Technical - Resources, Learnings or Guidelines, OrgSec - Resources, Learnings or Tools</t>
  </si>
  <si>
    <t xml:space="preserve">The would like to learn more about implementing data / retention and archiving policies for the data they are collecting. They would also like more knowledge around doing security audits and threat modelling. </t>
  </si>
  <si>
    <t>Marcus Courage</t>
  </si>
  <si>
    <t>Africa Practice</t>
  </si>
  <si>
    <t xml:space="preserve">Policy advocacy </t>
  </si>
  <si>
    <t>Advisory and advocacy group</t>
  </si>
  <si>
    <t>Botswana</t>
  </si>
  <si>
    <t>Iteration</t>
  </si>
  <si>
    <t>The have developed an open data platform for CSOs called Takwimu. They would like to implement strategies to increase engagement and effective use of the platform</t>
  </si>
  <si>
    <t>Thanks very much for following up on our call; I enjoyed our conversation.
I think I mentioned we were going to review the new Takwimu site with the Foundation. The good news is that conversation went well and we have a green flag to go ahead with final review and soft launch next week. 
As we discussed in our call, the Takwimu proposition is to offer "a data visualization and engagement toolkit for CSOs and their development partners". The toolkit includes both (a) resources on the Takwimu website and (b) a low cost means for CSOs to establish data driven minisites using Takwimu tech. To roll out this proposition we believe we will need partners in two areas : 'outcome partners' who share the goal to promote more use of data for evidence based policy and may be sponsors - and 'implementation partners' who can work hands on with CSOs to support engagement and help us identify specific use cases for the minisites. 
I'm grateful for your offer to share the Epic Africa report and your thoughts on potential use cases. This would be hugely valuable. Do you think we could use this process to identify a suitable pilot for a data driven minisite in partnership with The Engine Room?
Also, in our call you mentioned Epic Africa and Namati as organisations it may be fruitful for us to talk to. They both look very impressive. Would you be willing to make introductions?
Do let me know your thoughts. Look forward to speaking again soon.</t>
  </si>
  <si>
    <t>Frida</t>
  </si>
  <si>
    <t>Canada</t>
  </si>
  <si>
    <t>Lesedi, Paola M</t>
  </si>
  <si>
    <t>They are a longer term partner we have been supporting for some time</t>
  </si>
  <si>
    <t>Project - Help with project design or implementation, Technical - Resources, Learnings or Guidelines, Responsible Data - Resources and Learnings, OrgSec - Resources, Learnings or Tools</t>
  </si>
  <si>
    <t>3 - heavy (you spent up to one full day of work or more; if more, select "Other" and type in the number of days you spent)</t>
  </si>
  <si>
    <t xml:space="preserve">They are interested in doing a detailed security audit. Including next steps on dropbox and email migration. </t>
  </si>
  <si>
    <t>MARCH</t>
  </si>
  <si>
    <t>julia@theengineroom.org</t>
  </si>
  <si>
    <t>Pilnet</t>
  </si>
  <si>
    <t>Legal empowerement</t>
  </si>
  <si>
    <t>International, National</t>
  </si>
  <si>
    <t>Julia</t>
  </si>
  <si>
    <t>I've known them for a long time and they are recurring LITS partners</t>
  </si>
  <si>
    <t>March 2021</t>
  </si>
  <si>
    <t>Phone call  or conversation only, Brief follow up email with resources and recommendations</t>
  </si>
  <si>
    <t>Project - Help with project design or implementation</t>
  </si>
  <si>
    <t xml:space="preserve">They wanted to pick our brain about a workshop between the clearninghouses within the Pilnet network where they will discuss data needs, priorities and concerns, and think about future potential data governance models for the clearinghouses </t>
  </si>
  <si>
    <t>quito@theengineroom.org</t>
  </si>
  <si>
    <t>Mirjam Abigail Twigt</t>
  </si>
  <si>
    <t>University of Oslo</t>
  </si>
  <si>
    <t>Educational institute</t>
  </si>
  <si>
    <t>International, Regional</t>
  </si>
  <si>
    <t>Asia</t>
  </si>
  <si>
    <t>Quito</t>
  </si>
  <si>
    <t>General information about The Engine Room, Project - Mapping of comparable projects or provision of lateral insipring examples, Policy &amp; Advocacy - Feedback on contextual analysis or political economy</t>
  </si>
  <si>
    <t>Discussion around technology, legal aid, and refugees in the Middle East. Broad based conversation ranging from limitations to possibilities, discussed the Engine Room's participatory research work and dig ID findings.</t>
  </si>
  <si>
    <t>barbara@theengineroom.org</t>
  </si>
  <si>
    <t>Aura Guzman</t>
  </si>
  <si>
    <t>Gestarsalud</t>
  </si>
  <si>
    <t>Network of social enterprises/associations</t>
  </si>
  <si>
    <t>Colombia</t>
  </si>
  <si>
    <t>Oscar</t>
  </si>
  <si>
    <t>They applied through the website, A colleague or friend referred them to me/us.</t>
  </si>
  <si>
    <t>General information about The Engine Room, Feedback on a proposal or application</t>
  </si>
  <si>
    <t xml:space="preserve">Gestarsalud is a network of healthcare associations (some of which have become enterprises) and they're working on getting more citizen participation in health policies. They want to use data to engage the associations and motivate them to do more participatory work and wanted feedback on what that could look like. </t>
  </si>
  <si>
    <t>Priscila Bellini</t>
  </si>
  <si>
    <t>Chicas Poderosas</t>
  </si>
  <si>
    <t>Regional</t>
  </si>
  <si>
    <t>Brazil</t>
  </si>
  <si>
    <t>Paola M</t>
  </si>
  <si>
    <t>Project - Operations (advice them on core operations? Ideas on working with partners?)</t>
  </si>
  <si>
    <t>Phone call  or conversation only, Detailed feedback including a document/email with research and recommendations</t>
  </si>
  <si>
    <t>OrgSec - Resources, Learnings or Tools, OrgSec - Connections with Support and / or Expertise</t>
  </si>
  <si>
    <t xml:space="preserve">Chicas Poderosas is a Latin American network of women and non-binary journalists who has recently suffered attacks during an online event. They came to us with questions about how to improve their digital security and prevent this type of attack from happening again. </t>
  </si>
  <si>
    <t>Raghunandan Hegde</t>
  </si>
  <si>
    <t>Apnalaya</t>
  </si>
  <si>
    <t>Subnational (state, municipality, city)</t>
  </si>
  <si>
    <t>India</t>
  </si>
  <si>
    <t>Helen</t>
  </si>
  <si>
    <t>Raghu previously worked for TER so they know about us</t>
  </si>
  <si>
    <t>Project - Mapping of comparable projects or provision of lateral insipring examples, Technical - Resources, Learnings or Guidelines</t>
  </si>
  <si>
    <t xml:space="preserve">There are big gaps in public infrastructure such as hospitals, schools and government-run creches. Some of the deprivation has been going on for decades, and with a part of the community living adjacent to one of Asia's biggest dumping grounds.
They're interested in building a public amenities dashboard, with indicators such as population, status of identification documents, public infrastructure, migration trends etc. The dashboard will be a community-driven effort, and one that will eventually be available both online and offline. The data generated will be used by the communities to demand better services.
</t>
  </si>
  <si>
    <t>Oarabile Mudongo</t>
  </si>
  <si>
    <t>Individual Researcher</t>
  </si>
  <si>
    <t>South Africa</t>
  </si>
  <si>
    <t>Project - Mapping of comparable projects or provision of lateral insipring examples</t>
  </si>
  <si>
    <t xml:space="preserve">They are a research under AI in Africa Policy (AI4D) project with Research ICT Africa through the Ford Foundation and Media Democracy Fund Technology Exchange (Tx) They recently travelled to Botswana to do research on CCTV camera installations and police surveillance. They would like to learn more about if they support facial recognition tech. They would also like to explore the govt relationship with Huawei.
They would like to speak with some folks working on this project or anyone from civil society locally researching this project in Botswana currently. </t>
  </si>
  <si>
    <t>paola@theengineroom.org</t>
  </si>
  <si>
    <t>Indira</t>
  </si>
  <si>
    <t>Witness</t>
  </si>
  <si>
    <t>Latin America</t>
  </si>
  <si>
    <t xml:space="preserve">We are part of digital security regional networks </t>
  </si>
  <si>
    <t>Brief follow up email with resources and recommendations, Detailed feedback including a document/email with research and recommendations</t>
  </si>
  <si>
    <t xml:space="preserve">They were looking to collect information of content censorship from technology platforms that media organisations, NGOs or collectives from the region. The content they refer to are videos or overall human rights violations evidence. I reached out to several organisations in the region to learn whether they had experienced censorship, and reported back to Witness. </t>
  </si>
  <si>
    <t xml:space="preserve">Thanks so much for the consultation! We really appreciate it. </t>
  </si>
  <si>
    <t>Benjamin Whitehead</t>
  </si>
  <si>
    <t>Internews</t>
  </si>
  <si>
    <t>North America</t>
  </si>
  <si>
    <t>We've worked together in the past</t>
  </si>
  <si>
    <t>OrgSec - Resources, Learnings or Tools</t>
  </si>
  <si>
    <t>In their words: "My team and I are currently in the process of developing a project proposal around empowering women both on and offline to engage in civil discourse and policymaking, and as a part of that we are trying to understand what resources, if any, exist around physical security. Specifically, we are interested if you know of any trainings, resources, or groups that work to build women’s physical security skills to defend against gender based violence."</t>
  </si>
  <si>
    <t>"This is very useful information and is helpful in lending a bit more towards Latin America as a regional focus! Thank you for your input! I will be sure to reach out should we have any follow up questions."</t>
  </si>
  <si>
    <t>Marta Pardavi, Bernhard Knoll-Tudor</t>
  </si>
  <si>
    <t>Hungarian Helsinki Committee &amp; Hertie School in Berlin</t>
  </si>
  <si>
    <t>Regional, National</t>
  </si>
  <si>
    <t xml:space="preserve">We've known each other </t>
  </si>
  <si>
    <t>Phone call  or conversation only, Brief follow up email with resources and recommendations, Inputs to a proposal or application</t>
  </si>
  <si>
    <t>Feedback on a proposal or application, Partnership - Connections to peers or experts, Project - Help with project design or implementation, Project - Mapping of comparable projects or provision of lateral insipring examples, Policy &amp; Advocacy - Feedback on contextual analysis or political economy, Policy &amp; Advocacy - Feedback on advocacy strategy or projects</t>
  </si>
  <si>
    <t xml:space="preserve">HHC is a leading and award-winning human rights defender group in Hungary working primarily around prison reform &amp; refugee rights. They applied for funding with the Hertie School in Berlin through the European AI Fund, for a project that would have involved building their capacities around public and private sector automated decision-making processes. Their proposal was rejected so they reached out for our help to strengthen their concept note, and possibly even think about a potential collaboration with TER. They want to grow their expertise around AI-focused strategic litigation and so they asked for light weight strategic support, inspirations, resources &amp; connections. We recommended a couple of foundational books, orgs like FoxGlove who do inspiring work in the area, and provided detailed input on their proposal. </t>
  </si>
  <si>
    <t>"Wow. Excellent. Lots to think about. Thank you! We'll get back with a rewrite by mid-April."</t>
  </si>
  <si>
    <t>Paul Massen</t>
  </si>
  <si>
    <t>OGP (Open Government Partnership)</t>
  </si>
  <si>
    <t>Multi-stakeholder initiative</t>
  </si>
  <si>
    <t>We've known each other</t>
  </si>
  <si>
    <t>Project - Help with project design or implementation, Project - Mapping of comparable projects or provision of lateral insipring examples, Policy &amp; Advocacy - Feedback on contextual analysis or political economy, Policy &amp; Advocacy - Feedback on advocacy strategy or projects</t>
  </si>
  <si>
    <t xml:space="preserve">OGP reached out for ideation support on a proposed project where they wanted to compile stories from opengov activist groups and publish on a new website. Wasn't super clear what type of support they needed from us, so we asked a few foundational questions about their strategy directions, how they currently interact with open government activists on the ground, what issues they prioritise, etc. Gave them some ideas on how to rethink the project - for ex, thinking less about the technical platform they will choose for the stories and more about a) how are they staying relevant as a multi-stakeholder initiative in such a fast-changing political landscape, esp during covid, and b) how will they make sure that their interactions with the community are not extractive. We provided some broader and more practical suggestions too - for ex, how they could amplify the ways in which opengov/transparency/foi initiatives are contributing to justice and equity, instead of focusing too hard on the more technocratic initiatives like open contracting standards. Practical suggestions included paying community members for their stories, interviews,  more community research before strategising, etc. Offered consultancy help on the latter. </t>
  </si>
  <si>
    <t xml:space="preserve">"Thanks for so fundamentally challenging our assumptions about where OGP should be headed." </t>
  </si>
  <si>
    <t>APRIL</t>
  </si>
  <si>
    <t>Debbie Zamd</t>
  </si>
  <si>
    <t xml:space="preserve"> Head of Program Operations at Human Rights Funders Network</t>
  </si>
  <si>
    <t>Laura</t>
  </si>
  <si>
    <t>April 2021</t>
  </si>
  <si>
    <t>OrgSec - Guidance or Feedback on Policies, OrgSec - Resources, Learnings or Tools</t>
  </si>
  <si>
    <t xml:space="preserve">They were looking to get a better sense if they were checking all the boxes needed for their organisational security policies &amp; protocols. They also required guidance on how to apply a feminist lens in their technology choices. </t>
  </si>
  <si>
    <t>Buky Williams</t>
  </si>
  <si>
    <t>Eva Nigeria</t>
  </si>
  <si>
    <t>Nigeria</t>
  </si>
  <si>
    <t>General information about The Engine Room, Technical - Resources, Learnings or Guidelines, Responsible Data - Resources and Learnings</t>
  </si>
  <si>
    <t>Developing a data governance framework and policy for a national gender based violence situation room. I want to ensure that the framework and policy is practical, rights based and able to meet the needs of all relevant stakeholders.</t>
  </si>
  <si>
    <t xml:space="preserve">Thanks so much for the document with the recommendations. I will definitely keep you updated. And also set up another call as mentioned about our ICT work. </t>
  </si>
  <si>
    <t>Florence Khaxas</t>
  </si>
  <si>
    <t>Young Feminists Namibia</t>
  </si>
  <si>
    <t>Namibia</t>
  </si>
  <si>
    <t>They applied for support with ER previously (e.g.Matchbox), They are a long term LiTS partner</t>
  </si>
  <si>
    <t>OrgSec - Guidance or Feedback on Policies</t>
  </si>
  <si>
    <t xml:space="preserve">A previous LiTS partner we supported in 2019. They were also a Matchbox applicant for the previous SSA call for applications. We reached out to them earlier this year for them to test out the Assemble tool we were building. They responded with a project idea they are working on. We reviewed the feedback and scheduled a follow up call with them to discuss the idea and see where we could work with them on idea refinement. </t>
  </si>
  <si>
    <t>Gemma Copeland</t>
  </si>
  <si>
    <t>Common Knowledge</t>
  </si>
  <si>
    <t>Civic Tech</t>
  </si>
  <si>
    <t>United Kingdom</t>
  </si>
  <si>
    <t>General information about The Engine Room, Sharing Research on Funding Equity and Needs</t>
  </si>
  <si>
    <t>I'm part of Common Knowledge, a not-for-profit worker co-op that designs and builds digital tools for grassroots organisations. There's obviously a lot of overlap between our work and yours, so I wanted to reach out for an initial meeting in case there's an opportunity to potentially work together one day.</t>
  </si>
  <si>
    <t>Priscilla Bellini</t>
  </si>
  <si>
    <t>Chicas Poderosas Brasil</t>
  </si>
  <si>
    <t>A colleague or friend referred them to me/us., They came through Barbara's network</t>
  </si>
  <si>
    <t xml:space="preserve">They've been facing security incidents in their external communications and needed support on how to strengthen their digisec to prevent them, and have plans if this happens. </t>
  </si>
  <si>
    <t>I can't thank you, Paola, and the rest of The Engine Room team enough for putting together all these recommendations.</t>
  </si>
  <si>
    <t>Fauno and Elian</t>
  </si>
  <si>
    <t>Sutty</t>
  </si>
  <si>
    <t>Barbara, Paola M</t>
  </si>
  <si>
    <t>A colleague or friend referred them to me/us., someone they know participated in one of our community calls and told them about us.</t>
  </si>
  <si>
    <t>Growth (Fundraising or matchmaking support? Sounding board? Support on a proposal?)</t>
  </si>
  <si>
    <t>Brief follow up email with resources and recommendations, Detailed feedback including a document/email with research and recommendations, Inputs to a proposal or application</t>
  </si>
  <si>
    <t>Feedback on a proposal or application, Project - Help with project design or implementation</t>
  </si>
  <si>
    <t>Sutty creates safe, fast and visible web sites for organizations, activists and collectives. They're based in Argentina and they create websites for groups working with social justice. One of their challenges is that a lot of the work they do isn't being funded and they are looking for ways of being more sustainable to be able to support more organisations and actors. We've been supporting them in the process of developing a proposal for OTF.</t>
  </si>
  <si>
    <t>MAY</t>
  </si>
  <si>
    <t>Daniela Camacho</t>
  </si>
  <si>
    <t>Amnistía Internacional</t>
  </si>
  <si>
    <t>Connected through our support to Amnesty International's Campaigns team</t>
  </si>
  <si>
    <t>May 2021</t>
  </si>
  <si>
    <t>OrgSec - Connections with Support and / or Expertise</t>
  </si>
  <si>
    <t xml:space="preserve">They requested support for a Colombian human rights organisation that has faced security incidents. I assesed this as a need for a more intensive support, so I connected them with the Digital Defenders Partnership Latin American coordinator. </t>
  </si>
  <si>
    <t>"Muchas gracias por todas las gestiones llevadas a cabo para mitigar el riesgo que enfrenta (the organisation)".</t>
  </si>
  <si>
    <t>Christopher Alford &amp; Merybell Reinoso</t>
  </si>
  <si>
    <t>Amnesty International's Latin America Campaigns Team</t>
  </si>
  <si>
    <t>Connected through Amnesty's staff</t>
  </si>
  <si>
    <t>Phone call  or conversation only, Brief follow up email with resources and recommendations, Detailed feedback including a document/email with research and recommendations</t>
  </si>
  <si>
    <t>OrgSec - Guidance or Feedback on Policies, OrgSec - Resources, Learnings or Tools, OrgSec - Connections with Support and / or Expertise, OrgSec - Workshop design and facilitation on digisec recommendations for campaigners</t>
  </si>
  <si>
    <t xml:space="preserve">Needed digisec recommendations for campaigners in the face of a new campaign on sexual and reproductive rights and gender justice education. I designed a workshop that was attended by 20 people, which was recorded for a broader group (about 100 people), and will develop a set of more specific recommendations on softwares and coordinate with TunnelBear a set of VPN licenses. </t>
  </si>
  <si>
    <t>"Solo un pequeño correo para darles un enorme agradecimiento por compartir sus conocimientos con nosotres en el taller de hoy. Fue super interesante - yo aprendí mucho y estoy seguro que les activistas que pudieron conectar también aprendieron un montón. Ahora la capacitación va a quedar como un recurso para la coalición (tenemos como un banco para activismo con las grabaciones de varios talleres) entonces cuando nuevas organizaciones, grupos o activistas se sumen van a poder verlo y usarlo para fortalecer sus prácticas de seguridad digital, así que va a ser una gran ayuda para nosotres"</t>
  </si>
  <si>
    <t>joshua@theengineroom.org</t>
  </si>
  <si>
    <t>Sibusiso Kheswa, Ntuthuzo Ndzomo, Eugene</t>
  </si>
  <si>
    <t>Iranti</t>
  </si>
  <si>
    <t>Regional, National, Subnational (state, municipality, city)</t>
  </si>
  <si>
    <t>Sub Saharan Africa</t>
  </si>
  <si>
    <t>Joshua</t>
  </si>
  <si>
    <t>We invited them for a chat after seeing them launch the #MarginsToMainstream App</t>
  </si>
  <si>
    <t>General information about The Engine Room, Responsible Data - Resources and Learnings</t>
  </si>
  <si>
    <t xml:space="preserve">They connected with a tech consultancy to develop an app, and are now looking for advise on how to improve the security, platform compatibility, data management, etc. </t>
  </si>
  <si>
    <t>Charlotte Röhren</t>
  </si>
  <si>
    <t>European climate</t>
  </si>
  <si>
    <t>Environmental justice</t>
  </si>
  <si>
    <t>Europe</t>
  </si>
  <si>
    <t>Zara</t>
  </si>
  <si>
    <t>Technical - Resources, Learnings or Guidelines, Responsible Data - Resources and Learnings</t>
  </si>
  <si>
    <t xml:space="preserve">They would like to conduct a scoping study to identify needs, challenges and opportunities for using data/tech to strengthen the work of climate activists in Europe. </t>
  </si>
  <si>
    <t>JUNE</t>
  </si>
  <si>
    <t xml:space="preserve">Heyder Alvarado </t>
  </si>
  <si>
    <t>Individual collaborating with independent media Pilas and human rights defenders</t>
  </si>
  <si>
    <t>Human rights / humanitarian, Independent media</t>
  </si>
  <si>
    <t>June 2021</t>
  </si>
  <si>
    <t>Digisec/orgsec support for an independent media and human rights defenders in Colombia through the social revol</t>
  </si>
  <si>
    <t>Marcia</t>
  </si>
  <si>
    <t>Themis</t>
  </si>
  <si>
    <t>Human rights / humanitarian, Gender justice</t>
  </si>
  <si>
    <t>Connected through the legal empowerment work</t>
  </si>
  <si>
    <t>Technical - Feedback and recommendations on a platform/website, Technical - Resources, Learnings or Guidelines, Responsible Data - Guidance or Feedback on RD policies, OrgSec - Guidance or Feedback on Policies, OrgSec - Resources, Learnings or Tools</t>
  </si>
  <si>
    <t xml:space="preserve">Need support with several areas that cover storage and RAD practices, videoconferencing tools and practices, incident reporting and many other aspects. </t>
  </si>
  <si>
    <t>Christopher Alford christopher.alford@amnesty.org, Merybell Reynoso, merybell.reynoso@amnesty.org</t>
  </si>
  <si>
    <t>Amnesty International Oficina Regional para las Américas</t>
  </si>
  <si>
    <t>They applied for support with ER previously (e.g.Matchbox)</t>
  </si>
  <si>
    <t>Technical - Feedback and recommendations on a platform/website, OrgSec - Guidance or Feedback on Policies, OrgSec - Resources, Learnings or Tools</t>
  </si>
  <si>
    <t xml:space="preserve">Follow up recommendations after a digisec workshop I facilitated for them recently.This was for campaigners for integral education, with diversity and sexual and reproductive rights approaches. </t>
  </si>
  <si>
    <t>oscar@theengineroom.org</t>
  </si>
  <si>
    <t>Claudia Tam</t>
  </si>
  <si>
    <t>Equal Justice Hong Kong</t>
  </si>
  <si>
    <t>Access to Justice</t>
  </si>
  <si>
    <t>Hong Kong</t>
  </si>
  <si>
    <t>Policy &amp; Advocacy - Feedback on contextual analysis or political economy, Technical - Resources, Learnings or Guidelines</t>
  </si>
  <si>
    <t>They want to understand the gaps in access to justice in Hong Kong, focusing on communities that might be more at risk or underserved.</t>
  </si>
  <si>
    <t>Follow up LiTS</t>
  </si>
  <si>
    <t>Technical - Resources, Learnings or Guidelines</t>
  </si>
  <si>
    <t xml:space="preserve">This is a follow up LiTS where they are interested in continuing with their project to develop a community based public amneties dashboard. They are thinking about developing a solution from scratch and are interested in tools they could use to develop mockups with. They also want to know about frameworks or tools they could use for requirements gathering. </t>
  </si>
  <si>
    <t>Steve Diggs</t>
  </si>
  <si>
    <t>ESIP</t>
  </si>
  <si>
    <t>Feedback on site visit documentation and sharing thoughts and questions on next steps</t>
  </si>
  <si>
    <t>ESIP recently did a site visit in Flint to meet with stakeholders on the ground and get a gauge of the actual situation. They will be doing a summer 'curate-a-thon' and wanted to use this visit as a kick-off point for that. They asked for our feedback on what they were able to discover during the site visit and if there are any other points or questions they should be thinking about as they plan for next steps</t>
  </si>
  <si>
    <t>Ana Pashalishvili</t>
  </si>
  <si>
    <t xml:space="preserve">Norwegian Helsinki Committee </t>
  </si>
  <si>
    <t>Norway</t>
  </si>
  <si>
    <t>General information about The Engine Room, Project - Mapping of comparable projects or provision of lateral insipring examples, Technical - Resources, Learnings or Guidelines</t>
  </si>
  <si>
    <t>A special unit within the NHC – Centre for International Justice has been working on documentation of serious human rights violations, including enforced disappearances and analysis of mass-graves for several years. As we believe that satellite imagery could assist us in sourcing more information for our project activities, we are looking for a high-quality and cost-effective tool that can enable us to achieve our goals.
We are aware of that The Engine Room is one of the leading actors in this field and has assisted number of organizations in their human rights-related documentation. Therefore, we would very much appreciate if you could maybe suggest us a platform or provider that can be relevant for our work</t>
  </si>
  <si>
    <t>Thank you very much for the call, it was very nice to meet you and your team last week!
The list looks great, thank you once again for you willingness to assist us with this topic!</t>
  </si>
  <si>
    <t>JULY</t>
  </si>
  <si>
    <t>Anastassiya Miller</t>
  </si>
  <si>
    <t>PilNet</t>
  </si>
  <si>
    <t>Cathy, Lesedi</t>
  </si>
  <si>
    <t>We know them from previous support and have an established relationship with them</t>
  </si>
  <si>
    <t>July 2021</t>
  </si>
  <si>
    <t>They were interested in publishing “Handbook on Registering a Civil Society Organization" and were looking for easy options or frameworks where they could do convert a PDF document into a wep page they could publish for users.</t>
  </si>
  <si>
    <t>Dear Lesedi,
We are finally moving forward with the data collection solution. Perhaps, when we done with this stage, or in parallel we will reach out to you. 
Thanks again for your help!</t>
  </si>
  <si>
    <t>Alissa Stover</t>
  </si>
  <si>
    <t>MDRC</t>
  </si>
  <si>
    <t>Poverty reduction and economic empowerment</t>
  </si>
  <si>
    <t>Teresa</t>
  </si>
  <si>
    <t>General information about The Engine Room, Technical - Resources, Learnings or Guidelines, Responsible Data - Resources and Learnings, Responsible Data - Guidance or Feedback on RD policies</t>
  </si>
  <si>
    <t xml:space="preserve">They are trying to find a way to implement and champion RD within their general project work flow. This includes data sharing and responsible data development. </t>
  </si>
  <si>
    <t>Heyder Alvarado</t>
  </si>
  <si>
    <t>Ntuthuzo Ndzomo</t>
  </si>
  <si>
    <t xml:space="preserve">They would like to develop an IOS version of an app they have developed to collect human rights abuses. We shared the names of some civic tech orgs that they could connect to. </t>
  </si>
  <si>
    <t>Agenonga Robert</t>
  </si>
  <si>
    <t>They are currently facing challenges with persecution by government authorities. They would like to know if they can connect with support for personal security support for human rights defender or investigative journalists.</t>
  </si>
  <si>
    <t>AUGUST</t>
  </si>
  <si>
    <t>carolina@theengineroom.org</t>
  </si>
  <si>
    <t>Sonia Navani</t>
  </si>
  <si>
    <t>Digital Health Disparities Initiative</t>
  </si>
  <si>
    <t xml:space="preserve">Human rights / humanitarian, Women's rights, Digital Rights, Health </t>
  </si>
  <si>
    <t>Carolina</t>
  </si>
  <si>
    <t>August 2021</t>
  </si>
  <si>
    <t>General information about The Engine Room, Project - Help with project design or implementation, Project - Mapping of comparable projects or provision of lateral insipring examples, Technical - Feedback and recommendations on a platform/website, Technical - Resources, Learnings or Guidelines, Responsible Data - Resources and Learnings</t>
  </si>
  <si>
    <t>They are designing a project for Gaza mothers in refugee camps to be more involved in the digital world by using a platform to learn more about nutrition and food security. They plan to collect data to inform food distribution strategies. We advised them on intermittent connection platforms, comparable projects and responsible data (data collection, privacy and anonymization).</t>
  </si>
  <si>
    <t>Jen Persson</t>
  </si>
  <si>
    <t>Defend Digital Me</t>
  </si>
  <si>
    <t>Transparency and accountability / open government, Education</t>
  </si>
  <si>
    <t>They applied through the website, They found out about us through twitter</t>
  </si>
  <si>
    <t>Build a procurement framework using Convention 108, the UK GDPR, the ICO Age Appropriate Design Code. Collaborate @defenddigitalme on review/testing of procurement audit framework for UK education settings; using c108 guidelines👇, UK #GDPR and ICO Age Appropriate Design Code—legal, DPIA, procurement or design experience needed.</t>
  </si>
  <si>
    <t>Alina Tiphagne</t>
  </si>
  <si>
    <t>Khoj Workshop</t>
  </si>
  <si>
    <t>Environmental justice, Human rights / humanitarian, Gender Equality</t>
  </si>
  <si>
    <t xml:space="preserve">Essentially what we are looking for is a group of people, who are well equipped in the ways of the internet (The Engine Room) -- to come in and talk to our artists, in the first week of September 2021, about methods in which they can use data and technology to increase their impact online and do so safely -- with an understanding of the politics of entering and leaving the online space. </t>
  </si>
  <si>
    <t xml:space="preserve">Thank you so much for putting this together for us. Nayantara is a good friend and infact, she is one of our artists this year (presenting and building on her work with Ad Watch). We'll definitely ask her, however, if you can think of anyone else, please let us know. </t>
  </si>
  <si>
    <t>Brian Obilo</t>
  </si>
  <si>
    <t>Individual</t>
  </si>
  <si>
    <t>Cybersecurity</t>
  </si>
  <si>
    <t>Kenya</t>
  </si>
  <si>
    <t>General information about The Engine Room, Project - Mapping of comparable projects or provision of lateral insipring examples, Technical - Resources, Learnings or Guidelines, OrgSec - Resources, Learnings or Tools</t>
  </si>
  <si>
    <t>In the past few years, cyber attacks by Nation States have increasingly become a burning issue for civil society globally. It's a fact that governments deploy offensive cyber weapons to surveil and quell dissidents, activists and even their political opposition. From my experience as a Cyber Security Engineer, I know for sure that most local CSOs are not adequately prepared to deal with the repercussions of cyber security. Truth is, as it is now, most civil society organizations have no capacity to defend themselves against Cyber threats. They don't have adequate funding to recruit and retain Cybersecurity talent who will help them respond, mediate, or remediate when they're experiencing cyber attacks. Furthermore, most civil societies are unable to fund Research and Development of defensive security products. Others are unable to afford security training for most of its crucial activists/advocates.
This tool will allow us to: 1. assist in the analysis of the security posture of key CSOs 2. kickstart and support serious discussions on critical aspects at the intersection of Cybersecurity, Tech and Civil Society. 3. learn Cyber Security trends and changes periodically in the Civic Space. 4. monitor various aspects at the intersection of cybersecurity, technology and the civic space. 5. Offer/Provide accessible solutions to CSOs derived from actionable intelligence from the SOC. For example if an organization is mostly breached through Spear Phishing then we can recommend and offer a training program on preventing Email Social Engineering. 6. Build communities and coordinate data-driven advocacy that aims to solve some of the biggest Cybersecurity concerns.</t>
  </si>
  <si>
    <t>Thank you so much for everything. 
I absolutely appreciate all the help. 
I'll keep you all in the loop and you'll be hearing from me very soon</t>
  </si>
  <si>
    <t>SEPTEMBER</t>
  </si>
  <si>
    <t>Bushra Ebadi</t>
  </si>
  <si>
    <t>Amnesty International</t>
  </si>
  <si>
    <t xml:space="preserve">They reached out to us because of our work on digital ID and forcibly displaced people. </t>
  </si>
  <si>
    <t>September 2021</t>
  </si>
  <si>
    <t>Policy &amp; Advocacy - Feedback on advocacy strategy or projects</t>
  </si>
  <si>
    <t>Amnesty is putting together a diverse network of people focused on tech-facilitated human rights violations of forcibly displaced people. They are speaking to people who work on this subject to gauge their interest and potential contributions, explore how best to approach putting together and facilitating the network, and develop priorities.</t>
  </si>
  <si>
    <t>So far, they've found it very helpful in terms of what topics the network should focus on, who should be involved, how they can take an anti-oppression approach, and what TER can offer.</t>
  </si>
  <si>
    <t>Catherine Nyambura</t>
  </si>
  <si>
    <t>Athena</t>
  </si>
  <si>
    <t>Human rights / humanitarian, Feminist</t>
  </si>
  <si>
    <t>Nthabi</t>
  </si>
  <si>
    <t>Julia, Lesedi</t>
  </si>
  <si>
    <t>Project - Help with project design or implementation, Technical - Resources, Learnings or Guidelines, OrgSec - Resources, Learnings or Tools</t>
  </si>
  <si>
    <t xml:space="preserve">Three lines of activities where we could support your work.
1) Event planning: Since you're moving in the direction of a hybrid event, you will need support identifying the best potential (online) platforms and conference hosting methods, as well as the facilitation techniques that will allow you to make the most of a hybrid event.
To that end, I'm copying two of my colleagues, Lesedi Bewlay from our tech team, and Helen Kilbey from our engagement team, who can help you with that. @Lesedi, Helen, can you please connect with Catherine and her team separately and help identify best possible ways to support their organizing efforts through our usual LiTS approach? You'll find more info about the event in the thread below, and the concept note I've attached.
2) Agenda design support: Like I mentioned in our call, Nthabi and I would be happy to advise on the content of the agenda, once (and if!) relevant. @Catherine, as the event is nearing, please feel free to share with us any draft agendas or session ideas - we'll be happy to provide our input via email!
3) Fundraising support: As we also discussed in our call, you are no longer seeking new funding for the upcoming event, but if the gathering is successful, you are thinking of making it a recurring event in the coming years. To that end, I wanted to share with you some thoughts from our engagement team on your current concept note - I realize this is a bit out-of-date since you're no longer fundraising for the event itself, but it might still provide some useful insight for future fundraising efforts. Please see the concept note attached and let us know what you think. (Kudos to our Engagement Lead, Laura Guzman, who dove deeper into your document.)
</t>
  </si>
  <si>
    <t>Rebekah Delsol</t>
  </si>
  <si>
    <t>StopWatch</t>
  </si>
  <si>
    <t>General information about The Engine Room, Technical - Resources, Learnings or Guidelines, Responsible Data - Guidance or Feedback on RD policies</t>
  </si>
  <si>
    <t>Providing people with tools to deal with the impacts of police stop and search and other state violence. Create a app that will provide meditation and regulation videos and tools for dealing with racial trauma.  Our concern is about the protection of peoples' data who use the app. We want to ensure that the data will be anonymous enough that it could never be accessed by the police or other state services and have negative impacts for those using it. Woudl like some help in thinking through the safeguards we need to put in place around data protection.</t>
  </si>
  <si>
    <t>They team we met with super informed and knowledgable and able to give really practical and helpful advice. They raised issues that we hadn't yet considered and have given us the tools to think through how to respond.</t>
  </si>
  <si>
    <t>Israel Katembo</t>
  </si>
  <si>
    <t>Human rights / humanitarian, Legal empowerment</t>
  </si>
  <si>
    <t>They applied for support with ER previously (e.g.Matchbox), Follow up LiTS support partner</t>
  </si>
  <si>
    <t>Partnership - Connections to peers or experts, OrgSec - Resources, Learnings or Tools</t>
  </si>
  <si>
    <t>The are a network based in refugee camps inn Uganda to support refugees with legal services and economic empowerment activities. They would like to find ways to protect themselves from government surveillance. They are also interested in applying for funding to buy resources such as laptops to be able to do their work more effectively.</t>
  </si>
  <si>
    <t xml:space="preserve"> 	Immediate response and courageous support</t>
  </si>
  <si>
    <t>OCTOBER</t>
  </si>
  <si>
    <t>Patronella Nqaba</t>
  </si>
  <si>
    <t>Atlantic Fellows for Racial Justice/Nelson Mandela Foundation</t>
  </si>
  <si>
    <t>Philanthropic Donor or Funder</t>
  </si>
  <si>
    <t>Barbara, Joshua, Lesedi</t>
  </si>
  <si>
    <t>IDDR research</t>
  </si>
  <si>
    <t>October 2021</t>
  </si>
  <si>
    <t>Feedback on a proposal or application</t>
  </si>
  <si>
    <t xml:space="preserve">They are busy putting together an RFP. They reached out asking for resources that give an overview on tech in South Africa and the US with a lens on race. We provided them with a LiTS of resources, and an option of scheduling a call. </t>
  </si>
  <si>
    <t>Laura Marquez</t>
  </si>
  <si>
    <t>Centro de Innovación para el Acceso a la Justicia A.C.</t>
  </si>
  <si>
    <t>Mexico</t>
  </si>
  <si>
    <t>General information about The Engine Room, Project - Mapping of comparable projects or provision of lateral insipring examples, Technical - Feedback and recommendations on a platform/website</t>
  </si>
  <si>
    <t xml:space="preserve">They  are building a support system to enforce migrants’ access to justice, enabled by a mobile app and online platform, that: Informs migrants on their rights Allows the recording of video/audio evidence, including location Organizes evidence, so legal aids can take action (case management system) </t>
  </si>
  <si>
    <t>Joachim Ramakers and Çakıl Su Civelek</t>
  </si>
  <si>
    <t xml:space="preserve"> Red Cross Netherlands</t>
  </si>
  <si>
    <t>Netherlands</t>
  </si>
  <si>
    <t>They emailed Zara</t>
  </si>
  <si>
    <t>At the Netherlands Red Cross they want to set up a “community of practice” on data and digital responsibility. The aim is to connect colleagues that are working on data protection or responsibility throughout our movement and give them a venue where they can ask each other for advice or practical tips and share experiences. They reached out to us for support on how to do this well.
Notes are here: https://docs.google.com/document/d/11p2wV3xEDdJu-Sok00GYdLu95Q2uvLoVlIUl1PV-XLY/edit</t>
  </si>
  <si>
    <t>They thanked us and said this was helpful</t>
  </si>
  <si>
    <t>NOVEMBER</t>
  </si>
  <si>
    <t xml:space="preserve">María Rivera Betancourt </t>
  </si>
  <si>
    <t>Wingu - FITS</t>
  </si>
  <si>
    <t>November 2021</t>
  </si>
  <si>
    <t>They reached out to us to provide guidance on how to make their event lineup more inclusive. They are hosting a Gender + Tech event for LATAM OSCs.</t>
  </si>
  <si>
    <t>Hello Caro! Excellent, thank you very much for the feedback, it really helped us a lot. Especially since the first conversation we had with you. To thank you for your support, we keep a virtual stand for you at our Festival so you can communicate what they want, maybe it is a good space to tell about LiTS? Here is the form that they should load if they want to use it.</t>
  </si>
  <si>
    <t>Saheli</t>
  </si>
  <si>
    <t>Domestic Violence</t>
  </si>
  <si>
    <t>Technical - Platform Reviews</t>
  </si>
  <si>
    <t>They're looking for a digital tool or platform to run a 'winter fundraising appeal' - currently they use the free version of JustGiving, but this is limited. Their default would be to pay for JustGiving but they also have a really really tiny budget. Could we do some research to suggest a platform for them which ideally more suitable.</t>
  </si>
  <si>
    <t>Human rights / humanitarian, Gender Equity</t>
  </si>
  <si>
    <t>Inputs to a proposal or application</t>
  </si>
  <si>
    <t>Feedback and recommendations on their event agenda</t>
  </si>
  <si>
    <t>This is a follow up LiTS and they were looking to host an event in Late November and they referred to us to give feedback on their agenda plan and design to ensure it was feasible and made sense for the event sessions</t>
  </si>
  <si>
    <t>The session went very well. I ended up leading it.
I truly appreciate the reviews and write ups you sent. They were very helpful for preparation and the session.</t>
  </si>
  <si>
    <t>Susi Bascon</t>
  </si>
  <si>
    <t>Peace Brigades</t>
  </si>
  <si>
    <t>Previous LiTS partner that reached out to us for follow up support</t>
  </si>
  <si>
    <t xml:space="preserve">They are interested in building a community based platform for their human rights defenders network. They would like to facilitate community building and networking within the groups that they support. </t>
  </si>
  <si>
    <t>Thank you very much Lesedi for your prompt response.  I will look in detail at the attached document and get back to you re follow up and or any additional advice. 
Best wishes</t>
  </si>
  <si>
    <t>Sam Sendiwala</t>
  </si>
  <si>
    <t>Uganda Sickle Cell Research Foundation</t>
  </si>
  <si>
    <t>They are a previous LiTS partner who applied for follow up support</t>
  </si>
  <si>
    <t xml:space="preserve">We had previously connected with them with support around data collection, management and data viz. They have new team members on board who would like to reconnect with these recommendations and get the ball rolling again on those. </t>
  </si>
  <si>
    <t>Samuel Gazimbi</t>
  </si>
  <si>
    <t>EPIC Africa</t>
  </si>
  <si>
    <t>Senegal</t>
  </si>
  <si>
    <t>A previous LiTS partner who follow up with us for follow up support</t>
  </si>
  <si>
    <t>Project - Help with project design or implementation, Project - Mapping of comparable projects or provision of lateral insipring examples, Technical - Resources, Learnings or Guidelines</t>
  </si>
  <si>
    <t>Drawing on your experience in the civil society/philanthropy sector in Africa, the purpose of the interview is to inform the expansion of the EPIC-Africa CSO Platform. The platform is an outgrowth of the first African CSO Excellence Awards that we launched in 2018/9 to increase the visibility of African CSOs.  
The first of its kind on the continent, the African CSO Platform will become the central point of reference for and about African CSOs. It will provide much-needed information about the sector to African and global philanthropic foundations and CSOs, individual donors, multilateral and bilateral aid agencies, governments, the private sector, journalists, researchers and the general public.</t>
  </si>
  <si>
    <t>Jordan Sparks</t>
  </si>
  <si>
    <t>GrindSpark</t>
  </si>
  <si>
    <t>A previous LiTS partner who applied for follow up support</t>
  </si>
  <si>
    <t>Technical - Feedback and recommendations on a platform/website</t>
  </si>
  <si>
    <t>The are looking to expand upon a game they created to explain politics in Canada. They are interested in feedback and recommendations on the latest iteration of the platform</t>
  </si>
  <si>
    <t>DECEMBER</t>
  </si>
  <si>
    <t>Joanne Williams</t>
  </si>
  <si>
    <t>Access Social Care</t>
  </si>
  <si>
    <t>A previous LiTS partner</t>
  </si>
  <si>
    <t>December 2021</t>
  </si>
  <si>
    <t>Responsible Data - Resources and Learnings, OrgSec - Resources, Learnings or Tools</t>
  </si>
  <si>
    <t xml:space="preserve"> Since 2010 the demand for social care has risen. We are all living longer – this is something to celebrate. But as we age we are more likely to need care and Local authorities can’t meet the growth in demand. Things are so bad that 96% of local authorities have boldly admitted that they are unlikely to meet all their legal duties to provide care. This affects all of us, we will all need social care at some point. During the same time there has been a drop of 92% in legal aid community care cases. Without access to justice, our right to social care might as well not exist. The rule of law is broken. Everyday millions of older and disabled people are denied the social care they have a right to.
  We are working on a legal chatbot that provides information, resources and tools that help people to resolve their social care problems drawing on the expertise of our legal team and using innovative technology. We plan to launch this chatbot as a SAAS platform in 2022.
</t>
  </si>
  <si>
    <t>Thank you so much for this. The report is extremely helpful.
The information on data processing is very helpful. I feel that we’ve covered a lot of these points but one area I think that you’ve highlighted that I realise we have not thought about is a data release strategy. From your report my understanding of this is for us to have policies and processes in place for when we make anonymised data public, and/or the limited circumstances in which we would release PII, for example for law enforcement purposes. Is that the correct understanding of this?
I think that this is an area that we do need to focus on, as we will be sharing data from the chatbot at both a national and a local level, and, where data is released in combination with, for example, local area information, there is a risk that the individual case can be identified. My reflection on your report is that we need to agree in advance how we release the data to make sure it is not de-anonymised.</t>
  </si>
  <si>
    <t>Berna Keskindemir</t>
  </si>
  <si>
    <t>European Center for Non Profit Law</t>
  </si>
  <si>
    <t xml:space="preserve"> ECNL wishes to strengthen a group of CSOs and experts in security and counter-terrorism topic and expand it including additional CSOs and activists to better understand the trends and fight for their freedoms, better laws and new narratives. We wish to facilitate a bottom-up approaches tailored to specific CSO needs, with an aim to share learning within and across regions.
 We want to develop a “Hub Platform”. It is envisaged as a primarily closed online community for global and regional members as users.</t>
  </si>
  <si>
    <t xml:space="preserve">Thank you so much for this.
Apologies also for our late reply – we have been very busy with closing the year. We will make sure to close read the research and recommendations early January and get back to you for follow-up.
</t>
  </si>
  <si>
    <t>Aayushi Aggarwal</t>
  </si>
  <si>
    <t>Gender at Work</t>
  </si>
  <si>
    <t>Gender Justice</t>
  </si>
  <si>
    <t>Technical - Resources, Learnings or Guidelines, OrgSec - Resources, Learnings or Tools</t>
  </si>
  <si>
    <t>They are looking to improve their data management and storage policies from project centric to organizational level. They would like learn about and improve their security practices at the org level</t>
  </si>
  <si>
    <t>Barbara, Joshua</t>
  </si>
  <si>
    <t>Name</t>
  </si>
  <si>
    <t>Name of Organization</t>
  </si>
  <si>
    <t>Who did you talk to/interact with?</t>
  </si>
  <si>
    <t>General Information about the engine room</t>
  </si>
  <si>
    <t>Project - Mapping of comparable projects or provision of lateral inspiring examples</t>
  </si>
  <si>
    <t>Policy &amp; Advocacy - Feedback on contextual analysis or political economy</t>
  </si>
  <si>
    <t>Technical - Feedback on Designs / Mockups / Wireframes</t>
  </si>
  <si>
    <t>Responsible Data - Resources and Learnings</t>
  </si>
  <si>
    <t>How useful was the support you received?</t>
  </si>
  <si>
    <t>How did you use the support you received?</t>
  </si>
  <si>
    <t>Overall, to what extent were you satisfied with your experience with The Engine Room?</t>
  </si>
  <si>
    <t>Please explain why you were satisfied or not.</t>
  </si>
  <si>
    <t>How likely are you going reach out to us again or recommend someone else to connect with us?</t>
  </si>
  <si>
    <t>What did we do well?</t>
  </si>
  <si>
    <t>What can we do better?</t>
  </si>
  <si>
    <t>Do you have any other thoughts or comments?</t>
  </si>
  <si>
    <t>I would like to share my organisation name with the Ford Foundation</t>
  </si>
  <si>
    <t>Entry Date</t>
  </si>
  <si>
    <t>Jake McMurchie</t>
  </si>
  <si>
    <t>ICCA Consortium</t>
  </si>
  <si>
    <t>Lesedi Bewlay</t>
  </si>
  <si>
    <t>Very Useful</t>
  </si>
  <si>
    <t>To decide where to move our website and email hosting</t>
  </si>
  <si>
    <t>Extremely Satisfied</t>
  </si>
  <si>
    <t>Comprehensive response and advice</t>
  </si>
  <si>
    <t>Highly Likely</t>
  </si>
  <si>
    <t>Thorough and thoughtful advice</t>
  </si>
  <si>
    <t>Respond quicker (though I expect you're very busy!)</t>
  </si>
  <si>
    <t>Wairimu</t>
  </si>
  <si>
    <t>Education Sub Saharan Africa (ESSA)</t>
  </si>
  <si>
    <t>Useful</t>
  </si>
  <si>
    <t>To find suppliers for an upcoming project</t>
  </si>
  <si>
    <t>Somewhat Satisfied</t>
  </si>
  <si>
    <t>We were able to get a list of suppliers we could work with.</t>
  </si>
  <si>
    <t>Sharing examples of tools we could use and a list of suppliers we could work with.</t>
  </si>
  <si>
    <t>Maggie Weese</t>
  </si>
  <si>
    <t>The SAGE Fund</t>
  </si>
  <si>
    <t>We are currently using the information and resources provided directly at our organization to do analysis on our pool of concept notes and design our online learning platform.</t>
  </si>
  <si>
    <t>Lesedi was incredibly helpful - he really took the bits of an idea I had for analyzing our concept notes and translated it into an actual next step providing tools to move forward with to perform text analysis of our concept note pool. He is also an incredibly empathetic and patient listener and made me feel like a big challenge we were facing was something that could actually be addressed.</t>
  </si>
  <si>
    <t>From the initial intake call to the final results, working with the Engine Room was a pleasure and incredibly helpful. I think the process is a very effective one - having an initial opportunity to explain the challenge, discussing resources, having a follow up document with some potential tools, and making space for questions.</t>
  </si>
  <si>
    <t>I don't think there is any way the service could have been better - it was truly a pleasure!</t>
  </si>
  <si>
    <t>thank you again!</t>
  </si>
  <si>
    <t>Countries</t>
  </si>
  <si>
    <t># LiTS</t>
  </si>
  <si>
    <t>Countries stats</t>
  </si>
  <si>
    <t xml:space="preserve"> #</t>
  </si>
  <si>
    <t>Totals</t>
  </si>
  <si>
    <t>#</t>
  </si>
  <si>
    <t>LiTS type</t>
  </si>
  <si>
    <t>Month</t>
  </si>
  <si>
    <t>LiTS lead</t>
  </si>
  <si>
    <t>LiTS support</t>
  </si>
  <si>
    <t>LiTS Status</t>
  </si>
  <si>
    <t>Total</t>
  </si>
  <si>
    <t>Current total</t>
  </si>
  <si>
    <t>Light</t>
  </si>
  <si>
    <t>Medium</t>
  </si>
  <si>
    <t>High</t>
  </si>
  <si>
    <t>What Type Of Support Was Provided?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</si>
</sst>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yyyy-mm-dd h:mm:ss"/>
    <numFmt numFmtId="166" formatCode="mmmm yyyy"/>
  </numFmts>
  <fonts count="14">
    <font>
      <sz val="10.0"/>
      <color rgb="FF000000"/>
      <name val="Arial"/>
      <scheme val="minor"/>
    </font>
    <font>
      <b/>
      <sz val="18.0"/>
      <color theme="1"/>
      <name val="Arial"/>
    </font>
    <font>
      <b/>
      <sz val="14.0"/>
      <color rgb="FFFFFFFF"/>
      <name val="Arial"/>
    </font>
    <font>
      <b/>
      <sz val="24.0"/>
      <color rgb="FFFFFFFF"/>
      <name val="Inconsolata"/>
    </font>
    <font>
      <color theme="1"/>
      <name val="Arial"/>
    </font>
    <font>
      <b/>
      <sz val="14.0"/>
      <color theme="1"/>
      <name val="Arial"/>
    </font>
    <font>
      <color theme="1"/>
      <name val="Arial"/>
      <scheme val="minor"/>
    </font>
    <font>
      <b/>
      <u/>
      <sz val="14.0"/>
      <color theme="1"/>
      <name val="Arial"/>
      <scheme val="minor"/>
    </font>
    <font>
      <b/>
      <color theme="1"/>
      <name val="Arial"/>
    </font>
    <font>
      <b/>
      <sz val="10.0"/>
      <color theme="1"/>
      <name val="Arial"/>
      <scheme val="minor"/>
    </font>
    <font>
      <b/>
      <sz val="11.0"/>
      <color rgb="FF000000"/>
      <name val="Inconsolata"/>
    </font>
    <font>
      <b/>
      <color theme="1"/>
      <name val="Arial"/>
      <scheme val="minor"/>
    </font>
    <font>
      <sz val="11.0"/>
      <color rgb="FF000000"/>
      <name val="Inconsolata"/>
    </font>
    <font>
      <sz val="10.0"/>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EA9999"/>
        <bgColor rgb="FFEA9999"/>
      </patternFill>
    </fill>
    <fill>
      <patternFill patternType="solid">
        <fgColor rgb="FF93C47D"/>
        <bgColor rgb="FF93C47D"/>
      </patternFill>
    </fill>
    <fill>
      <patternFill patternType="solid">
        <fgColor rgb="FFCCCCCC"/>
        <bgColor rgb="FFCCCCCC"/>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left" shrinkToFit="0" vertical="center" wrapText="1"/>
    </xf>
    <xf borderId="0" fillId="3" fontId="3" numFmtId="0" xfId="0" applyAlignment="1" applyFont="1">
      <alignment horizontal="left" vertical="center"/>
    </xf>
    <xf borderId="0" fillId="2" fontId="4" numFmtId="0" xfId="0" applyAlignment="1" applyFont="1">
      <alignment horizontal="left" vertical="center"/>
    </xf>
    <xf borderId="0" fillId="2" fontId="4" numFmtId="1" xfId="0" applyAlignment="1" applyFont="1" applyNumberFormat="1">
      <alignment horizontal="left" vertical="center"/>
    </xf>
    <xf borderId="0" fillId="2" fontId="5" numFmtId="0" xfId="0" applyAlignment="1" applyFont="1">
      <alignment horizontal="left" shrinkToFit="0" vertical="center" wrapText="1"/>
    </xf>
    <xf borderId="0" fillId="2" fontId="4" numFmtId="0" xfId="0" applyAlignment="1" applyFont="1">
      <alignment vertical="bottom"/>
    </xf>
    <xf borderId="0" fillId="0" fontId="6" numFmtId="0" xfId="0" applyAlignment="1" applyFont="1">
      <alignment shrinkToFit="0" wrapText="1"/>
    </xf>
    <xf borderId="0" fillId="0" fontId="6" numFmtId="0" xfId="0" applyAlignment="1" applyFont="1">
      <alignment shrinkToFit="0" wrapText="0"/>
    </xf>
    <xf borderId="0" fillId="0" fontId="7" numFmtId="0" xfId="0" applyAlignment="1" applyFont="1">
      <alignment readingOrder="0"/>
    </xf>
    <xf borderId="0" fillId="0" fontId="6" numFmtId="164" xfId="0" applyAlignment="1" applyFont="1" applyNumberFormat="1">
      <alignment readingOrder="0"/>
    </xf>
    <xf borderId="0" fillId="0" fontId="6" numFmtId="0" xfId="0" applyAlignment="1" applyFont="1">
      <alignment readingOrder="0"/>
    </xf>
    <xf quotePrefix="1" borderId="0" fillId="0" fontId="6" numFmtId="0" xfId="0" applyAlignment="1" applyFont="1">
      <alignment readingOrder="0"/>
    </xf>
    <xf borderId="0" fillId="0" fontId="6" numFmtId="0" xfId="0" applyAlignment="1" applyFont="1">
      <alignment readingOrder="0" shrinkToFit="0" wrapText="0"/>
    </xf>
    <xf borderId="0" fillId="0" fontId="6" numFmtId="0" xfId="0" applyFont="1"/>
    <xf borderId="0" fillId="4" fontId="6" numFmtId="164" xfId="0" applyAlignment="1" applyFill="1" applyFont="1" applyNumberFormat="1">
      <alignment readingOrder="0"/>
    </xf>
    <xf borderId="0" fillId="4" fontId="6" numFmtId="0" xfId="0" applyAlignment="1" applyFont="1">
      <alignment readingOrder="0"/>
    </xf>
    <xf quotePrefix="1" borderId="0" fillId="4" fontId="6" numFmtId="0" xfId="0" applyAlignment="1" applyFont="1">
      <alignment readingOrder="0"/>
    </xf>
    <xf borderId="0" fillId="4" fontId="6" numFmtId="0" xfId="0" applyFont="1"/>
    <xf borderId="0" fillId="0" fontId="8" numFmtId="0" xfId="0" applyAlignment="1" applyFont="1">
      <alignment shrinkToFit="0" vertical="bottom" wrapText="1"/>
    </xf>
    <xf borderId="0" fillId="0" fontId="8"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165" xfId="0" applyAlignment="1" applyFont="1" applyNumberFormat="1">
      <alignment horizontal="right" shrinkToFit="0" vertical="bottom" wrapText="1"/>
    </xf>
    <xf borderId="0" fillId="0" fontId="9" numFmtId="0" xfId="0" applyAlignment="1" applyFont="1">
      <alignment readingOrder="0"/>
    </xf>
    <xf borderId="0" fillId="0" fontId="9" numFmtId="0" xfId="0" applyAlignment="1" applyFont="1">
      <alignment horizontal="center" readingOrder="0"/>
    </xf>
    <xf borderId="0" fillId="5" fontId="6" numFmtId="0" xfId="0" applyFill="1" applyFont="1"/>
    <xf borderId="0" fillId="0" fontId="8" numFmtId="0" xfId="0" applyAlignment="1" applyFont="1">
      <alignment vertical="bottom"/>
    </xf>
    <xf borderId="0" fillId="0" fontId="8" numFmtId="0" xfId="0" applyAlignment="1" applyFont="1">
      <alignment horizontal="center" readingOrder="0" vertical="bottom"/>
    </xf>
    <xf borderId="0" fillId="0" fontId="4" numFmtId="0" xfId="0" applyAlignment="1" applyFont="1">
      <alignment horizontal="center" readingOrder="0" vertical="bottom"/>
    </xf>
    <xf borderId="0" fillId="2" fontId="10" numFmtId="0" xfId="0" applyAlignment="1" applyFont="1">
      <alignment readingOrder="0"/>
    </xf>
    <xf borderId="0" fillId="0" fontId="6" numFmtId="0" xfId="0" applyAlignment="1" applyFont="1">
      <alignment horizontal="center" readingOrder="0"/>
    </xf>
    <xf borderId="0" fillId="2" fontId="10" numFmtId="0" xfId="0" applyAlignment="1" applyFont="1">
      <alignment shrinkToFit="0" wrapText="1"/>
    </xf>
    <xf borderId="0" fillId="0" fontId="11" numFmtId="0" xfId="0" applyAlignment="1" applyFont="1">
      <alignment horizontal="center"/>
    </xf>
    <xf borderId="0" fillId="2" fontId="10" numFmtId="0" xfId="0" applyAlignment="1" applyFont="1">
      <alignment shrinkToFit="0" wrapText="1"/>
    </xf>
    <xf borderId="0" fillId="0" fontId="8" numFmtId="0" xfId="0" applyAlignment="1" applyFont="1">
      <alignment readingOrder="0" shrinkToFit="0" vertical="bottom" wrapText="0"/>
    </xf>
    <xf borderId="0" fillId="2" fontId="12" numFmtId="0" xfId="0" applyFont="1"/>
    <xf borderId="0" fillId="0" fontId="13" numFmtId="0" xfId="0" applyAlignment="1" applyFont="1">
      <alignment horizontal="center" readingOrder="0"/>
    </xf>
    <xf borderId="0" fillId="0" fontId="4" numFmtId="0" xfId="0" applyAlignment="1" applyFont="1">
      <alignment vertical="bottom"/>
    </xf>
    <xf borderId="0" fillId="0" fontId="4" numFmtId="0" xfId="0" applyAlignment="1" applyFont="1">
      <alignment horizontal="center" vertical="bottom"/>
    </xf>
    <xf borderId="0" fillId="0" fontId="4" numFmtId="166" xfId="0" applyAlignment="1" applyFont="1" applyNumberFormat="1">
      <alignment horizontal="right" readingOrder="0" vertical="bottom"/>
    </xf>
    <xf borderId="0" fillId="0" fontId="13" numFmtId="0" xfId="0" applyFont="1"/>
    <xf borderId="0" fillId="2" fontId="12" numFmtId="0" xfId="0" applyAlignment="1" applyFont="1">
      <alignment horizontal="center"/>
    </xf>
    <xf borderId="0" fillId="0" fontId="6" numFmtId="0" xfId="0" applyAlignment="1" applyFont="1">
      <alignment horizontal="center"/>
    </xf>
    <xf borderId="0" fillId="2" fontId="12" numFmtId="0" xfId="0" applyAlignment="1" applyFont="1">
      <alignment horizontal="center" vertical="bottom"/>
    </xf>
    <xf borderId="0" fillId="0" fontId="11" numFmtId="0" xfId="0" applyAlignment="1" applyFont="1">
      <alignment readingOrder="0"/>
    </xf>
    <xf borderId="0" fillId="2"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LiTS Per Month</a:t>
            </a:r>
          </a:p>
        </c:rich>
      </c:tx>
      <c:overlay val="0"/>
    </c:title>
    <c:plotArea>
      <c:layout/>
      <c:barChart>
        <c:barDir val="col"/>
        <c:ser>
          <c:idx val="0"/>
          <c:order val="0"/>
          <c:tx>
            <c:strRef>
              <c:f>'Internal Reporting Helper Lists'!$N$1</c:f>
            </c:strRef>
          </c:tx>
          <c:spPr>
            <a:solidFill>
              <a:srgbClr val="EA9999"/>
            </a:solidFill>
            <a:ln cmpd="sng">
              <a:solidFill>
                <a:srgbClr val="000000"/>
              </a:solidFill>
            </a:ln>
          </c:spPr>
          <c:cat>
            <c:strRef>
              <c:f>'Internal Reporting Helper Lists'!$M$2:$M$13</c:f>
            </c:strRef>
          </c:cat>
          <c:val>
            <c:numRef>
              <c:f>'Internal Reporting Helper Lists'!$N$2:$N$13</c:f>
              <c:numCache/>
            </c:numRef>
          </c:val>
        </c:ser>
        <c:axId val="2091221727"/>
        <c:axId val="1346804089"/>
      </c:barChart>
      <c:catAx>
        <c:axId val="20912217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6804089"/>
      </c:catAx>
      <c:valAx>
        <c:axId val="1346804089"/>
        <c:scaling>
          <c:orientation val="minMax"/>
          <c:max val="1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122172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Sectors that the organization works in</a:t>
            </a:r>
          </a:p>
        </c:rich>
      </c:tx>
      <c:overlay val="0"/>
    </c:title>
    <c:plotArea>
      <c:layout/>
      <c:barChart>
        <c:barDir val="bar"/>
        <c:ser>
          <c:idx val="0"/>
          <c:order val="0"/>
          <c:tx>
            <c:strRef>
              <c:f>'Internal Reporting Helper Lists'!$W$1</c:f>
            </c:strRef>
          </c:tx>
          <c:spPr>
            <a:solidFill>
              <a:srgbClr val="EA9999"/>
            </a:solidFill>
            <a:ln cmpd="sng">
              <a:solidFill>
                <a:srgbClr val="000000"/>
              </a:solidFill>
            </a:ln>
          </c:spPr>
          <c:cat>
            <c:strRef>
              <c:f>'Internal Reporting Helper Lists'!$V$2:$V$11</c:f>
            </c:strRef>
          </c:cat>
          <c:val>
            <c:numRef>
              <c:f>'Internal Reporting Helper Lists'!$W$2:$W$11</c:f>
              <c:numCache/>
            </c:numRef>
          </c:val>
        </c:ser>
        <c:axId val="805040938"/>
        <c:axId val="667126080"/>
      </c:barChart>
      <c:catAx>
        <c:axId val="8050409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Sectors that the organization works in?</a:t>
                </a:r>
              </a:p>
            </c:rich>
          </c:tx>
          <c:overlay val="0"/>
        </c:title>
        <c:numFmt formatCode="General" sourceLinked="1"/>
        <c:majorTickMark val="none"/>
        <c:minorTickMark val="none"/>
        <c:spPr/>
        <c:txPr>
          <a:bodyPr/>
          <a:lstStyle/>
          <a:p>
            <a:pPr lvl="0">
              <a:defRPr b="0">
                <a:solidFill>
                  <a:srgbClr val="000000"/>
                </a:solidFill>
                <a:latin typeface="+mn-lt"/>
              </a:defRPr>
            </a:pPr>
          </a:p>
        </c:txPr>
        <c:crossAx val="667126080"/>
      </c:catAx>
      <c:valAx>
        <c:axId val="667126080"/>
        <c:scaling>
          <c:orientation val="minMax"/>
          <c:max val="4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5040938"/>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LiTS Lead</a:t>
            </a:r>
          </a:p>
        </c:rich>
      </c:tx>
      <c:overlay val="0"/>
    </c:title>
    <c:plotArea>
      <c:layout/>
      <c:barChart>
        <c:barDir val="bar"/>
        <c:ser>
          <c:idx val="0"/>
          <c:order val="0"/>
          <c:tx>
            <c:strRef>
              <c:f>'Internal Reporting Helper Lists'!$Q$1</c:f>
            </c:strRef>
          </c:tx>
          <c:spPr>
            <a:solidFill>
              <a:srgbClr val="EA9999"/>
            </a:solidFill>
            <a:ln cmpd="sng">
              <a:solidFill>
                <a:srgbClr val="000000"/>
              </a:solidFill>
            </a:ln>
          </c:spPr>
          <c:cat>
            <c:strRef>
              <c:f>'Internal Reporting Helper Lists'!$P$2:$P$14</c:f>
            </c:strRef>
          </c:cat>
          <c:val>
            <c:numRef>
              <c:f>'Internal Reporting Helper Lists'!$Q$2:$Q$14</c:f>
              <c:numCache/>
            </c:numRef>
          </c:val>
        </c:ser>
        <c:axId val="1645303965"/>
        <c:axId val="1998825023"/>
      </c:barChart>
      <c:catAx>
        <c:axId val="16453039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8825023"/>
      </c:catAx>
      <c:valAx>
        <c:axId val="19988250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5303965"/>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What Type of Information Was Provided</a:t>
            </a:r>
          </a:p>
        </c:rich>
      </c:tx>
      <c:overlay val="0"/>
    </c:title>
    <c:plotArea>
      <c:layout/>
      <c:barChart>
        <c:barDir val="bar"/>
        <c:ser>
          <c:idx val="0"/>
          <c:order val="0"/>
          <c:tx>
            <c:strRef>
              <c:f>'Internal Reporting Helper Lists'!$AI$1</c:f>
            </c:strRef>
          </c:tx>
          <c:spPr>
            <a:solidFill>
              <a:srgbClr val="EA9999"/>
            </a:solidFill>
            <a:ln cmpd="sng">
              <a:solidFill>
                <a:srgbClr val="000000"/>
              </a:solidFill>
            </a:ln>
          </c:spPr>
          <c:cat>
            <c:strRef>
              <c:f>'Internal Reporting Helper Lists'!$AH$2:$AH$11</c:f>
            </c:strRef>
          </c:cat>
          <c:val>
            <c:numRef>
              <c:f>'Internal Reporting Helper Lists'!$AI$2:$AI$11</c:f>
              <c:numCache/>
            </c:numRef>
          </c:val>
        </c:ser>
        <c:axId val="1650273939"/>
        <c:axId val="1180486949"/>
      </c:barChart>
      <c:catAx>
        <c:axId val="165027393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0486949"/>
      </c:catAx>
      <c:valAx>
        <c:axId val="1180486949"/>
        <c:scaling>
          <c:orientation val="minMax"/>
          <c:max val="2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0273939"/>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3</xdr:row>
      <xdr:rowOff>9525</xdr:rowOff>
    </xdr:from>
    <xdr:ext cx="53054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21</xdr:row>
      <xdr:rowOff>171450</xdr:rowOff>
    </xdr:from>
    <xdr:ext cx="7448550" cy="37814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561975</xdr:colOff>
      <xdr:row>22</xdr:row>
      <xdr:rowOff>95250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152400</xdr:colOff>
      <xdr:row>41</xdr:row>
      <xdr:rowOff>28575</xdr:rowOff>
    </xdr:from>
    <xdr:ext cx="11744325" cy="42100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7" max="7" width="16.63"/>
  </cols>
  <sheetData>
    <row r="1" ht="53.25" customHeight="1">
      <c r="A1" s="1" t="s">
        <v>0</v>
      </c>
      <c r="C1" s="2" t="s">
        <v>1</v>
      </c>
      <c r="D1" s="3">
        <f>'Internal Reporting Helper Lists'!H2</f>
        <v>61</v>
      </c>
      <c r="E1" s="4"/>
      <c r="F1" s="2" t="s">
        <v>2</v>
      </c>
      <c r="H1" s="5"/>
      <c r="I1" s="6"/>
      <c r="J1" s="5"/>
      <c r="K1" s="7"/>
      <c r="L1" s="7"/>
      <c r="M1" s="7"/>
      <c r="N1" s="7"/>
      <c r="O1" s="7"/>
      <c r="P1" s="7"/>
      <c r="Q1" s="7"/>
      <c r="R1" s="7"/>
      <c r="S1" s="7"/>
      <c r="T1" s="7"/>
      <c r="U1" s="7"/>
      <c r="V1" s="7"/>
      <c r="W1" s="7"/>
      <c r="X1" s="7"/>
    </row>
  </sheetData>
  <mergeCells count="2">
    <mergeCell ref="A1:B1"/>
    <mergeCell ref="F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5" max="5" width="23.63"/>
    <col customWidth="1" min="17" max="17" width="14.25"/>
  </cols>
  <sheetData>
    <row r="1">
      <c r="A1" s="8" t="s">
        <v>3</v>
      </c>
      <c r="B1" s="8" t="s">
        <v>4</v>
      </c>
      <c r="C1" s="8" t="s">
        <v>5</v>
      </c>
      <c r="D1" s="8" t="s">
        <v>6</v>
      </c>
      <c r="E1" s="8" t="s">
        <v>7</v>
      </c>
      <c r="F1" s="8" t="s">
        <v>8</v>
      </c>
      <c r="G1" s="8" t="s">
        <v>9</v>
      </c>
      <c r="H1" s="8" t="s">
        <v>10</v>
      </c>
      <c r="I1" s="8" t="s">
        <v>11</v>
      </c>
      <c r="J1" s="8" t="s">
        <v>12</v>
      </c>
      <c r="K1" s="8" t="s">
        <v>13</v>
      </c>
      <c r="L1" s="8" t="s">
        <v>14</v>
      </c>
      <c r="M1" s="8" t="s">
        <v>15</v>
      </c>
      <c r="N1" s="8" t="s">
        <v>16</v>
      </c>
      <c r="O1" s="8" t="s">
        <v>17</v>
      </c>
      <c r="P1" s="8" t="s">
        <v>18</v>
      </c>
      <c r="Q1" s="9" t="s">
        <v>19</v>
      </c>
      <c r="R1" s="8" t="s">
        <v>20</v>
      </c>
      <c r="S1" s="8" t="s">
        <v>21</v>
      </c>
      <c r="T1" s="8" t="s">
        <v>22</v>
      </c>
      <c r="U1" s="8"/>
      <c r="V1" s="8"/>
      <c r="W1" s="8"/>
      <c r="X1" s="8"/>
      <c r="Y1" s="8"/>
      <c r="Z1" s="8"/>
    </row>
    <row r="2">
      <c r="A2" s="10"/>
      <c r="Q2" s="9"/>
    </row>
    <row r="3">
      <c r="A3" s="10" t="s">
        <v>23</v>
      </c>
      <c r="Q3" s="9"/>
    </row>
    <row r="4">
      <c r="A4" s="8"/>
      <c r="B4" s="8"/>
      <c r="C4" s="8"/>
      <c r="D4" s="8"/>
      <c r="E4" s="8"/>
      <c r="F4" s="8"/>
      <c r="G4" s="8"/>
      <c r="H4" s="8"/>
      <c r="I4" s="8"/>
      <c r="J4" s="8"/>
      <c r="K4" s="8"/>
      <c r="L4" s="8"/>
      <c r="M4" s="8"/>
      <c r="N4" s="8"/>
      <c r="O4" s="8"/>
      <c r="P4" s="8"/>
      <c r="Q4" s="9"/>
      <c r="R4" s="8"/>
      <c r="S4" s="8"/>
      <c r="T4" s="8"/>
      <c r="U4" s="8"/>
      <c r="V4" s="8"/>
      <c r="W4" s="8"/>
      <c r="X4" s="8"/>
      <c r="Y4" s="8"/>
      <c r="Z4" s="8"/>
    </row>
    <row r="5">
      <c r="A5" s="11">
        <v>44230.63096770833</v>
      </c>
      <c r="B5" s="12" t="s">
        <v>24</v>
      </c>
      <c r="C5" s="12" t="s">
        <v>25</v>
      </c>
      <c r="D5" s="12" t="s">
        <v>26</v>
      </c>
      <c r="E5" s="12" t="s">
        <v>27</v>
      </c>
      <c r="F5" s="12" t="s">
        <v>28</v>
      </c>
      <c r="G5" s="12" t="s">
        <v>29</v>
      </c>
      <c r="H5" s="12" t="s">
        <v>30</v>
      </c>
      <c r="I5" s="12" t="s">
        <v>31</v>
      </c>
      <c r="J5" s="12" t="s">
        <v>32</v>
      </c>
      <c r="K5" s="12" t="s">
        <v>33</v>
      </c>
      <c r="L5" s="13" t="s">
        <v>34</v>
      </c>
      <c r="M5" s="12" t="s">
        <v>35</v>
      </c>
      <c r="N5" s="12" t="s">
        <v>36</v>
      </c>
      <c r="O5" s="12" t="s">
        <v>37</v>
      </c>
      <c r="P5" s="12" t="s">
        <v>38</v>
      </c>
      <c r="Q5" s="14" t="s">
        <v>39</v>
      </c>
      <c r="R5" s="12" t="s">
        <v>40</v>
      </c>
      <c r="T5" s="12" t="s">
        <v>41</v>
      </c>
    </row>
    <row r="6">
      <c r="A6" s="11">
        <v>44230.636584120366</v>
      </c>
      <c r="B6" s="12" t="s">
        <v>24</v>
      </c>
      <c r="C6" s="12" t="s">
        <v>25</v>
      </c>
      <c r="D6" s="12" t="s">
        <v>42</v>
      </c>
      <c r="E6" s="12" t="s">
        <v>43</v>
      </c>
      <c r="F6" s="12" t="s">
        <v>44</v>
      </c>
      <c r="G6" s="12" t="s">
        <v>45</v>
      </c>
      <c r="H6" s="12" t="s">
        <v>46</v>
      </c>
      <c r="I6" s="12" t="s">
        <v>31</v>
      </c>
      <c r="J6" s="12" t="s">
        <v>47</v>
      </c>
      <c r="K6" s="12" t="s">
        <v>48</v>
      </c>
      <c r="L6" s="13" t="s">
        <v>34</v>
      </c>
      <c r="M6" s="12" t="s">
        <v>35</v>
      </c>
      <c r="N6" s="12" t="s">
        <v>36</v>
      </c>
      <c r="O6" s="12" t="s">
        <v>49</v>
      </c>
      <c r="P6" s="12" t="s">
        <v>38</v>
      </c>
      <c r="Q6" s="14" t="s">
        <v>50</v>
      </c>
      <c r="R6" s="12" t="s">
        <v>51</v>
      </c>
      <c r="T6" s="12" t="s">
        <v>52</v>
      </c>
    </row>
    <row r="7">
      <c r="A7" s="11">
        <v>44230.63946762732</v>
      </c>
      <c r="B7" s="12" t="s">
        <v>24</v>
      </c>
      <c r="C7" s="12" t="s">
        <v>25</v>
      </c>
      <c r="D7" s="12" t="s">
        <v>53</v>
      </c>
      <c r="E7" s="12" t="s">
        <v>43</v>
      </c>
      <c r="F7" s="12" t="s">
        <v>54</v>
      </c>
      <c r="G7" s="12" t="s">
        <v>29</v>
      </c>
      <c r="H7" s="12" t="s">
        <v>55</v>
      </c>
      <c r="I7" s="12" t="s">
        <v>56</v>
      </c>
      <c r="K7" s="12" t="s">
        <v>57</v>
      </c>
      <c r="L7" s="13" t="s">
        <v>34</v>
      </c>
      <c r="M7" s="12" t="s">
        <v>58</v>
      </c>
      <c r="N7" s="12" t="s">
        <v>59</v>
      </c>
      <c r="O7" s="12" t="s">
        <v>60</v>
      </c>
      <c r="P7" s="12" t="s">
        <v>61</v>
      </c>
      <c r="Q7" s="14" t="s">
        <v>62</v>
      </c>
      <c r="R7" s="12" t="s">
        <v>51</v>
      </c>
      <c r="T7" s="12" t="s">
        <v>52</v>
      </c>
    </row>
    <row r="8">
      <c r="Q8" s="9"/>
    </row>
    <row r="9">
      <c r="A9" s="10" t="s">
        <v>63</v>
      </c>
      <c r="Q9" s="9"/>
    </row>
    <row r="10">
      <c r="Q10" s="9"/>
    </row>
    <row r="11">
      <c r="A11" s="11">
        <v>44257.78952493056</v>
      </c>
      <c r="B11" s="12" t="s">
        <v>64</v>
      </c>
      <c r="C11" s="12" t="s">
        <v>65</v>
      </c>
      <c r="D11" s="12" t="s">
        <v>66</v>
      </c>
      <c r="E11" s="12" t="s">
        <v>67</v>
      </c>
      <c r="F11" s="12" t="s">
        <v>54</v>
      </c>
      <c r="G11" s="12" t="s">
        <v>29</v>
      </c>
      <c r="H11" s="12" t="s">
        <v>68</v>
      </c>
      <c r="I11" s="12" t="s">
        <v>69</v>
      </c>
      <c r="K11" s="12" t="s">
        <v>57</v>
      </c>
      <c r="L11" s="13" t="s">
        <v>70</v>
      </c>
      <c r="M11" s="12" t="s">
        <v>35</v>
      </c>
      <c r="N11" s="12" t="s">
        <v>36</v>
      </c>
      <c r="O11" s="12" t="s">
        <v>71</v>
      </c>
      <c r="P11" s="12" t="s">
        <v>38</v>
      </c>
      <c r="Q11" s="14" t="s">
        <v>72</v>
      </c>
      <c r="R11" s="12" t="s">
        <v>40</v>
      </c>
      <c r="S11" s="12" t="s">
        <v>73</v>
      </c>
      <c r="T11" s="12" t="s">
        <v>41</v>
      </c>
    </row>
    <row r="12">
      <c r="A12" s="11">
        <v>44258.47065072917</v>
      </c>
      <c r="B12" s="12" t="s">
        <v>24</v>
      </c>
      <c r="C12" s="12" t="s">
        <v>74</v>
      </c>
      <c r="D12" s="12" t="s">
        <v>75</v>
      </c>
      <c r="E12" s="12" t="s">
        <v>76</v>
      </c>
      <c r="F12" s="12" t="s">
        <v>54</v>
      </c>
      <c r="G12" s="12" t="s">
        <v>29</v>
      </c>
      <c r="H12" s="12" t="s">
        <v>77</v>
      </c>
      <c r="I12" s="12" t="s">
        <v>31</v>
      </c>
      <c r="J12" s="12" t="s">
        <v>78</v>
      </c>
      <c r="K12" s="12" t="s">
        <v>57</v>
      </c>
      <c r="L12" s="13" t="s">
        <v>70</v>
      </c>
      <c r="M12" s="12" t="s">
        <v>35</v>
      </c>
      <c r="N12" s="12" t="s">
        <v>36</v>
      </c>
      <c r="O12" s="12" t="s">
        <v>79</v>
      </c>
      <c r="P12" s="12" t="s">
        <v>38</v>
      </c>
      <c r="Q12" s="14" t="s">
        <v>80</v>
      </c>
      <c r="R12" s="12" t="s">
        <v>40</v>
      </c>
      <c r="S12" s="12" t="s">
        <v>81</v>
      </c>
      <c r="T12" s="12" t="s">
        <v>52</v>
      </c>
    </row>
    <row r="13">
      <c r="A13" s="11">
        <v>44258.476174247684</v>
      </c>
      <c r="B13" s="12" t="s">
        <v>24</v>
      </c>
      <c r="C13" s="12" t="s">
        <v>82</v>
      </c>
      <c r="D13" s="12" t="s">
        <v>83</v>
      </c>
      <c r="E13" s="12" t="s">
        <v>84</v>
      </c>
      <c r="F13" s="12" t="s">
        <v>54</v>
      </c>
      <c r="G13" s="12" t="s">
        <v>29</v>
      </c>
      <c r="H13" s="12" t="s">
        <v>85</v>
      </c>
      <c r="I13" s="12" t="s">
        <v>31</v>
      </c>
      <c r="J13" s="12" t="s">
        <v>56</v>
      </c>
      <c r="K13" s="12" t="s">
        <v>57</v>
      </c>
      <c r="L13" s="13" t="s">
        <v>70</v>
      </c>
      <c r="M13" s="12" t="s">
        <v>86</v>
      </c>
      <c r="N13" s="12" t="s">
        <v>87</v>
      </c>
      <c r="O13" s="12" t="s">
        <v>88</v>
      </c>
      <c r="P13" s="12" t="s">
        <v>61</v>
      </c>
      <c r="Q13" s="14" t="s">
        <v>89</v>
      </c>
      <c r="R13" s="12" t="s">
        <v>40</v>
      </c>
      <c r="S13" s="12" t="s">
        <v>90</v>
      </c>
      <c r="T13" s="12" t="s">
        <v>52</v>
      </c>
    </row>
    <row r="14">
      <c r="A14" s="11">
        <v>44258.49245373842</v>
      </c>
      <c r="B14" s="12" t="s">
        <v>24</v>
      </c>
      <c r="C14" s="12" t="s">
        <v>91</v>
      </c>
      <c r="D14" s="12" t="s">
        <v>92</v>
      </c>
      <c r="E14" s="12" t="s">
        <v>93</v>
      </c>
      <c r="F14" s="12" t="s">
        <v>44</v>
      </c>
      <c r="G14" s="12" t="s">
        <v>45</v>
      </c>
      <c r="H14" s="12" t="s">
        <v>94</v>
      </c>
      <c r="I14" s="12" t="s">
        <v>31</v>
      </c>
      <c r="K14" s="12" t="s">
        <v>95</v>
      </c>
      <c r="L14" s="13" t="s">
        <v>70</v>
      </c>
      <c r="M14" s="12" t="s">
        <v>58</v>
      </c>
      <c r="N14" s="12" t="s">
        <v>36</v>
      </c>
      <c r="O14" s="12" t="s">
        <v>96</v>
      </c>
      <c r="P14" s="12" t="s">
        <v>38</v>
      </c>
      <c r="Q14" s="14" t="s">
        <v>97</v>
      </c>
      <c r="R14" s="12" t="s">
        <v>51</v>
      </c>
      <c r="T14" s="12" t="s">
        <v>52</v>
      </c>
    </row>
    <row r="15">
      <c r="A15" s="11">
        <v>44258.497033101856</v>
      </c>
      <c r="B15" s="12" t="s">
        <v>24</v>
      </c>
      <c r="C15" s="12" t="s">
        <v>98</v>
      </c>
      <c r="D15" s="12" t="s">
        <v>99</v>
      </c>
      <c r="E15" s="12" t="s">
        <v>100</v>
      </c>
      <c r="F15" s="12" t="s">
        <v>101</v>
      </c>
      <c r="G15" s="12" t="s">
        <v>29</v>
      </c>
      <c r="H15" s="12" t="s">
        <v>102</v>
      </c>
      <c r="I15" s="12" t="s">
        <v>31</v>
      </c>
      <c r="K15" s="12" t="s">
        <v>95</v>
      </c>
      <c r="L15" s="13" t="s">
        <v>70</v>
      </c>
      <c r="M15" s="12" t="s">
        <v>103</v>
      </c>
      <c r="N15" s="12" t="s">
        <v>87</v>
      </c>
      <c r="O15" s="12" t="s">
        <v>60</v>
      </c>
      <c r="P15" s="12" t="s">
        <v>61</v>
      </c>
      <c r="Q15" s="14" t="s">
        <v>104</v>
      </c>
      <c r="R15" s="12" t="s">
        <v>40</v>
      </c>
      <c r="S15" s="12" t="s">
        <v>105</v>
      </c>
      <c r="T15" s="12" t="s">
        <v>52</v>
      </c>
    </row>
    <row r="16">
      <c r="A16" s="11">
        <v>44258.50088356482</v>
      </c>
      <c r="B16" s="12" t="s">
        <v>24</v>
      </c>
      <c r="C16" s="12" t="s">
        <v>25</v>
      </c>
      <c r="D16" s="12" t="s">
        <v>106</v>
      </c>
      <c r="E16" s="12" t="s">
        <v>43</v>
      </c>
      <c r="F16" s="12" t="s">
        <v>54</v>
      </c>
      <c r="G16" s="12" t="s">
        <v>29</v>
      </c>
      <c r="H16" s="12" t="s">
        <v>107</v>
      </c>
      <c r="I16" s="12" t="s">
        <v>32</v>
      </c>
      <c r="J16" s="12" t="s">
        <v>108</v>
      </c>
      <c r="K16" s="12" t="s">
        <v>109</v>
      </c>
      <c r="L16" s="13" t="s">
        <v>70</v>
      </c>
      <c r="M16" s="12" t="s">
        <v>103</v>
      </c>
      <c r="N16" s="12" t="s">
        <v>36</v>
      </c>
      <c r="O16" s="12" t="s">
        <v>110</v>
      </c>
      <c r="P16" s="12" t="s">
        <v>111</v>
      </c>
      <c r="Q16" s="14" t="s">
        <v>112</v>
      </c>
      <c r="R16" s="12" t="s">
        <v>51</v>
      </c>
      <c r="T16" s="12" t="s">
        <v>41</v>
      </c>
    </row>
    <row r="17">
      <c r="A17" s="10"/>
      <c r="Q17" s="9"/>
    </row>
    <row r="18">
      <c r="A18" s="10" t="s">
        <v>113</v>
      </c>
      <c r="Q18" s="9"/>
    </row>
    <row r="19">
      <c r="Q19" s="9"/>
    </row>
    <row r="20">
      <c r="A20" s="11">
        <v>44277.589855474536</v>
      </c>
      <c r="B20" s="12" t="s">
        <v>114</v>
      </c>
      <c r="C20" s="12" t="s">
        <v>74</v>
      </c>
      <c r="D20" s="12" t="s">
        <v>115</v>
      </c>
      <c r="E20" s="12" t="s">
        <v>116</v>
      </c>
      <c r="F20" s="12" t="s">
        <v>54</v>
      </c>
      <c r="G20" s="12" t="s">
        <v>117</v>
      </c>
      <c r="H20" s="12" t="s">
        <v>77</v>
      </c>
      <c r="I20" s="12" t="s">
        <v>118</v>
      </c>
      <c r="K20" s="12" t="s">
        <v>119</v>
      </c>
      <c r="L20" s="13" t="s">
        <v>120</v>
      </c>
      <c r="M20" s="12" t="s">
        <v>35</v>
      </c>
      <c r="N20" s="12" t="s">
        <v>121</v>
      </c>
      <c r="O20" s="12" t="s">
        <v>122</v>
      </c>
      <c r="P20" s="12" t="s">
        <v>61</v>
      </c>
      <c r="Q20" s="14" t="s">
        <v>123</v>
      </c>
      <c r="T20" s="12" t="s">
        <v>41</v>
      </c>
    </row>
    <row r="21">
      <c r="A21" s="11">
        <v>44285.65718579861</v>
      </c>
      <c r="B21" s="12" t="s">
        <v>124</v>
      </c>
      <c r="C21" s="12" t="s">
        <v>125</v>
      </c>
      <c r="D21" s="12" t="s">
        <v>126</v>
      </c>
      <c r="E21" s="12" t="s">
        <v>43</v>
      </c>
      <c r="F21" s="12" t="s">
        <v>127</v>
      </c>
      <c r="G21" s="12" t="s">
        <v>128</v>
      </c>
      <c r="H21" s="12" t="s">
        <v>129</v>
      </c>
      <c r="I21" s="12" t="s">
        <v>130</v>
      </c>
      <c r="K21" s="12" t="s">
        <v>57</v>
      </c>
      <c r="L21" s="13" t="s">
        <v>120</v>
      </c>
      <c r="M21" s="12" t="s">
        <v>58</v>
      </c>
      <c r="N21" s="12" t="s">
        <v>59</v>
      </c>
      <c r="O21" s="12" t="s">
        <v>131</v>
      </c>
      <c r="P21" s="12" t="s">
        <v>61</v>
      </c>
      <c r="Q21" s="14" t="s">
        <v>132</v>
      </c>
      <c r="R21" s="12" t="s">
        <v>51</v>
      </c>
      <c r="T21" s="12" t="s">
        <v>52</v>
      </c>
    </row>
    <row r="22">
      <c r="A22" s="11">
        <v>44286.65575677084</v>
      </c>
      <c r="B22" s="12" t="s">
        <v>133</v>
      </c>
      <c r="C22" s="12" t="s">
        <v>134</v>
      </c>
      <c r="D22" s="12" t="s">
        <v>135</v>
      </c>
      <c r="E22" s="12" t="s">
        <v>43</v>
      </c>
      <c r="F22" s="12" t="s">
        <v>136</v>
      </c>
      <c r="G22" s="12" t="s">
        <v>45</v>
      </c>
      <c r="H22" s="12" t="s">
        <v>137</v>
      </c>
      <c r="I22" s="12" t="s">
        <v>138</v>
      </c>
      <c r="J22" s="12" t="s">
        <v>32</v>
      </c>
      <c r="K22" s="12" t="s">
        <v>139</v>
      </c>
      <c r="L22" s="13" t="s">
        <v>120</v>
      </c>
      <c r="M22" s="12" t="s">
        <v>58</v>
      </c>
      <c r="N22" s="12" t="s">
        <v>59</v>
      </c>
      <c r="O22" s="12" t="s">
        <v>140</v>
      </c>
      <c r="P22" s="12" t="s">
        <v>61</v>
      </c>
      <c r="Q22" s="14" t="s">
        <v>141</v>
      </c>
      <c r="R22" s="12" t="s">
        <v>51</v>
      </c>
      <c r="T22" s="12" t="s">
        <v>52</v>
      </c>
    </row>
    <row r="23">
      <c r="A23" s="11">
        <v>44286.65993043981</v>
      </c>
      <c r="B23" s="12" t="s">
        <v>133</v>
      </c>
      <c r="C23" s="12" t="s">
        <v>142</v>
      </c>
      <c r="D23" s="12" t="s">
        <v>143</v>
      </c>
      <c r="E23" s="12" t="s">
        <v>43</v>
      </c>
      <c r="F23" s="12" t="s">
        <v>28</v>
      </c>
      <c r="G23" s="12" t="s">
        <v>144</v>
      </c>
      <c r="H23" s="12" t="s">
        <v>145</v>
      </c>
      <c r="I23" s="12" t="s">
        <v>146</v>
      </c>
      <c r="J23" s="12" t="s">
        <v>32</v>
      </c>
      <c r="K23" s="12" t="s">
        <v>57</v>
      </c>
      <c r="L23" s="13" t="s">
        <v>120</v>
      </c>
      <c r="M23" s="12" t="s">
        <v>147</v>
      </c>
      <c r="N23" s="12" t="s">
        <v>148</v>
      </c>
      <c r="O23" s="12" t="s">
        <v>149</v>
      </c>
      <c r="P23" s="12" t="s">
        <v>38</v>
      </c>
      <c r="Q23" s="14" t="s">
        <v>150</v>
      </c>
      <c r="R23" s="12" t="s">
        <v>51</v>
      </c>
      <c r="T23" s="12" t="s">
        <v>41</v>
      </c>
    </row>
    <row r="24">
      <c r="A24" s="11">
        <v>44292.68676261574</v>
      </c>
      <c r="B24" s="12" t="s">
        <v>24</v>
      </c>
      <c r="C24" s="12" t="s">
        <v>151</v>
      </c>
      <c r="D24" s="12" t="s">
        <v>152</v>
      </c>
      <c r="E24" s="12" t="s">
        <v>67</v>
      </c>
      <c r="F24" s="12" t="s">
        <v>44</v>
      </c>
      <c r="G24" s="12" t="s">
        <v>153</v>
      </c>
      <c r="H24" s="12" t="s">
        <v>154</v>
      </c>
      <c r="I24" s="12" t="s">
        <v>31</v>
      </c>
      <c r="J24" s="12" t="s">
        <v>155</v>
      </c>
      <c r="K24" s="12" t="s">
        <v>156</v>
      </c>
      <c r="L24" s="13" t="s">
        <v>120</v>
      </c>
      <c r="M24" s="12" t="s">
        <v>35</v>
      </c>
      <c r="N24" s="12" t="s">
        <v>36</v>
      </c>
      <c r="O24" s="12" t="s">
        <v>157</v>
      </c>
      <c r="P24" s="12" t="s">
        <v>38</v>
      </c>
      <c r="Q24" s="14" t="s">
        <v>158</v>
      </c>
      <c r="R24" s="12" t="s">
        <v>40</v>
      </c>
      <c r="T24" s="12" t="s">
        <v>52</v>
      </c>
    </row>
    <row r="25">
      <c r="A25" s="11">
        <v>44292.694434606485</v>
      </c>
      <c r="B25" s="12" t="s">
        <v>24</v>
      </c>
      <c r="C25" s="12" t="s">
        <v>159</v>
      </c>
      <c r="D25" s="12" t="s">
        <v>25</v>
      </c>
      <c r="E25" s="12" t="s">
        <v>67</v>
      </c>
      <c r="F25" s="12" t="s">
        <v>160</v>
      </c>
      <c r="G25" s="12" t="s">
        <v>29</v>
      </c>
      <c r="H25" s="12" t="s">
        <v>161</v>
      </c>
      <c r="I25" s="12" t="s">
        <v>31</v>
      </c>
      <c r="J25" s="12" t="s">
        <v>155</v>
      </c>
      <c r="K25" s="12" t="s">
        <v>95</v>
      </c>
      <c r="L25" s="13" t="s">
        <v>120</v>
      </c>
      <c r="M25" s="12" t="s">
        <v>58</v>
      </c>
      <c r="N25" s="12" t="s">
        <v>87</v>
      </c>
      <c r="O25" s="12" t="s">
        <v>162</v>
      </c>
      <c r="P25" s="12" t="s">
        <v>61</v>
      </c>
      <c r="Q25" s="14" t="s">
        <v>163</v>
      </c>
      <c r="R25" s="12" t="s">
        <v>51</v>
      </c>
      <c r="T25" s="12" t="s">
        <v>41</v>
      </c>
    </row>
    <row r="26">
      <c r="A26" s="11">
        <v>44298.93719855324</v>
      </c>
      <c r="B26" s="12" t="s">
        <v>164</v>
      </c>
      <c r="C26" s="12" t="s">
        <v>165</v>
      </c>
      <c r="D26" s="12" t="s">
        <v>166</v>
      </c>
      <c r="E26" s="12" t="s">
        <v>43</v>
      </c>
      <c r="F26" s="12" t="s">
        <v>54</v>
      </c>
      <c r="G26" s="12" t="s">
        <v>29</v>
      </c>
      <c r="H26" s="12" t="s">
        <v>167</v>
      </c>
      <c r="I26" s="12" t="s">
        <v>146</v>
      </c>
      <c r="K26" s="12" t="s">
        <v>168</v>
      </c>
      <c r="L26" s="13" t="s">
        <v>120</v>
      </c>
      <c r="M26" s="12" t="s">
        <v>58</v>
      </c>
      <c r="N26" s="12" t="s">
        <v>169</v>
      </c>
      <c r="O26" s="12" t="s">
        <v>149</v>
      </c>
      <c r="P26" s="12" t="s">
        <v>38</v>
      </c>
      <c r="Q26" s="14" t="s">
        <v>170</v>
      </c>
      <c r="R26" s="12" t="s">
        <v>40</v>
      </c>
      <c r="S26" s="12" t="s">
        <v>171</v>
      </c>
      <c r="T26" s="12" t="s">
        <v>52</v>
      </c>
    </row>
    <row r="27">
      <c r="A27" s="11">
        <v>44298.96338282408</v>
      </c>
      <c r="B27" s="12" t="s">
        <v>164</v>
      </c>
      <c r="C27" s="12" t="s">
        <v>172</v>
      </c>
      <c r="D27" s="12" t="s">
        <v>173</v>
      </c>
      <c r="E27" s="12" t="s">
        <v>43</v>
      </c>
      <c r="F27" s="12" t="s">
        <v>54</v>
      </c>
      <c r="G27" s="12" t="s">
        <v>29</v>
      </c>
      <c r="H27" s="12" t="s">
        <v>174</v>
      </c>
      <c r="I27" s="12" t="s">
        <v>146</v>
      </c>
      <c r="K27" s="12" t="s">
        <v>175</v>
      </c>
      <c r="L27" s="13" t="s">
        <v>120</v>
      </c>
      <c r="M27" s="12" t="s">
        <v>35</v>
      </c>
      <c r="N27" s="12" t="s">
        <v>87</v>
      </c>
      <c r="O27" s="12" t="s">
        <v>176</v>
      </c>
      <c r="P27" s="12" t="s">
        <v>38</v>
      </c>
      <c r="Q27" s="14" t="s">
        <v>177</v>
      </c>
      <c r="R27" s="12" t="s">
        <v>40</v>
      </c>
      <c r="S27" s="12" t="s">
        <v>178</v>
      </c>
      <c r="T27" s="12" t="s">
        <v>52</v>
      </c>
    </row>
    <row r="28">
      <c r="A28" s="11">
        <v>44302.56865983796</v>
      </c>
      <c r="B28" s="12" t="s">
        <v>114</v>
      </c>
      <c r="C28" s="12" t="s">
        <v>179</v>
      </c>
      <c r="D28" s="12" t="s">
        <v>180</v>
      </c>
      <c r="E28" s="12" t="s">
        <v>43</v>
      </c>
      <c r="F28" s="12" t="s">
        <v>44</v>
      </c>
      <c r="G28" s="12" t="s">
        <v>181</v>
      </c>
      <c r="H28" s="12" t="s">
        <v>77</v>
      </c>
      <c r="I28" s="12" t="s">
        <v>118</v>
      </c>
      <c r="K28" s="12" t="s">
        <v>182</v>
      </c>
      <c r="L28" s="13" t="s">
        <v>120</v>
      </c>
      <c r="M28" s="12" t="s">
        <v>103</v>
      </c>
      <c r="N28" s="12" t="s">
        <v>183</v>
      </c>
      <c r="O28" s="12" t="s">
        <v>184</v>
      </c>
      <c r="P28" s="12" t="s">
        <v>38</v>
      </c>
      <c r="Q28" s="14" t="s">
        <v>185</v>
      </c>
      <c r="R28" s="12" t="s">
        <v>40</v>
      </c>
      <c r="S28" s="12" t="s">
        <v>186</v>
      </c>
      <c r="T28" s="12" t="s">
        <v>41</v>
      </c>
    </row>
    <row r="29">
      <c r="A29" s="11">
        <v>44302.57808747685</v>
      </c>
      <c r="B29" s="12" t="s">
        <v>114</v>
      </c>
      <c r="C29" s="12" t="s">
        <v>187</v>
      </c>
      <c r="D29" s="12" t="s">
        <v>188</v>
      </c>
      <c r="E29" s="12" t="s">
        <v>67</v>
      </c>
      <c r="F29" s="12" t="s">
        <v>189</v>
      </c>
      <c r="G29" s="12" t="s">
        <v>29</v>
      </c>
      <c r="H29" s="12" t="s">
        <v>30</v>
      </c>
      <c r="I29" s="12" t="s">
        <v>118</v>
      </c>
      <c r="K29" s="12" t="s">
        <v>190</v>
      </c>
      <c r="L29" s="13" t="s">
        <v>120</v>
      </c>
      <c r="M29" s="12" t="s">
        <v>35</v>
      </c>
      <c r="N29" s="12" t="s">
        <v>59</v>
      </c>
      <c r="O29" s="12" t="s">
        <v>191</v>
      </c>
      <c r="P29" s="12" t="s">
        <v>61</v>
      </c>
      <c r="Q29" s="14" t="s">
        <v>192</v>
      </c>
      <c r="R29" s="12" t="s">
        <v>40</v>
      </c>
      <c r="S29" s="12" t="s">
        <v>193</v>
      </c>
      <c r="T29" s="12" t="s">
        <v>52</v>
      </c>
    </row>
    <row r="30">
      <c r="A30" s="10"/>
      <c r="Q30" s="9"/>
    </row>
    <row r="31">
      <c r="A31" s="10"/>
      <c r="Q31" s="9"/>
    </row>
    <row r="32">
      <c r="A32" s="10" t="s">
        <v>194</v>
      </c>
      <c r="Q32" s="9"/>
    </row>
    <row r="33">
      <c r="A33" s="11"/>
      <c r="B33" s="12"/>
      <c r="C33" s="12"/>
      <c r="D33" s="12"/>
      <c r="E33" s="12"/>
      <c r="F33" s="12"/>
      <c r="G33" s="12"/>
      <c r="H33" s="12"/>
      <c r="I33" s="12"/>
      <c r="J33" s="12"/>
      <c r="K33" s="12"/>
      <c r="L33" s="12"/>
      <c r="M33" s="12"/>
      <c r="N33" s="12"/>
      <c r="O33" s="12"/>
      <c r="P33" s="12"/>
      <c r="Q33" s="14"/>
      <c r="R33" s="12"/>
      <c r="T33" s="12"/>
    </row>
    <row r="34">
      <c r="A34" s="11">
        <v>44298.93963769676</v>
      </c>
      <c r="B34" s="12" t="s">
        <v>164</v>
      </c>
      <c r="C34" s="12" t="s">
        <v>195</v>
      </c>
      <c r="D34" s="12" t="s">
        <v>196</v>
      </c>
      <c r="E34" s="12" t="s">
        <v>43</v>
      </c>
      <c r="F34" s="12" t="s">
        <v>54</v>
      </c>
      <c r="G34" s="12" t="s">
        <v>29</v>
      </c>
      <c r="H34" s="12" t="s">
        <v>174</v>
      </c>
      <c r="I34" s="12" t="s">
        <v>146</v>
      </c>
      <c r="J34" s="12" t="s">
        <v>197</v>
      </c>
      <c r="K34" s="12" t="s">
        <v>57</v>
      </c>
      <c r="L34" s="13" t="s">
        <v>198</v>
      </c>
      <c r="M34" s="12" t="s">
        <v>103</v>
      </c>
      <c r="N34" s="12" t="s">
        <v>148</v>
      </c>
      <c r="O34" s="12" t="s">
        <v>199</v>
      </c>
      <c r="P34" s="12" t="s">
        <v>38</v>
      </c>
      <c r="Q34" s="14" t="s">
        <v>200</v>
      </c>
      <c r="R34" s="12" t="s">
        <v>51</v>
      </c>
      <c r="T34" s="12" t="s">
        <v>52</v>
      </c>
    </row>
    <row r="35">
      <c r="A35" s="11">
        <v>44326.50604670139</v>
      </c>
      <c r="B35" s="12" t="s">
        <v>24</v>
      </c>
      <c r="C35" s="12" t="s">
        <v>201</v>
      </c>
      <c r="D35" s="12" t="s">
        <v>202</v>
      </c>
      <c r="E35" s="12" t="s">
        <v>43</v>
      </c>
      <c r="F35" s="12" t="s">
        <v>44</v>
      </c>
      <c r="G35" s="12" t="s">
        <v>45</v>
      </c>
      <c r="H35" s="12" t="s">
        <v>203</v>
      </c>
      <c r="I35" s="12" t="s">
        <v>31</v>
      </c>
      <c r="K35" s="12" t="s">
        <v>95</v>
      </c>
      <c r="L35" s="13" t="s">
        <v>198</v>
      </c>
      <c r="M35" s="12" t="s">
        <v>58</v>
      </c>
      <c r="N35" s="12" t="s">
        <v>36</v>
      </c>
      <c r="O35" s="12" t="s">
        <v>204</v>
      </c>
      <c r="P35" s="12" t="s">
        <v>38</v>
      </c>
      <c r="Q35" s="14" t="s">
        <v>205</v>
      </c>
      <c r="R35" s="12" t="s">
        <v>40</v>
      </c>
      <c r="S35" s="12" t="s">
        <v>206</v>
      </c>
      <c r="T35" s="12" t="s">
        <v>52</v>
      </c>
    </row>
    <row r="36">
      <c r="A36" s="11">
        <v>44326.50841043981</v>
      </c>
      <c r="B36" s="12" t="s">
        <v>24</v>
      </c>
      <c r="C36" s="12" t="s">
        <v>207</v>
      </c>
      <c r="D36" s="12" t="s">
        <v>208</v>
      </c>
      <c r="E36" s="12" t="s">
        <v>43</v>
      </c>
      <c r="F36" s="12" t="s">
        <v>44</v>
      </c>
      <c r="G36" s="12" t="s">
        <v>45</v>
      </c>
      <c r="H36" s="12" t="s">
        <v>209</v>
      </c>
      <c r="I36" s="12" t="s">
        <v>31</v>
      </c>
      <c r="J36" s="12" t="s">
        <v>47</v>
      </c>
      <c r="K36" s="12" t="s">
        <v>210</v>
      </c>
      <c r="L36" s="13" t="s">
        <v>198</v>
      </c>
      <c r="M36" s="12" t="s">
        <v>103</v>
      </c>
      <c r="N36" s="12" t="s">
        <v>59</v>
      </c>
      <c r="O36" s="12" t="s">
        <v>211</v>
      </c>
      <c r="P36" s="12" t="s">
        <v>61</v>
      </c>
      <c r="Q36" s="14" t="s">
        <v>212</v>
      </c>
      <c r="R36" s="12" t="s">
        <v>40</v>
      </c>
      <c r="T36" s="12" t="s">
        <v>41</v>
      </c>
    </row>
    <row r="37">
      <c r="A37" s="11">
        <v>44326.511257499995</v>
      </c>
      <c r="B37" s="12" t="s">
        <v>24</v>
      </c>
      <c r="C37" s="12" t="s">
        <v>213</v>
      </c>
      <c r="D37" s="12" t="s">
        <v>214</v>
      </c>
      <c r="E37" s="12" t="s">
        <v>215</v>
      </c>
      <c r="F37" s="12" t="s">
        <v>54</v>
      </c>
      <c r="G37" s="12" t="s">
        <v>29</v>
      </c>
      <c r="H37" s="12" t="s">
        <v>216</v>
      </c>
      <c r="I37" s="12" t="s">
        <v>31</v>
      </c>
      <c r="J37" s="12" t="s">
        <v>130</v>
      </c>
      <c r="K37" s="12" t="s">
        <v>95</v>
      </c>
      <c r="L37" s="13" t="s">
        <v>198</v>
      </c>
      <c r="M37" s="12" t="s">
        <v>58</v>
      </c>
      <c r="N37" s="12" t="s">
        <v>59</v>
      </c>
      <c r="O37" s="12" t="s">
        <v>217</v>
      </c>
      <c r="P37" s="12" t="s">
        <v>61</v>
      </c>
      <c r="Q37" s="14" t="s">
        <v>218</v>
      </c>
      <c r="R37" s="12" t="s">
        <v>51</v>
      </c>
      <c r="T37" s="12" t="s">
        <v>52</v>
      </c>
    </row>
    <row r="38">
      <c r="A38" s="11">
        <v>44342.99282105324</v>
      </c>
      <c r="B38" s="12" t="s">
        <v>164</v>
      </c>
      <c r="C38" s="12" t="s">
        <v>219</v>
      </c>
      <c r="D38" s="12" t="s">
        <v>220</v>
      </c>
      <c r="E38" s="12" t="s">
        <v>43</v>
      </c>
      <c r="F38" s="12" t="s">
        <v>44</v>
      </c>
      <c r="G38" s="12" t="s">
        <v>45</v>
      </c>
      <c r="H38" s="12" t="s">
        <v>145</v>
      </c>
      <c r="I38" s="12" t="s">
        <v>146</v>
      </c>
      <c r="J38" s="12" t="s">
        <v>32</v>
      </c>
      <c r="K38" s="12" t="s">
        <v>221</v>
      </c>
      <c r="L38" s="13" t="s">
        <v>198</v>
      </c>
      <c r="M38" s="12" t="s">
        <v>147</v>
      </c>
      <c r="N38" s="12" t="s">
        <v>148</v>
      </c>
      <c r="O38" s="12" t="s">
        <v>199</v>
      </c>
      <c r="P38" s="12" t="s">
        <v>111</v>
      </c>
      <c r="Q38" s="14" t="s">
        <v>222</v>
      </c>
      <c r="R38" s="12" t="s">
        <v>40</v>
      </c>
      <c r="S38" s="12" t="s">
        <v>223</v>
      </c>
      <c r="T38" s="12" t="s">
        <v>52</v>
      </c>
    </row>
    <row r="39">
      <c r="A39" s="11">
        <v>44343.623346747685</v>
      </c>
      <c r="B39" s="12" t="s">
        <v>133</v>
      </c>
      <c r="C39" s="12" t="s">
        <v>224</v>
      </c>
      <c r="D39" s="12" t="s">
        <v>225</v>
      </c>
      <c r="E39" s="12" t="s">
        <v>43</v>
      </c>
      <c r="F39" s="12" t="s">
        <v>54</v>
      </c>
      <c r="G39" s="12" t="s">
        <v>45</v>
      </c>
      <c r="H39" s="12" t="s">
        <v>68</v>
      </c>
      <c r="I39" s="12" t="s">
        <v>197</v>
      </c>
      <c r="J39" s="12" t="s">
        <v>226</v>
      </c>
      <c r="K39" s="12" t="s">
        <v>227</v>
      </c>
      <c r="L39" s="13" t="s">
        <v>198</v>
      </c>
      <c r="M39" s="12" t="s">
        <v>228</v>
      </c>
      <c r="N39" s="12" t="s">
        <v>229</v>
      </c>
      <c r="O39" s="12" t="s">
        <v>230</v>
      </c>
      <c r="P39" s="12" t="s">
        <v>111</v>
      </c>
      <c r="Q39" s="14" t="s">
        <v>231</v>
      </c>
      <c r="R39" s="12" t="s">
        <v>51</v>
      </c>
      <c r="T39" s="12" t="s">
        <v>41</v>
      </c>
    </row>
    <row r="40">
      <c r="Q40" s="9"/>
    </row>
    <row r="41">
      <c r="Q41" s="9"/>
    </row>
    <row r="42">
      <c r="Q42" s="9"/>
    </row>
    <row r="43">
      <c r="A43" s="10" t="s">
        <v>232</v>
      </c>
      <c r="Q43" s="9"/>
    </row>
    <row r="44">
      <c r="Q44" s="9"/>
    </row>
    <row r="45">
      <c r="A45" s="11">
        <v>44342.98460711805</v>
      </c>
      <c r="B45" s="12" t="s">
        <v>164</v>
      </c>
      <c r="C45" s="12" t="s">
        <v>233</v>
      </c>
      <c r="D45" s="12" t="s">
        <v>234</v>
      </c>
      <c r="E45" s="12" t="s">
        <v>43</v>
      </c>
      <c r="F45" s="12" t="s">
        <v>54</v>
      </c>
      <c r="G45" s="12" t="s">
        <v>45</v>
      </c>
      <c r="H45" s="12" t="s">
        <v>137</v>
      </c>
      <c r="I45" s="12" t="s">
        <v>146</v>
      </c>
      <c r="K45" s="12" t="s">
        <v>235</v>
      </c>
      <c r="L45" s="13" t="s">
        <v>236</v>
      </c>
      <c r="M45" s="12" t="s">
        <v>86</v>
      </c>
      <c r="N45" s="12" t="s">
        <v>87</v>
      </c>
      <c r="O45" s="12" t="s">
        <v>237</v>
      </c>
      <c r="P45" s="12" t="s">
        <v>61</v>
      </c>
      <c r="Q45" s="14" t="s">
        <v>238</v>
      </c>
      <c r="R45" s="12" t="s">
        <v>40</v>
      </c>
      <c r="S45" s="12" t="s">
        <v>239</v>
      </c>
      <c r="T45" s="12" t="s">
        <v>52</v>
      </c>
    </row>
    <row r="46">
      <c r="A46" s="11">
        <v>44342.989540787035</v>
      </c>
      <c r="B46" s="12" t="s">
        <v>164</v>
      </c>
      <c r="C46" s="12" t="s">
        <v>240</v>
      </c>
      <c r="D46" s="12" t="s">
        <v>241</v>
      </c>
      <c r="E46" s="12" t="s">
        <v>43</v>
      </c>
      <c r="F46" s="12" t="s">
        <v>54</v>
      </c>
      <c r="G46" s="12" t="s">
        <v>144</v>
      </c>
      <c r="H46" s="12" t="s">
        <v>167</v>
      </c>
      <c r="I46" s="12" t="s">
        <v>146</v>
      </c>
      <c r="J46" s="12" t="s">
        <v>78</v>
      </c>
      <c r="K46" s="12" t="s">
        <v>242</v>
      </c>
      <c r="L46" s="13" t="s">
        <v>236</v>
      </c>
      <c r="M46" s="12" t="s">
        <v>58</v>
      </c>
      <c r="N46" s="12" t="s">
        <v>243</v>
      </c>
      <c r="O46" s="12" t="s">
        <v>244</v>
      </c>
      <c r="P46" s="12" t="s">
        <v>111</v>
      </c>
      <c r="Q46" s="14" t="s">
        <v>245</v>
      </c>
      <c r="R46" s="12" t="s">
        <v>40</v>
      </c>
      <c r="S46" s="12" t="s">
        <v>246</v>
      </c>
      <c r="T46" s="12" t="s">
        <v>41</v>
      </c>
    </row>
    <row r="47">
      <c r="A47" s="11">
        <v>44343.79914846065</v>
      </c>
      <c r="B47" s="12" t="s">
        <v>247</v>
      </c>
      <c r="C47" s="12" t="s">
        <v>248</v>
      </c>
      <c r="D47" s="12" t="s">
        <v>249</v>
      </c>
      <c r="E47" s="12" t="s">
        <v>43</v>
      </c>
      <c r="F47" s="12" t="s">
        <v>44</v>
      </c>
      <c r="G47" s="12" t="s">
        <v>250</v>
      </c>
      <c r="H47" s="12" t="s">
        <v>251</v>
      </c>
      <c r="I47" s="12" t="s">
        <v>252</v>
      </c>
      <c r="J47" s="12" t="s">
        <v>31</v>
      </c>
      <c r="K47" s="12" t="s">
        <v>253</v>
      </c>
      <c r="L47" s="13" t="s">
        <v>236</v>
      </c>
      <c r="M47" s="12" t="s">
        <v>86</v>
      </c>
      <c r="N47" s="12" t="s">
        <v>87</v>
      </c>
      <c r="O47" s="12" t="s">
        <v>254</v>
      </c>
      <c r="P47" s="12" t="s">
        <v>61</v>
      </c>
      <c r="Q47" s="14" t="s">
        <v>255</v>
      </c>
      <c r="R47" s="12" t="s">
        <v>51</v>
      </c>
      <c r="T47" s="12" t="s">
        <v>41</v>
      </c>
    </row>
    <row r="48">
      <c r="A48" s="11">
        <v>44348.54469862269</v>
      </c>
      <c r="B48" s="12" t="s">
        <v>24</v>
      </c>
      <c r="C48" s="12" t="s">
        <v>256</v>
      </c>
      <c r="D48" s="12" t="s">
        <v>257</v>
      </c>
      <c r="E48" s="12" t="s">
        <v>258</v>
      </c>
      <c r="F48" s="12" t="s">
        <v>54</v>
      </c>
      <c r="G48" s="12" t="s">
        <v>144</v>
      </c>
      <c r="H48" s="12" t="s">
        <v>259</v>
      </c>
      <c r="I48" s="12" t="s">
        <v>260</v>
      </c>
      <c r="K48" s="12" t="s">
        <v>57</v>
      </c>
      <c r="L48" s="13" t="s">
        <v>236</v>
      </c>
      <c r="M48" s="12" t="s">
        <v>58</v>
      </c>
      <c r="N48" s="12" t="s">
        <v>121</v>
      </c>
      <c r="O48" s="12" t="s">
        <v>261</v>
      </c>
      <c r="P48" s="12" t="s">
        <v>61</v>
      </c>
      <c r="Q48" s="14" t="s">
        <v>262</v>
      </c>
      <c r="R48" s="12" t="s">
        <v>51</v>
      </c>
      <c r="T48" s="12" t="s">
        <v>41</v>
      </c>
    </row>
    <row r="49">
      <c r="Q49" s="9"/>
    </row>
    <row r="50">
      <c r="A50" s="10" t="s">
        <v>263</v>
      </c>
      <c r="Q50" s="9"/>
    </row>
    <row r="51">
      <c r="Q51" s="9"/>
    </row>
    <row r="52">
      <c r="A52" s="11">
        <v>44358.83235685185</v>
      </c>
      <c r="B52" s="12" t="s">
        <v>164</v>
      </c>
      <c r="C52" s="12" t="s">
        <v>264</v>
      </c>
      <c r="D52" s="12" t="s">
        <v>265</v>
      </c>
      <c r="E52" s="12" t="s">
        <v>266</v>
      </c>
      <c r="F52" s="12" t="s">
        <v>44</v>
      </c>
      <c r="G52" s="12" t="s">
        <v>45</v>
      </c>
      <c r="H52" s="12" t="s">
        <v>137</v>
      </c>
      <c r="I52" s="12" t="s">
        <v>146</v>
      </c>
      <c r="J52" s="12" t="s">
        <v>31</v>
      </c>
      <c r="K52" s="12" t="s">
        <v>95</v>
      </c>
      <c r="L52" s="13" t="s">
        <v>267</v>
      </c>
      <c r="M52" s="12" t="s">
        <v>86</v>
      </c>
      <c r="N52" s="12" t="s">
        <v>121</v>
      </c>
      <c r="O52" s="12" t="s">
        <v>149</v>
      </c>
      <c r="P52" s="12" t="s">
        <v>38</v>
      </c>
      <c r="Q52" s="14" t="s">
        <v>268</v>
      </c>
      <c r="R52" s="12" t="s">
        <v>51</v>
      </c>
      <c r="T52" s="12" t="s">
        <v>41</v>
      </c>
    </row>
    <row r="53">
      <c r="A53" s="11">
        <v>44358.834577835645</v>
      </c>
      <c r="B53" s="12" t="s">
        <v>164</v>
      </c>
      <c r="C53" s="12" t="s">
        <v>269</v>
      </c>
      <c r="D53" s="12" t="s">
        <v>270</v>
      </c>
      <c r="E53" s="12" t="s">
        <v>271</v>
      </c>
      <c r="F53" s="12" t="s">
        <v>44</v>
      </c>
      <c r="G53" s="12" t="s">
        <v>45</v>
      </c>
      <c r="H53" s="12" t="s">
        <v>145</v>
      </c>
      <c r="I53" s="12" t="s">
        <v>146</v>
      </c>
      <c r="J53" s="12" t="s">
        <v>32</v>
      </c>
      <c r="K53" s="12" t="s">
        <v>272</v>
      </c>
      <c r="L53" s="13" t="s">
        <v>267</v>
      </c>
      <c r="M53" s="12" t="s">
        <v>86</v>
      </c>
      <c r="N53" s="12" t="s">
        <v>148</v>
      </c>
      <c r="O53" s="12" t="s">
        <v>273</v>
      </c>
      <c r="P53" s="12" t="s">
        <v>38</v>
      </c>
      <c r="Q53" s="14" t="s">
        <v>274</v>
      </c>
      <c r="R53" s="12" t="s">
        <v>51</v>
      </c>
      <c r="T53" s="12" t="s">
        <v>41</v>
      </c>
    </row>
    <row r="54">
      <c r="A54" s="11">
        <v>44358.83698482639</v>
      </c>
      <c r="B54" s="12" t="s">
        <v>164</v>
      </c>
      <c r="C54" s="12" t="s">
        <v>275</v>
      </c>
      <c r="D54" s="12" t="s">
        <v>276</v>
      </c>
      <c r="E54" s="12" t="s">
        <v>43</v>
      </c>
      <c r="F54" s="12" t="s">
        <v>54</v>
      </c>
      <c r="G54" s="12" t="s">
        <v>144</v>
      </c>
      <c r="H54" s="12" t="s">
        <v>167</v>
      </c>
      <c r="I54" s="12" t="s">
        <v>146</v>
      </c>
      <c r="K54" s="12" t="s">
        <v>277</v>
      </c>
      <c r="L54" s="13" t="s">
        <v>267</v>
      </c>
      <c r="M54" s="12" t="s">
        <v>86</v>
      </c>
      <c r="N54" s="12" t="s">
        <v>36</v>
      </c>
      <c r="O54" s="12" t="s">
        <v>278</v>
      </c>
      <c r="P54" s="12" t="s">
        <v>38</v>
      </c>
      <c r="Q54" s="14" t="s">
        <v>279</v>
      </c>
      <c r="R54" s="12" t="s">
        <v>51</v>
      </c>
      <c r="T54" s="12" t="s">
        <v>52</v>
      </c>
    </row>
    <row r="55">
      <c r="A55" s="11">
        <v>44377.486327569444</v>
      </c>
      <c r="B55" s="12" t="s">
        <v>280</v>
      </c>
      <c r="C55" s="12" t="s">
        <v>281</v>
      </c>
      <c r="D55" s="12" t="s">
        <v>282</v>
      </c>
      <c r="E55" s="12" t="s">
        <v>283</v>
      </c>
      <c r="F55" s="12" t="s">
        <v>44</v>
      </c>
      <c r="G55" s="12" t="s">
        <v>45</v>
      </c>
      <c r="H55" s="12" t="s">
        <v>284</v>
      </c>
      <c r="I55" s="12" t="s">
        <v>31</v>
      </c>
      <c r="J55" s="12" t="s">
        <v>138</v>
      </c>
      <c r="K55" s="12" t="s">
        <v>95</v>
      </c>
      <c r="L55" s="13" t="s">
        <v>267</v>
      </c>
      <c r="M55" s="12" t="s">
        <v>35</v>
      </c>
      <c r="N55" s="12" t="s">
        <v>243</v>
      </c>
      <c r="O55" s="12" t="s">
        <v>285</v>
      </c>
      <c r="P55" s="12" t="s">
        <v>61</v>
      </c>
      <c r="Q55" s="14" t="s">
        <v>286</v>
      </c>
      <c r="R55" s="12" t="s">
        <v>51</v>
      </c>
      <c r="T55" s="12" t="s">
        <v>52</v>
      </c>
    </row>
    <row r="56">
      <c r="A56" s="11">
        <v>44383.52356494213</v>
      </c>
      <c r="B56" s="12" t="s">
        <v>24</v>
      </c>
      <c r="C56" s="12" t="s">
        <v>151</v>
      </c>
      <c r="D56" s="12" t="s">
        <v>152</v>
      </c>
      <c r="E56" s="12" t="s">
        <v>67</v>
      </c>
      <c r="F56" s="12" t="s">
        <v>44</v>
      </c>
      <c r="G56" s="12" t="s">
        <v>45</v>
      </c>
      <c r="H56" s="12" t="s">
        <v>154</v>
      </c>
      <c r="I56" s="12" t="s">
        <v>31</v>
      </c>
      <c r="J56" s="12" t="s">
        <v>155</v>
      </c>
      <c r="K56" s="12" t="s">
        <v>287</v>
      </c>
      <c r="L56" s="13" t="s">
        <v>267</v>
      </c>
      <c r="M56" s="12" t="s">
        <v>35</v>
      </c>
      <c r="N56" s="12" t="s">
        <v>87</v>
      </c>
      <c r="O56" s="12" t="s">
        <v>288</v>
      </c>
      <c r="P56" s="12" t="s">
        <v>61</v>
      </c>
      <c r="Q56" s="14" t="s">
        <v>289</v>
      </c>
      <c r="R56" s="12" t="s">
        <v>51</v>
      </c>
      <c r="T56" s="12" t="s">
        <v>52</v>
      </c>
    </row>
    <row r="57">
      <c r="A57" s="11">
        <v>44383.53215697917</v>
      </c>
      <c r="B57" s="12" t="s">
        <v>24</v>
      </c>
      <c r="C57" s="12" t="s">
        <v>290</v>
      </c>
      <c r="D57" s="12" t="s">
        <v>291</v>
      </c>
      <c r="E57" s="12" t="s">
        <v>258</v>
      </c>
      <c r="F57" s="12" t="s">
        <v>28</v>
      </c>
      <c r="G57" s="12" t="s">
        <v>29</v>
      </c>
      <c r="H57" s="12" t="s">
        <v>30</v>
      </c>
      <c r="I57" s="12" t="s">
        <v>32</v>
      </c>
      <c r="J57" s="12" t="s">
        <v>31</v>
      </c>
      <c r="K57" s="12" t="s">
        <v>287</v>
      </c>
      <c r="L57" s="13" t="s">
        <v>267</v>
      </c>
      <c r="M57" s="12" t="s">
        <v>35</v>
      </c>
      <c r="N57" s="12" t="s">
        <v>169</v>
      </c>
      <c r="O57" s="12" t="s">
        <v>292</v>
      </c>
      <c r="P57" s="12" t="s">
        <v>61</v>
      </c>
      <c r="Q57" s="14" t="s">
        <v>293</v>
      </c>
      <c r="R57" s="12" t="s">
        <v>51</v>
      </c>
      <c r="T57" s="12" t="s">
        <v>41</v>
      </c>
    </row>
    <row r="58">
      <c r="A58" s="11">
        <v>44383.53569079861</v>
      </c>
      <c r="B58" s="12" t="s">
        <v>24</v>
      </c>
      <c r="C58" s="12" t="s">
        <v>294</v>
      </c>
      <c r="D58" s="12" t="s">
        <v>295</v>
      </c>
      <c r="E58" s="12" t="s">
        <v>43</v>
      </c>
      <c r="F58" s="12" t="s">
        <v>54</v>
      </c>
      <c r="G58" s="12" t="s">
        <v>29</v>
      </c>
      <c r="H58" s="12" t="s">
        <v>296</v>
      </c>
      <c r="I58" s="12" t="s">
        <v>32</v>
      </c>
      <c r="J58" s="12" t="s">
        <v>155</v>
      </c>
      <c r="K58" s="12" t="s">
        <v>57</v>
      </c>
      <c r="L58" s="13" t="s">
        <v>267</v>
      </c>
      <c r="M58" s="12" t="s">
        <v>58</v>
      </c>
      <c r="N58" s="12" t="s">
        <v>87</v>
      </c>
      <c r="O58" s="12" t="s">
        <v>297</v>
      </c>
      <c r="P58" s="12" t="s">
        <v>38</v>
      </c>
      <c r="Q58" s="14" t="s">
        <v>298</v>
      </c>
      <c r="R58" s="12" t="s">
        <v>40</v>
      </c>
      <c r="S58" s="12" t="s">
        <v>299</v>
      </c>
      <c r="T58" s="12" t="s">
        <v>52</v>
      </c>
    </row>
    <row r="59">
      <c r="Q59" s="9"/>
    </row>
    <row r="60">
      <c r="A60" s="10" t="s">
        <v>300</v>
      </c>
      <c r="Q60" s="9"/>
    </row>
    <row r="61">
      <c r="Q61" s="9"/>
    </row>
    <row r="62">
      <c r="A62" s="11">
        <v>44417.66853092593</v>
      </c>
      <c r="B62" s="12" t="s">
        <v>24</v>
      </c>
      <c r="C62" s="12" t="s">
        <v>301</v>
      </c>
      <c r="D62" s="12" t="s">
        <v>302</v>
      </c>
      <c r="E62" s="12" t="s">
        <v>84</v>
      </c>
      <c r="F62" s="12" t="s">
        <v>54</v>
      </c>
      <c r="G62" s="12" t="s">
        <v>29</v>
      </c>
      <c r="H62" s="12" t="s">
        <v>77</v>
      </c>
      <c r="I62" s="12" t="s">
        <v>118</v>
      </c>
      <c r="J62" s="12" t="s">
        <v>303</v>
      </c>
      <c r="K62" s="12" t="s">
        <v>304</v>
      </c>
      <c r="L62" s="13" t="s">
        <v>305</v>
      </c>
      <c r="M62" s="12" t="s">
        <v>58</v>
      </c>
      <c r="N62" s="12" t="s">
        <v>87</v>
      </c>
      <c r="O62" s="12" t="s">
        <v>288</v>
      </c>
      <c r="P62" s="12" t="s">
        <v>38</v>
      </c>
      <c r="Q62" s="14" t="s">
        <v>306</v>
      </c>
      <c r="R62" s="12" t="s">
        <v>40</v>
      </c>
      <c r="S62" s="12" t="s">
        <v>307</v>
      </c>
      <c r="T62" s="12" t="s">
        <v>52</v>
      </c>
    </row>
    <row r="63">
      <c r="A63" s="11">
        <v>44417.672608125</v>
      </c>
      <c r="B63" s="12" t="s">
        <v>24</v>
      </c>
      <c r="C63" s="12" t="s">
        <v>308</v>
      </c>
      <c r="D63" s="12" t="s">
        <v>309</v>
      </c>
      <c r="E63" s="12" t="s">
        <v>310</v>
      </c>
      <c r="F63" s="12" t="s">
        <v>44</v>
      </c>
      <c r="G63" s="12" t="s">
        <v>45</v>
      </c>
      <c r="H63" s="12" t="s">
        <v>30</v>
      </c>
      <c r="I63" s="12" t="s">
        <v>31</v>
      </c>
      <c r="J63" s="12" t="s">
        <v>311</v>
      </c>
      <c r="K63" s="12" t="s">
        <v>95</v>
      </c>
      <c r="L63" s="13" t="s">
        <v>305</v>
      </c>
      <c r="M63" s="12" t="s">
        <v>58</v>
      </c>
      <c r="N63" s="12" t="s">
        <v>87</v>
      </c>
      <c r="O63" s="12" t="s">
        <v>312</v>
      </c>
      <c r="P63" s="12" t="s">
        <v>38</v>
      </c>
      <c r="Q63" s="14" t="s">
        <v>313</v>
      </c>
      <c r="R63" s="12" t="s">
        <v>51</v>
      </c>
      <c r="T63" s="12" t="s">
        <v>52</v>
      </c>
    </row>
    <row r="64">
      <c r="A64" s="11">
        <v>44417.67475855324</v>
      </c>
      <c r="B64" s="12" t="s">
        <v>24</v>
      </c>
      <c r="C64" s="12" t="s">
        <v>314</v>
      </c>
      <c r="D64" s="12" t="s">
        <v>265</v>
      </c>
      <c r="E64" s="12" t="s">
        <v>43</v>
      </c>
      <c r="F64" s="12" t="s">
        <v>44</v>
      </c>
      <c r="G64" s="12" t="s">
        <v>45</v>
      </c>
      <c r="H64" s="12" t="s">
        <v>137</v>
      </c>
      <c r="I64" s="12" t="s">
        <v>146</v>
      </c>
      <c r="J64" s="12" t="s">
        <v>31</v>
      </c>
      <c r="K64" s="12" t="s">
        <v>57</v>
      </c>
      <c r="L64" s="13" t="s">
        <v>305</v>
      </c>
      <c r="M64" s="12" t="s">
        <v>86</v>
      </c>
      <c r="N64" s="12" t="s">
        <v>87</v>
      </c>
      <c r="O64" s="12" t="s">
        <v>149</v>
      </c>
      <c r="P64" s="12" t="s">
        <v>38</v>
      </c>
      <c r="Q64" s="14" t="s">
        <v>268</v>
      </c>
      <c r="R64" s="12" t="s">
        <v>51</v>
      </c>
      <c r="T64" s="12" t="s">
        <v>52</v>
      </c>
    </row>
    <row r="65">
      <c r="A65" s="11">
        <v>44417.67671611111</v>
      </c>
      <c r="B65" s="12" t="s">
        <v>24</v>
      </c>
      <c r="C65" s="12" t="s">
        <v>315</v>
      </c>
      <c r="D65" s="12" t="s">
        <v>249</v>
      </c>
      <c r="E65" s="12" t="s">
        <v>43</v>
      </c>
      <c r="F65" s="12" t="s">
        <v>44</v>
      </c>
      <c r="G65" s="12" t="s">
        <v>45</v>
      </c>
      <c r="H65" s="12" t="s">
        <v>161</v>
      </c>
      <c r="I65" s="12" t="s">
        <v>252</v>
      </c>
      <c r="J65" s="12" t="s">
        <v>31</v>
      </c>
      <c r="K65" s="12" t="s">
        <v>95</v>
      </c>
      <c r="L65" s="13" t="s">
        <v>305</v>
      </c>
      <c r="M65" s="12" t="s">
        <v>103</v>
      </c>
      <c r="N65" s="12" t="s">
        <v>87</v>
      </c>
      <c r="O65" s="12" t="s">
        <v>88</v>
      </c>
      <c r="P65" s="12" t="s">
        <v>61</v>
      </c>
      <c r="Q65" s="14" t="s">
        <v>316</v>
      </c>
      <c r="R65" s="12" t="s">
        <v>51</v>
      </c>
      <c r="T65" s="12" t="s">
        <v>41</v>
      </c>
    </row>
    <row r="66">
      <c r="A66" s="11">
        <v>44417.70168162037</v>
      </c>
      <c r="B66" s="12" t="s">
        <v>24</v>
      </c>
      <c r="C66" s="12" t="s">
        <v>317</v>
      </c>
      <c r="D66" s="12" t="s">
        <v>25</v>
      </c>
      <c r="E66" s="12" t="s">
        <v>43</v>
      </c>
      <c r="F66" s="12" t="s">
        <v>44</v>
      </c>
      <c r="G66" s="12" t="s">
        <v>45</v>
      </c>
      <c r="H66" s="12" t="s">
        <v>46</v>
      </c>
      <c r="I66" s="12" t="s">
        <v>31</v>
      </c>
      <c r="K66" s="12" t="s">
        <v>277</v>
      </c>
      <c r="L66" s="13" t="s">
        <v>305</v>
      </c>
      <c r="M66" s="12" t="s">
        <v>86</v>
      </c>
      <c r="N66" s="12" t="s">
        <v>59</v>
      </c>
      <c r="O66" s="12" t="s">
        <v>237</v>
      </c>
      <c r="P66" s="12" t="s">
        <v>61</v>
      </c>
      <c r="Q66" s="14" t="s">
        <v>318</v>
      </c>
      <c r="R66" s="12" t="s">
        <v>51</v>
      </c>
      <c r="T66" s="12" t="s">
        <v>41</v>
      </c>
    </row>
    <row r="67">
      <c r="Q67" s="9"/>
    </row>
    <row r="68">
      <c r="A68" s="10" t="s">
        <v>319</v>
      </c>
      <c r="Q68" s="9"/>
    </row>
    <row r="69">
      <c r="Q69" s="9"/>
    </row>
    <row r="70">
      <c r="A70" s="11">
        <v>44438.66555106481</v>
      </c>
      <c r="B70" s="12" t="s">
        <v>320</v>
      </c>
      <c r="C70" s="12" t="s">
        <v>321</v>
      </c>
      <c r="D70" s="12" t="s">
        <v>322</v>
      </c>
      <c r="E70" s="12" t="s">
        <v>323</v>
      </c>
      <c r="F70" s="12" t="s">
        <v>44</v>
      </c>
      <c r="G70" s="12" t="s">
        <v>128</v>
      </c>
      <c r="H70" s="12" t="s">
        <v>30</v>
      </c>
      <c r="I70" s="12" t="s">
        <v>31</v>
      </c>
      <c r="J70" s="12" t="s">
        <v>324</v>
      </c>
      <c r="K70" s="12" t="s">
        <v>95</v>
      </c>
      <c r="L70" s="13" t="s">
        <v>325</v>
      </c>
      <c r="M70" s="12" t="s">
        <v>58</v>
      </c>
      <c r="N70" s="12" t="s">
        <v>121</v>
      </c>
      <c r="O70" s="12" t="s">
        <v>326</v>
      </c>
      <c r="P70" s="12" t="s">
        <v>61</v>
      </c>
      <c r="Q70" s="14" t="s">
        <v>327</v>
      </c>
      <c r="R70" s="12" t="s">
        <v>51</v>
      </c>
      <c r="T70" s="12" t="s">
        <v>41</v>
      </c>
    </row>
    <row r="71">
      <c r="A71" s="11">
        <v>44439.527167824075</v>
      </c>
      <c r="B71" s="12" t="s">
        <v>24</v>
      </c>
      <c r="C71" s="12" t="s">
        <v>328</v>
      </c>
      <c r="D71" s="12" t="s">
        <v>329</v>
      </c>
      <c r="E71" s="12" t="s">
        <v>330</v>
      </c>
      <c r="F71" s="12" t="s">
        <v>44</v>
      </c>
      <c r="G71" s="12" t="s">
        <v>45</v>
      </c>
      <c r="H71" s="12" t="s">
        <v>216</v>
      </c>
      <c r="I71" s="12" t="s">
        <v>31</v>
      </c>
      <c r="J71" s="12" t="s">
        <v>130</v>
      </c>
      <c r="K71" s="12" t="s">
        <v>331</v>
      </c>
      <c r="L71" s="13" t="s">
        <v>325</v>
      </c>
      <c r="M71" s="12" t="s">
        <v>35</v>
      </c>
      <c r="N71" s="12" t="s">
        <v>36</v>
      </c>
      <c r="O71" s="12" t="s">
        <v>297</v>
      </c>
      <c r="P71" s="12" t="s">
        <v>38</v>
      </c>
      <c r="Q71" s="14" t="s">
        <v>332</v>
      </c>
      <c r="R71" s="12" t="s">
        <v>51</v>
      </c>
      <c r="T71" s="12" t="s">
        <v>52</v>
      </c>
    </row>
    <row r="72">
      <c r="A72" s="11">
        <v>44439.53239609954</v>
      </c>
      <c r="B72" s="12" t="s">
        <v>24</v>
      </c>
      <c r="C72" s="12" t="s">
        <v>333</v>
      </c>
      <c r="D72" s="12" t="s">
        <v>334</v>
      </c>
      <c r="E72" s="12" t="s">
        <v>335</v>
      </c>
      <c r="F72" s="12" t="s">
        <v>54</v>
      </c>
      <c r="G72" s="12" t="s">
        <v>29</v>
      </c>
      <c r="H72" s="12" t="s">
        <v>154</v>
      </c>
      <c r="I72" s="12" t="s">
        <v>31</v>
      </c>
      <c r="J72" s="12" t="s">
        <v>252</v>
      </c>
      <c r="K72" s="12" t="s">
        <v>95</v>
      </c>
      <c r="L72" s="13" t="s">
        <v>325</v>
      </c>
      <c r="M72" s="12" t="s">
        <v>86</v>
      </c>
      <c r="N72" s="12" t="s">
        <v>87</v>
      </c>
      <c r="O72" s="12" t="s">
        <v>149</v>
      </c>
      <c r="P72" s="12" t="s">
        <v>61</v>
      </c>
      <c r="Q72" s="14" t="s">
        <v>336</v>
      </c>
      <c r="R72" s="12" t="s">
        <v>40</v>
      </c>
      <c r="S72" s="12" t="s">
        <v>337</v>
      </c>
      <c r="T72" s="12" t="s">
        <v>52</v>
      </c>
    </row>
    <row r="73">
      <c r="A73" s="11">
        <v>44439.53596028935</v>
      </c>
      <c r="B73" s="12" t="s">
        <v>24</v>
      </c>
      <c r="C73" s="12" t="s">
        <v>338</v>
      </c>
      <c r="D73" s="12" t="s">
        <v>339</v>
      </c>
      <c r="E73" s="12" t="s">
        <v>340</v>
      </c>
      <c r="F73" s="12" t="s">
        <v>28</v>
      </c>
      <c r="G73" s="12" t="s">
        <v>144</v>
      </c>
      <c r="H73" s="12" t="s">
        <v>341</v>
      </c>
      <c r="I73" s="12" t="s">
        <v>31</v>
      </c>
      <c r="J73" s="12" t="s">
        <v>32</v>
      </c>
      <c r="K73" s="12" t="s">
        <v>95</v>
      </c>
      <c r="L73" s="13" t="s">
        <v>325</v>
      </c>
      <c r="M73" s="12" t="s">
        <v>35</v>
      </c>
      <c r="N73" s="12" t="s">
        <v>87</v>
      </c>
      <c r="O73" s="12" t="s">
        <v>342</v>
      </c>
      <c r="P73" s="12" t="s">
        <v>38</v>
      </c>
      <c r="Q73" s="14" t="s">
        <v>343</v>
      </c>
      <c r="R73" s="12" t="s">
        <v>40</v>
      </c>
      <c r="S73" s="12" t="s">
        <v>344</v>
      </c>
      <c r="T73" s="12" t="s">
        <v>41</v>
      </c>
    </row>
    <row r="74">
      <c r="Q74" s="9"/>
    </row>
    <row r="75">
      <c r="A75" s="10" t="s">
        <v>345</v>
      </c>
      <c r="Q75" s="9"/>
    </row>
    <row r="76">
      <c r="Q76" s="9"/>
    </row>
    <row r="77">
      <c r="A77" s="11">
        <v>44468.66081216435</v>
      </c>
      <c r="B77" s="12" t="s">
        <v>64</v>
      </c>
      <c r="C77" s="12" t="s">
        <v>346</v>
      </c>
      <c r="D77" s="12" t="s">
        <v>347</v>
      </c>
      <c r="E77" s="12" t="s">
        <v>43</v>
      </c>
      <c r="F77" s="12" t="s">
        <v>54</v>
      </c>
      <c r="G77" s="12" t="s">
        <v>29</v>
      </c>
      <c r="H77" s="12" t="s">
        <v>107</v>
      </c>
      <c r="I77" s="12" t="s">
        <v>69</v>
      </c>
      <c r="K77" s="12" t="s">
        <v>348</v>
      </c>
      <c r="L77" s="13" t="s">
        <v>349</v>
      </c>
      <c r="M77" s="12" t="s">
        <v>58</v>
      </c>
      <c r="N77" s="12" t="s">
        <v>59</v>
      </c>
      <c r="O77" s="12" t="s">
        <v>350</v>
      </c>
      <c r="P77" s="12" t="s">
        <v>61</v>
      </c>
      <c r="Q77" s="14" t="s">
        <v>351</v>
      </c>
      <c r="R77" s="12" t="s">
        <v>40</v>
      </c>
      <c r="S77" s="12" t="s">
        <v>352</v>
      </c>
      <c r="T77" s="12" t="s">
        <v>41</v>
      </c>
    </row>
    <row r="78">
      <c r="A78" s="11">
        <v>44474.7311314699</v>
      </c>
      <c r="B78" s="12" t="s">
        <v>24</v>
      </c>
      <c r="C78" s="12" t="s">
        <v>353</v>
      </c>
      <c r="D78" s="12" t="s">
        <v>354</v>
      </c>
      <c r="E78" s="12" t="s">
        <v>355</v>
      </c>
      <c r="F78" s="12" t="s">
        <v>54</v>
      </c>
      <c r="G78" s="12" t="s">
        <v>29</v>
      </c>
      <c r="H78" s="12" t="s">
        <v>341</v>
      </c>
      <c r="I78" s="12" t="s">
        <v>356</v>
      </c>
      <c r="J78" s="12" t="s">
        <v>357</v>
      </c>
      <c r="K78" s="12" t="s">
        <v>57</v>
      </c>
      <c r="L78" s="13" t="s">
        <v>349</v>
      </c>
      <c r="M78" s="12" t="s">
        <v>86</v>
      </c>
      <c r="N78" s="12" t="s">
        <v>36</v>
      </c>
      <c r="O78" s="12" t="s">
        <v>358</v>
      </c>
      <c r="P78" s="12" t="s">
        <v>38</v>
      </c>
      <c r="Q78" s="14" t="s">
        <v>359</v>
      </c>
      <c r="R78" s="12" t="s">
        <v>51</v>
      </c>
      <c r="T78" s="12" t="s">
        <v>41</v>
      </c>
    </row>
    <row r="79">
      <c r="A79" s="11">
        <v>44474.73520913195</v>
      </c>
      <c r="B79" s="12" t="s">
        <v>24</v>
      </c>
      <c r="C79" s="12" t="s">
        <v>360</v>
      </c>
      <c r="D79" s="12" t="s">
        <v>361</v>
      </c>
      <c r="E79" s="12" t="s">
        <v>43</v>
      </c>
      <c r="F79" s="12" t="s">
        <v>44</v>
      </c>
      <c r="G79" s="12" t="s">
        <v>45</v>
      </c>
      <c r="H79" s="12" t="s">
        <v>216</v>
      </c>
      <c r="I79" s="12" t="s">
        <v>31</v>
      </c>
      <c r="J79" s="12" t="s">
        <v>56</v>
      </c>
      <c r="K79" s="12" t="s">
        <v>95</v>
      </c>
      <c r="L79" s="13" t="s">
        <v>349</v>
      </c>
      <c r="M79" s="12" t="s">
        <v>58</v>
      </c>
      <c r="N79" s="12" t="s">
        <v>87</v>
      </c>
      <c r="O79" s="12" t="s">
        <v>362</v>
      </c>
      <c r="P79" s="12" t="s">
        <v>38</v>
      </c>
      <c r="Q79" s="14" t="s">
        <v>363</v>
      </c>
      <c r="R79" s="12" t="s">
        <v>40</v>
      </c>
      <c r="S79" s="12" t="s">
        <v>364</v>
      </c>
      <c r="T79" s="12" t="s">
        <v>52</v>
      </c>
    </row>
    <row r="80">
      <c r="A80" s="11">
        <v>44474.73915821759</v>
      </c>
      <c r="B80" s="12" t="s">
        <v>24</v>
      </c>
      <c r="C80" s="12" t="s">
        <v>365</v>
      </c>
      <c r="D80" s="12" t="s">
        <v>25</v>
      </c>
      <c r="E80" s="12" t="s">
        <v>366</v>
      </c>
      <c r="F80" s="12" t="s">
        <v>44</v>
      </c>
      <c r="G80" s="12" t="s">
        <v>144</v>
      </c>
      <c r="H80" s="12" t="s">
        <v>46</v>
      </c>
      <c r="I80" s="12" t="s">
        <v>31</v>
      </c>
      <c r="J80" s="12" t="s">
        <v>146</v>
      </c>
      <c r="K80" s="12" t="s">
        <v>367</v>
      </c>
      <c r="L80" s="13" t="s">
        <v>349</v>
      </c>
      <c r="M80" s="12" t="s">
        <v>86</v>
      </c>
      <c r="N80" s="12" t="s">
        <v>87</v>
      </c>
      <c r="O80" s="12" t="s">
        <v>368</v>
      </c>
      <c r="P80" s="12" t="s">
        <v>61</v>
      </c>
      <c r="Q80" s="14" t="s">
        <v>369</v>
      </c>
      <c r="R80" s="12" t="s">
        <v>40</v>
      </c>
      <c r="S80" s="12" t="s">
        <v>370</v>
      </c>
      <c r="T80" s="12" t="s">
        <v>52</v>
      </c>
    </row>
    <row r="81">
      <c r="Q81" s="9"/>
    </row>
    <row r="82">
      <c r="A82" s="10" t="s">
        <v>371</v>
      </c>
      <c r="Q82" s="9"/>
    </row>
    <row r="83">
      <c r="Q83" s="9"/>
    </row>
    <row r="84">
      <c r="A84" s="11">
        <v>44481.54224908564</v>
      </c>
      <c r="B84" s="12" t="s">
        <v>247</v>
      </c>
      <c r="C84" s="12" t="s">
        <v>372</v>
      </c>
      <c r="D84" s="12" t="s">
        <v>373</v>
      </c>
      <c r="E84" s="12" t="s">
        <v>43</v>
      </c>
      <c r="F84" s="12" t="s">
        <v>374</v>
      </c>
      <c r="G84" s="12" t="s">
        <v>128</v>
      </c>
      <c r="H84" s="12" t="s">
        <v>161</v>
      </c>
      <c r="I84" s="12" t="s">
        <v>252</v>
      </c>
      <c r="J84" s="12" t="s">
        <v>375</v>
      </c>
      <c r="K84" s="12" t="s">
        <v>376</v>
      </c>
      <c r="L84" s="13" t="s">
        <v>377</v>
      </c>
      <c r="M84" s="12" t="s">
        <v>58</v>
      </c>
      <c r="N84" s="12" t="s">
        <v>87</v>
      </c>
      <c r="O84" s="12" t="s">
        <v>378</v>
      </c>
      <c r="P84" s="12" t="s">
        <v>61</v>
      </c>
      <c r="Q84" s="14" t="s">
        <v>379</v>
      </c>
      <c r="R84" s="12" t="s">
        <v>51</v>
      </c>
      <c r="T84" s="12" t="s">
        <v>41</v>
      </c>
    </row>
    <row r="85">
      <c r="A85" s="11">
        <v>44502.730671620375</v>
      </c>
      <c r="B85" s="12" t="s">
        <v>24</v>
      </c>
      <c r="C85" s="12" t="s">
        <v>380</v>
      </c>
      <c r="D85" s="12" t="s">
        <v>381</v>
      </c>
      <c r="E85" s="12" t="s">
        <v>84</v>
      </c>
      <c r="F85" s="12" t="s">
        <v>44</v>
      </c>
      <c r="G85" s="12" t="s">
        <v>45</v>
      </c>
      <c r="H85" s="12" t="s">
        <v>382</v>
      </c>
      <c r="I85" s="12" t="s">
        <v>32</v>
      </c>
      <c r="J85" s="12" t="s">
        <v>197</v>
      </c>
      <c r="K85" s="12" t="s">
        <v>95</v>
      </c>
      <c r="L85" s="13" t="s">
        <v>377</v>
      </c>
      <c r="M85" s="12" t="s">
        <v>58</v>
      </c>
      <c r="N85" s="12" t="s">
        <v>87</v>
      </c>
      <c r="O85" s="12" t="s">
        <v>383</v>
      </c>
      <c r="P85" s="12" t="s">
        <v>61</v>
      </c>
      <c r="Q85" s="14" t="s">
        <v>384</v>
      </c>
      <c r="R85" s="12" t="s">
        <v>51</v>
      </c>
      <c r="T85" s="12" t="s">
        <v>41</v>
      </c>
    </row>
    <row r="86">
      <c r="A86" s="11">
        <v>44503.702216122685</v>
      </c>
      <c r="B86" s="12" t="s">
        <v>133</v>
      </c>
      <c r="C86" s="12" t="s">
        <v>385</v>
      </c>
      <c r="D86" s="12" t="s">
        <v>386</v>
      </c>
      <c r="E86" s="12" t="s">
        <v>43</v>
      </c>
      <c r="F86" s="12" t="s">
        <v>54</v>
      </c>
      <c r="G86" s="12" t="s">
        <v>45</v>
      </c>
      <c r="H86" s="12" t="s">
        <v>387</v>
      </c>
      <c r="I86" s="12" t="s">
        <v>32</v>
      </c>
      <c r="J86" s="12" t="s">
        <v>260</v>
      </c>
      <c r="K86" s="12" t="s">
        <v>388</v>
      </c>
      <c r="L86" s="13" t="s">
        <v>377</v>
      </c>
      <c r="M86" s="12" t="s">
        <v>58</v>
      </c>
      <c r="N86" s="12" t="s">
        <v>59</v>
      </c>
      <c r="O86" s="12" t="s">
        <v>162</v>
      </c>
      <c r="P86" s="12" t="s">
        <v>61</v>
      </c>
      <c r="Q86" s="14" t="s">
        <v>389</v>
      </c>
      <c r="R86" s="12" t="s">
        <v>40</v>
      </c>
      <c r="S86" s="12" t="s">
        <v>390</v>
      </c>
      <c r="T86" s="12" t="s">
        <v>52</v>
      </c>
    </row>
    <row r="87">
      <c r="Q87" s="9"/>
    </row>
    <row r="88">
      <c r="A88" s="10" t="s">
        <v>391</v>
      </c>
      <c r="Q88" s="9"/>
    </row>
    <row r="89">
      <c r="Q89" s="9"/>
    </row>
    <row r="90">
      <c r="A90" s="11">
        <v>44530.781297430556</v>
      </c>
      <c r="B90" s="12" t="s">
        <v>320</v>
      </c>
      <c r="C90" s="12" t="s">
        <v>392</v>
      </c>
      <c r="D90" s="12" t="s">
        <v>393</v>
      </c>
      <c r="E90" s="12" t="s">
        <v>43</v>
      </c>
      <c r="F90" s="12" t="s">
        <v>54</v>
      </c>
      <c r="G90" s="12" t="s">
        <v>144</v>
      </c>
      <c r="H90" s="12" t="s">
        <v>68</v>
      </c>
      <c r="I90" s="12" t="s">
        <v>324</v>
      </c>
      <c r="J90" s="12" t="s">
        <v>32</v>
      </c>
      <c r="K90" s="12" t="s">
        <v>57</v>
      </c>
      <c r="L90" s="13" t="s">
        <v>394</v>
      </c>
      <c r="M90" s="12" t="s">
        <v>147</v>
      </c>
      <c r="N90" s="12" t="s">
        <v>121</v>
      </c>
      <c r="O90" s="12" t="s">
        <v>88</v>
      </c>
      <c r="P90" s="12" t="s">
        <v>61</v>
      </c>
      <c r="Q90" s="14" t="s">
        <v>395</v>
      </c>
      <c r="R90" s="12" t="s">
        <v>40</v>
      </c>
      <c r="S90" s="12" t="s">
        <v>396</v>
      </c>
      <c r="T90" s="12" t="s">
        <v>52</v>
      </c>
    </row>
    <row r="91">
      <c r="A91" s="11">
        <v>44536.52666524306</v>
      </c>
      <c r="B91" s="12" t="s">
        <v>24</v>
      </c>
      <c r="C91" s="12" t="s">
        <v>25</v>
      </c>
      <c r="D91" s="12" t="s">
        <v>397</v>
      </c>
      <c r="E91" s="12" t="s">
        <v>398</v>
      </c>
      <c r="F91" s="12" t="s">
        <v>44</v>
      </c>
      <c r="G91" s="12" t="s">
        <v>45</v>
      </c>
      <c r="H91" s="12" t="s">
        <v>216</v>
      </c>
      <c r="I91" s="12" t="s">
        <v>260</v>
      </c>
      <c r="J91" s="12" t="s">
        <v>31</v>
      </c>
      <c r="K91" s="12" t="s">
        <v>57</v>
      </c>
      <c r="L91" s="13" t="s">
        <v>394</v>
      </c>
      <c r="M91" s="12" t="s">
        <v>35</v>
      </c>
      <c r="N91" s="12" t="s">
        <v>36</v>
      </c>
      <c r="O91" s="12" t="s">
        <v>399</v>
      </c>
      <c r="P91" s="12" t="s">
        <v>38</v>
      </c>
      <c r="Q91" s="14" t="s">
        <v>400</v>
      </c>
      <c r="R91" s="12" t="s">
        <v>51</v>
      </c>
      <c r="T91" s="12" t="s">
        <v>41</v>
      </c>
    </row>
    <row r="92">
      <c r="A92" s="11">
        <v>44536.52933259259</v>
      </c>
      <c r="B92" s="12" t="s">
        <v>24</v>
      </c>
      <c r="C92" s="12" t="s">
        <v>353</v>
      </c>
      <c r="D92" s="12" t="s">
        <v>354</v>
      </c>
      <c r="E92" s="12" t="s">
        <v>401</v>
      </c>
      <c r="F92" s="12" t="s">
        <v>54</v>
      </c>
      <c r="G92" s="12" t="s">
        <v>29</v>
      </c>
      <c r="H92" s="12" t="s">
        <v>341</v>
      </c>
      <c r="I92" s="12" t="s">
        <v>356</v>
      </c>
      <c r="J92" s="12" t="s">
        <v>31</v>
      </c>
      <c r="K92" s="12" t="s">
        <v>57</v>
      </c>
      <c r="L92" s="13" t="s">
        <v>394</v>
      </c>
      <c r="M92" s="12" t="s">
        <v>35</v>
      </c>
      <c r="N92" s="12" t="s">
        <v>402</v>
      </c>
      <c r="O92" s="12" t="s">
        <v>403</v>
      </c>
      <c r="P92" s="12" t="s">
        <v>61</v>
      </c>
      <c r="Q92" s="14" t="s">
        <v>404</v>
      </c>
      <c r="R92" s="12" t="s">
        <v>40</v>
      </c>
      <c r="S92" s="12" t="s">
        <v>405</v>
      </c>
      <c r="T92" s="12" t="s">
        <v>52</v>
      </c>
    </row>
    <row r="93">
      <c r="A93" s="11">
        <v>44536.53722008102</v>
      </c>
      <c r="B93" s="12" t="s">
        <v>24</v>
      </c>
      <c r="C93" s="12" t="s">
        <v>406</v>
      </c>
      <c r="D93" s="12" t="s">
        <v>407</v>
      </c>
      <c r="E93" s="12" t="s">
        <v>43</v>
      </c>
      <c r="F93" s="12" t="s">
        <v>54</v>
      </c>
      <c r="G93" s="12" t="s">
        <v>29</v>
      </c>
      <c r="H93" s="12" t="s">
        <v>216</v>
      </c>
      <c r="I93" s="12" t="s">
        <v>31</v>
      </c>
      <c r="K93" s="12" t="s">
        <v>408</v>
      </c>
      <c r="L93" s="13" t="s">
        <v>394</v>
      </c>
      <c r="M93" s="12" t="s">
        <v>103</v>
      </c>
      <c r="N93" s="12" t="s">
        <v>36</v>
      </c>
      <c r="O93" s="12" t="s">
        <v>261</v>
      </c>
      <c r="P93" s="12" t="s">
        <v>38</v>
      </c>
      <c r="Q93" s="14" t="s">
        <v>409</v>
      </c>
      <c r="R93" s="12" t="s">
        <v>40</v>
      </c>
      <c r="S93" s="12" t="s">
        <v>410</v>
      </c>
      <c r="T93" s="12" t="s">
        <v>41</v>
      </c>
    </row>
    <row r="94">
      <c r="A94" s="11">
        <v>44536.54352199074</v>
      </c>
      <c r="B94" s="12" t="s">
        <v>24</v>
      </c>
      <c r="C94" s="12" t="s">
        <v>411</v>
      </c>
      <c r="D94" s="12" t="s">
        <v>412</v>
      </c>
      <c r="E94" s="12" t="s">
        <v>43</v>
      </c>
      <c r="F94" s="12" t="s">
        <v>44</v>
      </c>
      <c r="G94" s="12" t="s">
        <v>45</v>
      </c>
      <c r="H94" s="12" t="s">
        <v>46</v>
      </c>
      <c r="I94" s="12" t="s">
        <v>31</v>
      </c>
      <c r="K94" s="12" t="s">
        <v>413</v>
      </c>
      <c r="L94" s="13" t="s">
        <v>394</v>
      </c>
      <c r="M94" s="12" t="s">
        <v>58</v>
      </c>
      <c r="N94" s="12" t="s">
        <v>36</v>
      </c>
      <c r="O94" s="12" t="s">
        <v>157</v>
      </c>
      <c r="P94" s="12" t="s">
        <v>61</v>
      </c>
      <c r="Q94" s="14" t="s">
        <v>414</v>
      </c>
      <c r="R94" s="12" t="s">
        <v>51</v>
      </c>
      <c r="T94" s="12" t="s">
        <v>41</v>
      </c>
    </row>
    <row r="95">
      <c r="A95" s="11">
        <v>44536.54817819444</v>
      </c>
      <c r="B95" s="12" t="s">
        <v>24</v>
      </c>
      <c r="C95" s="12" t="s">
        <v>415</v>
      </c>
      <c r="D95" s="12" t="s">
        <v>416</v>
      </c>
      <c r="E95" s="12" t="s">
        <v>67</v>
      </c>
      <c r="F95" s="12" t="s">
        <v>54</v>
      </c>
      <c r="G95" s="12" t="s">
        <v>29</v>
      </c>
      <c r="H95" s="12" t="s">
        <v>417</v>
      </c>
      <c r="I95" s="12" t="s">
        <v>356</v>
      </c>
      <c r="J95" s="12" t="s">
        <v>31</v>
      </c>
      <c r="K95" s="12" t="s">
        <v>418</v>
      </c>
      <c r="L95" s="13" t="s">
        <v>394</v>
      </c>
      <c r="M95" s="12" t="s">
        <v>103</v>
      </c>
      <c r="N95" s="12" t="s">
        <v>59</v>
      </c>
      <c r="O95" s="12" t="s">
        <v>419</v>
      </c>
      <c r="P95" s="12" t="s">
        <v>61</v>
      </c>
      <c r="Q95" s="14" t="s">
        <v>420</v>
      </c>
      <c r="R95" s="12" t="s">
        <v>51</v>
      </c>
      <c r="T95" s="12" t="s">
        <v>52</v>
      </c>
    </row>
    <row r="96">
      <c r="A96" s="11">
        <v>44536.55093332176</v>
      </c>
      <c r="B96" s="12" t="s">
        <v>24</v>
      </c>
      <c r="C96" s="12" t="s">
        <v>421</v>
      </c>
      <c r="D96" s="12" t="s">
        <v>422</v>
      </c>
      <c r="E96" s="12" t="s">
        <v>67</v>
      </c>
      <c r="F96" s="12" t="s">
        <v>44</v>
      </c>
      <c r="G96" s="12" t="s">
        <v>45</v>
      </c>
      <c r="H96" s="12" t="s">
        <v>107</v>
      </c>
      <c r="I96" s="12" t="s">
        <v>31</v>
      </c>
      <c r="J96" s="12" t="s">
        <v>32</v>
      </c>
      <c r="K96" s="12" t="s">
        <v>423</v>
      </c>
      <c r="L96" s="13" t="s">
        <v>394</v>
      </c>
      <c r="M96" s="12" t="s">
        <v>103</v>
      </c>
      <c r="N96" s="12" t="s">
        <v>59</v>
      </c>
      <c r="O96" s="12" t="s">
        <v>424</v>
      </c>
      <c r="P96" s="12" t="s">
        <v>61</v>
      </c>
      <c r="Q96" s="14" t="s">
        <v>425</v>
      </c>
      <c r="R96" s="12" t="s">
        <v>51</v>
      </c>
      <c r="T96" s="12" t="s">
        <v>41</v>
      </c>
    </row>
    <row r="97">
      <c r="Q97" s="9"/>
    </row>
    <row r="98">
      <c r="Q98" s="9"/>
    </row>
    <row r="99">
      <c r="A99" s="10" t="s">
        <v>426</v>
      </c>
      <c r="Q99" s="9"/>
    </row>
    <row r="100">
      <c r="Q100" s="9"/>
    </row>
    <row r="101">
      <c r="A101" s="11">
        <v>44571.51712853009</v>
      </c>
      <c r="B101" s="12" t="s">
        <v>24</v>
      </c>
      <c r="C101" s="12" t="s">
        <v>427</v>
      </c>
      <c r="D101" s="12" t="s">
        <v>428</v>
      </c>
      <c r="E101" s="12" t="s">
        <v>84</v>
      </c>
      <c r="F101" s="12" t="s">
        <v>44</v>
      </c>
      <c r="G101" s="12" t="s">
        <v>45</v>
      </c>
      <c r="H101" s="12" t="s">
        <v>216</v>
      </c>
      <c r="I101" s="12" t="s">
        <v>31</v>
      </c>
      <c r="J101" s="12" t="s">
        <v>32</v>
      </c>
      <c r="K101" s="12" t="s">
        <v>429</v>
      </c>
      <c r="L101" s="13" t="s">
        <v>430</v>
      </c>
      <c r="M101" s="12" t="s">
        <v>103</v>
      </c>
      <c r="N101" s="12" t="s">
        <v>36</v>
      </c>
      <c r="O101" s="12" t="s">
        <v>431</v>
      </c>
      <c r="P101" s="12" t="s">
        <v>38</v>
      </c>
      <c r="Q101" s="12" t="s">
        <v>432</v>
      </c>
      <c r="R101" s="12" t="s">
        <v>40</v>
      </c>
      <c r="S101" s="12" t="s">
        <v>433</v>
      </c>
      <c r="T101" s="12" t="s">
        <v>41</v>
      </c>
    </row>
    <row r="102">
      <c r="A102" s="11">
        <v>44571.52287678241</v>
      </c>
      <c r="B102" s="12" t="s">
        <v>24</v>
      </c>
      <c r="C102" s="12" t="s">
        <v>434</v>
      </c>
      <c r="D102" s="12" t="s">
        <v>435</v>
      </c>
      <c r="E102" s="12" t="s">
        <v>84</v>
      </c>
      <c r="F102" s="12" t="s">
        <v>54</v>
      </c>
      <c r="G102" s="12" t="s">
        <v>29</v>
      </c>
      <c r="H102" s="12" t="s">
        <v>387</v>
      </c>
      <c r="I102" s="12" t="s">
        <v>31</v>
      </c>
      <c r="J102" s="12" t="s">
        <v>197</v>
      </c>
      <c r="K102" s="12" t="s">
        <v>95</v>
      </c>
      <c r="L102" s="13" t="s">
        <v>430</v>
      </c>
      <c r="M102" s="12" t="s">
        <v>35</v>
      </c>
      <c r="N102" s="12" t="s">
        <v>36</v>
      </c>
      <c r="O102" s="12" t="s">
        <v>261</v>
      </c>
      <c r="P102" s="12" t="s">
        <v>38</v>
      </c>
      <c r="Q102" s="12" t="s">
        <v>436</v>
      </c>
      <c r="R102" s="12" t="s">
        <v>40</v>
      </c>
      <c r="S102" s="12" t="s">
        <v>437</v>
      </c>
      <c r="T102" s="12" t="s">
        <v>52</v>
      </c>
    </row>
    <row r="103">
      <c r="A103" s="11">
        <v>44571.52701856481</v>
      </c>
      <c r="B103" s="12" t="s">
        <v>24</v>
      </c>
      <c r="C103" s="12" t="s">
        <v>438</v>
      </c>
      <c r="D103" s="12" t="s">
        <v>439</v>
      </c>
      <c r="E103" s="12" t="s">
        <v>440</v>
      </c>
      <c r="F103" s="12" t="s">
        <v>44</v>
      </c>
      <c r="G103" s="12" t="s">
        <v>45</v>
      </c>
      <c r="H103" s="12" t="s">
        <v>154</v>
      </c>
      <c r="I103" s="12" t="s">
        <v>31</v>
      </c>
      <c r="K103" s="12" t="s">
        <v>429</v>
      </c>
      <c r="L103" s="13" t="s">
        <v>430</v>
      </c>
      <c r="M103" s="12" t="s">
        <v>103</v>
      </c>
      <c r="N103" s="12" t="s">
        <v>36</v>
      </c>
      <c r="O103" s="12" t="s">
        <v>441</v>
      </c>
      <c r="P103" s="12" t="s">
        <v>38</v>
      </c>
      <c r="Q103" s="12" t="s">
        <v>442</v>
      </c>
      <c r="R103" s="12" t="s">
        <v>51</v>
      </c>
      <c r="T103" s="12" t="s">
        <v>41</v>
      </c>
    </row>
    <row r="104">
      <c r="Q104" s="9"/>
    </row>
    <row r="105">
      <c r="Q105" s="9"/>
    </row>
    <row r="106">
      <c r="Q106" s="9"/>
    </row>
    <row r="107">
      <c r="Q107" s="9"/>
    </row>
    <row r="108">
      <c r="Q108" s="9"/>
    </row>
    <row r="109">
      <c r="Q109" s="9"/>
    </row>
    <row r="110">
      <c r="Q110" s="9"/>
    </row>
    <row r="111">
      <c r="Q111" s="9"/>
    </row>
    <row r="112">
      <c r="Q112" s="9"/>
    </row>
    <row r="113">
      <c r="Q113" s="9"/>
    </row>
    <row r="114">
      <c r="Q114" s="9"/>
    </row>
    <row r="115">
      <c r="Q115" s="9"/>
    </row>
    <row r="116">
      <c r="Q116" s="9"/>
    </row>
    <row r="117">
      <c r="Q117" s="9"/>
    </row>
    <row r="118">
      <c r="Q118" s="9"/>
    </row>
    <row r="119">
      <c r="Q119" s="9"/>
    </row>
    <row r="120">
      <c r="Q120" s="9"/>
    </row>
    <row r="121">
      <c r="Q121" s="9"/>
    </row>
    <row r="122">
      <c r="Q122" s="9"/>
    </row>
    <row r="123">
      <c r="Q123" s="9"/>
    </row>
    <row r="124">
      <c r="Q124" s="9"/>
    </row>
    <row r="125">
      <c r="Q125" s="9"/>
    </row>
    <row r="126">
      <c r="Q126" s="9"/>
    </row>
    <row r="127">
      <c r="Q127" s="9"/>
    </row>
    <row r="128">
      <c r="Q128" s="9"/>
    </row>
    <row r="129">
      <c r="Q129" s="9"/>
    </row>
    <row r="130">
      <c r="Q130" s="9"/>
    </row>
    <row r="131">
      <c r="Q131" s="9"/>
    </row>
    <row r="132">
      <c r="Q132" s="9"/>
    </row>
    <row r="133">
      <c r="Q133" s="9"/>
    </row>
    <row r="134">
      <c r="Q134" s="9"/>
    </row>
    <row r="135">
      <c r="Q135" s="9"/>
    </row>
    <row r="136">
      <c r="Q136" s="9"/>
    </row>
    <row r="137">
      <c r="Q137" s="9"/>
    </row>
    <row r="138">
      <c r="Q138" s="9"/>
    </row>
    <row r="139">
      <c r="Q139" s="9"/>
    </row>
    <row r="140">
      <c r="Q140" s="9"/>
    </row>
    <row r="141">
      <c r="Q141" s="9"/>
    </row>
    <row r="142">
      <c r="Q142" s="9"/>
    </row>
    <row r="143">
      <c r="Q143" s="9"/>
    </row>
    <row r="144">
      <c r="Q144" s="9"/>
    </row>
    <row r="145">
      <c r="Q145" s="9"/>
    </row>
    <row r="146">
      <c r="Q146" s="9"/>
    </row>
    <row r="147">
      <c r="Q147" s="9"/>
    </row>
    <row r="148">
      <c r="Q148" s="9"/>
    </row>
    <row r="149">
      <c r="Q149" s="9"/>
    </row>
    <row r="150">
      <c r="Q150" s="9"/>
    </row>
    <row r="151">
      <c r="Q151" s="9"/>
    </row>
    <row r="152">
      <c r="Q152" s="9"/>
    </row>
    <row r="153">
      <c r="Q153" s="9"/>
    </row>
    <row r="154">
      <c r="Q154" s="9"/>
    </row>
    <row r="155">
      <c r="Q155" s="9"/>
    </row>
    <row r="156">
      <c r="Q156" s="9"/>
    </row>
    <row r="157">
      <c r="Q157" s="9"/>
    </row>
    <row r="158">
      <c r="Q158" s="9"/>
    </row>
    <row r="159">
      <c r="Q159" s="9"/>
    </row>
    <row r="160">
      <c r="Q160" s="9"/>
    </row>
    <row r="161">
      <c r="Q161" s="9"/>
    </row>
    <row r="162">
      <c r="Q162" s="9"/>
    </row>
    <row r="163">
      <c r="Q163" s="9"/>
    </row>
    <row r="164">
      <c r="Q164" s="9"/>
    </row>
    <row r="165">
      <c r="Q165" s="9"/>
    </row>
    <row r="166">
      <c r="Q166" s="9"/>
    </row>
    <row r="167">
      <c r="Q167" s="9"/>
    </row>
    <row r="168">
      <c r="Q168" s="9"/>
    </row>
    <row r="169">
      <c r="Q169" s="9"/>
    </row>
    <row r="170">
      <c r="Q170" s="9"/>
    </row>
    <row r="171">
      <c r="Q171" s="9"/>
    </row>
    <row r="172">
      <c r="Q172" s="9"/>
    </row>
    <row r="173">
      <c r="Q173" s="9"/>
    </row>
    <row r="174">
      <c r="Q174" s="9"/>
    </row>
    <row r="175">
      <c r="Q175" s="9"/>
    </row>
    <row r="176">
      <c r="Q176" s="9"/>
    </row>
    <row r="177">
      <c r="Q177" s="9"/>
    </row>
    <row r="178">
      <c r="Q178" s="9"/>
    </row>
    <row r="179">
      <c r="Q179" s="9"/>
    </row>
    <row r="180">
      <c r="Q180" s="9"/>
    </row>
    <row r="181">
      <c r="Q181" s="9"/>
    </row>
    <row r="182">
      <c r="Q182" s="9"/>
    </row>
    <row r="183">
      <c r="Q183" s="9"/>
    </row>
    <row r="184">
      <c r="Q184" s="9"/>
    </row>
    <row r="185">
      <c r="Q185" s="9"/>
    </row>
    <row r="186">
      <c r="Q186" s="9"/>
    </row>
    <row r="187">
      <c r="Q187" s="9"/>
    </row>
    <row r="188">
      <c r="Q188" s="9"/>
    </row>
    <row r="189">
      <c r="Q189" s="9"/>
    </row>
    <row r="190">
      <c r="Q190" s="9"/>
    </row>
    <row r="191">
      <c r="Q191" s="9"/>
    </row>
    <row r="192">
      <c r="Q192" s="9"/>
    </row>
    <row r="193">
      <c r="Q193" s="9"/>
    </row>
    <row r="194">
      <c r="Q194" s="9"/>
    </row>
    <row r="195">
      <c r="Q195" s="9"/>
    </row>
    <row r="196">
      <c r="Q196" s="9"/>
    </row>
    <row r="197">
      <c r="Q197" s="9"/>
    </row>
    <row r="198">
      <c r="Q198" s="9"/>
    </row>
    <row r="199">
      <c r="Q199" s="9"/>
    </row>
    <row r="200">
      <c r="Q200" s="9"/>
    </row>
    <row r="201">
      <c r="Q201" s="9"/>
    </row>
    <row r="202">
      <c r="Q202" s="9"/>
    </row>
    <row r="203">
      <c r="Q203" s="9"/>
    </row>
    <row r="204">
      <c r="Q204" s="9"/>
    </row>
    <row r="205">
      <c r="Q205" s="9"/>
    </row>
    <row r="206">
      <c r="Q206" s="9"/>
    </row>
    <row r="207">
      <c r="Q207" s="9"/>
    </row>
    <row r="208">
      <c r="Q208" s="9"/>
    </row>
    <row r="209">
      <c r="Q209" s="9"/>
    </row>
    <row r="210">
      <c r="Q210" s="9"/>
    </row>
    <row r="211">
      <c r="Q211" s="9"/>
    </row>
    <row r="212">
      <c r="Q212" s="9"/>
    </row>
    <row r="213">
      <c r="Q213" s="9"/>
    </row>
    <row r="214">
      <c r="Q214" s="9"/>
    </row>
    <row r="215">
      <c r="Q215" s="9"/>
    </row>
    <row r="216">
      <c r="Q216" s="9"/>
    </row>
    <row r="217">
      <c r="Q217" s="9"/>
    </row>
    <row r="218">
      <c r="Q218" s="9"/>
    </row>
    <row r="219">
      <c r="Q219" s="9"/>
    </row>
    <row r="220">
      <c r="Q220" s="9"/>
    </row>
    <row r="221">
      <c r="Q221" s="9"/>
    </row>
    <row r="222">
      <c r="Q222" s="9"/>
    </row>
    <row r="223">
      <c r="Q223" s="9"/>
    </row>
    <row r="224">
      <c r="Q224" s="9"/>
    </row>
    <row r="225">
      <c r="Q225" s="9"/>
    </row>
    <row r="226">
      <c r="Q226" s="9"/>
    </row>
    <row r="227">
      <c r="Q227" s="9"/>
    </row>
    <row r="228">
      <c r="Q228" s="9"/>
    </row>
    <row r="229">
      <c r="Q229" s="9"/>
    </row>
    <row r="230">
      <c r="Q230" s="9"/>
    </row>
    <row r="231">
      <c r="Q231" s="9"/>
    </row>
    <row r="232">
      <c r="Q232" s="9"/>
    </row>
    <row r="233">
      <c r="Q233" s="9"/>
    </row>
    <row r="234">
      <c r="Q234" s="9"/>
    </row>
    <row r="235">
      <c r="Q235" s="9"/>
    </row>
    <row r="236">
      <c r="Q236" s="9"/>
    </row>
    <row r="237">
      <c r="Q237" s="9"/>
    </row>
    <row r="238">
      <c r="Q238" s="9"/>
    </row>
    <row r="239">
      <c r="Q239" s="9"/>
    </row>
    <row r="240">
      <c r="Q240" s="9"/>
    </row>
    <row r="241">
      <c r="Q241" s="9"/>
    </row>
    <row r="242">
      <c r="Q242" s="9"/>
    </row>
    <row r="243">
      <c r="Q243" s="9"/>
    </row>
    <row r="244">
      <c r="Q244" s="9"/>
    </row>
    <row r="245">
      <c r="Q245" s="9"/>
    </row>
    <row r="246">
      <c r="Q246" s="9"/>
    </row>
    <row r="247">
      <c r="Q247" s="9"/>
    </row>
    <row r="248">
      <c r="Q248" s="9"/>
    </row>
    <row r="249">
      <c r="Q249" s="9"/>
    </row>
    <row r="250">
      <c r="Q250" s="9"/>
    </row>
    <row r="251">
      <c r="Q251" s="9"/>
    </row>
    <row r="252">
      <c r="Q252" s="9"/>
    </row>
    <row r="253">
      <c r="Q253" s="9"/>
    </row>
    <row r="254">
      <c r="Q254" s="9"/>
    </row>
    <row r="255">
      <c r="Q255" s="9"/>
    </row>
    <row r="256">
      <c r="Q256" s="9"/>
    </row>
    <row r="257">
      <c r="Q257" s="9"/>
    </row>
    <row r="258">
      <c r="Q258" s="9"/>
    </row>
    <row r="259">
      <c r="Q259" s="9"/>
    </row>
    <row r="260">
      <c r="Q260" s="9"/>
    </row>
    <row r="261">
      <c r="Q261" s="9"/>
    </row>
    <row r="262">
      <c r="Q262" s="9"/>
    </row>
    <row r="263">
      <c r="Q263" s="9"/>
    </row>
    <row r="264">
      <c r="Q264" s="9"/>
    </row>
    <row r="265">
      <c r="Q265" s="9"/>
    </row>
    <row r="266">
      <c r="Q266" s="9"/>
    </row>
    <row r="267">
      <c r="Q267" s="9"/>
    </row>
    <row r="268">
      <c r="Q268" s="9"/>
    </row>
    <row r="269">
      <c r="Q269" s="9"/>
    </row>
    <row r="270">
      <c r="Q270" s="9"/>
    </row>
    <row r="271">
      <c r="Q271" s="9"/>
    </row>
    <row r="272">
      <c r="Q272" s="9"/>
    </row>
    <row r="273">
      <c r="Q273" s="9"/>
    </row>
    <row r="274">
      <c r="Q274" s="9"/>
    </row>
    <row r="275">
      <c r="Q275" s="9"/>
    </row>
    <row r="276">
      <c r="Q276" s="9"/>
    </row>
    <row r="277">
      <c r="Q277" s="9"/>
    </row>
    <row r="278">
      <c r="Q278" s="9"/>
    </row>
    <row r="279">
      <c r="Q279" s="9"/>
    </row>
    <row r="280">
      <c r="Q280" s="9"/>
    </row>
    <row r="281">
      <c r="Q281" s="9"/>
    </row>
    <row r="282">
      <c r="Q282" s="9"/>
    </row>
    <row r="283">
      <c r="Q283" s="9"/>
    </row>
    <row r="284">
      <c r="Q284" s="9"/>
    </row>
    <row r="285">
      <c r="Q285" s="9"/>
    </row>
    <row r="286">
      <c r="Q286" s="9"/>
    </row>
    <row r="287">
      <c r="Q287" s="9"/>
    </row>
    <row r="288">
      <c r="Q288" s="9"/>
    </row>
    <row r="289">
      <c r="Q289" s="9"/>
    </row>
    <row r="290">
      <c r="Q290" s="9"/>
    </row>
    <row r="291">
      <c r="Q291" s="9"/>
    </row>
    <row r="292">
      <c r="Q292" s="9"/>
    </row>
    <row r="293">
      <c r="Q293" s="9"/>
    </row>
    <row r="294">
      <c r="Q294" s="9"/>
    </row>
    <row r="295">
      <c r="Q295" s="9"/>
    </row>
    <row r="296">
      <c r="Q296" s="9"/>
    </row>
    <row r="297">
      <c r="Q297" s="9"/>
    </row>
    <row r="298">
      <c r="Q298" s="9"/>
    </row>
    <row r="299">
      <c r="Q299" s="9"/>
    </row>
    <row r="300">
      <c r="Q300" s="9"/>
    </row>
    <row r="301">
      <c r="Q301" s="9"/>
    </row>
    <row r="302">
      <c r="Q302" s="9"/>
    </row>
    <row r="303">
      <c r="Q303" s="9"/>
    </row>
    <row r="304">
      <c r="Q304" s="9"/>
    </row>
    <row r="305">
      <c r="Q305" s="9"/>
    </row>
    <row r="306">
      <c r="Q306" s="9"/>
    </row>
    <row r="307">
      <c r="Q307" s="9"/>
    </row>
    <row r="308">
      <c r="Q308" s="9"/>
    </row>
    <row r="309">
      <c r="Q309" s="9"/>
    </row>
    <row r="310">
      <c r="Q310" s="9"/>
    </row>
    <row r="311">
      <c r="Q311" s="9"/>
    </row>
    <row r="312">
      <c r="Q312" s="9"/>
    </row>
    <row r="313">
      <c r="Q313" s="9"/>
    </row>
    <row r="314">
      <c r="Q314" s="9"/>
    </row>
    <row r="315">
      <c r="Q315" s="9"/>
    </row>
    <row r="316">
      <c r="Q316" s="9"/>
    </row>
    <row r="317">
      <c r="Q317" s="9"/>
    </row>
    <row r="318">
      <c r="Q318" s="9"/>
    </row>
    <row r="319">
      <c r="Q319" s="9"/>
    </row>
    <row r="320">
      <c r="Q320" s="9"/>
    </row>
    <row r="321">
      <c r="Q321" s="9"/>
    </row>
    <row r="322">
      <c r="Q322" s="9"/>
    </row>
    <row r="323">
      <c r="Q323" s="9"/>
    </row>
    <row r="324">
      <c r="Q324" s="9"/>
    </row>
    <row r="325">
      <c r="Q325" s="9"/>
    </row>
    <row r="326">
      <c r="Q326" s="9"/>
    </row>
    <row r="327">
      <c r="Q327" s="9"/>
    </row>
    <row r="328">
      <c r="Q328" s="9"/>
    </row>
    <row r="329">
      <c r="Q329" s="9"/>
    </row>
    <row r="330">
      <c r="Q330" s="9"/>
    </row>
    <row r="331">
      <c r="Q331" s="9"/>
    </row>
    <row r="332">
      <c r="Q332" s="9"/>
    </row>
    <row r="333">
      <c r="Q333" s="9"/>
    </row>
    <row r="334">
      <c r="Q334" s="9"/>
    </row>
    <row r="335">
      <c r="Q335" s="9"/>
    </row>
    <row r="336">
      <c r="Q336" s="9"/>
    </row>
    <row r="337">
      <c r="Q337" s="9"/>
    </row>
    <row r="338">
      <c r="Q338" s="9"/>
    </row>
    <row r="339">
      <c r="Q339" s="9"/>
    </row>
    <row r="340">
      <c r="Q340" s="9"/>
    </row>
    <row r="341">
      <c r="Q341" s="9"/>
    </row>
    <row r="342">
      <c r="Q342" s="9"/>
    </row>
    <row r="343">
      <c r="Q343" s="9"/>
    </row>
    <row r="344">
      <c r="Q344" s="9"/>
    </row>
    <row r="345">
      <c r="Q345" s="9"/>
    </row>
    <row r="346">
      <c r="Q346" s="9"/>
    </row>
    <row r="347">
      <c r="Q347" s="9"/>
    </row>
    <row r="348">
      <c r="Q348" s="9"/>
    </row>
    <row r="349">
      <c r="Q349" s="9"/>
    </row>
    <row r="350">
      <c r="Q350" s="9"/>
    </row>
    <row r="351">
      <c r="Q351" s="9"/>
    </row>
    <row r="352">
      <c r="Q352" s="9"/>
    </row>
    <row r="353">
      <c r="Q353" s="9"/>
    </row>
    <row r="354">
      <c r="Q354" s="9"/>
    </row>
    <row r="355">
      <c r="Q355" s="9"/>
    </row>
    <row r="356">
      <c r="Q356" s="9"/>
    </row>
    <row r="357">
      <c r="Q357" s="9"/>
    </row>
    <row r="358">
      <c r="Q358" s="9"/>
    </row>
    <row r="359">
      <c r="Q359" s="9"/>
    </row>
    <row r="360">
      <c r="Q360" s="9"/>
    </row>
    <row r="361">
      <c r="Q361" s="9"/>
    </row>
    <row r="362">
      <c r="Q362" s="9"/>
    </row>
    <row r="363">
      <c r="Q363" s="9"/>
    </row>
    <row r="364">
      <c r="Q364" s="9"/>
    </row>
    <row r="365">
      <c r="Q365" s="9"/>
    </row>
    <row r="366">
      <c r="Q366" s="9"/>
    </row>
    <row r="367">
      <c r="Q367" s="9"/>
    </row>
    <row r="368">
      <c r="Q368" s="9"/>
    </row>
    <row r="369">
      <c r="Q369" s="9"/>
    </row>
    <row r="370">
      <c r="Q370" s="9"/>
    </row>
    <row r="371">
      <c r="Q371" s="9"/>
    </row>
    <row r="372">
      <c r="Q372" s="9"/>
    </row>
    <row r="373">
      <c r="Q373" s="9"/>
    </row>
    <row r="374">
      <c r="Q374" s="9"/>
    </row>
    <row r="375">
      <c r="Q375" s="9"/>
    </row>
    <row r="376">
      <c r="Q376" s="9"/>
    </row>
    <row r="377">
      <c r="Q377" s="9"/>
    </row>
    <row r="378">
      <c r="Q378" s="9"/>
    </row>
    <row r="379">
      <c r="Q379" s="9"/>
    </row>
    <row r="380">
      <c r="Q380" s="9"/>
    </row>
    <row r="381">
      <c r="Q381" s="9"/>
    </row>
    <row r="382">
      <c r="Q382" s="9"/>
    </row>
    <row r="383">
      <c r="Q383" s="9"/>
    </row>
    <row r="384">
      <c r="Q384" s="9"/>
    </row>
    <row r="385">
      <c r="Q385" s="9"/>
    </row>
    <row r="386">
      <c r="Q386" s="9"/>
    </row>
    <row r="387">
      <c r="Q387" s="9"/>
    </row>
    <row r="388">
      <c r="Q388" s="9"/>
    </row>
    <row r="389">
      <c r="Q389" s="9"/>
    </row>
    <row r="390">
      <c r="Q390" s="9"/>
    </row>
    <row r="391">
      <c r="Q391" s="9"/>
    </row>
    <row r="392">
      <c r="Q392" s="9"/>
    </row>
    <row r="393">
      <c r="Q393" s="9"/>
    </row>
    <row r="394">
      <c r="Q394" s="9"/>
    </row>
    <row r="395">
      <c r="Q395" s="9"/>
    </row>
    <row r="396">
      <c r="Q396" s="9"/>
    </row>
    <row r="397">
      <c r="Q397" s="9"/>
    </row>
    <row r="398">
      <c r="Q398" s="9"/>
    </row>
    <row r="399">
      <c r="Q399" s="9"/>
    </row>
    <row r="400">
      <c r="Q400" s="9"/>
    </row>
    <row r="401">
      <c r="Q401" s="9"/>
    </row>
    <row r="402">
      <c r="Q402" s="9"/>
    </row>
    <row r="403">
      <c r="Q403" s="9"/>
    </row>
    <row r="404">
      <c r="Q404" s="9"/>
    </row>
    <row r="405">
      <c r="Q405" s="9"/>
    </row>
    <row r="406">
      <c r="Q406" s="9"/>
    </row>
    <row r="407">
      <c r="Q407" s="9"/>
    </row>
    <row r="408">
      <c r="Q408" s="9"/>
    </row>
    <row r="409">
      <c r="Q409" s="9"/>
    </row>
    <row r="410">
      <c r="Q410" s="9"/>
    </row>
    <row r="411">
      <c r="Q411" s="9"/>
    </row>
    <row r="412">
      <c r="Q412" s="9"/>
    </row>
    <row r="413">
      <c r="Q413" s="9"/>
    </row>
    <row r="414">
      <c r="Q414" s="9"/>
    </row>
    <row r="415">
      <c r="Q415" s="9"/>
    </row>
    <row r="416">
      <c r="Q416" s="9"/>
    </row>
    <row r="417">
      <c r="Q417" s="9"/>
    </row>
    <row r="418">
      <c r="Q418" s="9"/>
    </row>
    <row r="419">
      <c r="Q419" s="9"/>
    </row>
    <row r="420">
      <c r="Q420" s="9"/>
    </row>
    <row r="421">
      <c r="Q421" s="9"/>
    </row>
    <row r="422">
      <c r="Q422" s="9"/>
    </row>
    <row r="423">
      <c r="Q423" s="9"/>
    </row>
    <row r="424">
      <c r="Q424" s="9"/>
    </row>
    <row r="425">
      <c r="Q425" s="9"/>
    </row>
    <row r="426">
      <c r="Q426" s="9"/>
    </row>
    <row r="427">
      <c r="Q427" s="9"/>
    </row>
    <row r="428">
      <c r="Q428" s="9"/>
    </row>
    <row r="429">
      <c r="Q429" s="9"/>
    </row>
    <row r="430">
      <c r="Q430" s="9"/>
    </row>
    <row r="431">
      <c r="Q431" s="9"/>
    </row>
    <row r="432">
      <c r="Q432" s="9"/>
    </row>
    <row r="433">
      <c r="Q433" s="9"/>
    </row>
    <row r="434">
      <c r="Q434" s="9"/>
    </row>
    <row r="435">
      <c r="Q435" s="9"/>
    </row>
    <row r="436">
      <c r="Q436" s="9"/>
    </row>
    <row r="437">
      <c r="Q437" s="9"/>
    </row>
    <row r="438">
      <c r="Q438" s="9"/>
    </row>
    <row r="439">
      <c r="Q439" s="9"/>
    </row>
    <row r="440">
      <c r="Q440" s="9"/>
    </row>
    <row r="441">
      <c r="Q441" s="9"/>
    </row>
    <row r="442">
      <c r="Q442" s="9"/>
    </row>
    <row r="443">
      <c r="Q443" s="9"/>
    </row>
    <row r="444">
      <c r="Q444" s="9"/>
    </row>
    <row r="445">
      <c r="Q445" s="9"/>
    </row>
    <row r="446">
      <c r="Q446" s="9"/>
    </row>
    <row r="447">
      <c r="Q447" s="9"/>
    </row>
    <row r="448">
      <c r="Q448" s="9"/>
    </row>
    <row r="449">
      <c r="Q449" s="9"/>
    </row>
    <row r="450">
      <c r="Q450" s="9"/>
    </row>
    <row r="451">
      <c r="Q451" s="9"/>
    </row>
    <row r="452">
      <c r="Q452" s="9"/>
    </row>
    <row r="453">
      <c r="Q453" s="9"/>
    </row>
    <row r="454">
      <c r="Q454" s="9"/>
    </row>
    <row r="455">
      <c r="Q455" s="9"/>
    </row>
    <row r="456">
      <c r="Q456" s="9"/>
    </row>
    <row r="457">
      <c r="Q457" s="9"/>
    </row>
    <row r="458">
      <c r="Q458" s="9"/>
    </row>
    <row r="459">
      <c r="Q459" s="9"/>
    </row>
    <row r="460">
      <c r="Q460" s="9"/>
    </row>
    <row r="461">
      <c r="Q461" s="9"/>
    </row>
    <row r="462">
      <c r="Q462" s="9"/>
    </row>
    <row r="463">
      <c r="Q463" s="9"/>
    </row>
    <row r="464">
      <c r="Q464" s="9"/>
    </row>
    <row r="465">
      <c r="Q465" s="9"/>
    </row>
    <row r="466">
      <c r="Q466" s="9"/>
    </row>
    <row r="467">
      <c r="Q467" s="9"/>
    </row>
    <row r="468">
      <c r="Q468" s="9"/>
    </row>
    <row r="469">
      <c r="Q469" s="9"/>
    </row>
    <row r="470">
      <c r="Q470" s="9"/>
    </row>
    <row r="471">
      <c r="Q471" s="9"/>
    </row>
    <row r="472">
      <c r="Q472" s="9"/>
    </row>
    <row r="473">
      <c r="Q473" s="9"/>
    </row>
    <row r="474">
      <c r="Q474" s="9"/>
    </row>
    <row r="475">
      <c r="Q475" s="9"/>
    </row>
    <row r="476">
      <c r="Q476" s="9"/>
    </row>
    <row r="477">
      <c r="Q477" s="9"/>
    </row>
    <row r="478">
      <c r="Q478" s="9"/>
    </row>
    <row r="479">
      <c r="Q479" s="9"/>
    </row>
    <row r="480">
      <c r="Q480" s="9"/>
    </row>
    <row r="481">
      <c r="Q481" s="9"/>
    </row>
    <row r="482">
      <c r="Q482" s="9"/>
    </row>
    <row r="483">
      <c r="Q483" s="9"/>
    </row>
    <row r="484">
      <c r="Q484" s="9"/>
    </row>
    <row r="485">
      <c r="Q485" s="9"/>
    </row>
    <row r="486">
      <c r="Q486" s="9"/>
    </row>
    <row r="487">
      <c r="Q487" s="9"/>
    </row>
    <row r="488">
      <c r="Q488" s="9"/>
    </row>
    <row r="489">
      <c r="Q489" s="9"/>
    </row>
    <row r="490">
      <c r="Q490" s="9"/>
    </row>
    <row r="491">
      <c r="Q491" s="9"/>
    </row>
    <row r="492">
      <c r="Q492" s="9"/>
    </row>
    <row r="493">
      <c r="Q493" s="9"/>
    </row>
    <row r="494">
      <c r="Q494" s="9"/>
    </row>
    <row r="495">
      <c r="Q495" s="9"/>
    </row>
    <row r="496">
      <c r="Q496" s="9"/>
    </row>
    <row r="497">
      <c r="Q497" s="9"/>
    </row>
    <row r="498">
      <c r="Q498" s="9"/>
    </row>
    <row r="499">
      <c r="Q499" s="9"/>
    </row>
    <row r="500">
      <c r="Q500" s="9"/>
    </row>
    <row r="501">
      <c r="Q501" s="9"/>
    </row>
    <row r="502">
      <c r="Q502" s="9"/>
    </row>
    <row r="503">
      <c r="Q503" s="9"/>
    </row>
    <row r="504">
      <c r="Q504" s="9"/>
    </row>
    <row r="505">
      <c r="Q505" s="9"/>
    </row>
    <row r="506">
      <c r="Q506" s="9"/>
    </row>
    <row r="507">
      <c r="Q507" s="9"/>
    </row>
    <row r="508">
      <c r="Q508" s="9"/>
    </row>
    <row r="509">
      <c r="Q509" s="9"/>
    </row>
    <row r="510">
      <c r="Q510" s="9"/>
    </row>
    <row r="511">
      <c r="Q511" s="9"/>
    </row>
    <row r="512">
      <c r="Q512" s="9"/>
    </row>
    <row r="513">
      <c r="Q513" s="9"/>
    </row>
    <row r="514">
      <c r="Q514" s="9"/>
    </row>
    <row r="515">
      <c r="Q515" s="9"/>
    </row>
    <row r="516">
      <c r="Q516" s="9"/>
    </row>
    <row r="517">
      <c r="Q517" s="9"/>
    </row>
    <row r="518">
      <c r="Q518" s="9"/>
    </row>
    <row r="519">
      <c r="Q519" s="9"/>
    </row>
    <row r="520">
      <c r="Q520" s="9"/>
    </row>
    <row r="521">
      <c r="Q521" s="9"/>
    </row>
    <row r="522">
      <c r="Q522" s="9"/>
    </row>
    <row r="523">
      <c r="Q523" s="9"/>
    </row>
    <row r="524">
      <c r="Q524" s="9"/>
    </row>
    <row r="525">
      <c r="Q525" s="9"/>
    </row>
    <row r="526">
      <c r="Q526" s="9"/>
    </row>
    <row r="527">
      <c r="Q527" s="9"/>
    </row>
    <row r="528">
      <c r="Q528" s="9"/>
    </row>
    <row r="529">
      <c r="Q529" s="9"/>
    </row>
    <row r="530">
      <c r="Q530" s="9"/>
    </row>
    <row r="531">
      <c r="Q531" s="9"/>
    </row>
    <row r="532">
      <c r="Q532" s="9"/>
    </row>
    <row r="533">
      <c r="Q533" s="9"/>
    </row>
    <row r="534">
      <c r="Q534" s="9"/>
    </row>
    <row r="535">
      <c r="Q535" s="9"/>
    </row>
    <row r="536">
      <c r="Q536" s="9"/>
    </row>
    <row r="537">
      <c r="Q537" s="9"/>
    </row>
    <row r="538">
      <c r="Q538" s="9"/>
    </row>
    <row r="539">
      <c r="Q539" s="9"/>
    </row>
    <row r="540">
      <c r="Q540" s="9"/>
    </row>
    <row r="541">
      <c r="Q541" s="9"/>
    </row>
    <row r="542">
      <c r="Q542" s="9"/>
    </row>
    <row r="543">
      <c r="Q543" s="9"/>
    </row>
    <row r="544">
      <c r="Q544" s="9"/>
    </row>
    <row r="545">
      <c r="Q545" s="9"/>
    </row>
    <row r="546">
      <c r="Q546" s="9"/>
    </row>
    <row r="547">
      <c r="Q547" s="9"/>
    </row>
    <row r="548">
      <c r="Q548" s="9"/>
    </row>
    <row r="549">
      <c r="Q549" s="9"/>
    </row>
    <row r="550">
      <c r="Q550" s="9"/>
    </row>
    <row r="551">
      <c r="Q551" s="9"/>
    </row>
    <row r="552">
      <c r="Q552" s="9"/>
    </row>
    <row r="553">
      <c r="Q553" s="9"/>
    </row>
    <row r="554">
      <c r="Q554" s="9"/>
    </row>
    <row r="555">
      <c r="Q555" s="9"/>
    </row>
    <row r="556">
      <c r="Q556" s="9"/>
    </row>
    <row r="557">
      <c r="Q557" s="9"/>
    </row>
    <row r="558">
      <c r="Q558" s="9"/>
    </row>
    <row r="559">
      <c r="Q559" s="9"/>
    </row>
    <row r="560">
      <c r="Q560" s="9"/>
    </row>
    <row r="561">
      <c r="Q561" s="9"/>
    </row>
    <row r="562">
      <c r="Q562" s="9"/>
    </row>
    <row r="563">
      <c r="Q563" s="9"/>
    </row>
    <row r="564">
      <c r="Q564" s="9"/>
    </row>
    <row r="565">
      <c r="Q565" s="9"/>
    </row>
    <row r="566">
      <c r="Q566" s="9"/>
    </row>
    <row r="567">
      <c r="Q567" s="9"/>
    </row>
    <row r="568">
      <c r="Q568" s="9"/>
    </row>
    <row r="569">
      <c r="Q569" s="9"/>
    </row>
    <row r="570">
      <c r="Q570" s="9"/>
    </row>
    <row r="571">
      <c r="Q571" s="9"/>
    </row>
    <row r="572">
      <c r="Q572" s="9"/>
    </row>
    <row r="573">
      <c r="Q573" s="9"/>
    </row>
    <row r="574">
      <c r="Q574" s="9"/>
    </row>
    <row r="575">
      <c r="Q575" s="9"/>
    </row>
    <row r="576">
      <c r="Q576" s="9"/>
    </row>
    <row r="577">
      <c r="Q577" s="9"/>
    </row>
    <row r="578">
      <c r="Q578" s="9"/>
    </row>
    <row r="579">
      <c r="Q579" s="9"/>
    </row>
    <row r="580">
      <c r="Q580" s="9"/>
    </row>
    <row r="581">
      <c r="Q581" s="9"/>
    </row>
    <row r="582">
      <c r="Q582" s="9"/>
    </row>
    <row r="583">
      <c r="Q583" s="9"/>
    </row>
    <row r="584">
      <c r="Q584" s="9"/>
    </row>
    <row r="585">
      <c r="Q585" s="9"/>
    </row>
    <row r="586">
      <c r="Q586" s="9"/>
    </row>
    <row r="587">
      <c r="Q587" s="9"/>
    </row>
    <row r="588">
      <c r="Q588" s="9"/>
    </row>
    <row r="589">
      <c r="Q589" s="9"/>
    </row>
    <row r="590">
      <c r="Q590" s="9"/>
    </row>
    <row r="591">
      <c r="Q591" s="9"/>
    </row>
    <row r="592">
      <c r="Q592" s="9"/>
    </row>
    <row r="593">
      <c r="Q593" s="9"/>
    </row>
    <row r="594">
      <c r="Q594" s="9"/>
    </row>
    <row r="595">
      <c r="Q595" s="9"/>
    </row>
    <row r="596">
      <c r="Q596" s="9"/>
    </row>
    <row r="597">
      <c r="Q597" s="9"/>
    </row>
    <row r="598">
      <c r="Q598" s="9"/>
    </row>
    <row r="599">
      <c r="Q599" s="9"/>
    </row>
    <row r="600">
      <c r="Q600" s="9"/>
    </row>
    <row r="601">
      <c r="Q601" s="9"/>
    </row>
    <row r="602">
      <c r="Q602" s="9"/>
    </row>
    <row r="603">
      <c r="Q603" s="9"/>
    </row>
    <row r="604">
      <c r="Q604" s="9"/>
    </row>
    <row r="605">
      <c r="Q605" s="9"/>
    </row>
    <row r="606">
      <c r="Q606" s="9"/>
    </row>
    <row r="607">
      <c r="Q607" s="9"/>
    </row>
    <row r="608">
      <c r="Q608" s="9"/>
    </row>
    <row r="609">
      <c r="Q609" s="9"/>
    </row>
    <row r="610">
      <c r="Q610" s="9"/>
    </row>
    <row r="611">
      <c r="Q611" s="9"/>
    </row>
    <row r="612">
      <c r="Q612" s="9"/>
    </row>
    <row r="613">
      <c r="Q613" s="9"/>
    </row>
    <row r="614">
      <c r="Q614" s="9"/>
    </row>
    <row r="615">
      <c r="Q615" s="9"/>
    </row>
    <row r="616">
      <c r="Q616" s="9"/>
    </row>
    <row r="617">
      <c r="Q617" s="9"/>
    </row>
    <row r="618">
      <c r="Q618" s="9"/>
    </row>
    <row r="619">
      <c r="Q619" s="9"/>
    </row>
    <row r="620">
      <c r="Q620" s="9"/>
    </row>
    <row r="621">
      <c r="Q621" s="9"/>
    </row>
    <row r="622">
      <c r="Q622" s="9"/>
    </row>
    <row r="623">
      <c r="Q623" s="9"/>
    </row>
    <row r="624">
      <c r="Q624" s="9"/>
    </row>
    <row r="625">
      <c r="Q625" s="9"/>
    </row>
    <row r="626">
      <c r="Q626" s="9"/>
    </row>
    <row r="627">
      <c r="Q627" s="9"/>
    </row>
    <row r="628">
      <c r="Q628" s="9"/>
    </row>
    <row r="629">
      <c r="Q629" s="9"/>
    </row>
    <row r="630">
      <c r="Q630" s="9"/>
    </row>
    <row r="631">
      <c r="Q631" s="9"/>
    </row>
    <row r="632">
      <c r="Q632" s="9"/>
    </row>
    <row r="633">
      <c r="Q633" s="9"/>
    </row>
    <row r="634">
      <c r="Q634" s="9"/>
    </row>
    <row r="635">
      <c r="Q635" s="9"/>
    </row>
    <row r="636">
      <c r="Q636" s="9"/>
    </row>
    <row r="637">
      <c r="Q637" s="9"/>
    </row>
    <row r="638">
      <c r="Q638" s="9"/>
    </row>
    <row r="639">
      <c r="Q639" s="9"/>
    </row>
    <row r="640">
      <c r="Q640" s="9"/>
    </row>
    <row r="641">
      <c r="Q641" s="9"/>
    </row>
    <row r="642">
      <c r="Q642" s="9"/>
    </row>
    <row r="643">
      <c r="Q643" s="9"/>
    </row>
    <row r="644">
      <c r="Q644" s="9"/>
    </row>
    <row r="645">
      <c r="Q645" s="9"/>
    </row>
    <row r="646">
      <c r="Q646" s="9"/>
    </row>
    <row r="647">
      <c r="Q647" s="9"/>
    </row>
    <row r="648">
      <c r="Q648" s="9"/>
    </row>
    <row r="649">
      <c r="Q649" s="9"/>
    </row>
    <row r="650">
      <c r="Q650" s="9"/>
    </row>
    <row r="651">
      <c r="Q651" s="9"/>
    </row>
    <row r="652">
      <c r="Q652" s="9"/>
    </row>
    <row r="653">
      <c r="Q653" s="9"/>
    </row>
    <row r="654">
      <c r="Q654" s="9"/>
    </row>
    <row r="655">
      <c r="Q655" s="9"/>
    </row>
    <row r="656">
      <c r="Q656" s="9"/>
    </row>
    <row r="657">
      <c r="Q657" s="9"/>
    </row>
    <row r="658">
      <c r="Q658" s="9"/>
    </row>
    <row r="659">
      <c r="Q659" s="9"/>
    </row>
    <row r="660">
      <c r="Q660" s="9"/>
    </row>
    <row r="661">
      <c r="Q661" s="9"/>
    </row>
    <row r="662">
      <c r="Q662" s="9"/>
    </row>
    <row r="663">
      <c r="Q663" s="9"/>
    </row>
    <row r="664">
      <c r="Q664" s="9"/>
    </row>
    <row r="665">
      <c r="Q665" s="9"/>
    </row>
    <row r="666">
      <c r="Q666" s="9"/>
    </row>
    <row r="667">
      <c r="Q667" s="9"/>
    </row>
    <row r="668">
      <c r="Q668" s="9"/>
    </row>
    <row r="669">
      <c r="Q669" s="9"/>
    </row>
    <row r="670">
      <c r="Q670" s="9"/>
    </row>
    <row r="671">
      <c r="Q671" s="9"/>
    </row>
    <row r="672">
      <c r="Q672" s="9"/>
    </row>
    <row r="673">
      <c r="Q673" s="9"/>
    </row>
    <row r="674">
      <c r="Q674" s="9"/>
    </row>
    <row r="675">
      <c r="Q675" s="9"/>
    </row>
    <row r="676">
      <c r="Q676" s="9"/>
    </row>
    <row r="677">
      <c r="Q677" s="9"/>
    </row>
    <row r="678">
      <c r="Q678" s="9"/>
    </row>
    <row r="679">
      <c r="Q679" s="9"/>
    </row>
    <row r="680">
      <c r="Q680" s="9"/>
    </row>
    <row r="681">
      <c r="Q681" s="9"/>
    </row>
    <row r="682">
      <c r="Q682" s="9"/>
    </row>
    <row r="683">
      <c r="Q683" s="9"/>
    </row>
    <row r="684">
      <c r="Q684" s="9"/>
    </row>
    <row r="685">
      <c r="Q685" s="9"/>
    </row>
    <row r="686">
      <c r="Q686" s="9"/>
    </row>
    <row r="687">
      <c r="Q687" s="9"/>
    </row>
    <row r="688">
      <c r="Q688" s="9"/>
    </row>
    <row r="689">
      <c r="Q689" s="9"/>
    </row>
    <row r="690">
      <c r="Q690" s="9"/>
    </row>
    <row r="691">
      <c r="Q691" s="9"/>
    </row>
    <row r="692">
      <c r="Q692" s="9"/>
    </row>
    <row r="693">
      <c r="Q693" s="9"/>
    </row>
    <row r="694">
      <c r="Q694" s="9"/>
    </row>
    <row r="695">
      <c r="Q695" s="9"/>
    </row>
    <row r="696">
      <c r="Q696" s="9"/>
    </row>
    <row r="697">
      <c r="Q697" s="9"/>
    </row>
    <row r="698">
      <c r="Q698" s="9"/>
    </row>
    <row r="699">
      <c r="Q699" s="9"/>
    </row>
    <row r="700">
      <c r="Q700" s="9"/>
    </row>
    <row r="701">
      <c r="Q701" s="9"/>
    </row>
    <row r="702">
      <c r="Q702" s="9"/>
    </row>
    <row r="703">
      <c r="Q703" s="9"/>
    </row>
    <row r="704">
      <c r="Q704" s="9"/>
    </row>
    <row r="705">
      <c r="Q705" s="9"/>
    </row>
    <row r="706">
      <c r="Q706" s="9"/>
    </row>
    <row r="707">
      <c r="Q707" s="9"/>
    </row>
    <row r="708">
      <c r="Q708" s="9"/>
    </row>
    <row r="709">
      <c r="Q709" s="9"/>
    </row>
    <row r="710">
      <c r="Q710" s="9"/>
    </row>
    <row r="711">
      <c r="Q711" s="9"/>
    </row>
    <row r="712">
      <c r="Q712" s="9"/>
    </row>
    <row r="713">
      <c r="Q713" s="9"/>
    </row>
    <row r="714">
      <c r="Q714" s="9"/>
    </row>
    <row r="715">
      <c r="Q715" s="9"/>
    </row>
    <row r="716">
      <c r="Q716" s="9"/>
    </row>
    <row r="717">
      <c r="Q717" s="9"/>
    </row>
    <row r="718">
      <c r="Q718" s="9"/>
    </row>
    <row r="719">
      <c r="Q719" s="9"/>
    </row>
    <row r="720">
      <c r="Q720" s="9"/>
    </row>
    <row r="721">
      <c r="Q721" s="9"/>
    </row>
    <row r="722">
      <c r="Q722" s="9"/>
    </row>
    <row r="723">
      <c r="Q723" s="9"/>
    </row>
    <row r="724">
      <c r="Q724" s="9"/>
    </row>
    <row r="725">
      <c r="Q725" s="9"/>
    </row>
    <row r="726">
      <c r="Q726" s="9"/>
    </row>
    <row r="727">
      <c r="Q727" s="9"/>
    </row>
    <row r="728">
      <c r="Q728" s="9"/>
    </row>
    <row r="729">
      <c r="Q729" s="9"/>
    </row>
    <row r="730">
      <c r="Q730" s="9"/>
    </row>
    <row r="731">
      <c r="Q731" s="9"/>
    </row>
    <row r="732">
      <c r="Q732" s="9"/>
    </row>
    <row r="733">
      <c r="Q733" s="9"/>
    </row>
    <row r="734">
      <c r="Q734" s="9"/>
    </row>
    <row r="735">
      <c r="Q735" s="9"/>
    </row>
    <row r="736">
      <c r="Q736" s="9"/>
    </row>
    <row r="737">
      <c r="Q737" s="9"/>
    </row>
    <row r="738">
      <c r="Q738" s="9"/>
    </row>
    <row r="739">
      <c r="Q739" s="9"/>
    </row>
    <row r="740">
      <c r="Q740" s="9"/>
    </row>
    <row r="741">
      <c r="Q741" s="9"/>
    </row>
    <row r="742">
      <c r="Q742" s="9"/>
    </row>
    <row r="743">
      <c r="Q743" s="9"/>
    </row>
    <row r="744">
      <c r="Q744" s="9"/>
    </row>
    <row r="745">
      <c r="Q745" s="9"/>
    </row>
    <row r="746">
      <c r="Q746" s="9"/>
    </row>
    <row r="747">
      <c r="Q747" s="9"/>
    </row>
    <row r="748">
      <c r="Q748" s="9"/>
    </row>
    <row r="749">
      <c r="Q749" s="9"/>
    </row>
    <row r="750">
      <c r="Q750" s="9"/>
    </row>
    <row r="751">
      <c r="Q751" s="9"/>
    </row>
    <row r="752">
      <c r="Q752" s="9"/>
    </row>
    <row r="753">
      <c r="Q753" s="9"/>
    </row>
    <row r="754">
      <c r="Q754" s="9"/>
    </row>
    <row r="755">
      <c r="Q755" s="9"/>
    </row>
    <row r="756">
      <c r="Q756" s="9"/>
    </row>
    <row r="757">
      <c r="Q757" s="9"/>
    </row>
    <row r="758">
      <c r="Q758" s="9"/>
    </row>
    <row r="759">
      <c r="Q759" s="9"/>
    </row>
    <row r="760">
      <c r="Q760" s="9"/>
    </row>
    <row r="761">
      <c r="Q761" s="9"/>
    </row>
    <row r="762">
      <c r="Q762" s="9"/>
    </row>
    <row r="763">
      <c r="Q763" s="9"/>
    </row>
    <row r="764">
      <c r="Q764" s="9"/>
    </row>
    <row r="765">
      <c r="Q765" s="9"/>
    </row>
    <row r="766">
      <c r="Q766" s="9"/>
    </row>
    <row r="767">
      <c r="Q767" s="9"/>
    </row>
    <row r="768">
      <c r="Q768" s="9"/>
    </row>
    <row r="769">
      <c r="Q769" s="9"/>
    </row>
    <row r="770">
      <c r="Q770" s="9"/>
    </row>
    <row r="771">
      <c r="Q771" s="9"/>
    </row>
    <row r="772">
      <c r="Q772" s="9"/>
    </row>
    <row r="773">
      <c r="Q773" s="9"/>
    </row>
    <row r="774">
      <c r="Q774" s="9"/>
    </row>
    <row r="775">
      <c r="Q775" s="9"/>
    </row>
    <row r="776">
      <c r="Q776" s="9"/>
    </row>
    <row r="777">
      <c r="Q777" s="9"/>
    </row>
    <row r="778">
      <c r="Q778" s="9"/>
    </row>
    <row r="779">
      <c r="Q779" s="9"/>
    </row>
    <row r="780">
      <c r="Q780" s="9"/>
    </row>
    <row r="781">
      <c r="Q781" s="9"/>
    </row>
    <row r="782">
      <c r="Q782" s="9"/>
    </row>
    <row r="783">
      <c r="Q783" s="9"/>
    </row>
    <row r="784">
      <c r="Q784" s="9"/>
    </row>
    <row r="785">
      <c r="Q785" s="9"/>
    </row>
    <row r="786">
      <c r="Q786" s="9"/>
    </row>
    <row r="787">
      <c r="Q787" s="9"/>
    </row>
    <row r="788">
      <c r="Q788" s="9"/>
    </row>
    <row r="789">
      <c r="Q789" s="9"/>
    </row>
    <row r="790">
      <c r="Q790" s="9"/>
    </row>
    <row r="791">
      <c r="Q791" s="9"/>
    </row>
    <row r="792">
      <c r="Q792" s="9"/>
    </row>
    <row r="793">
      <c r="Q793" s="9"/>
    </row>
    <row r="794">
      <c r="Q794" s="9"/>
    </row>
    <row r="795">
      <c r="Q795" s="9"/>
    </row>
    <row r="796">
      <c r="Q796" s="9"/>
    </row>
    <row r="797">
      <c r="Q797" s="9"/>
    </row>
    <row r="798">
      <c r="Q798" s="9"/>
    </row>
    <row r="799">
      <c r="Q799" s="9"/>
    </row>
    <row r="800">
      <c r="Q800" s="9"/>
    </row>
    <row r="801">
      <c r="Q801" s="9"/>
    </row>
    <row r="802">
      <c r="Q802" s="9"/>
    </row>
    <row r="803">
      <c r="Q803" s="9"/>
    </row>
    <row r="804">
      <c r="Q804" s="9"/>
    </row>
    <row r="805">
      <c r="Q805" s="9"/>
    </row>
    <row r="806">
      <c r="Q806" s="9"/>
    </row>
    <row r="807">
      <c r="Q807" s="9"/>
    </row>
    <row r="808">
      <c r="Q808" s="9"/>
    </row>
    <row r="809">
      <c r="Q809" s="9"/>
    </row>
    <row r="810">
      <c r="Q810" s="9"/>
    </row>
    <row r="811">
      <c r="Q811" s="9"/>
    </row>
    <row r="812">
      <c r="Q812" s="9"/>
    </row>
    <row r="813">
      <c r="Q813" s="9"/>
    </row>
    <row r="814">
      <c r="Q814" s="9"/>
    </row>
    <row r="815">
      <c r="Q815" s="9"/>
    </row>
    <row r="816">
      <c r="Q816" s="9"/>
    </row>
    <row r="817">
      <c r="Q817" s="9"/>
    </row>
    <row r="818">
      <c r="Q818" s="9"/>
    </row>
    <row r="819">
      <c r="Q819" s="9"/>
    </row>
    <row r="820">
      <c r="Q820" s="9"/>
    </row>
    <row r="821">
      <c r="Q821" s="9"/>
    </row>
    <row r="822">
      <c r="Q822" s="9"/>
    </row>
    <row r="823">
      <c r="Q823" s="9"/>
    </row>
    <row r="824">
      <c r="Q824" s="9"/>
    </row>
    <row r="825">
      <c r="Q825" s="9"/>
    </row>
    <row r="826">
      <c r="Q826" s="9"/>
    </row>
    <row r="827">
      <c r="Q827" s="9"/>
    </row>
    <row r="828">
      <c r="Q828" s="9"/>
    </row>
    <row r="829">
      <c r="Q829" s="9"/>
    </row>
    <row r="830">
      <c r="Q830" s="9"/>
    </row>
    <row r="831">
      <c r="Q831" s="9"/>
    </row>
    <row r="832">
      <c r="Q832" s="9"/>
    </row>
    <row r="833">
      <c r="Q833" s="9"/>
    </row>
    <row r="834">
      <c r="Q834" s="9"/>
    </row>
    <row r="835">
      <c r="Q835" s="9"/>
    </row>
    <row r="836">
      <c r="Q836" s="9"/>
    </row>
    <row r="837">
      <c r="Q837" s="9"/>
    </row>
    <row r="838">
      <c r="Q838" s="9"/>
    </row>
    <row r="839">
      <c r="Q839" s="9"/>
    </row>
    <row r="840">
      <c r="Q840" s="9"/>
    </row>
    <row r="841">
      <c r="Q841" s="9"/>
    </row>
    <row r="842">
      <c r="Q842" s="9"/>
    </row>
    <row r="843">
      <c r="Q843" s="9"/>
    </row>
    <row r="844">
      <c r="Q844" s="9"/>
    </row>
    <row r="845">
      <c r="Q845" s="9"/>
    </row>
    <row r="846">
      <c r="Q846" s="9"/>
    </row>
    <row r="847">
      <c r="Q847" s="9"/>
    </row>
    <row r="848">
      <c r="Q848" s="9"/>
    </row>
    <row r="849">
      <c r="Q849" s="9"/>
    </row>
    <row r="850">
      <c r="Q850" s="9"/>
    </row>
    <row r="851">
      <c r="Q851" s="9"/>
    </row>
    <row r="852">
      <c r="Q852" s="9"/>
    </row>
    <row r="853">
      <c r="Q853" s="9"/>
    </row>
    <row r="854">
      <c r="Q854" s="9"/>
    </row>
    <row r="855">
      <c r="Q855" s="9"/>
    </row>
    <row r="856">
      <c r="Q856" s="9"/>
    </row>
    <row r="857">
      <c r="Q857" s="9"/>
    </row>
    <row r="858">
      <c r="Q858" s="9"/>
    </row>
    <row r="859">
      <c r="Q859" s="9"/>
    </row>
    <row r="860">
      <c r="Q860" s="9"/>
    </row>
    <row r="861">
      <c r="Q861" s="9"/>
    </row>
    <row r="862">
      <c r="Q862" s="9"/>
    </row>
    <row r="863">
      <c r="Q863" s="9"/>
    </row>
    <row r="864">
      <c r="Q864" s="9"/>
    </row>
    <row r="865">
      <c r="Q865" s="9"/>
    </row>
    <row r="866">
      <c r="Q866" s="9"/>
    </row>
    <row r="867">
      <c r="Q867" s="9"/>
    </row>
    <row r="868">
      <c r="Q868" s="9"/>
    </row>
    <row r="869">
      <c r="Q869" s="9"/>
    </row>
    <row r="870">
      <c r="Q870" s="9"/>
    </row>
    <row r="871">
      <c r="Q871" s="9"/>
    </row>
    <row r="872">
      <c r="Q872" s="9"/>
    </row>
    <row r="873">
      <c r="Q873" s="9"/>
    </row>
    <row r="874">
      <c r="Q874" s="9"/>
    </row>
    <row r="875">
      <c r="Q875" s="9"/>
    </row>
    <row r="876">
      <c r="Q876" s="9"/>
    </row>
    <row r="877">
      <c r="Q877" s="9"/>
    </row>
    <row r="878">
      <c r="Q878" s="9"/>
    </row>
    <row r="879">
      <c r="Q879" s="9"/>
    </row>
    <row r="880">
      <c r="Q880" s="9"/>
    </row>
    <row r="881">
      <c r="Q881" s="9"/>
    </row>
    <row r="882">
      <c r="Q882" s="9"/>
    </row>
    <row r="883">
      <c r="Q883" s="9"/>
    </row>
    <row r="884">
      <c r="Q884" s="9"/>
    </row>
    <row r="885">
      <c r="Q885" s="9"/>
    </row>
    <row r="886">
      <c r="Q886" s="9"/>
    </row>
    <row r="887">
      <c r="Q887" s="9"/>
    </row>
    <row r="888">
      <c r="Q888" s="9"/>
    </row>
    <row r="889">
      <c r="Q889" s="9"/>
    </row>
    <row r="890">
      <c r="Q890" s="9"/>
    </row>
    <row r="891">
      <c r="Q891" s="9"/>
    </row>
    <row r="892">
      <c r="Q892" s="9"/>
    </row>
    <row r="893">
      <c r="Q893" s="9"/>
    </row>
    <row r="894">
      <c r="Q894" s="9"/>
    </row>
    <row r="895">
      <c r="Q895" s="9"/>
    </row>
    <row r="896">
      <c r="Q896" s="9"/>
    </row>
    <row r="897">
      <c r="Q897" s="9"/>
    </row>
    <row r="898">
      <c r="Q898" s="9"/>
    </row>
    <row r="899">
      <c r="Q899" s="9"/>
    </row>
    <row r="900">
      <c r="Q900" s="9"/>
    </row>
    <row r="901">
      <c r="Q901" s="9"/>
    </row>
    <row r="902">
      <c r="Q902" s="9"/>
    </row>
    <row r="903">
      <c r="Q903" s="9"/>
    </row>
    <row r="904">
      <c r="Q904" s="9"/>
    </row>
    <row r="905">
      <c r="Q905" s="9"/>
    </row>
    <row r="906">
      <c r="Q906" s="9"/>
    </row>
    <row r="907">
      <c r="Q907" s="9"/>
    </row>
    <row r="908">
      <c r="Q908" s="9"/>
    </row>
    <row r="909">
      <c r="Q909" s="9"/>
    </row>
    <row r="910">
      <c r="Q910" s="9"/>
    </row>
    <row r="911">
      <c r="Q911" s="9"/>
    </row>
    <row r="912">
      <c r="Q912" s="9"/>
    </row>
    <row r="913">
      <c r="Q913" s="9"/>
    </row>
    <row r="914">
      <c r="Q914" s="9"/>
    </row>
    <row r="915">
      <c r="Q915" s="9"/>
    </row>
    <row r="916">
      <c r="Q916" s="9"/>
    </row>
    <row r="917">
      <c r="Q917" s="9"/>
    </row>
    <row r="918">
      <c r="Q918" s="9"/>
    </row>
    <row r="919">
      <c r="Q919" s="9"/>
    </row>
    <row r="920">
      <c r="Q920" s="9"/>
    </row>
    <row r="921">
      <c r="Q921" s="9"/>
    </row>
    <row r="922">
      <c r="Q922" s="9"/>
    </row>
    <row r="923">
      <c r="Q923" s="9"/>
    </row>
    <row r="924">
      <c r="Q924" s="9"/>
    </row>
    <row r="925">
      <c r="Q925" s="9"/>
    </row>
    <row r="926">
      <c r="Q926" s="9"/>
    </row>
    <row r="927">
      <c r="Q927" s="9"/>
    </row>
    <row r="928">
      <c r="Q928" s="9"/>
    </row>
    <row r="929">
      <c r="Q929" s="9"/>
    </row>
    <row r="930">
      <c r="Q930" s="9"/>
    </row>
    <row r="931">
      <c r="Q931" s="9"/>
    </row>
    <row r="932">
      <c r="Q932" s="9"/>
    </row>
    <row r="933">
      <c r="Q933" s="9"/>
    </row>
    <row r="934">
      <c r="Q934" s="9"/>
    </row>
    <row r="935">
      <c r="Q935" s="9"/>
    </row>
    <row r="936">
      <c r="Q936" s="9"/>
    </row>
    <row r="937">
      <c r="Q937" s="9"/>
    </row>
    <row r="938">
      <c r="Q938" s="9"/>
    </row>
    <row r="939">
      <c r="Q939" s="9"/>
    </row>
    <row r="940">
      <c r="Q940" s="9"/>
    </row>
    <row r="941">
      <c r="Q941" s="9"/>
    </row>
    <row r="942">
      <c r="Q942" s="9"/>
    </row>
    <row r="943">
      <c r="Q943" s="9"/>
    </row>
    <row r="944">
      <c r="Q944" s="9"/>
    </row>
    <row r="945">
      <c r="Q945" s="9"/>
    </row>
    <row r="946">
      <c r="Q946" s="9"/>
    </row>
    <row r="947">
      <c r="Q947" s="9"/>
    </row>
    <row r="948">
      <c r="Q948" s="9"/>
    </row>
    <row r="949">
      <c r="Q949" s="9"/>
    </row>
    <row r="950">
      <c r="Q950" s="9"/>
    </row>
    <row r="951">
      <c r="Q951" s="9"/>
    </row>
    <row r="952">
      <c r="Q952" s="9"/>
    </row>
    <row r="953">
      <c r="Q953" s="9"/>
    </row>
    <row r="954">
      <c r="Q954" s="9"/>
    </row>
    <row r="955">
      <c r="Q955" s="9"/>
    </row>
    <row r="956">
      <c r="Q956" s="9"/>
    </row>
    <row r="957">
      <c r="Q957" s="9"/>
    </row>
    <row r="958">
      <c r="Q958" s="9"/>
    </row>
    <row r="959">
      <c r="Q959" s="9"/>
    </row>
    <row r="960">
      <c r="Q960" s="9"/>
    </row>
    <row r="961">
      <c r="Q961" s="9"/>
    </row>
    <row r="962">
      <c r="Q962" s="9"/>
    </row>
    <row r="963">
      <c r="Q963" s="9"/>
    </row>
    <row r="964">
      <c r="Q964" s="9"/>
    </row>
    <row r="965">
      <c r="Q965" s="9"/>
    </row>
    <row r="966">
      <c r="Q966" s="9"/>
    </row>
    <row r="967">
      <c r="Q967" s="9"/>
    </row>
    <row r="968">
      <c r="Q968" s="9"/>
    </row>
    <row r="969">
      <c r="Q969" s="9"/>
    </row>
    <row r="970">
      <c r="Q970" s="9"/>
    </row>
    <row r="971">
      <c r="Q971" s="9"/>
    </row>
    <row r="972">
      <c r="Q972" s="9"/>
    </row>
    <row r="973">
      <c r="Q973" s="9"/>
    </row>
    <row r="974">
      <c r="Q974" s="9"/>
    </row>
    <row r="975">
      <c r="Q975" s="9"/>
    </row>
    <row r="976">
      <c r="Q976" s="9"/>
    </row>
    <row r="977">
      <c r="Q977" s="9"/>
    </row>
    <row r="978">
      <c r="Q978" s="9"/>
    </row>
    <row r="979">
      <c r="Q979" s="9"/>
    </row>
    <row r="980">
      <c r="Q980" s="9"/>
    </row>
    <row r="981">
      <c r="Q981" s="9"/>
    </row>
    <row r="982">
      <c r="Q982" s="9"/>
    </row>
    <row r="983">
      <c r="Q983" s="9"/>
    </row>
    <row r="984">
      <c r="Q984" s="9"/>
    </row>
    <row r="985">
      <c r="Q985" s="9"/>
    </row>
    <row r="986">
      <c r="Q986" s="9"/>
    </row>
    <row r="987">
      <c r="Q987" s="9"/>
    </row>
    <row r="988">
      <c r="Q988" s="9"/>
    </row>
    <row r="989">
      <c r="Q989" s="9"/>
    </row>
    <row r="990">
      <c r="Q990" s="9"/>
    </row>
    <row r="991">
      <c r="Q991" s="9"/>
    </row>
    <row r="992">
      <c r="Q992" s="9"/>
    </row>
    <row r="993">
      <c r="Q993" s="9"/>
    </row>
    <row r="994">
      <c r="Q994" s="9"/>
    </row>
    <row r="995">
      <c r="Q995" s="9"/>
    </row>
    <row r="996">
      <c r="Q996" s="9"/>
    </row>
    <row r="997">
      <c r="Q997" s="9"/>
    </row>
    <row r="998">
      <c r="Q998" s="9"/>
    </row>
    <row r="999">
      <c r="Q999" s="9"/>
    </row>
    <row r="1000">
      <c r="Q1000" s="9"/>
    </row>
    <row r="1001">
      <c r="Q1001" s="9"/>
    </row>
    <row r="1002">
      <c r="Q1002" s="9"/>
    </row>
    <row r="1003">
      <c r="Q1003" s="9"/>
    </row>
    <row r="1004">
      <c r="Q1004" s="9"/>
    </row>
    <row r="1005">
      <c r="Q1005" s="9"/>
    </row>
    <row r="1006">
      <c r="Q1006" s="9"/>
    </row>
    <row r="1007">
      <c r="Q1007" s="9"/>
    </row>
    <row r="1008">
      <c r="Q1008" s="9"/>
    </row>
    <row r="1009">
      <c r="Q1009" s="9"/>
    </row>
    <row r="1010">
      <c r="Q1010" s="9"/>
    </row>
    <row r="1011">
      <c r="Q1011" s="9"/>
    </row>
    <row r="1012">
      <c r="Q1012" s="9"/>
    </row>
    <row r="1013">
      <c r="Q1013" s="9"/>
    </row>
    <row r="1014">
      <c r="Q1014" s="9"/>
    </row>
    <row r="1015">
      <c r="Q1015" s="9"/>
    </row>
    <row r="1016">
      <c r="Q1016" s="9"/>
    </row>
    <row r="1017">
      <c r="Q1017" s="9"/>
    </row>
    <row r="1018">
      <c r="Q1018" s="9"/>
    </row>
    <row r="1019">
      <c r="Q1019" s="9"/>
    </row>
    <row r="1020">
      <c r="Q1020" s="9"/>
    </row>
    <row r="1021">
      <c r="Q1021" s="9"/>
    </row>
    <row r="1022">
      <c r="Q1022" s="9"/>
    </row>
    <row r="1023">
      <c r="Q1023" s="9"/>
    </row>
    <row r="1024">
      <c r="Q1024" s="9"/>
    </row>
    <row r="1025">
      <c r="Q1025" s="9"/>
    </row>
    <row r="1026">
      <c r="Q1026" s="9"/>
    </row>
    <row r="1027">
      <c r="Q1027" s="9"/>
    </row>
    <row r="1028">
      <c r="Q1028" s="9"/>
    </row>
    <row r="1029">
      <c r="Q1029" s="9"/>
    </row>
    <row r="1030">
      <c r="Q1030" s="9"/>
    </row>
    <row r="1031">
      <c r="Q1031" s="9"/>
    </row>
    <row r="1032">
      <c r="Q1032" s="9"/>
    </row>
    <row r="1033">
      <c r="Q1033" s="9"/>
    </row>
    <row r="1034">
      <c r="Q1034" s="9"/>
    </row>
    <row r="1035">
      <c r="Q1035" s="9"/>
    </row>
    <row r="1036">
      <c r="Q1036" s="9"/>
    </row>
    <row r="1037">
      <c r="Q1037" s="9"/>
    </row>
    <row r="1038">
      <c r="Q1038" s="9"/>
    </row>
    <row r="1039">
      <c r="Q1039" s="9"/>
    </row>
    <row r="1040">
      <c r="Q1040" s="9"/>
    </row>
    <row r="1041">
      <c r="Q1041" s="9"/>
    </row>
    <row r="1042">
      <c r="Q1042" s="9"/>
    </row>
    <row r="1043">
      <c r="Q1043" s="9"/>
    </row>
    <row r="1044">
      <c r="Q1044" s="9"/>
    </row>
    <row r="1045">
      <c r="Q1045" s="9"/>
    </row>
    <row r="1046">
      <c r="Q1046" s="9"/>
    </row>
    <row r="1047">
      <c r="Q1047" s="9"/>
    </row>
    <row r="1048">
      <c r="Q1048" s="9"/>
    </row>
    <row r="1049">
      <c r="Q1049" s="9"/>
    </row>
    <row r="1050">
      <c r="Q1050" s="9"/>
    </row>
    <row r="1051">
      <c r="Q1051"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26" width="18.88"/>
  </cols>
  <sheetData>
    <row r="1">
      <c r="A1" s="15" t="s">
        <v>3</v>
      </c>
      <c r="B1" s="15" t="s">
        <v>4</v>
      </c>
      <c r="C1" s="15" t="s">
        <v>5</v>
      </c>
      <c r="D1" s="15" t="s">
        <v>6</v>
      </c>
      <c r="E1" s="15" t="s">
        <v>7</v>
      </c>
      <c r="F1" s="15" t="s">
        <v>8</v>
      </c>
      <c r="G1" s="15" t="s">
        <v>9</v>
      </c>
      <c r="H1" s="15" t="s">
        <v>10</v>
      </c>
      <c r="I1" s="15" t="s">
        <v>11</v>
      </c>
      <c r="J1" s="15" t="s">
        <v>12</v>
      </c>
      <c r="K1" s="15" t="s">
        <v>13</v>
      </c>
      <c r="L1" s="15" t="s">
        <v>14</v>
      </c>
      <c r="M1" s="15" t="s">
        <v>15</v>
      </c>
      <c r="N1" s="15" t="s">
        <v>16</v>
      </c>
      <c r="O1" s="15" t="s">
        <v>17</v>
      </c>
      <c r="P1" s="15" t="s">
        <v>18</v>
      </c>
      <c r="Q1" s="15" t="s">
        <v>19</v>
      </c>
      <c r="R1" s="15" t="s">
        <v>20</v>
      </c>
      <c r="S1" s="15" t="s">
        <v>21</v>
      </c>
      <c r="T1" s="15" t="s">
        <v>22</v>
      </c>
    </row>
    <row r="2">
      <c r="A2" s="11">
        <v>44230.63096770833</v>
      </c>
      <c r="B2" s="12" t="s">
        <v>24</v>
      </c>
      <c r="C2" s="12" t="s">
        <v>25</v>
      </c>
      <c r="D2" s="12" t="s">
        <v>26</v>
      </c>
      <c r="E2" s="12" t="s">
        <v>27</v>
      </c>
      <c r="F2" s="12" t="s">
        <v>28</v>
      </c>
      <c r="G2" s="12" t="s">
        <v>29</v>
      </c>
      <c r="H2" s="12" t="s">
        <v>30</v>
      </c>
      <c r="I2" s="12" t="s">
        <v>31</v>
      </c>
      <c r="J2" s="12" t="s">
        <v>32</v>
      </c>
      <c r="K2" s="12" t="s">
        <v>33</v>
      </c>
      <c r="L2" s="13" t="s">
        <v>34</v>
      </c>
      <c r="M2" s="12" t="s">
        <v>35</v>
      </c>
      <c r="N2" s="12" t="s">
        <v>36</v>
      </c>
      <c r="O2" s="12" t="s">
        <v>37</v>
      </c>
      <c r="P2" s="12" t="s">
        <v>38</v>
      </c>
      <c r="Q2" s="12" t="s">
        <v>39</v>
      </c>
      <c r="R2" s="12" t="s">
        <v>40</v>
      </c>
      <c r="T2" s="12" t="s">
        <v>41</v>
      </c>
    </row>
    <row r="3">
      <c r="A3" s="11">
        <v>44230.636584120366</v>
      </c>
      <c r="B3" s="12" t="s">
        <v>24</v>
      </c>
      <c r="C3" s="12" t="s">
        <v>25</v>
      </c>
      <c r="D3" s="12" t="s">
        <v>42</v>
      </c>
      <c r="E3" s="12" t="s">
        <v>43</v>
      </c>
      <c r="F3" s="12" t="s">
        <v>44</v>
      </c>
      <c r="G3" s="12" t="s">
        <v>45</v>
      </c>
      <c r="H3" s="12" t="s">
        <v>46</v>
      </c>
      <c r="I3" s="12" t="s">
        <v>31</v>
      </c>
      <c r="J3" s="12" t="s">
        <v>47</v>
      </c>
      <c r="K3" s="12" t="s">
        <v>48</v>
      </c>
      <c r="L3" s="13" t="s">
        <v>34</v>
      </c>
      <c r="M3" s="12" t="s">
        <v>35</v>
      </c>
      <c r="N3" s="12" t="s">
        <v>36</v>
      </c>
      <c r="O3" s="12" t="s">
        <v>49</v>
      </c>
      <c r="P3" s="12" t="s">
        <v>38</v>
      </c>
      <c r="Q3" s="12" t="s">
        <v>50</v>
      </c>
      <c r="R3" s="12" t="s">
        <v>51</v>
      </c>
      <c r="T3" s="12" t="s">
        <v>52</v>
      </c>
    </row>
    <row r="4">
      <c r="A4" s="11">
        <v>44230.63946762732</v>
      </c>
      <c r="B4" s="12" t="s">
        <v>24</v>
      </c>
      <c r="C4" s="12" t="s">
        <v>25</v>
      </c>
      <c r="D4" s="12" t="s">
        <v>53</v>
      </c>
      <c r="E4" s="12" t="s">
        <v>43</v>
      </c>
      <c r="F4" s="12" t="s">
        <v>54</v>
      </c>
      <c r="G4" s="12" t="s">
        <v>29</v>
      </c>
      <c r="H4" s="12" t="s">
        <v>55</v>
      </c>
      <c r="I4" s="12" t="s">
        <v>56</v>
      </c>
      <c r="K4" s="12" t="s">
        <v>57</v>
      </c>
      <c r="L4" s="13" t="s">
        <v>34</v>
      </c>
      <c r="M4" s="12" t="s">
        <v>58</v>
      </c>
      <c r="N4" s="12" t="s">
        <v>59</v>
      </c>
      <c r="O4" s="12" t="s">
        <v>60</v>
      </c>
      <c r="P4" s="12" t="s">
        <v>61</v>
      </c>
      <c r="Q4" s="12" t="s">
        <v>62</v>
      </c>
      <c r="R4" s="12" t="s">
        <v>51</v>
      </c>
      <c r="T4" s="12" t="s">
        <v>52</v>
      </c>
    </row>
    <row r="5">
      <c r="A5" s="11">
        <v>44257.78952493056</v>
      </c>
      <c r="B5" s="12" t="s">
        <v>64</v>
      </c>
      <c r="C5" s="12" t="s">
        <v>65</v>
      </c>
      <c r="D5" s="12" t="s">
        <v>66</v>
      </c>
      <c r="E5" s="12" t="s">
        <v>67</v>
      </c>
      <c r="F5" s="12" t="s">
        <v>54</v>
      </c>
      <c r="G5" s="12" t="s">
        <v>29</v>
      </c>
      <c r="H5" s="12" t="s">
        <v>68</v>
      </c>
      <c r="I5" s="12" t="s">
        <v>69</v>
      </c>
      <c r="K5" s="12" t="s">
        <v>57</v>
      </c>
      <c r="L5" s="13" t="s">
        <v>70</v>
      </c>
      <c r="M5" s="12" t="s">
        <v>35</v>
      </c>
      <c r="N5" s="12" t="s">
        <v>36</v>
      </c>
      <c r="O5" s="12" t="s">
        <v>71</v>
      </c>
      <c r="P5" s="12" t="s">
        <v>38</v>
      </c>
      <c r="Q5" s="12" t="s">
        <v>72</v>
      </c>
      <c r="R5" s="12" t="s">
        <v>40</v>
      </c>
      <c r="S5" s="12" t="s">
        <v>73</v>
      </c>
      <c r="T5" s="12" t="s">
        <v>41</v>
      </c>
    </row>
    <row r="6">
      <c r="A6" s="11">
        <v>44258.47065072917</v>
      </c>
      <c r="B6" s="12" t="s">
        <v>24</v>
      </c>
      <c r="C6" s="12" t="s">
        <v>74</v>
      </c>
      <c r="D6" s="12" t="s">
        <v>75</v>
      </c>
      <c r="E6" s="12" t="s">
        <v>76</v>
      </c>
      <c r="F6" s="12" t="s">
        <v>54</v>
      </c>
      <c r="G6" s="12" t="s">
        <v>29</v>
      </c>
      <c r="H6" s="12" t="s">
        <v>77</v>
      </c>
      <c r="I6" s="12" t="s">
        <v>31</v>
      </c>
      <c r="J6" s="12" t="s">
        <v>78</v>
      </c>
      <c r="K6" s="12" t="s">
        <v>57</v>
      </c>
      <c r="L6" s="13" t="s">
        <v>70</v>
      </c>
      <c r="M6" s="12" t="s">
        <v>35</v>
      </c>
      <c r="N6" s="12" t="s">
        <v>36</v>
      </c>
      <c r="O6" s="12" t="s">
        <v>79</v>
      </c>
      <c r="P6" s="12" t="s">
        <v>38</v>
      </c>
      <c r="Q6" s="12" t="s">
        <v>80</v>
      </c>
      <c r="R6" s="12" t="s">
        <v>40</v>
      </c>
      <c r="S6" s="12" t="s">
        <v>81</v>
      </c>
      <c r="T6" s="12" t="s">
        <v>52</v>
      </c>
    </row>
    <row r="7">
      <c r="A7" s="11">
        <v>44258.476174247684</v>
      </c>
      <c r="B7" s="12" t="s">
        <v>24</v>
      </c>
      <c r="C7" s="12" t="s">
        <v>82</v>
      </c>
      <c r="D7" s="12" t="s">
        <v>83</v>
      </c>
      <c r="E7" s="12" t="s">
        <v>84</v>
      </c>
      <c r="F7" s="12" t="s">
        <v>54</v>
      </c>
      <c r="G7" s="12" t="s">
        <v>29</v>
      </c>
      <c r="H7" s="12" t="s">
        <v>85</v>
      </c>
      <c r="I7" s="12" t="s">
        <v>31</v>
      </c>
      <c r="J7" s="12" t="s">
        <v>56</v>
      </c>
      <c r="K7" s="12" t="s">
        <v>57</v>
      </c>
      <c r="L7" s="13" t="s">
        <v>70</v>
      </c>
      <c r="M7" s="12" t="s">
        <v>86</v>
      </c>
      <c r="N7" s="12" t="s">
        <v>87</v>
      </c>
      <c r="O7" s="12" t="s">
        <v>88</v>
      </c>
      <c r="P7" s="12" t="s">
        <v>61</v>
      </c>
      <c r="Q7" s="12" t="s">
        <v>89</v>
      </c>
      <c r="R7" s="12" t="s">
        <v>40</v>
      </c>
      <c r="S7" s="12" t="s">
        <v>90</v>
      </c>
      <c r="T7" s="12" t="s">
        <v>52</v>
      </c>
    </row>
    <row r="8">
      <c r="A8" s="11">
        <v>44258.49245373842</v>
      </c>
      <c r="B8" s="12" t="s">
        <v>24</v>
      </c>
      <c r="C8" s="12" t="s">
        <v>91</v>
      </c>
      <c r="D8" s="12" t="s">
        <v>92</v>
      </c>
      <c r="E8" s="12" t="s">
        <v>93</v>
      </c>
      <c r="F8" s="12" t="s">
        <v>44</v>
      </c>
      <c r="G8" s="12" t="s">
        <v>45</v>
      </c>
      <c r="H8" s="12" t="s">
        <v>94</v>
      </c>
      <c r="I8" s="12" t="s">
        <v>31</v>
      </c>
      <c r="K8" s="12" t="s">
        <v>95</v>
      </c>
      <c r="L8" s="13" t="s">
        <v>70</v>
      </c>
      <c r="M8" s="12" t="s">
        <v>58</v>
      </c>
      <c r="N8" s="12" t="s">
        <v>36</v>
      </c>
      <c r="O8" s="12" t="s">
        <v>96</v>
      </c>
      <c r="P8" s="12" t="s">
        <v>38</v>
      </c>
      <c r="Q8" s="12" t="s">
        <v>97</v>
      </c>
      <c r="R8" s="12" t="s">
        <v>51</v>
      </c>
      <c r="T8" s="12" t="s">
        <v>52</v>
      </c>
    </row>
    <row r="9">
      <c r="A9" s="16">
        <v>44258.497033101856</v>
      </c>
      <c r="B9" s="17" t="s">
        <v>24</v>
      </c>
      <c r="C9" s="17" t="s">
        <v>98</v>
      </c>
      <c r="D9" s="17" t="s">
        <v>99</v>
      </c>
      <c r="E9" s="17" t="s">
        <v>100</v>
      </c>
      <c r="F9" s="17" t="s">
        <v>101</v>
      </c>
      <c r="G9" s="17" t="s">
        <v>29</v>
      </c>
      <c r="H9" s="17" t="s">
        <v>102</v>
      </c>
      <c r="I9" s="17" t="s">
        <v>31</v>
      </c>
      <c r="J9" s="17" t="s">
        <v>78</v>
      </c>
      <c r="K9" s="17" t="s">
        <v>95</v>
      </c>
      <c r="L9" s="18" t="s">
        <v>70</v>
      </c>
      <c r="M9" s="17" t="s">
        <v>103</v>
      </c>
      <c r="N9" s="17" t="s">
        <v>87</v>
      </c>
      <c r="O9" s="17" t="s">
        <v>60</v>
      </c>
      <c r="P9" s="17" t="s">
        <v>61</v>
      </c>
      <c r="Q9" s="17" t="s">
        <v>104</v>
      </c>
      <c r="R9" s="17" t="s">
        <v>40</v>
      </c>
      <c r="S9" s="17" t="s">
        <v>105</v>
      </c>
      <c r="T9" s="17" t="s">
        <v>52</v>
      </c>
      <c r="U9" s="19"/>
      <c r="V9" s="19"/>
      <c r="W9" s="19"/>
      <c r="X9" s="19"/>
      <c r="Y9" s="19"/>
      <c r="Z9" s="19"/>
    </row>
    <row r="10">
      <c r="A10" s="11">
        <v>44258.50088356482</v>
      </c>
      <c r="B10" s="12" t="s">
        <v>24</v>
      </c>
      <c r="C10" s="12" t="s">
        <v>25</v>
      </c>
      <c r="D10" s="12" t="s">
        <v>106</v>
      </c>
      <c r="E10" s="12" t="s">
        <v>43</v>
      </c>
      <c r="F10" s="12" t="s">
        <v>54</v>
      </c>
      <c r="G10" s="12" t="s">
        <v>29</v>
      </c>
      <c r="H10" s="12" t="s">
        <v>107</v>
      </c>
      <c r="I10" s="12" t="s">
        <v>32</v>
      </c>
      <c r="J10" s="12" t="s">
        <v>108</v>
      </c>
      <c r="K10" s="12" t="s">
        <v>109</v>
      </c>
      <c r="L10" s="13" t="s">
        <v>70</v>
      </c>
      <c r="M10" s="12" t="s">
        <v>103</v>
      </c>
      <c r="N10" s="12" t="s">
        <v>36</v>
      </c>
      <c r="O10" s="12" t="s">
        <v>110</v>
      </c>
      <c r="P10" s="12" t="s">
        <v>111</v>
      </c>
      <c r="Q10" s="12" t="s">
        <v>112</v>
      </c>
      <c r="R10" s="12" t="s">
        <v>51</v>
      </c>
      <c r="T10" s="12" t="s">
        <v>41</v>
      </c>
    </row>
    <row r="11">
      <c r="A11" s="11">
        <v>44277.589855474536</v>
      </c>
      <c r="B11" s="12" t="s">
        <v>114</v>
      </c>
      <c r="C11" s="12" t="s">
        <v>74</v>
      </c>
      <c r="D11" s="12" t="s">
        <v>115</v>
      </c>
      <c r="E11" s="12" t="s">
        <v>116</v>
      </c>
      <c r="F11" s="12" t="s">
        <v>54</v>
      </c>
      <c r="G11" s="12" t="s">
        <v>117</v>
      </c>
      <c r="H11" s="12" t="s">
        <v>77</v>
      </c>
      <c r="I11" s="12" t="s">
        <v>118</v>
      </c>
      <c r="K11" s="12" t="s">
        <v>119</v>
      </c>
      <c r="L11" s="13" t="s">
        <v>120</v>
      </c>
      <c r="M11" s="12" t="s">
        <v>35</v>
      </c>
      <c r="N11" s="12" t="s">
        <v>121</v>
      </c>
      <c r="O11" s="12" t="s">
        <v>122</v>
      </c>
      <c r="P11" s="12" t="s">
        <v>61</v>
      </c>
      <c r="Q11" s="12" t="s">
        <v>123</v>
      </c>
      <c r="T11" s="12" t="s">
        <v>41</v>
      </c>
    </row>
    <row r="12">
      <c r="A12" s="11">
        <v>44285.65718579861</v>
      </c>
      <c r="B12" s="12" t="s">
        <v>124</v>
      </c>
      <c r="C12" s="12" t="s">
        <v>125</v>
      </c>
      <c r="D12" s="12" t="s">
        <v>126</v>
      </c>
      <c r="E12" s="12" t="s">
        <v>43</v>
      </c>
      <c r="F12" s="12" t="s">
        <v>127</v>
      </c>
      <c r="G12" s="12" t="s">
        <v>128</v>
      </c>
      <c r="H12" s="12" t="s">
        <v>129</v>
      </c>
      <c r="I12" s="12" t="s">
        <v>130</v>
      </c>
      <c r="K12" s="12" t="s">
        <v>57</v>
      </c>
      <c r="L12" s="13" t="s">
        <v>120</v>
      </c>
      <c r="M12" s="12" t="s">
        <v>58</v>
      </c>
      <c r="N12" s="12" t="s">
        <v>59</v>
      </c>
      <c r="O12" s="12" t="s">
        <v>131</v>
      </c>
      <c r="P12" s="12" t="s">
        <v>61</v>
      </c>
      <c r="Q12" s="12" t="s">
        <v>132</v>
      </c>
      <c r="R12" s="12" t="s">
        <v>51</v>
      </c>
      <c r="T12" s="12" t="s">
        <v>52</v>
      </c>
    </row>
    <row r="13">
      <c r="A13" s="11">
        <v>44286.65575677084</v>
      </c>
      <c r="B13" s="12" t="s">
        <v>133</v>
      </c>
      <c r="C13" s="12" t="s">
        <v>134</v>
      </c>
      <c r="D13" s="12" t="s">
        <v>135</v>
      </c>
      <c r="E13" s="12" t="s">
        <v>43</v>
      </c>
      <c r="F13" s="12" t="s">
        <v>136</v>
      </c>
      <c r="G13" s="12" t="s">
        <v>45</v>
      </c>
      <c r="H13" s="12" t="s">
        <v>137</v>
      </c>
      <c r="I13" s="12" t="s">
        <v>138</v>
      </c>
      <c r="J13" s="12" t="s">
        <v>32</v>
      </c>
      <c r="K13" s="12" t="s">
        <v>139</v>
      </c>
      <c r="L13" s="13" t="s">
        <v>120</v>
      </c>
      <c r="M13" s="12" t="s">
        <v>58</v>
      </c>
      <c r="N13" s="12" t="s">
        <v>59</v>
      </c>
      <c r="O13" s="12" t="s">
        <v>140</v>
      </c>
      <c r="P13" s="12" t="s">
        <v>61</v>
      </c>
      <c r="Q13" s="12" t="s">
        <v>141</v>
      </c>
      <c r="R13" s="12" t="s">
        <v>51</v>
      </c>
      <c r="T13" s="12" t="s">
        <v>52</v>
      </c>
    </row>
    <row r="14">
      <c r="A14" s="11">
        <v>44286.65993043981</v>
      </c>
      <c r="B14" s="12" t="s">
        <v>133</v>
      </c>
      <c r="C14" s="12" t="s">
        <v>142</v>
      </c>
      <c r="D14" s="12" t="s">
        <v>143</v>
      </c>
      <c r="E14" s="12" t="s">
        <v>43</v>
      </c>
      <c r="F14" s="12" t="s">
        <v>28</v>
      </c>
      <c r="G14" s="12" t="s">
        <v>144</v>
      </c>
      <c r="H14" s="12" t="s">
        <v>145</v>
      </c>
      <c r="I14" s="12" t="s">
        <v>146</v>
      </c>
      <c r="J14" s="12" t="s">
        <v>32</v>
      </c>
      <c r="K14" s="12" t="s">
        <v>57</v>
      </c>
      <c r="L14" s="13" t="s">
        <v>120</v>
      </c>
      <c r="M14" s="12" t="s">
        <v>147</v>
      </c>
      <c r="N14" s="12" t="s">
        <v>148</v>
      </c>
      <c r="O14" s="12" t="s">
        <v>149</v>
      </c>
      <c r="P14" s="12" t="s">
        <v>38</v>
      </c>
      <c r="Q14" s="12" t="s">
        <v>150</v>
      </c>
      <c r="R14" s="12" t="s">
        <v>51</v>
      </c>
      <c r="T14" s="12" t="s">
        <v>41</v>
      </c>
    </row>
    <row r="15">
      <c r="A15" s="11">
        <v>44292.68676261574</v>
      </c>
      <c r="B15" s="12" t="s">
        <v>24</v>
      </c>
      <c r="C15" s="12" t="s">
        <v>151</v>
      </c>
      <c r="D15" s="12" t="s">
        <v>152</v>
      </c>
      <c r="E15" s="12" t="s">
        <v>67</v>
      </c>
      <c r="F15" s="12" t="s">
        <v>44</v>
      </c>
      <c r="G15" s="12" t="s">
        <v>153</v>
      </c>
      <c r="H15" s="12" t="s">
        <v>154</v>
      </c>
      <c r="I15" s="12" t="s">
        <v>31</v>
      </c>
      <c r="J15" s="12" t="s">
        <v>155</v>
      </c>
      <c r="K15" s="12" t="s">
        <v>156</v>
      </c>
      <c r="L15" s="13" t="s">
        <v>120</v>
      </c>
      <c r="M15" s="12" t="s">
        <v>35</v>
      </c>
      <c r="N15" s="12" t="s">
        <v>36</v>
      </c>
      <c r="O15" s="12" t="s">
        <v>157</v>
      </c>
      <c r="P15" s="12" t="s">
        <v>38</v>
      </c>
      <c r="Q15" s="12" t="s">
        <v>158</v>
      </c>
      <c r="R15" s="12" t="s">
        <v>40</v>
      </c>
      <c r="T15" s="12" t="s">
        <v>52</v>
      </c>
    </row>
    <row r="16">
      <c r="A16" s="11">
        <v>44292.694434606485</v>
      </c>
      <c r="B16" s="12" t="s">
        <v>24</v>
      </c>
      <c r="C16" s="12" t="s">
        <v>159</v>
      </c>
      <c r="D16" s="12" t="s">
        <v>25</v>
      </c>
      <c r="E16" s="12" t="s">
        <v>67</v>
      </c>
      <c r="F16" s="12" t="s">
        <v>160</v>
      </c>
      <c r="G16" s="12" t="s">
        <v>29</v>
      </c>
      <c r="H16" s="12" t="s">
        <v>161</v>
      </c>
      <c r="I16" s="12" t="s">
        <v>31</v>
      </c>
      <c r="J16" s="12" t="s">
        <v>155</v>
      </c>
      <c r="K16" s="12" t="s">
        <v>95</v>
      </c>
      <c r="L16" s="13" t="s">
        <v>120</v>
      </c>
      <c r="M16" s="12" t="s">
        <v>58</v>
      </c>
      <c r="N16" s="12" t="s">
        <v>87</v>
      </c>
      <c r="O16" s="12" t="s">
        <v>162</v>
      </c>
      <c r="P16" s="12" t="s">
        <v>61</v>
      </c>
      <c r="Q16" s="12" t="s">
        <v>163</v>
      </c>
      <c r="R16" s="12" t="s">
        <v>51</v>
      </c>
      <c r="T16" s="12" t="s">
        <v>41</v>
      </c>
    </row>
    <row r="17">
      <c r="A17" s="11">
        <v>44298.93719855324</v>
      </c>
      <c r="B17" s="12" t="s">
        <v>164</v>
      </c>
      <c r="C17" s="12" t="s">
        <v>165</v>
      </c>
      <c r="D17" s="12" t="s">
        <v>166</v>
      </c>
      <c r="E17" s="12" t="s">
        <v>43</v>
      </c>
      <c r="F17" s="12" t="s">
        <v>54</v>
      </c>
      <c r="G17" s="12" t="s">
        <v>29</v>
      </c>
      <c r="H17" s="12" t="s">
        <v>167</v>
      </c>
      <c r="I17" s="12" t="s">
        <v>146</v>
      </c>
      <c r="K17" s="12" t="s">
        <v>168</v>
      </c>
      <c r="L17" s="13" t="s">
        <v>120</v>
      </c>
      <c r="M17" s="12" t="s">
        <v>58</v>
      </c>
      <c r="N17" s="12" t="s">
        <v>169</v>
      </c>
      <c r="O17" s="12" t="s">
        <v>149</v>
      </c>
      <c r="P17" s="12" t="s">
        <v>38</v>
      </c>
      <c r="Q17" s="12" t="s">
        <v>170</v>
      </c>
      <c r="R17" s="12" t="s">
        <v>40</v>
      </c>
      <c r="S17" s="12" t="s">
        <v>171</v>
      </c>
      <c r="T17" s="12" t="s">
        <v>52</v>
      </c>
    </row>
    <row r="18">
      <c r="A18" s="11">
        <v>44298.93963769676</v>
      </c>
      <c r="B18" s="12" t="s">
        <v>164</v>
      </c>
      <c r="C18" s="12" t="s">
        <v>195</v>
      </c>
      <c r="D18" s="12" t="s">
        <v>196</v>
      </c>
      <c r="E18" s="12" t="s">
        <v>43</v>
      </c>
      <c r="F18" s="12" t="s">
        <v>54</v>
      </c>
      <c r="G18" s="12" t="s">
        <v>29</v>
      </c>
      <c r="H18" s="12" t="s">
        <v>174</v>
      </c>
      <c r="I18" s="12" t="s">
        <v>146</v>
      </c>
      <c r="J18" s="12" t="s">
        <v>197</v>
      </c>
      <c r="K18" s="12" t="s">
        <v>57</v>
      </c>
      <c r="L18" s="13" t="s">
        <v>198</v>
      </c>
      <c r="M18" s="12" t="s">
        <v>103</v>
      </c>
      <c r="N18" s="12" t="s">
        <v>148</v>
      </c>
      <c r="O18" s="12" t="s">
        <v>199</v>
      </c>
      <c r="P18" s="12" t="s">
        <v>38</v>
      </c>
      <c r="Q18" s="12" t="s">
        <v>200</v>
      </c>
      <c r="R18" s="12" t="s">
        <v>51</v>
      </c>
      <c r="T18" s="12" t="s">
        <v>52</v>
      </c>
    </row>
    <row r="19">
      <c r="A19" s="11">
        <v>44298.96338282408</v>
      </c>
      <c r="B19" s="12" t="s">
        <v>164</v>
      </c>
      <c r="C19" s="12" t="s">
        <v>172</v>
      </c>
      <c r="D19" s="12" t="s">
        <v>173</v>
      </c>
      <c r="E19" s="12" t="s">
        <v>43</v>
      </c>
      <c r="F19" s="12" t="s">
        <v>54</v>
      </c>
      <c r="G19" s="12" t="s">
        <v>29</v>
      </c>
      <c r="H19" s="12" t="s">
        <v>174</v>
      </c>
      <c r="I19" s="12" t="s">
        <v>146</v>
      </c>
      <c r="K19" s="12" t="s">
        <v>175</v>
      </c>
      <c r="L19" s="13" t="s">
        <v>120</v>
      </c>
      <c r="M19" s="12" t="s">
        <v>35</v>
      </c>
      <c r="N19" s="12" t="s">
        <v>87</v>
      </c>
      <c r="O19" s="12" t="s">
        <v>176</v>
      </c>
      <c r="P19" s="12" t="s">
        <v>38</v>
      </c>
      <c r="Q19" s="12" t="s">
        <v>177</v>
      </c>
      <c r="R19" s="12" t="s">
        <v>40</v>
      </c>
      <c r="S19" s="12" t="s">
        <v>178</v>
      </c>
      <c r="T19" s="12" t="s">
        <v>52</v>
      </c>
    </row>
    <row r="20">
      <c r="A20" s="11">
        <v>44302.56865983796</v>
      </c>
      <c r="B20" s="12" t="s">
        <v>114</v>
      </c>
      <c r="C20" s="12" t="s">
        <v>179</v>
      </c>
      <c r="D20" s="12" t="s">
        <v>180</v>
      </c>
      <c r="E20" s="12" t="s">
        <v>43</v>
      </c>
      <c r="F20" s="12" t="s">
        <v>44</v>
      </c>
      <c r="G20" s="12" t="s">
        <v>181</v>
      </c>
      <c r="H20" s="12" t="s">
        <v>77</v>
      </c>
      <c r="I20" s="12" t="s">
        <v>118</v>
      </c>
      <c r="K20" s="12" t="s">
        <v>182</v>
      </c>
      <c r="L20" s="13" t="s">
        <v>120</v>
      </c>
      <c r="M20" s="12" t="s">
        <v>103</v>
      </c>
      <c r="N20" s="12" t="s">
        <v>183</v>
      </c>
      <c r="O20" s="12" t="s">
        <v>184</v>
      </c>
      <c r="P20" s="12" t="s">
        <v>38</v>
      </c>
      <c r="Q20" s="12" t="s">
        <v>185</v>
      </c>
      <c r="R20" s="12" t="s">
        <v>40</v>
      </c>
      <c r="S20" s="12" t="s">
        <v>186</v>
      </c>
      <c r="T20" s="12" t="s">
        <v>41</v>
      </c>
    </row>
    <row r="21">
      <c r="A21" s="11">
        <v>44302.57808747685</v>
      </c>
      <c r="B21" s="12" t="s">
        <v>114</v>
      </c>
      <c r="C21" s="12" t="s">
        <v>187</v>
      </c>
      <c r="D21" s="12" t="s">
        <v>188</v>
      </c>
      <c r="E21" s="12" t="s">
        <v>67</v>
      </c>
      <c r="F21" s="12" t="s">
        <v>189</v>
      </c>
      <c r="G21" s="12" t="s">
        <v>29</v>
      </c>
      <c r="H21" s="12" t="s">
        <v>30</v>
      </c>
      <c r="I21" s="12" t="s">
        <v>118</v>
      </c>
      <c r="K21" s="12" t="s">
        <v>190</v>
      </c>
      <c r="L21" s="13" t="s">
        <v>120</v>
      </c>
      <c r="M21" s="12" t="s">
        <v>35</v>
      </c>
      <c r="N21" s="12" t="s">
        <v>59</v>
      </c>
      <c r="O21" s="12" t="s">
        <v>191</v>
      </c>
      <c r="P21" s="12" t="s">
        <v>61</v>
      </c>
      <c r="Q21" s="12" t="s">
        <v>192</v>
      </c>
      <c r="R21" s="12" t="s">
        <v>40</v>
      </c>
      <c r="S21" s="12" t="s">
        <v>193</v>
      </c>
      <c r="T21" s="12" t="s">
        <v>52</v>
      </c>
    </row>
    <row r="22">
      <c r="A22" s="11">
        <v>44326.50604670139</v>
      </c>
      <c r="B22" s="12" t="s">
        <v>24</v>
      </c>
      <c r="C22" s="12" t="s">
        <v>201</v>
      </c>
      <c r="D22" s="12" t="s">
        <v>202</v>
      </c>
      <c r="E22" s="12" t="s">
        <v>43</v>
      </c>
      <c r="F22" s="12" t="s">
        <v>44</v>
      </c>
      <c r="G22" s="12" t="s">
        <v>45</v>
      </c>
      <c r="H22" s="12" t="s">
        <v>203</v>
      </c>
      <c r="I22" s="12" t="s">
        <v>31</v>
      </c>
      <c r="K22" s="12" t="s">
        <v>95</v>
      </c>
      <c r="L22" s="13" t="s">
        <v>198</v>
      </c>
      <c r="M22" s="12" t="s">
        <v>58</v>
      </c>
      <c r="N22" s="12" t="s">
        <v>36</v>
      </c>
      <c r="O22" s="12" t="s">
        <v>204</v>
      </c>
      <c r="P22" s="12" t="s">
        <v>38</v>
      </c>
      <c r="Q22" s="12" t="s">
        <v>205</v>
      </c>
      <c r="R22" s="12" t="s">
        <v>40</v>
      </c>
      <c r="S22" s="12" t="s">
        <v>206</v>
      </c>
      <c r="T22" s="12" t="s">
        <v>52</v>
      </c>
    </row>
    <row r="23">
      <c r="A23" s="11">
        <v>44326.50841043981</v>
      </c>
      <c r="B23" s="12" t="s">
        <v>24</v>
      </c>
      <c r="C23" s="12" t="s">
        <v>207</v>
      </c>
      <c r="D23" s="12" t="s">
        <v>208</v>
      </c>
      <c r="E23" s="12" t="s">
        <v>43</v>
      </c>
      <c r="F23" s="12" t="s">
        <v>44</v>
      </c>
      <c r="G23" s="12" t="s">
        <v>45</v>
      </c>
      <c r="H23" s="12" t="s">
        <v>209</v>
      </c>
      <c r="I23" s="12" t="s">
        <v>31</v>
      </c>
      <c r="J23" s="12" t="s">
        <v>47</v>
      </c>
      <c r="K23" s="12" t="s">
        <v>210</v>
      </c>
      <c r="L23" s="13" t="s">
        <v>198</v>
      </c>
      <c r="M23" s="12" t="s">
        <v>103</v>
      </c>
      <c r="N23" s="12" t="s">
        <v>59</v>
      </c>
      <c r="O23" s="12" t="s">
        <v>211</v>
      </c>
      <c r="P23" s="12" t="s">
        <v>61</v>
      </c>
      <c r="Q23" s="12" t="s">
        <v>212</v>
      </c>
      <c r="R23" s="12" t="s">
        <v>40</v>
      </c>
      <c r="T23" s="12" t="s">
        <v>41</v>
      </c>
    </row>
    <row r="24">
      <c r="A24" s="11">
        <v>44326.511257499995</v>
      </c>
      <c r="B24" s="12" t="s">
        <v>24</v>
      </c>
      <c r="C24" s="12" t="s">
        <v>213</v>
      </c>
      <c r="D24" s="12" t="s">
        <v>214</v>
      </c>
      <c r="E24" s="12" t="s">
        <v>215</v>
      </c>
      <c r="F24" s="12" t="s">
        <v>54</v>
      </c>
      <c r="G24" s="12" t="s">
        <v>29</v>
      </c>
      <c r="H24" s="12" t="s">
        <v>216</v>
      </c>
      <c r="I24" s="12" t="s">
        <v>31</v>
      </c>
      <c r="J24" s="12" t="s">
        <v>130</v>
      </c>
      <c r="K24" s="12" t="s">
        <v>95</v>
      </c>
      <c r="L24" s="13" t="s">
        <v>198</v>
      </c>
      <c r="M24" s="12" t="s">
        <v>58</v>
      </c>
      <c r="N24" s="12" t="s">
        <v>59</v>
      </c>
      <c r="O24" s="12" t="s">
        <v>217</v>
      </c>
      <c r="P24" s="12" t="s">
        <v>61</v>
      </c>
      <c r="Q24" s="12" t="s">
        <v>218</v>
      </c>
      <c r="R24" s="12" t="s">
        <v>51</v>
      </c>
      <c r="T24" s="12" t="s">
        <v>52</v>
      </c>
    </row>
    <row r="25">
      <c r="A25" s="11">
        <v>44342.98460711805</v>
      </c>
      <c r="B25" s="12" t="s">
        <v>164</v>
      </c>
      <c r="C25" s="12" t="s">
        <v>233</v>
      </c>
      <c r="D25" s="12" t="s">
        <v>234</v>
      </c>
      <c r="E25" s="12" t="s">
        <v>43</v>
      </c>
      <c r="F25" s="12" t="s">
        <v>54</v>
      </c>
      <c r="G25" s="12" t="s">
        <v>45</v>
      </c>
      <c r="H25" s="12" t="s">
        <v>137</v>
      </c>
      <c r="I25" s="12" t="s">
        <v>146</v>
      </c>
      <c r="K25" s="12" t="s">
        <v>235</v>
      </c>
      <c r="L25" s="13" t="s">
        <v>236</v>
      </c>
      <c r="M25" s="12" t="s">
        <v>86</v>
      </c>
      <c r="N25" s="12" t="s">
        <v>87</v>
      </c>
      <c r="O25" s="12" t="s">
        <v>237</v>
      </c>
      <c r="P25" s="12" t="s">
        <v>61</v>
      </c>
      <c r="Q25" s="12" t="s">
        <v>238</v>
      </c>
      <c r="R25" s="12" t="s">
        <v>40</v>
      </c>
      <c r="S25" s="12" t="s">
        <v>239</v>
      </c>
      <c r="T25" s="12" t="s">
        <v>52</v>
      </c>
    </row>
    <row r="26">
      <c r="A26" s="11">
        <v>44342.989540787035</v>
      </c>
      <c r="B26" s="12" t="s">
        <v>164</v>
      </c>
      <c r="C26" s="12" t="s">
        <v>240</v>
      </c>
      <c r="D26" s="12" t="s">
        <v>241</v>
      </c>
      <c r="E26" s="12" t="s">
        <v>43</v>
      </c>
      <c r="F26" s="12" t="s">
        <v>54</v>
      </c>
      <c r="G26" s="12" t="s">
        <v>144</v>
      </c>
      <c r="H26" s="12" t="s">
        <v>167</v>
      </c>
      <c r="I26" s="12" t="s">
        <v>146</v>
      </c>
      <c r="J26" s="12" t="s">
        <v>78</v>
      </c>
      <c r="K26" s="12" t="s">
        <v>242</v>
      </c>
      <c r="L26" s="13" t="s">
        <v>236</v>
      </c>
      <c r="M26" s="12" t="s">
        <v>58</v>
      </c>
      <c r="N26" s="12" t="s">
        <v>243</v>
      </c>
      <c r="O26" s="12" t="s">
        <v>244</v>
      </c>
      <c r="P26" s="12" t="s">
        <v>111</v>
      </c>
      <c r="Q26" s="12" t="s">
        <v>245</v>
      </c>
      <c r="R26" s="12" t="s">
        <v>40</v>
      </c>
      <c r="S26" s="12" t="s">
        <v>246</v>
      </c>
      <c r="T26" s="12" t="s">
        <v>41</v>
      </c>
    </row>
    <row r="27">
      <c r="A27" s="11">
        <v>44342.99282105324</v>
      </c>
      <c r="B27" s="12" t="s">
        <v>164</v>
      </c>
      <c r="C27" s="12" t="s">
        <v>219</v>
      </c>
      <c r="D27" s="12" t="s">
        <v>220</v>
      </c>
      <c r="E27" s="12" t="s">
        <v>43</v>
      </c>
      <c r="F27" s="12" t="s">
        <v>44</v>
      </c>
      <c r="G27" s="12" t="s">
        <v>45</v>
      </c>
      <c r="H27" s="12" t="s">
        <v>145</v>
      </c>
      <c r="I27" s="12" t="s">
        <v>146</v>
      </c>
      <c r="J27" s="12" t="s">
        <v>32</v>
      </c>
      <c r="K27" s="12" t="s">
        <v>221</v>
      </c>
      <c r="L27" s="13" t="s">
        <v>198</v>
      </c>
      <c r="M27" s="12" t="s">
        <v>147</v>
      </c>
      <c r="N27" s="12" t="s">
        <v>148</v>
      </c>
      <c r="O27" s="12" t="s">
        <v>199</v>
      </c>
      <c r="P27" s="12" t="s">
        <v>111</v>
      </c>
      <c r="Q27" s="12" t="s">
        <v>222</v>
      </c>
      <c r="R27" s="12" t="s">
        <v>40</v>
      </c>
      <c r="S27" s="12" t="s">
        <v>223</v>
      </c>
      <c r="T27" s="12" t="s">
        <v>52</v>
      </c>
    </row>
    <row r="28">
      <c r="A28" s="11">
        <v>44343.623346747685</v>
      </c>
      <c r="B28" s="12" t="s">
        <v>133</v>
      </c>
      <c r="C28" s="12" t="s">
        <v>224</v>
      </c>
      <c r="D28" s="12" t="s">
        <v>225</v>
      </c>
      <c r="E28" s="12" t="s">
        <v>43</v>
      </c>
      <c r="F28" s="12" t="s">
        <v>54</v>
      </c>
      <c r="G28" s="12" t="s">
        <v>45</v>
      </c>
      <c r="H28" s="12" t="s">
        <v>68</v>
      </c>
      <c r="I28" s="12" t="s">
        <v>197</v>
      </c>
      <c r="J28" s="12" t="s">
        <v>226</v>
      </c>
      <c r="K28" s="12" t="s">
        <v>227</v>
      </c>
      <c r="L28" s="13" t="s">
        <v>198</v>
      </c>
      <c r="M28" s="12" t="s">
        <v>228</v>
      </c>
      <c r="N28" s="12" t="s">
        <v>229</v>
      </c>
      <c r="O28" s="12" t="s">
        <v>230</v>
      </c>
      <c r="P28" s="12" t="s">
        <v>111</v>
      </c>
      <c r="Q28" s="12" t="s">
        <v>231</v>
      </c>
      <c r="R28" s="12" t="s">
        <v>51</v>
      </c>
      <c r="T28" s="12" t="s">
        <v>41</v>
      </c>
    </row>
    <row r="29">
      <c r="A29" s="11">
        <v>44343.79914846065</v>
      </c>
      <c r="B29" s="12" t="s">
        <v>247</v>
      </c>
      <c r="C29" s="12" t="s">
        <v>248</v>
      </c>
      <c r="D29" s="12" t="s">
        <v>249</v>
      </c>
      <c r="E29" s="12" t="s">
        <v>43</v>
      </c>
      <c r="F29" s="12" t="s">
        <v>44</v>
      </c>
      <c r="G29" s="12" t="s">
        <v>250</v>
      </c>
      <c r="H29" s="12" t="s">
        <v>251</v>
      </c>
      <c r="I29" s="12" t="s">
        <v>252</v>
      </c>
      <c r="J29" s="12" t="s">
        <v>31</v>
      </c>
      <c r="K29" s="12" t="s">
        <v>253</v>
      </c>
      <c r="L29" s="13" t="s">
        <v>236</v>
      </c>
      <c r="M29" s="12" t="s">
        <v>86</v>
      </c>
      <c r="N29" s="12" t="s">
        <v>87</v>
      </c>
      <c r="O29" s="12" t="s">
        <v>254</v>
      </c>
      <c r="P29" s="12" t="s">
        <v>61</v>
      </c>
      <c r="Q29" s="12" t="s">
        <v>255</v>
      </c>
      <c r="R29" s="12" t="s">
        <v>51</v>
      </c>
      <c r="T29" s="12" t="s">
        <v>41</v>
      </c>
    </row>
    <row r="30">
      <c r="A30" s="11">
        <v>44348.54469862269</v>
      </c>
      <c r="B30" s="12" t="s">
        <v>24</v>
      </c>
      <c r="C30" s="12" t="s">
        <v>256</v>
      </c>
      <c r="D30" s="12" t="s">
        <v>257</v>
      </c>
      <c r="E30" s="12" t="s">
        <v>258</v>
      </c>
      <c r="F30" s="12" t="s">
        <v>54</v>
      </c>
      <c r="G30" s="12" t="s">
        <v>144</v>
      </c>
      <c r="H30" s="12" t="s">
        <v>259</v>
      </c>
      <c r="I30" s="12" t="s">
        <v>260</v>
      </c>
      <c r="K30" s="12" t="s">
        <v>57</v>
      </c>
      <c r="L30" s="13" t="s">
        <v>236</v>
      </c>
      <c r="M30" s="12" t="s">
        <v>58</v>
      </c>
      <c r="N30" s="12" t="s">
        <v>121</v>
      </c>
      <c r="O30" s="12" t="s">
        <v>261</v>
      </c>
      <c r="P30" s="12" t="s">
        <v>61</v>
      </c>
      <c r="Q30" s="12" t="s">
        <v>262</v>
      </c>
      <c r="R30" s="12" t="s">
        <v>51</v>
      </c>
      <c r="T30" s="12" t="s">
        <v>41</v>
      </c>
    </row>
    <row r="31">
      <c r="A31" s="11">
        <v>44358.83235685185</v>
      </c>
      <c r="B31" s="12" t="s">
        <v>164</v>
      </c>
      <c r="C31" s="12" t="s">
        <v>264</v>
      </c>
      <c r="D31" s="12" t="s">
        <v>265</v>
      </c>
      <c r="E31" s="12" t="s">
        <v>266</v>
      </c>
      <c r="F31" s="12" t="s">
        <v>44</v>
      </c>
      <c r="G31" s="12" t="s">
        <v>45</v>
      </c>
      <c r="H31" s="12" t="s">
        <v>137</v>
      </c>
      <c r="I31" s="12" t="s">
        <v>146</v>
      </c>
      <c r="J31" s="12" t="s">
        <v>31</v>
      </c>
      <c r="K31" s="12" t="s">
        <v>95</v>
      </c>
      <c r="L31" s="13" t="s">
        <v>267</v>
      </c>
      <c r="M31" s="12" t="s">
        <v>86</v>
      </c>
      <c r="N31" s="12" t="s">
        <v>121</v>
      </c>
      <c r="O31" s="12" t="s">
        <v>149</v>
      </c>
      <c r="P31" s="12" t="s">
        <v>38</v>
      </c>
      <c r="Q31" s="12" t="s">
        <v>268</v>
      </c>
      <c r="R31" s="12" t="s">
        <v>51</v>
      </c>
      <c r="T31" s="12" t="s">
        <v>41</v>
      </c>
    </row>
    <row r="32">
      <c r="A32" s="11">
        <v>44358.834577835645</v>
      </c>
      <c r="B32" s="12" t="s">
        <v>164</v>
      </c>
      <c r="C32" s="12" t="s">
        <v>269</v>
      </c>
      <c r="D32" s="12" t="s">
        <v>270</v>
      </c>
      <c r="E32" s="12" t="s">
        <v>271</v>
      </c>
      <c r="F32" s="12" t="s">
        <v>44</v>
      </c>
      <c r="G32" s="12" t="s">
        <v>45</v>
      </c>
      <c r="H32" s="12" t="s">
        <v>145</v>
      </c>
      <c r="I32" s="12" t="s">
        <v>146</v>
      </c>
      <c r="J32" s="12" t="s">
        <v>32</v>
      </c>
      <c r="K32" s="12" t="s">
        <v>272</v>
      </c>
      <c r="L32" s="13" t="s">
        <v>267</v>
      </c>
      <c r="M32" s="12" t="s">
        <v>86</v>
      </c>
      <c r="N32" s="12" t="s">
        <v>148</v>
      </c>
      <c r="O32" s="12" t="s">
        <v>273</v>
      </c>
      <c r="P32" s="12" t="s">
        <v>38</v>
      </c>
      <c r="Q32" s="12" t="s">
        <v>274</v>
      </c>
      <c r="R32" s="12" t="s">
        <v>51</v>
      </c>
      <c r="T32" s="12" t="s">
        <v>41</v>
      </c>
    </row>
    <row r="33">
      <c r="A33" s="11">
        <v>44358.83698482639</v>
      </c>
      <c r="B33" s="12" t="s">
        <v>164</v>
      </c>
      <c r="C33" s="12" t="s">
        <v>275</v>
      </c>
      <c r="D33" s="12" t="s">
        <v>276</v>
      </c>
      <c r="E33" s="12" t="s">
        <v>43</v>
      </c>
      <c r="F33" s="12" t="s">
        <v>54</v>
      </c>
      <c r="G33" s="12" t="s">
        <v>144</v>
      </c>
      <c r="H33" s="12" t="s">
        <v>167</v>
      </c>
      <c r="I33" s="12" t="s">
        <v>146</v>
      </c>
      <c r="K33" s="12" t="s">
        <v>277</v>
      </c>
      <c r="L33" s="13" t="s">
        <v>267</v>
      </c>
      <c r="M33" s="12" t="s">
        <v>86</v>
      </c>
      <c r="N33" s="12" t="s">
        <v>36</v>
      </c>
      <c r="O33" s="12" t="s">
        <v>278</v>
      </c>
      <c r="P33" s="12" t="s">
        <v>38</v>
      </c>
      <c r="Q33" s="12" t="s">
        <v>279</v>
      </c>
      <c r="R33" s="12" t="s">
        <v>51</v>
      </c>
      <c r="T33" s="12" t="s">
        <v>52</v>
      </c>
    </row>
    <row r="34">
      <c r="A34" s="11">
        <v>44377.486327569444</v>
      </c>
      <c r="B34" s="12" t="s">
        <v>280</v>
      </c>
      <c r="C34" s="12" t="s">
        <v>281</v>
      </c>
      <c r="D34" s="12" t="s">
        <v>282</v>
      </c>
      <c r="E34" s="12" t="s">
        <v>283</v>
      </c>
      <c r="F34" s="12" t="s">
        <v>44</v>
      </c>
      <c r="G34" s="12" t="s">
        <v>45</v>
      </c>
      <c r="H34" s="12" t="s">
        <v>284</v>
      </c>
      <c r="I34" s="12" t="s">
        <v>31</v>
      </c>
      <c r="J34" s="12" t="s">
        <v>138</v>
      </c>
      <c r="K34" s="12" t="s">
        <v>95</v>
      </c>
      <c r="L34" s="13" t="s">
        <v>267</v>
      </c>
      <c r="M34" s="12" t="s">
        <v>35</v>
      </c>
      <c r="N34" s="12" t="s">
        <v>243</v>
      </c>
      <c r="O34" s="12" t="s">
        <v>285</v>
      </c>
      <c r="P34" s="12" t="s">
        <v>61</v>
      </c>
      <c r="Q34" s="12" t="s">
        <v>286</v>
      </c>
      <c r="R34" s="12" t="s">
        <v>51</v>
      </c>
      <c r="T34" s="12" t="s">
        <v>52</v>
      </c>
    </row>
    <row r="35">
      <c r="A35" s="11">
        <v>44383.52356494213</v>
      </c>
      <c r="B35" s="12" t="s">
        <v>24</v>
      </c>
      <c r="C35" s="12" t="s">
        <v>151</v>
      </c>
      <c r="D35" s="12" t="s">
        <v>152</v>
      </c>
      <c r="E35" s="12" t="s">
        <v>67</v>
      </c>
      <c r="F35" s="12" t="s">
        <v>44</v>
      </c>
      <c r="G35" s="12" t="s">
        <v>45</v>
      </c>
      <c r="H35" s="12" t="s">
        <v>154</v>
      </c>
      <c r="I35" s="12" t="s">
        <v>31</v>
      </c>
      <c r="J35" s="12" t="s">
        <v>155</v>
      </c>
      <c r="K35" s="12" t="s">
        <v>287</v>
      </c>
      <c r="L35" s="13" t="s">
        <v>267</v>
      </c>
      <c r="M35" s="12" t="s">
        <v>35</v>
      </c>
      <c r="N35" s="12" t="s">
        <v>87</v>
      </c>
      <c r="O35" s="12" t="s">
        <v>288</v>
      </c>
      <c r="P35" s="12" t="s">
        <v>61</v>
      </c>
      <c r="Q35" s="12" t="s">
        <v>289</v>
      </c>
      <c r="R35" s="12" t="s">
        <v>51</v>
      </c>
      <c r="T35" s="12" t="s">
        <v>52</v>
      </c>
    </row>
    <row r="36">
      <c r="A36" s="11">
        <v>44383.53215697917</v>
      </c>
      <c r="B36" s="12" t="s">
        <v>24</v>
      </c>
      <c r="C36" s="12" t="s">
        <v>290</v>
      </c>
      <c r="D36" s="12" t="s">
        <v>291</v>
      </c>
      <c r="E36" s="12" t="s">
        <v>258</v>
      </c>
      <c r="F36" s="12" t="s">
        <v>28</v>
      </c>
      <c r="G36" s="12" t="s">
        <v>29</v>
      </c>
      <c r="H36" s="12" t="s">
        <v>30</v>
      </c>
      <c r="I36" s="12" t="s">
        <v>32</v>
      </c>
      <c r="J36" s="12" t="s">
        <v>31</v>
      </c>
      <c r="K36" s="12" t="s">
        <v>287</v>
      </c>
      <c r="L36" s="13" t="s">
        <v>267</v>
      </c>
      <c r="M36" s="12" t="s">
        <v>35</v>
      </c>
      <c r="N36" s="12" t="s">
        <v>169</v>
      </c>
      <c r="O36" s="12" t="s">
        <v>292</v>
      </c>
      <c r="P36" s="12" t="s">
        <v>61</v>
      </c>
      <c r="Q36" s="12" t="s">
        <v>293</v>
      </c>
      <c r="R36" s="12" t="s">
        <v>51</v>
      </c>
      <c r="T36" s="12" t="s">
        <v>41</v>
      </c>
    </row>
    <row r="37">
      <c r="A37" s="11">
        <v>44383.53569079861</v>
      </c>
      <c r="B37" s="12" t="s">
        <v>24</v>
      </c>
      <c r="C37" s="12" t="s">
        <v>294</v>
      </c>
      <c r="D37" s="12" t="s">
        <v>295</v>
      </c>
      <c r="E37" s="12" t="s">
        <v>43</v>
      </c>
      <c r="F37" s="12" t="s">
        <v>54</v>
      </c>
      <c r="G37" s="12" t="s">
        <v>29</v>
      </c>
      <c r="H37" s="12" t="s">
        <v>296</v>
      </c>
      <c r="I37" s="12" t="s">
        <v>32</v>
      </c>
      <c r="J37" s="12" t="s">
        <v>155</v>
      </c>
      <c r="K37" s="12" t="s">
        <v>57</v>
      </c>
      <c r="L37" s="13" t="s">
        <v>267</v>
      </c>
      <c r="M37" s="12" t="s">
        <v>58</v>
      </c>
      <c r="N37" s="12" t="s">
        <v>87</v>
      </c>
      <c r="O37" s="12" t="s">
        <v>297</v>
      </c>
      <c r="P37" s="12" t="s">
        <v>38</v>
      </c>
      <c r="Q37" s="12" t="s">
        <v>298</v>
      </c>
      <c r="R37" s="12" t="s">
        <v>40</v>
      </c>
      <c r="S37" s="12" t="s">
        <v>299</v>
      </c>
      <c r="T37" s="12" t="s">
        <v>52</v>
      </c>
    </row>
    <row r="38">
      <c r="A38" s="11">
        <v>44417.66853092593</v>
      </c>
      <c r="B38" s="12" t="s">
        <v>24</v>
      </c>
      <c r="C38" s="12" t="s">
        <v>301</v>
      </c>
      <c r="D38" s="12" t="s">
        <v>302</v>
      </c>
      <c r="E38" s="12" t="s">
        <v>84</v>
      </c>
      <c r="F38" s="12" t="s">
        <v>54</v>
      </c>
      <c r="G38" s="12" t="s">
        <v>29</v>
      </c>
      <c r="H38" s="12" t="s">
        <v>77</v>
      </c>
      <c r="I38" s="12" t="s">
        <v>118</v>
      </c>
      <c r="J38" s="12" t="s">
        <v>303</v>
      </c>
      <c r="K38" s="12" t="s">
        <v>304</v>
      </c>
      <c r="L38" s="13" t="s">
        <v>305</v>
      </c>
      <c r="M38" s="12" t="s">
        <v>58</v>
      </c>
      <c r="N38" s="12" t="s">
        <v>87</v>
      </c>
      <c r="O38" s="12" t="s">
        <v>288</v>
      </c>
      <c r="P38" s="12" t="s">
        <v>38</v>
      </c>
      <c r="Q38" s="12" t="s">
        <v>306</v>
      </c>
      <c r="R38" s="12" t="s">
        <v>40</v>
      </c>
      <c r="S38" s="12" t="s">
        <v>307</v>
      </c>
      <c r="T38" s="12" t="s">
        <v>52</v>
      </c>
    </row>
    <row r="39">
      <c r="A39" s="11">
        <v>44417.672608125</v>
      </c>
      <c r="B39" s="12" t="s">
        <v>24</v>
      </c>
      <c r="C39" s="12" t="s">
        <v>308</v>
      </c>
      <c r="D39" s="12" t="s">
        <v>309</v>
      </c>
      <c r="E39" s="12" t="s">
        <v>310</v>
      </c>
      <c r="F39" s="12" t="s">
        <v>44</v>
      </c>
      <c r="G39" s="12" t="s">
        <v>45</v>
      </c>
      <c r="H39" s="12" t="s">
        <v>30</v>
      </c>
      <c r="I39" s="12" t="s">
        <v>31</v>
      </c>
      <c r="J39" s="12" t="s">
        <v>311</v>
      </c>
      <c r="K39" s="12" t="s">
        <v>95</v>
      </c>
      <c r="L39" s="13" t="s">
        <v>305</v>
      </c>
      <c r="M39" s="12" t="s">
        <v>58</v>
      </c>
      <c r="N39" s="12" t="s">
        <v>87</v>
      </c>
      <c r="O39" s="12" t="s">
        <v>312</v>
      </c>
      <c r="P39" s="12" t="s">
        <v>38</v>
      </c>
      <c r="Q39" s="12" t="s">
        <v>313</v>
      </c>
      <c r="R39" s="12" t="s">
        <v>51</v>
      </c>
      <c r="T39" s="12" t="s">
        <v>52</v>
      </c>
    </row>
    <row r="40">
      <c r="A40" s="11">
        <v>44417.67475855324</v>
      </c>
      <c r="B40" s="12" t="s">
        <v>24</v>
      </c>
      <c r="C40" s="12" t="s">
        <v>314</v>
      </c>
      <c r="D40" s="12" t="s">
        <v>265</v>
      </c>
      <c r="E40" s="12" t="s">
        <v>43</v>
      </c>
      <c r="F40" s="12" t="s">
        <v>44</v>
      </c>
      <c r="G40" s="12" t="s">
        <v>45</v>
      </c>
      <c r="H40" s="12" t="s">
        <v>137</v>
      </c>
      <c r="I40" s="12" t="s">
        <v>146</v>
      </c>
      <c r="J40" s="12" t="s">
        <v>31</v>
      </c>
      <c r="K40" s="12" t="s">
        <v>57</v>
      </c>
      <c r="L40" s="13" t="s">
        <v>305</v>
      </c>
      <c r="M40" s="12" t="s">
        <v>86</v>
      </c>
      <c r="N40" s="12" t="s">
        <v>87</v>
      </c>
      <c r="O40" s="12" t="s">
        <v>149</v>
      </c>
      <c r="P40" s="12" t="s">
        <v>38</v>
      </c>
      <c r="Q40" s="12" t="s">
        <v>268</v>
      </c>
      <c r="R40" s="12" t="s">
        <v>51</v>
      </c>
      <c r="T40" s="12" t="s">
        <v>52</v>
      </c>
    </row>
    <row r="41">
      <c r="A41" s="11">
        <v>44417.67671611111</v>
      </c>
      <c r="B41" s="12" t="s">
        <v>24</v>
      </c>
      <c r="C41" s="12" t="s">
        <v>315</v>
      </c>
      <c r="D41" s="12" t="s">
        <v>249</v>
      </c>
      <c r="E41" s="12" t="s">
        <v>43</v>
      </c>
      <c r="F41" s="12" t="s">
        <v>44</v>
      </c>
      <c r="G41" s="12" t="s">
        <v>45</v>
      </c>
      <c r="H41" s="12" t="s">
        <v>161</v>
      </c>
      <c r="I41" s="12" t="s">
        <v>252</v>
      </c>
      <c r="J41" s="12" t="s">
        <v>31</v>
      </c>
      <c r="K41" s="12" t="s">
        <v>95</v>
      </c>
      <c r="L41" s="13" t="s">
        <v>305</v>
      </c>
      <c r="M41" s="12" t="s">
        <v>103</v>
      </c>
      <c r="N41" s="12" t="s">
        <v>87</v>
      </c>
      <c r="O41" s="12" t="s">
        <v>88</v>
      </c>
      <c r="P41" s="12" t="s">
        <v>61</v>
      </c>
      <c r="Q41" s="12" t="s">
        <v>316</v>
      </c>
      <c r="R41" s="12" t="s">
        <v>51</v>
      </c>
      <c r="T41" s="12" t="s">
        <v>41</v>
      </c>
    </row>
    <row r="42">
      <c r="A42" s="11">
        <v>44417.70168162037</v>
      </c>
      <c r="B42" s="12" t="s">
        <v>24</v>
      </c>
      <c r="C42" s="12" t="s">
        <v>317</v>
      </c>
      <c r="D42" s="12" t="s">
        <v>25</v>
      </c>
      <c r="E42" s="12" t="s">
        <v>43</v>
      </c>
      <c r="F42" s="12" t="s">
        <v>44</v>
      </c>
      <c r="G42" s="12" t="s">
        <v>45</v>
      </c>
      <c r="H42" s="12" t="s">
        <v>46</v>
      </c>
      <c r="I42" s="12" t="s">
        <v>31</v>
      </c>
      <c r="K42" s="12" t="s">
        <v>277</v>
      </c>
      <c r="L42" s="13" t="s">
        <v>305</v>
      </c>
      <c r="M42" s="12" t="s">
        <v>86</v>
      </c>
      <c r="N42" s="12" t="s">
        <v>59</v>
      </c>
      <c r="O42" s="12" t="s">
        <v>237</v>
      </c>
      <c r="P42" s="12" t="s">
        <v>61</v>
      </c>
      <c r="Q42" s="12" t="s">
        <v>318</v>
      </c>
      <c r="R42" s="12" t="s">
        <v>51</v>
      </c>
      <c r="T42" s="12" t="s">
        <v>41</v>
      </c>
    </row>
    <row r="43">
      <c r="A43" s="11">
        <v>44438.66555106481</v>
      </c>
      <c r="B43" s="12" t="s">
        <v>320</v>
      </c>
      <c r="C43" s="12" t="s">
        <v>321</v>
      </c>
      <c r="D43" s="12" t="s">
        <v>322</v>
      </c>
      <c r="E43" s="12" t="s">
        <v>323</v>
      </c>
      <c r="F43" s="12" t="s">
        <v>44</v>
      </c>
      <c r="G43" s="12" t="s">
        <v>128</v>
      </c>
      <c r="H43" s="12" t="s">
        <v>30</v>
      </c>
      <c r="I43" s="12" t="s">
        <v>31</v>
      </c>
      <c r="J43" s="12" t="s">
        <v>324</v>
      </c>
      <c r="K43" s="12" t="s">
        <v>95</v>
      </c>
      <c r="L43" s="13" t="s">
        <v>325</v>
      </c>
      <c r="M43" s="12" t="s">
        <v>58</v>
      </c>
      <c r="N43" s="12" t="s">
        <v>121</v>
      </c>
      <c r="O43" s="12" t="s">
        <v>326</v>
      </c>
      <c r="P43" s="12" t="s">
        <v>61</v>
      </c>
      <c r="Q43" s="12" t="s">
        <v>327</v>
      </c>
      <c r="R43" s="12" t="s">
        <v>51</v>
      </c>
      <c r="T43" s="12" t="s">
        <v>41</v>
      </c>
    </row>
    <row r="44">
      <c r="A44" s="11">
        <v>44439.527167824075</v>
      </c>
      <c r="B44" s="12" t="s">
        <v>24</v>
      </c>
      <c r="C44" s="12" t="s">
        <v>328</v>
      </c>
      <c r="D44" s="12" t="s">
        <v>329</v>
      </c>
      <c r="E44" s="12" t="s">
        <v>330</v>
      </c>
      <c r="F44" s="12" t="s">
        <v>44</v>
      </c>
      <c r="G44" s="12" t="s">
        <v>45</v>
      </c>
      <c r="H44" s="12" t="s">
        <v>216</v>
      </c>
      <c r="I44" s="12" t="s">
        <v>31</v>
      </c>
      <c r="J44" s="12" t="s">
        <v>130</v>
      </c>
      <c r="K44" s="12" t="s">
        <v>331</v>
      </c>
      <c r="L44" s="13" t="s">
        <v>325</v>
      </c>
      <c r="M44" s="12" t="s">
        <v>35</v>
      </c>
      <c r="N44" s="12" t="s">
        <v>36</v>
      </c>
      <c r="O44" s="12" t="s">
        <v>297</v>
      </c>
      <c r="P44" s="12" t="s">
        <v>38</v>
      </c>
      <c r="Q44" s="12" t="s">
        <v>332</v>
      </c>
      <c r="R44" s="12" t="s">
        <v>51</v>
      </c>
      <c r="T44" s="12" t="s">
        <v>52</v>
      </c>
    </row>
    <row r="45">
      <c r="A45" s="11">
        <v>44439.53239609954</v>
      </c>
      <c r="B45" s="12" t="s">
        <v>24</v>
      </c>
      <c r="C45" s="12"/>
      <c r="D45" s="12" t="s">
        <v>334</v>
      </c>
      <c r="E45" s="12" t="s">
        <v>335</v>
      </c>
      <c r="F45" s="12" t="s">
        <v>54</v>
      </c>
      <c r="G45" s="12" t="s">
        <v>29</v>
      </c>
      <c r="H45" s="12" t="s">
        <v>154</v>
      </c>
      <c r="I45" s="12" t="s">
        <v>31</v>
      </c>
      <c r="J45" s="12" t="s">
        <v>252</v>
      </c>
      <c r="K45" s="12" t="s">
        <v>95</v>
      </c>
      <c r="L45" s="13" t="s">
        <v>325</v>
      </c>
      <c r="M45" s="12" t="s">
        <v>86</v>
      </c>
      <c r="N45" s="12" t="s">
        <v>87</v>
      </c>
      <c r="O45" s="12" t="s">
        <v>149</v>
      </c>
      <c r="P45" s="12" t="s">
        <v>61</v>
      </c>
      <c r="Q45" s="12" t="s">
        <v>336</v>
      </c>
      <c r="R45" s="12" t="s">
        <v>40</v>
      </c>
      <c r="S45" s="12" t="s">
        <v>337</v>
      </c>
      <c r="T45" s="12" t="s">
        <v>52</v>
      </c>
    </row>
    <row r="46">
      <c r="A46" s="11">
        <v>44439.53596028935</v>
      </c>
      <c r="B46" s="12" t="s">
        <v>24</v>
      </c>
      <c r="C46" s="12" t="s">
        <v>338</v>
      </c>
      <c r="D46" s="12" t="s">
        <v>339</v>
      </c>
      <c r="E46" s="12" t="s">
        <v>340</v>
      </c>
      <c r="F46" s="12" t="s">
        <v>28</v>
      </c>
      <c r="G46" s="12" t="s">
        <v>144</v>
      </c>
      <c r="H46" s="12" t="s">
        <v>341</v>
      </c>
      <c r="I46" s="12" t="s">
        <v>31</v>
      </c>
      <c r="J46" s="12" t="s">
        <v>32</v>
      </c>
      <c r="K46" s="12" t="s">
        <v>95</v>
      </c>
      <c r="L46" s="13" t="s">
        <v>325</v>
      </c>
      <c r="M46" s="12" t="s">
        <v>35</v>
      </c>
      <c r="N46" s="12" t="s">
        <v>87</v>
      </c>
      <c r="O46" s="12" t="s">
        <v>297</v>
      </c>
      <c r="P46" s="12" t="s">
        <v>38</v>
      </c>
      <c r="Q46" s="12" t="s">
        <v>343</v>
      </c>
      <c r="R46" s="12" t="s">
        <v>40</v>
      </c>
      <c r="S46" s="12" t="s">
        <v>344</v>
      </c>
      <c r="T46" s="12" t="s">
        <v>41</v>
      </c>
    </row>
    <row r="47">
      <c r="A47" s="11">
        <v>44468.66081216435</v>
      </c>
      <c r="B47" s="12" t="s">
        <v>64</v>
      </c>
      <c r="C47" s="12" t="s">
        <v>346</v>
      </c>
      <c r="D47" s="12" t="s">
        <v>347</v>
      </c>
      <c r="E47" s="12" t="s">
        <v>43</v>
      </c>
      <c r="F47" s="12" t="s">
        <v>54</v>
      </c>
      <c r="G47" s="12" t="s">
        <v>29</v>
      </c>
      <c r="H47" s="12" t="s">
        <v>107</v>
      </c>
      <c r="I47" s="12" t="s">
        <v>69</v>
      </c>
      <c r="K47" s="12" t="s">
        <v>348</v>
      </c>
      <c r="L47" s="13" t="s">
        <v>349</v>
      </c>
      <c r="M47" s="12" t="s">
        <v>58</v>
      </c>
      <c r="N47" s="12" t="s">
        <v>59</v>
      </c>
      <c r="O47" s="12" t="s">
        <v>350</v>
      </c>
      <c r="P47" s="12" t="s">
        <v>61</v>
      </c>
      <c r="Q47" s="12" t="s">
        <v>351</v>
      </c>
      <c r="R47" s="12" t="s">
        <v>40</v>
      </c>
      <c r="S47" s="12" t="s">
        <v>352</v>
      </c>
      <c r="T47" s="12" t="s">
        <v>41</v>
      </c>
    </row>
    <row r="48">
      <c r="A48" s="11">
        <v>44474.7311314699</v>
      </c>
      <c r="B48" s="12" t="s">
        <v>24</v>
      </c>
      <c r="C48" s="12" t="s">
        <v>353</v>
      </c>
      <c r="D48" s="12" t="s">
        <v>354</v>
      </c>
      <c r="E48" s="12" t="s">
        <v>401</v>
      </c>
      <c r="F48" s="12" t="s">
        <v>54</v>
      </c>
      <c r="G48" s="12" t="s">
        <v>29</v>
      </c>
      <c r="H48" s="12" t="s">
        <v>341</v>
      </c>
      <c r="I48" s="12" t="s">
        <v>356</v>
      </c>
      <c r="J48" s="12" t="s">
        <v>357</v>
      </c>
      <c r="K48" s="12" t="s">
        <v>57</v>
      </c>
      <c r="L48" s="13" t="s">
        <v>349</v>
      </c>
      <c r="M48" s="12" t="s">
        <v>86</v>
      </c>
      <c r="N48" s="12" t="s">
        <v>36</v>
      </c>
      <c r="O48" s="12" t="s">
        <v>358</v>
      </c>
      <c r="P48" s="12" t="s">
        <v>38</v>
      </c>
      <c r="Q48" s="12" t="s">
        <v>359</v>
      </c>
      <c r="R48" s="12" t="s">
        <v>51</v>
      </c>
      <c r="T48" s="12" t="s">
        <v>41</v>
      </c>
    </row>
    <row r="49">
      <c r="A49" s="11">
        <v>44474.73520913195</v>
      </c>
      <c r="B49" s="12" t="s">
        <v>24</v>
      </c>
      <c r="C49" s="12" t="s">
        <v>360</v>
      </c>
      <c r="D49" s="12" t="s">
        <v>361</v>
      </c>
      <c r="E49" s="12" t="s">
        <v>43</v>
      </c>
      <c r="F49" s="12" t="s">
        <v>44</v>
      </c>
      <c r="G49" s="12" t="s">
        <v>45</v>
      </c>
      <c r="H49" s="12" t="s">
        <v>216</v>
      </c>
      <c r="I49" s="12" t="s">
        <v>31</v>
      </c>
      <c r="J49" s="12" t="s">
        <v>56</v>
      </c>
      <c r="K49" s="12" t="s">
        <v>95</v>
      </c>
      <c r="L49" s="13" t="s">
        <v>349</v>
      </c>
      <c r="M49" s="12" t="s">
        <v>58</v>
      </c>
      <c r="N49" s="12" t="s">
        <v>87</v>
      </c>
      <c r="O49" s="12" t="s">
        <v>204</v>
      </c>
      <c r="P49" s="12" t="s">
        <v>38</v>
      </c>
      <c r="Q49" s="12" t="s">
        <v>363</v>
      </c>
      <c r="R49" s="12" t="s">
        <v>40</v>
      </c>
      <c r="S49" s="12" t="s">
        <v>364</v>
      </c>
      <c r="T49" s="12" t="s">
        <v>52</v>
      </c>
    </row>
    <row r="50">
      <c r="A50" s="11">
        <v>44474.73915821759</v>
      </c>
      <c r="B50" s="12" t="s">
        <v>24</v>
      </c>
      <c r="C50" s="12" t="s">
        <v>365</v>
      </c>
      <c r="D50" s="12" t="s">
        <v>25</v>
      </c>
      <c r="E50" s="12" t="s">
        <v>366</v>
      </c>
      <c r="F50" s="12" t="s">
        <v>44</v>
      </c>
      <c r="G50" s="12" t="s">
        <v>144</v>
      </c>
      <c r="H50" s="12" t="s">
        <v>46</v>
      </c>
      <c r="I50" s="12" t="s">
        <v>31</v>
      </c>
      <c r="J50" s="12" t="s">
        <v>146</v>
      </c>
      <c r="K50" s="12" t="s">
        <v>367</v>
      </c>
      <c r="L50" s="13" t="s">
        <v>349</v>
      </c>
      <c r="M50" s="12" t="s">
        <v>86</v>
      </c>
      <c r="N50" s="12" t="s">
        <v>87</v>
      </c>
      <c r="O50" s="12" t="s">
        <v>368</v>
      </c>
      <c r="P50" s="12" t="s">
        <v>61</v>
      </c>
      <c r="Q50" s="12" t="s">
        <v>369</v>
      </c>
      <c r="R50" s="12" t="s">
        <v>40</v>
      </c>
      <c r="S50" s="12" t="s">
        <v>370</v>
      </c>
      <c r="T50" s="12" t="s">
        <v>52</v>
      </c>
    </row>
    <row r="51">
      <c r="A51" s="11">
        <v>44481.54224908564</v>
      </c>
      <c r="B51" s="12" t="s">
        <v>247</v>
      </c>
      <c r="C51" s="12" t="s">
        <v>372</v>
      </c>
      <c r="D51" s="12" t="s">
        <v>373</v>
      </c>
      <c r="E51" s="12" t="s">
        <v>43</v>
      </c>
      <c r="F51" s="12" t="s">
        <v>374</v>
      </c>
      <c r="G51" s="12" t="s">
        <v>128</v>
      </c>
      <c r="H51" s="12" t="s">
        <v>161</v>
      </c>
      <c r="I51" s="12" t="s">
        <v>252</v>
      </c>
      <c r="J51" s="12" t="s">
        <v>443</v>
      </c>
      <c r="K51" s="12" t="s">
        <v>376</v>
      </c>
      <c r="L51" s="13" t="s">
        <v>377</v>
      </c>
      <c r="M51" s="12" t="s">
        <v>58</v>
      </c>
      <c r="N51" s="12" t="s">
        <v>87</v>
      </c>
      <c r="O51" s="12" t="s">
        <v>378</v>
      </c>
      <c r="P51" s="12" t="s">
        <v>61</v>
      </c>
      <c r="Q51" s="12" t="s">
        <v>379</v>
      </c>
      <c r="R51" s="12" t="s">
        <v>51</v>
      </c>
      <c r="T51" s="12" t="s">
        <v>41</v>
      </c>
    </row>
    <row r="52">
      <c r="A52" s="11">
        <v>44502.730671620375</v>
      </c>
      <c r="B52" s="12" t="s">
        <v>24</v>
      </c>
      <c r="C52" s="12" t="s">
        <v>380</v>
      </c>
      <c r="D52" s="12" t="s">
        <v>381</v>
      </c>
      <c r="E52" s="12" t="s">
        <v>84</v>
      </c>
      <c r="F52" s="12" t="s">
        <v>44</v>
      </c>
      <c r="G52" s="12" t="s">
        <v>45</v>
      </c>
      <c r="H52" s="12" t="s">
        <v>382</v>
      </c>
      <c r="I52" s="12" t="s">
        <v>32</v>
      </c>
      <c r="J52" s="12" t="s">
        <v>197</v>
      </c>
      <c r="K52" s="12" t="s">
        <v>95</v>
      </c>
      <c r="L52" s="13" t="s">
        <v>377</v>
      </c>
      <c r="M52" s="12" t="s">
        <v>58</v>
      </c>
      <c r="N52" s="12" t="s">
        <v>87</v>
      </c>
      <c r="O52" s="12" t="s">
        <v>383</v>
      </c>
      <c r="P52" s="12" t="s">
        <v>61</v>
      </c>
      <c r="Q52" s="12" t="s">
        <v>384</v>
      </c>
      <c r="R52" s="12" t="s">
        <v>51</v>
      </c>
      <c r="T52" s="12" t="s">
        <v>41</v>
      </c>
    </row>
    <row r="53">
      <c r="A53" s="11">
        <v>44503.702216122685</v>
      </c>
      <c r="B53" s="12" t="s">
        <v>133</v>
      </c>
      <c r="C53" s="12" t="s">
        <v>385</v>
      </c>
      <c r="D53" s="12" t="s">
        <v>386</v>
      </c>
      <c r="E53" s="12" t="s">
        <v>43</v>
      </c>
      <c r="F53" s="12" t="s">
        <v>54</v>
      </c>
      <c r="G53" s="12" t="s">
        <v>45</v>
      </c>
      <c r="H53" s="12" t="s">
        <v>387</v>
      </c>
      <c r="I53" s="12" t="s">
        <v>32</v>
      </c>
      <c r="J53" s="12" t="s">
        <v>260</v>
      </c>
      <c r="K53" s="12" t="s">
        <v>388</v>
      </c>
      <c r="L53" s="13" t="s">
        <v>377</v>
      </c>
      <c r="M53" s="12" t="s">
        <v>58</v>
      </c>
      <c r="N53" s="12" t="s">
        <v>59</v>
      </c>
      <c r="O53" s="12" t="s">
        <v>162</v>
      </c>
      <c r="P53" s="12" t="s">
        <v>61</v>
      </c>
      <c r="Q53" s="12" t="s">
        <v>389</v>
      </c>
      <c r="R53" s="12" t="s">
        <v>40</v>
      </c>
      <c r="S53" s="12" t="s">
        <v>390</v>
      </c>
      <c r="T53" s="12" t="s">
        <v>52</v>
      </c>
    </row>
    <row r="54">
      <c r="A54" s="11">
        <v>44530.781297430556</v>
      </c>
      <c r="B54" s="12" t="s">
        <v>320</v>
      </c>
      <c r="C54" s="12" t="s">
        <v>392</v>
      </c>
      <c r="D54" s="12" t="s">
        <v>393</v>
      </c>
      <c r="E54" s="12" t="s">
        <v>43</v>
      </c>
      <c r="F54" s="12" t="s">
        <v>54</v>
      </c>
      <c r="G54" s="12" t="s">
        <v>144</v>
      </c>
      <c r="H54" s="12" t="s">
        <v>68</v>
      </c>
      <c r="I54" s="12" t="s">
        <v>324</v>
      </c>
      <c r="J54" s="12" t="s">
        <v>32</v>
      </c>
      <c r="K54" s="12" t="s">
        <v>57</v>
      </c>
      <c r="L54" s="13" t="s">
        <v>394</v>
      </c>
      <c r="M54" s="12" t="s">
        <v>147</v>
      </c>
      <c r="N54" s="12" t="s">
        <v>121</v>
      </c>
      <c r="O54" s="12" t="s">
        <v>88</v>
      </c>
      <c r="P54" s="12" t="s">
        <v>61</v>
      </c>
      <c r="Q54" s="12" t="s">
        <v>395</v>
      </c>
      <c r="R54" s="12" t="s">
        <v>40</v>
      </c>
      <c r="S54" s="12" t="s">
        <v>396</v>
      </c>
      <c r="T54" s="12" t="s">
        <v>52</v>
      </c>
    </row>
    <row r="55">
      <c r="A55" s="11">
        <v>44536.52666524306</v>
      </c>
      <c r="B55" s="12" t="s">
        <v>24</v>
      </c>
      <c r="C55" s="12" t="s">
        <v>25</v>
      </c>
      <c r="D55" s="12" t="s">
        <v>397</v>
      </c>
      <c r="E55" s="12" t="s">
        <v>398</v>
      </c>
      <c r="F55" s="12" t="s">
        <v>44</v>
      </c>
      <c r="G55" s="12" t="s">
        <v>45</v>
      </c>
      <c r="H55" s="12" t="s">
        <v>216</v>
      </c>
      <c r="I55" s="12" t="s">
        <v>260</v>
      </c>
      <c r="J55" s="12" t="s">
        <v>31</v>
      </c>
      <c r="K55" s="12" t="s">
        <v>57</v>
      </c>
      <c r="L55" s="13" t="s">
        <v>394</v>
      </c>
      <c r="M55" s="12" t="s">
        <v>35</v>
      </c>
      <c r="N55" s="12" t="s">
        <v>36</v>
      </c>
      <c r="O55" s="12" t="s">
        <v>399</v>
      </c>
      <c r="P55" s="12" t="s">
        <v>38</v>
      </c>
      <c r="Q55" s="12" t="s">
        <v>400</v>
      </c>
      <c r="R55" s="12" t="s">
        <v>51</v>
      </c>
      <c r="T55" s="12" t="s">
        <v>41</v>
      </c>
    </row>
    <row r="56">
      <c r="A56" s="11">
        <v>44536.52933259259</v>
      </c>
      <c r="B56" s="12" t="s">
        <v>24</v>
      </c>
      <c r="C56" s="12" t="s">
        <v>353</v>
      </c>
      <c r="D56" s="12" t="s">
        <v>354</v>
      </c>
      <c r="E56" s="12" t="s">
        <v>401</v>
      </c>
      <c r="F56" s="12" t="s">
        <v>54</v>
      </c>
      <c r="G56" s="12" t="s">
        <v>29</v>
      </c>
      <c r="H56" s="12" t="s">
        <v>341</v>
      </c>
      <c r="I56" s="12" t="s">
        <v>356</v>
      </c>
      <c r="J56" s="12" t="s">
        <v>31</v>
      </c>
      <c r="K56" s="12" t="s">
        <v>57</v>
      </c>
      <c r="L56" s="13" t="s">
        <v>394</v>
      </c>
      <c r="M56" s="12" t="s">
        <v>35</v>
      </c>
      <c r="N56" s="12" t="s">
        <v>402</v>
      </c>
      <c r="O56" s="12" t="s">
        <v>403</v>
      </c>
      <c r="P56" s="12" t="s">
        <v>61</v>
      </c>
      <c r="Q56" s="12" t="s">
        <v>404</v>
      </c>
      <c r="R56" s="12" t="s">
        <v>40</v>
      </c>
      <c r="S56" s="12" t="s">
        <v>405</v>
      </c>
      <c r="T56" s="12" t="s">
        <v>52</v>
      </c>
    </row>
    <row r="57">
      <c r="A57" s="11">
        <v>44536.53722008102</v>
      </c>
      <c r="B57" s="12" t="s">
        <v>24</v>
      </c>
      <c r="C57" s="12" t="s">
        <v>406</v>
      </c>
      <c r="D57" s="12" t="s">
        <v>407</v>
      </c>
      <c r="E57" s="12" t="s">
        <v>43</v>
      </c>
      <c r="F57" s="12" t="s">
        <v>54</v>
      </c>
      <c r="G57" s="12" t="s">
        <v>29</v>
      </c>
      <c r="H57" s="12" t="s">
        <v>216</v>
      </c>
      <c r="I57" s="12" t="s">
        <v>31</v>
      </c>
      <c r="K57" s="12" t="s">
        <v>408</v>
      </c>
      <c r="L57" s="13" t="s">
        <v>394</v>
      </c>
      <c r="M57" s="12" t="s">
        <v>103</v>
      </c>
      <c r="N57" s="12" t="s">
        <v>36</v>
      </c>
      <c r="O57" s="12" t="s">
        <v>261</v>
      </c>
      <c r="P57" s="12" t="s">
        <v>38</v>
      </c>
      <c r="Q57" s="12" t="s">
        <v>409</v>
      </c>
      <c r="R57" s="12" t="s">
        <v>40</v>
      </c>
      <c r="S57" s="12" t="s">
        <v>410</v>
      </c>
      <c r="T57" s="12" t="s">
        <v>41</v>
      </c>
    </row>
    <row r="58">
      <c r="A58" s="11">
        <v>44536.54352199074</v>
      </c>
      <c r="B58" s="12" t="s">
        <v>24</v>
      </c>
      <c r="C58" s="12" t="s">
        <v>411</v>
      </c>
      <c r="D58" s="12" t="s">
        <v>412</v>
      </c>
      <c r="E58" s="12" t="s">
        <v>43</v>
      </c>
      <c r="F58" s="12" t="s">
        <v>44</v>
      </c>
      <c r="G58" s="12" t="s">
        <v>45</v>
      </c>
      <c r="H58" s="12" t="s">
        <v>46</v>
      </c>
      <c r="I58" s="12" t="s">
        <v>31</v>
      </c>
      <c r="K58" s="12" t="s">
        <v>413</v>
      </c>
      <c r="L58" s="13" t="s">
        <v>394</v>
      </c>
      <c r="M58" s="12" t="s">
        <v>58</v>
      </c>
      <c r="N58" s="12" t="s">
        <v>36</v>
      </c>
      <c r="O58" s="12" t="s">
        <v>157</v>
      </c>
      <c r="P58" s="12" t="s">
        <v>61</v>
      </c>
      <c r="Q58" s="12" t="s">
        <v>414</v>
      </c>
      <c r="R58" s="12" t="s">
        <v>51</v>
      </c>
      <c r="T58" s="12" t="s">
        <v>41</v>
      </c>
    </row>
    <row r="59">
      <c r="A59" s="11">
        <v>44536.54817819444</v>
      </c>
      <c r="B59" s="12" t="s">
        <v>24</v>
      </c>
      <c r="C59" s="12" t="s">
        <v>415</v>
      </c>
      <c r="D59" s="12" t="s">
        <v>416</v>
      </c>
      <c r="E59" s="12" t="s">
        <v>67</v>
      </c>
      <c r="F59" s="12" t="s">
        <v>54</v>
      </c>
      <c r="G59" s="12" t="s">
        <v>29</v>
      </c>
      <c r="H59" s="12" t="s">
        <v>417</v>
      </c>
      <c r="I59" s="12" t="s">
        <v>356</v>
      </c>
      <c r="J59" s="12" t="s">
        <v>31</v>
      </c>
      <c r="K59" s="12" t="s">
        <v>418</v>
      </c>
      <c r="L59" s="13" t="s">
        <v>394</v>
      </c>
      <c r="M59" s="12" t="s">
        <v>103</v>
      </c>
      <c r="N59" s="12" t="s">
        <v>59</v>
      </c>
      <c r="O59" s="12" t="s">
        <v>419</v>
      </c>
      <c r="P59" s="12" t="s">
        <v>61</v>
      </c>
      <c r="Q59" s="12" t="s">
        <v>420</v>
      </c>
      <c r="R59" s="12" t="s">
        <v>51</v>
      </c>
      <c r="T59" s="12" t="s">
        <v>52</v>
      </c>
    </row>
    <row r="60">
      <c r="A60" s="11">
        <v>44536.55093332176</v>
      </c>
      <c r="B60" s="12" t="s">
        <v>24</v>
      </c>
      <c r="C60" s="12" t="s">
        <v>421</v>
      </c>
      <c r="D60" s="12" t="s">
        <v>422</v>
      </c>
      <c r="E60" s="12" t="s">
        <v>67</v>
      </c>
      <c r="F60" s="12" t="s">
        <v>44</v>
      </c>
      <c r="G60" s="12" t="s">
        <v>45</v>
      </c>
      <c r="H60" s="12" t="s">
        <v>107</v>
      </c>
      <c r="I60" s="12" t="s">
        <v>31</v>
      </c>
      <c r="J60" s="12" t="s">
        <v>32</v>
      </c>
      <c r="K60" s="12" t="s">
        <v>423</v>
      </c>
      <c r="L60" s="13" t="s">
        <v>394</v>
      </c>
      <c r="M60" s="12" t="s">
        <v>103</v>
      </c>
      <c r="N60" s="12" t="s">
        <v>59</v>
      </c>
      <c r="O60" s="12" t="s">
        <v>424</v>
      </c>
      <c r="P60" s="12" t="s">
        <v>61</v>
      </c>
      <c r="Q60" s="12" t="s">
        <v>425</v>
      </c>
      <c r="R60" s="12" t="s">
        <v>51</v>
      </c>
      <c r="T60" s="12" t="s">
        <v>41</v>
      </c>
    </row>
    <row r="61">
      <c r="A61" s="11">
        <v>44571.51712853009</v>
      </c>
      <c r="B61" s="12" t="s">
        <v>24</v>
      </c>
      <c r="C61" s="12" t="s">
        <v>427</v>
      </c>
      <c r="D61" s="12" t="s">
        <v>428</v>
      </c>
      <c r="E61" s="12" t="s">
        <v>84</v>
      </c>
      <c r="F61" s="12" t="s">
        <v>44</v>
      </c>
      <c r="G61" s="12" t="s">
        <v>45</v>
      </c>
      <c r="H61" s="12" t="s">
        <v>216</v>
      </c>
      <c r="I61" s="12" t="s">
        <v>31</v>
      </c>
      <c r="J61" s="12" t="s">
        <v>32</v>
      </c>
      <c r="K61" s="12" t="s">
        <v>429</v>
      </c>
      <c r="L61" s="13" t="s">
        <v>430</v>
      </c>
      <c r="M61" s="12" t="s">
        <v>103</v>
      </c>
      <c r="N61" s="12" t="s">
        <v>36</v>
      </c>
      <c r="O61" s="12" t="s">
        <v>431</v>
      </c>
      <c r="P61" s="12" t="s">
        <v>38</v>
      </c>
      <c r="Q61" s="12" t="s">
        <v>432</v>
      </c>
      <c r="R61" s="12" t="s">
        <v>40</v>
      </c>
      <c r="S61" s="12" t="s">
        <v>433</v>
      </c>
      <c r="T61" s="12" t="s">
        <v>41</v>
      </c>
    </row>
    <row r="62">
      <c r="A62" s="11">
        <v>44571.52287678241</v>
      </c>
      <c r="B62" s="12" t="s">
        <v>24</v>
      </c>
      <c r="C62" s="12" t="s">
        <v>434</v>
      </c>
      <c r="D62" s="12" t="s">
        <v>435</v>
      </c>
      <c r="E62" s="12" t="s">
        <v>84</v>
      </c>
      <c r="F62" s="12" t="s">
        <v>54</v>
      </c>
      <c r="G62" s="12" t="s">
        <v>29</v>
      </c>
      <c r="H62" s="12" t="s">
        <v>387</v>
      </c>
      <c r="I62" s="12" t="s">
        <v>31</v>
      </c>
      <c r="J62" s="12" t="s">
        <v>197</v>
      </c>
      <c r="K62" s="12" t="s">
        <v>95</v>
      </c>
      <c r="L62" s="13" t="s">
        <v>430</v>
      </c>
      <c r="M62" s="12" t="s">
        <v>35</v>
      </c>
      <c r="N62" s="12" t="s">
        <v>36</v>
      </c>
      <c r="O62" s="12" t="s">
        <v>261</v>
      </c>
      <c r="P62" s="12" t="s">
        <v>38</v>
      </c>
      <c r="Q62" s="12" t="s">
        <v>436</v>
      </c>
      <c r="R62" s="12" t="s">
        <v>40</v>
      </c>
      <c r="S62" s="12" t="s">
        <v>437</v>
      </c>
      <c r="T62" s="12" t="s">
        <v>52</v>
      </c>
    </row>
    <row r="63">
      <c r="A63" s="11">
        <v>44571.52701856481</v>
      </c>
      <c r="B63" s="12" t="s">
        <v>24</v>
      </c>
      <c r="C63" s="12" t="s">
        <v>438</v>
      </c>
      <c r="D63" s="12" t="s">
        <v>439</v>
      </c>
      <c r="E63" s="12" t="s">
        <v>440</v>
      </c>
      <c r="F63" s="12" t="s">
        <v>44</v>
      </c>
      <c r="G63" s="12" t="s">
        <v>45</v>
      </c>
      <c r="H63" s="12" t="s">
        <v>154</v>
      </c>
      <c r="I63" s="12" t="s">
        <v>31</v>
      </c>
      <c r="K63" s="12" t="s">
        <v>429</v>
      </c>
      <c r="L63" s="13" t="s">
        <v>430</v>
      </c>
      <c r="M63" s="12" t="s">
        <v>103</v>
      </c>
      <c r="N63" s="12" t="s">
        <v>36</v>
      </c>
      <c r="O63" s="12" t="s">
        <v>441</v>
      </c>
      <c r="P63" s="12" t="s">
        <v>38</v>
      </c>
      <c r="Q63" s="12" t="s">
        <v>442</v>
      </c>
      <c r="R63" s="12" t="s">
        <v>51</v>
      </c>
      <c r="T63" s="12" t="s">
        <v>41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19" max="19" width="22.88"/>
    <col customWidth="1" min="21" max="21" width="22.25"/>
  </cols>
  <sheetData>
    <row r="1">
      <c r="A1" s="20" t="s">
        <v>444</v>
      </c>
      <c r="B1" s="20" t="s">
        <v>445</v>
      </c>
      <c r="C1" s="20" t="s">
        <v>446</v>
      </c>
      <c r="D1" s="20" t="s">
        <v>447</v>
      </c>
      <c r="E1" s="20" t="s">
        <v>378</v>
      </c>
      <c r="F1" s="20" t="s">
        <v>88</v>
      </c>
      <c r="G1" s="20" t="s">
        <v>122</v>
      </c>
      <c r="H1" s="20" t="s">
        <v>448</v>
      </c>
      <c r="I1" s="21" t="s">
        <v>449</v>
      </c>
      <c r="J1" s="21" t="s">
        <v>350</v>
      </c>
      <c r="K1" s="20" t="s">
        <v>424</v>
      </c>
      <c r="L1" s="20" t="s">
        <v>450</v>
      </c>
      <c r="M1" s="20" t="s">
        <v>288</v>
      </c>
      <c r="N1" s="20" t="s">
        <v>451</v>
      </c>
      <c r="O1" s="20" t="s">
        <v>71</v>
      </c>
      <c r="P1" s="20" t="s">
        <v>452</v>
      </c>
      <c r="Q1" s="20" t="s">
        <v>453</v>
      </c>
      <c r="R1" s="20" t="s">
        <v>454</v>
      </c>
      <c r="S1" s="20" t="s">
        <v>455</v>
      </c>
      <c r="T1" s="20" t="s">
        <v>456</v>
      </c>
      <c r="U1" s="20" t="s">
        <v>457</v>
      </c>
      <c r="V1" s="20" t="s">
        <v>458</v>
      </c>
      <c r="W1" s="20" t="s">
        <v>459</v>
      </c>
      <c r="X1" s="20" t="s">
        <v>460</v>
      </c>
      <c r="Y1" s="20" t="s">
        <v>461</v>
      </c>
      <c r="Z1" s="20"/>
    </row>
    <row r="2">
      <c r="A2" s="22" t="s">
        <v>462</v>
      </c>
      <c r="B2" s="22" t="s">
        <v>463</v>
      </c>
      <c r="C2" s="22" t="s">
        <v>464</v>
      </c>
      <c r="D2" s="22"/>
      <c r="E2" s="22"/>
      <c r="F2" s="22"/>
      <c r="G2" s="22"/>
      <c r="H2" s="22" t="s">
        <v>448</v>
      </c>
      <c r="I2" s="23" t="s">
        <v>449</v>
      </c>
      <c r="J2" s="22"/>
      <c r="K2" s="22" t="s">
        <v>424</v>
      </c>
      <c r="L2" s="22"/>
      <c r="M2" s="22"/>
      <c r="N2" s="22"/>
      <c r="O2" s="22" t="s">
        <v>71</v>
      </c>
      <c r="P2" s="22" t="s">
        <v>465</v>
      </c>
      <c r="Q2" s="22" t="s">
        <v>466</v>
      </c>
      <c r="R2" s="22" t="s">
        <v>467</v>
      </c>
      <c r="S2" s="22" t="s">
        <v>468</v>
      </c>
      <c r="T2" s="22" t="s">
        <v>469</v>
      </c>
      <c r="U2" s="22" t="s">
        <v>470</v>
      </c>
      <c r="V2" s="22" t="s">
        <v>471</v>
      </c>
      <c r="W2" s="22"/>
      <c r="X2" s="22" t="s">
        <v>51</v>
      </c>
      <c r="Y2" s="24">
        <v>44166.481354166666</v>
      </c>
      <c r="Z2" s="22"/>
    </row>
    <row r="3">
      <c r="A3" s="22" t="s">
        <v>472</v>
      </c>
      <c r="B3" s="22" t="s">
        <v>473</v>
      </c>
      <c r="C3" s="22" t="s">
        <v>464</v>
      </c>
      <c r="D3" s="22"/>
      <c r="E3" s="22"/>
      <c r="F3" s="22" t="s">
        <v>88</v>
      </c>
      <c r="G3" s="22" t="s">
        <v>122</v>
      </c>
      <c r="H3" s="22" t="s">
        <v>448</v>
      </c>
      <c r="I3" s="22"/>
      <c r="J3" s="22"/>
      <c r="K3" s="22"/>
      <c r="L3" s="22"/>
      <c r="M3" s="22"/>
      <c r="N3" s="22"/>
      <c r="O3" s="22"/>
      <c r="P3" s="22" t="s">
        <v>474</v>
      </c>
      <c r="Q3" s="22" t="s">
        <v>475</v>
      </c>
      <c r="R3" s="22" t="s">
        <v>476</v>
      </c>
      <c r="S3" s="22" t="s">
        <v>477</v>
      </c>
      <c r="T3" s="22" t="s">
        <v>469</v>
      </c>
      <c r="U3" s="22" t="s">
        <v>478</v>
      </c>
      <c r="V3" s="22"/>
      <c r="W3" s="22"/>
      <c r="X3" s="22" t="s">
        <v>40</v>
      </c>
      <c r="Y3" s="24">
        <v>44067.205717592595</v>
      </c>
      <c r="Z3" s="22"/>
    </row>
    <row r="4">
      <c r="A4" s="22" t="s">
        <v>479</v>
      </c>
      <c r="B4" s="22" t="s">
        <v>480</v>
      </c>
      <c r="C4" s="22" t="s">
        <v>464</v>
      </c>
      <c r="D4" s="22"/>
      <c r="E4" s="22"/>
      <c r="F4" s="22"/>
      <c r="G4" s="22"/>
      <c r="H4" s="22" t="s">
        <v>448</v>
      </c>
      <c r="I4" s="22"/>
      <c r="J4" s="22"/>
      <c r="K4" s="22" t="s">
        <v>424</v>
      </c>
      <c r="L4" s="22"/>
      <c r="M4" s="22" t="s">
        <v>288</v>
      </c>
      <c r="N4" s="22"/>
      <c r="O4" s="22"/>
      <c r="P4" s="22" t="s">
        <v>465</v>
      </c>
      <c r="Q4" s="22" t="s">
        <v>481</v>
      </c>
      <c r="R4" s="22" t="s">
        <v>467</v>
      </c>
      <c r="S4" s="22" t="s">
        <v>482</v>
      </c>
      <c r="T4" s="22" t="s">
        <v>469</v>
      </c>
      <c r="U4" s="22" t="s">
        <v>483</v>
      </c>
      <c r="V4" s="22" t="s">
        <v>484</v>
      </c>
      <c r="W4" s="22" t="s">
        <v>485</v>
      </c>
      <c r="X4" s="22" t="s">
        <v>40</v>
      </c>
      <c r="Y4" s="24">
        <v>44055.62535879629</v>
      </c>
      <c r="Z4"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8.75"/>
    <col customWidth="1" min="3" max="3" width="5.13"/>
    <col customWidth="1" min="4" max="4" width="14.38"/>
    <col customWidth="1" min="5" max="5" width="4.63"/>
    <col customWidth="1" min="6" max="6" width="4.13"/>
    <col customWidth="1" min="8" max="8" width="5.38"/>
    <col customWidth="1" min="9" max="9" width="3.75"/>
    <col customWidth="1" min="11" max="11" width="4.38"/>
    <col customWidth="1" min="12" max="12" width="3.75"/>
    <col customWidth="1" min="14" max="14" width="5.0"/>
    <col customWidth="1" min="15" max="15" width="4.38"/>
    <col customWidth="1" min="16" max="16" width="19.0"/>
    <col customWidth="1" min="17" max="17" width="5.13"/>
    <col customWidth="1" min="18" max="18" width="4.88"/>
    <col customWidth="1" min="20" max="20" width="5.63"/>
    <col customWidth="1" min="21" max="21" width="4.38"/>
    <col customWidth="1" min="22" max="22" width="25.13"/>
    <col customWidth="1" min="24" max="24" width="4.75"/>
    <col customWidth="1" min="25" max="25" width="20.25"/>
    <col customWidth="1" min="26" max="26" width="9.13"/>
    <col customWidth="1" min="27" max="27" width="5.88"/>
    <col customWidth="1" min="28" max="28" width="22.5"/>
    <col customWidth="1" min="29" max="29" width="10.25"/>
    <col customWidth="1" min="30" max="30" width="6.75"/>
    <col customWidth="1" min="31" max="31" width="35.0"/>
    <col customWidth="1" min="32" max="32" width="10.13"/>
    <col customWidth="1" min="33" max="33" width="6.38"/>
    <col customWidth="1" min="34" max="34" width="36.88"/>
    <col customWidth="1" min="35" max="35" width="9.88"/>
    <col customWidth="1" min="36" max="36" width="6.38"/>
    <col customWidth="1" min="37" max="37" width="17.0"/>
    <col customWidth="1" min="38" max="38" width="5.88"/>
  </cols>
  <sheetData>
    <row r="1">
      <c r="A1" s="25" t="s">
        <v>486</v>
      </c>
      <c r="B1" s="26" t="s">
        <v>487</v>
      </c>
      <c r="C1" s="27"/>
      <c r="D1" s="28" t="s">
        <v>488</v>
      </c>
      <c r="E1" s="29" t="s">
        <v>489</v>
      </c>
      <c r="F1" s="27"/>
      <c r="G1" s="28" t="s">
        <v>490</v>
      </c>
      <c r="H1" s="30" t="s">
        <v>491</v>
      </c>
      <c r="I1" s="27"/>
      <c r="J1" s="28" t="s">
        <v>492</v>
      </c>
      <c r="K1" s="30" t="s">
        <v>491</v>
      </c>
      <c r="L1" s="27"/>
      <c r="M1" s="28" t="s">
        <v>493</v>
      </c>
      <c r="N1" s="30" t="s">
        <v>491</v>
      </c>
      <c r="O1" s="27"/>
      <c r="P1" s="31" t="s">
        <v>494</v>
      </c>
      <c r="Q1" s="32" t="s">
        <v>491</v>
      </c>
      <c r="R1" s="27"/>
      <c r="S1" s="31" t="s">
        <v>495</v>
      </c>
      <c r="T1" s="32" t="s">
        <v>491</v>
      </c>
      <c r="U1" s="27"/>
      <c r="V1" s="33" t="str">
        <f>IFERROR(__xludf.DUMMYFUNCTION("ArrayFormula(QUERY(TRANSPOSE(SPLIT(JOIN("", "",'Internal Reporting Form'!E2:E1000),"", "",false)&amp;{"""";""""}),""select Col1, count(Col2) where not(Col1 matches 'and|is|on|to|a|I|their|the|in|for|about|they|from|them|-|what|They|of|that|we|at|an|him|are') "&amp;"group by Col1 order by count(Col2) desc limit 10 label Col1 'Sectors that the organization works in?', count(Col2) 'Frequency'"",0))"),"Sectors that the organization works in?")</f>
        <v>Sectors that the organization works in?</v>
      </c>
      <c r="W1" s="34" t="str">
        <f>IFERROR(__xludf.DUMMYFUNCTION("""COMPUTED_VALUE"""),"Frequency")</f>
        <v>Frequency</v>
      </c>
      <c r="X1" s="27"/>
      <c r="Y1" s="33" t="str">
        <f>IFERROR(__xludf.DUMMYFUNCTION("ArrayFormula(QUERY(TRANSPOSE(SPLIT(JOIN("", "",'Internal Reporting Form'!F2:F1000),"", "",false)&amp;{"""";""""}),""select Col1, count(Col2) where not(Col1 matches 'and|is|on|to|a|I|their|the|in|for|about|they|from|them|-|what|They|of|that|we|at|an|him|are') "&amp;"group by Col1 order by count(Col2) desc limit 10 label Col1 'Type Of Organization', count(Col2) 'Frequency'"",0))"),"Type Of Organization")</f>
        <v>Type Of Organization</v>
      </c>
      <c r="Z1" s="34" t="str">
        <f>IFERROR(__xludf.DUMMYFUNCTION("""COMPUTED_VALUE"""),"Frequency")</f>
        <v>Frequency</v>
      </c>
      <c r="AA1" s="27"/>
      <c r="AB1" s="33" t="str">
        <f>IFERROR(__xludf.DUMMYFUNCTION("ArrayFormula(QUERY(TRANSPOSE(SPLIT(JOIN("", "",'Internal Reporting Form'!G2:G1000),"", "",false)&amp;{"""";""""}),""select Col1, count(Col2) where not(Col1 matches 'and|is|on|to|a|I|their|the|in|for|about|they|from|them|-|what|They|of|that|we|at|an|him|are') "&amp;"group by Col1 order by count(Col2) desc limit 10 label Col1 'Organizations scope of work?', count(Col2) 'Frequency'"",0))"),"Organizations scope of work?")</f>
        <v>Organizations scope of work?</v>
      </c>
      <c r="AC1" s="34" t="str">
        <f>IFERROR(__xludf.DUMMYFUNCTION("""COMPUTED_VALUE"""),"Frequency")</f>
        <v>Frequency</v>
      </c>
      <c r="AD1" s="27"/>
      <c r="AE1" s="35" t="str">
        <f>IFERROR(__xludf.DUMMYFUNCTION("ArrayFormula(QUERY(TRANSPOSE(SPLIT(JOIN("", "",'Internal Reporting Form'!K2:K1000),"", "",false)&amp;{"""";""""}),""select Col1, count(Col2) where not(Col1 matches 'and|is|on|to|a|I|their|the|in|for|about|they|from|them|-|what|They|of|that|we|at|an|him|are') "&amp;"group by Col1 order by count(Col2) desc limit 10 label Col1 'How did the LiTS Happen?', count(Col2) 'Frequency'"",0))"),"How did the LiTS Happen?")</f>
        <v>How did the LiTS Happen?</v>
      </c>
      <c r="AF1" s="34" t="str">
        <f>IFERROR(__xludf.DUMMYFUNCTION("""COMPUTED_VALUE"""),"Frequency")</f>
        <v>Frequency</v>
      </c>
      <c r="AG1" s="27"/>
      <c r="AH1" s="33" t="str">
        <f>IFERROR(__xludf.DUMMYFUNCTION("ArrayFormula(QUERY(TRANSPOSE(SPLIT(JOIN("", "",'Internal Reporting Form'!O2:O1000),"", "",false)&amp;{"""";""""}),""select Col1, count(Col2) where not(Col1 matches 'and|is|on|to|a|I|their|the|in|for|about|they|from|them|-|what|They|of|that|we|at|an|him|are') "&amp;"group by Col1 order by count(Col2) desc limit 10 label Col1 'What Type of Information Did you provide?', count(Col2) 'Frequency'"",0))"),"What Type of Information Did you provide?")</f>
        <v>What Type of Information Did you provide?</v>
      </c>
      <c r="AI1" s="34" t="str">
        <f>IFERROR(__xludf.DUMMYFUNCTION("""COMPUTED_VALUE"""),"Frequency")</f>
        <v>Frequency</v>
      </c>
      <c r="AJ1" s="27"/>
      <c r="AK1" s="36" t="s">
        <v>496</v>
      </c>
      <c r="AL1" s="30" t="s">
        <v>491</v>
      </c>
    </row>
    <row r="2">
      <c r="A2" s="37" t="str">
        <f>IFERROR(__xludf.DUMMYFUNCTION("UNIQUE('Internal Reporting Form'!H2:H1000)"),"United States")</f>
        <v>United States</v>
      </c>
      <c r="B2" s="38">
        <f>countif('Internal Reporting Form'!H:H, A2)</f>
        <v>5</v>
      </c>
      <c r="C2" s="27"/>
      <c r="D2" s="39" t="s">
        <v>497</v>
      </c>
      <c r="E2" s="40">
        <f>COUNTA(A2:A1000)</f>
        <v>27</v>
      </c>
      <c r="F2" s="27"/>
      <c r="G2" s="39" t="s">
        <v>498</v>
      </c>
      <c r="H2" s="40">
        <f>COUNTA('Internal Reporting Form'!C2:C1000)</f>
        <v>61</v>
      </c>
      <c r="I2" s="27"/>
      <c r="J2" s="39" t="s">
        <v>499</v>
      </c>
      <c r="K2" s="40">
        <f>COUNTIF('Internal Reporting Form'!P2:P1000, "*1*")</f>
        <v>30</v>
      </c>
      <c r="L2" s="27"/>
      <c r="M2" s="41">
        <v>44197.0</v>
      </c>
      <c r="N2" s="40">
        <f>countif('Internal Reporting Form'!L:L, M2)</f>
        <v>3</v>
      </c>
      <c r="O2" s="27"/>
      <c r="P2" s="42" t="str">
        <f>IFERROR(__xludf.DUMMYFUNCTION("UNIQUE('Internal Reporting Form'!I2:I1000)"),"Lesedi")</f>
        <v>Lesedi</v>
      </c>
      <c r="Q2" s="43">
        <f>countif('Internal Reporting Form'!I:I, P2)</f>
        <v>27</v>
      </c>
      <c r="R2" s="27"/>
      <c r="S2" s="42" t="str">
        <f>IFERROR(__xludf.DUMMYFUNCTION("UNIQUE('Internal Reporting Form'!J2:J1000)"),"Barbara")</f>
        <v>Barbara</v>
      </c>
      <c r="T2" s="43">
        <f>countif('Internal Reporting Form'!J:J, S2)</f>
        <v>9</v>
      </c>
      <c r="U2" s="27"/>
      <c r="V2" s="15" t="str">
        <f>IFERROR(__xludf.DUMMYFUNCTION("""COMPUTED_VALUE"""),"Human rights / humanitarian")</f>
        <v>Human rights / humanitarian</v>
      </c>
      <c r="W2" s="44">
        <f>IFERROR(__xludf.DUMMYFUNCTION("""COMPUTED_VALUE"""),36.0)</f>
        <v>36</v>
      </c>
      <c r="X2" s="27"/>
      <c r="Y2" s="15" t="str">
        <f>IFERROR(__xludf.DUMMYFUNCTION("""COMPUTED_VALUE"""),"NGO - International")</f>
        <v>NGO - International</v>
      </c>
      <c r="Z2" s="44">
        <f>IFERROR(__xludf.DUMMYFUNCTION("""COMPUTED_VALUE"""),26.0)</f>
        <v>26</v>
      </c>
      <c r="AA2" s="27"/>
      <c r="AB2" s="15" t="str">
        <f>IFERROR(__xludf.DUMMYFUNCTION("""COMPUTED_VALUE"""),"National")</f>
        <v>National</v>
      </c>
      <c r="AC2" s="44">
        <f>IFERROR(__xludf.DUMMYFUNCTION("""COMPUTED_VALUE"""),28.0)</f>
        <v>28</v>
      </c>
      <c r="AD2" s="27"/>
      <c r="AE2" s="15" t="str">
        <f>IFERROR(__xludf.DUMMYFUNCTION("""COMPUTED_VALUE"""),"A colleague or friend referred them to me/us.")</f>
        <v>A colleague or friend referred them to me/us.</v>
      </c>
      <c r="AF2" s="44">
        <f>IFERROR(__xludf.DUMMYFUNCTION("""COMPUTED_VALUE"""),17.0)</f>
        <v>17</v>
      </c>
      <c r="AG2" s="27"/>
      <c r="AH2" s="8" t="str">
        <f>IFERROR(__xludf.DUMMYFUNCTION("""COMPUTED_VALUE"""),"Learnings or Guidelines")</f>
        <v>Learnings or Guidelines</v>
      </c>
      <c r="AI2" s="44">
        <f>IFERROR(__xludf.DUMMYFUNCTION("""COMPUTED_VALUE"""),22.0)</f>
        <v>22</v>
      </c>
      <c r="AJ2" s="27"/>
      <c r="AK2" s="39" t="s">
        <v>52</v>
      </c>
      <c r="AL2" s="45">
        <f>countif('Internal Reporting Form'!T:T, AK2)</f>
        <v>33</v>
      </c>
    </row>
    <row r="3">
      <c r="A3" s="15" t="str">
        <f>IFERROR(__xludf.DUMMYFUNCTION("""COMPUTED_VALUE"""),"Uganda")</f>
        <v>Uganda</v>
      </c>
      <c r="B3" s="38">
        <f>countif('Internal Reporting Form'!H:H, A3)</f>
        <v>4</v>
      </c>
      <c r="C3" s="27"/>
      <c r="E3" s="44"/>
      <c r="F3" s="27"/>
      <c r="H3" s="44"/>
      <c r="I3" s="27"/>
      <c r="J3" s="39" t="s">
        <v>500</v>
      </c>
      <c r="K3" s="40">
        <f>COUNTIF('Internal Reporting Form'!P2:P1000, "*2*")</f>
        <v>28</v>
      </c>
      <c r="L3" s="27"/>
      <c r="M3" s="41">
        <v>44228.0</v>
      </c>
      <c r="N3" s="40">
        <f>countif('Internal Reporting Form'!L:L, M3)</f>
        <v>6</v>
      </c>
      <c r="O3" s="27"/>
      <c r="P3" s="15" t="str">
        <f>IFERROR(__xludf.DUMMYFUNCTION("""COMPUTED_VALUE"""),"Paola V")</f>
        <v>Paola V</v>
      </c>
      <c r="Q3" s="43">
        <f>countif('Internal Reporting Form'!I:I, P3)</f>
        <v>1</v>
      </c>
      <c r="R3" s="27"/>
      <c r="S3" s="15" t="str">
        <f>IFERROR(__xludf.DUMMYFUNCTION("""COMPUTED_VALUE"""),"Joshua, Nthabi")</f>
        <v>Joshua, Nthabi</v>
      </c>
      <c r="T3" s="43">
        <f>countif('Internal Reporting Form'!J:J, S3)</f>
        <v>2</v>
      </c>
      <c r="U3" s="27"/>
      <c r="V3" s="15" t="str">
        <f>IFERROR(__xludf.DUMMYFUNCTION("""COMPUTED_VALUE"""),"Transparency and accountability / open government")</f>
        <v>Transparency and accountability / open government</v>
      </c>
      <c r="W3" s="44">
        <f>IFERROR(__xludf.DUMMYFUNCTION("""COMPUTED_VALUE"""),8.0)</f>
        <v>8</v>
      </c>
      <c r="X3" s="27"/>
      <c r="Y3" s="15" t="str">
        <f>IFERROR(__xludf.DUMMYFUNCTION("""COMPUTED_VALUE"""),"NGO - National")</f>
        <v>NGO - National</v>
      </c>
      <c r="Z3" s="44">
        <f>IFERROR(__xludf.DUMMYFUNCTION("""COMPUTED_VALUE"""),26.0)</f>
        <v>26</v>
      </c>
      <c r="AA3" s="27"/>
      <c r="AB3" s="15" t="str">
        <f>IFERROR(__xludf.DUMMYFUNCTION("""COMPUTED_VALUE"""),"International")</f>
        <v>International</v>
      </c>
      <c r="AC3" s="44">
        <f>IFERROR(__xludf.DUMMYFUNCTION("""COMPUTED_VALUE"""),27.0)</f>
        <v>27</v>
      </c>
      <c r="AD3" s="27"/>
      <c r="AE3" s="15" t="str">
        <f>IFERROR(__xludf.DUMMYFUNCTION("""COMPUTED_VALUE"""),"They applied through the website")</f>
        <v>They applied through the website</v>
      </c>
      <c r="AF3" s="44">
        <f>IFERROR(__xludf.DUMMYFUNCTION("""COMPUTED_VALUE"""),17.0)</f>
        <v>17</v>
      </c>
      <c r="AG3" s="27"/>
      <c r="AH3" s="8" t="str">
        <f>IFERROR(__xludf.DUMMYFUNCTION("""COMPUTED_VALUE"""),"Technical - Resources")</f>
        <v>Technical - Resources</v>
      </c>
      <c r="AI3" s="44">
        <f>IFERROR(__xludf.DUMMYFUNCTION("""COMPUTED_VALUE"""),22.0)</f>
        <v>22</v>
      </c>
      <c r="AJ3" s="27"/>
      <c r="AK3" s="39" t="s">
        <v>41</v>
      </c>
      <c r="AL3" s="45">
        <f>countif('Internal Reporting Form'!T:T, AK3)</f>
        <v>29</v>
      </c>
    </row>
    <row r="4">
      <c r="A4" s="15" t="str">
        <f>IFERROR(__xludf.DUMMYFUNCTION("""COMPUTED_VALUE"""),"Germany")</f>
        <v>Germany</v>
      </c>
      <c r="B4" s="38">
        <f>countif('Internal Reporting Form'!H:H, A4)</f>
        <v>1</v>
      </c>
      <c r="C4" s="27"/>
      <c r="E4" s="44"/>
      <c r="F4" s="27"/>
      <c r="H4" s="44"/>
      <c r="I4" s="27"/>
      <c r="J4" s="39" t="s">
        <v>501</v>
      </c>
      <c r="K4" s="40">
        <f>COUNTIF('Internal Reporting Form'!P2:P1000, "*3*")</f>
        <v>4</v>
      </c>
      <c r="L4" s="27"/>
      <c r="M4" s="41">
        <v>44256.0</v>
      </c>
      <c r="N4" s="40">
        <f>countif('Internal Reporting Form'!L:L, M4)</f>
        <v>10</v>
      </c>
      <c r="O4" s="27"/>
      <c r="P4" s="15" t="str">
        <f>IFERROR(__xludf.DUMMYFUNCTION("""COMPUTED_VALUE"""),"Sara")</f>
        <v>Sara</v>
      </c>
      <c r="Q4" s="43">
        <f>countif('Internal Reporting Form'!I:I, P4)</f>
        <v>2</v>
      </c>
      <c r="R4" s="27"/>
      <c r="S4" s="15"/>
      <c r="T4" s="43">
        <f>countif('Internal Reporting Form'!J:J, S4)</f>
        <v>0</v>
      </c>
      <c r="U4" s="27"/>
      <c r="V4" s="15" t="str">
        <f>IFERROR(__xludf.DUMMYFUNCTION("""COMPUTED_VALUE"""),"Legal Empowerment")</f>
        <v>Legal Empowerment</v>
      </c>
      <c r="W4" s="44">
        <f>IFERROR(__xludf.DUMMYFUNCTION("""COMPUTED_VALUE"""),5.0)</f>
        <v>5</v>
      </c>
      <c r="X4" s="27"/>
      <c r="Y4" s="15" t="str">
        <f>IFERROR(__xludf.DUMMYFUNCTION("""COMPUTED_VALUE"""),"Subnational")</f>
        <v>Subnational</v>
      </c>
      <c r="Z4" s="44">
        <f>IFERROR(__xludf.DUMMYFUNCTION("""COMPUTED_VALUE"""),26.0)</f>
        <v>26</v>
      </c>
      <c r="AA4" s="27"/>
      <c r="AB4" s="15" t="str">
        <f>IFERROR(__xludf.DUMMYFUNCTION("""COMPUTED_VALUE"""),"Regional")</f>
        <v>Regional</v>
      </c>
      <c r="AC4" s="44">
        <f>IFERROR(__xludf.DUMMYFUNCTION("""COMPUTED_VALUE"""),12.0)</f>
        <v>12</v>
      </c>
      <c r="AD4" s="27"/>
      <c r="AE4" s="15" t="str">
        <f>IFERROR(__xludf.DUMMYFUNCTION("""COMPUTED_VALUE"""),"They applied for support with ER previously (e.g.Matchbox)")</f>
        <v>They applied for support with ER previously (e.g.Matchbox)</v>
      </c>
      <c r="AF4" s="44">
        <f>IFERROR(__xludf.DUMMYFUNCTION("""COMPUTED_VALUE"""),4.0)</f>
        <v>4</v>
      </c>
      <c r="AG4" s="27"/>
      <c r="AH4" s="8" t="str">
        <f>IFERROR(__xludf.DUMMYFUNCTION("""COMPUTED_VALUE"""),"Learnings or Tools")</f>
        <v>Learnings or Tools</v>
      </c>
      <c r="AI4" s="44">
        <f>IFERROR(__xludf.DUMMYFUNCTION("""COMPUTED_VALUE"""),18.0)</f>
        <v>18</v>
      </c>
      <c r="AJ4" s="27"/>
    </row>
    <row r="5">
      <c r="A5" s="15" t="str">
        <f>IFERROR(__xludf.DUMMYFUNCTION("""COMPUTED_VALUE"""),"Argentina")</f>
        <v>Argentina</v>
      </c>
      <c r="B5" s="38">
        <f>countif('Internal Reporting Form'!H:H, A5)</f>
        <v>3</v>
      </c>
      <c r="C5" s="27"/>
      <c r="E5" s="44"/>
      <c r="F5" s="27"/>
      <c r="H5" s="44"/>
      <c r="I5" s="27"/>
      <c r="K5" s="44"/>
      <c r="L5" s="27"/>
      <c r="M5" s="41">
        <v>44287.0</v>
      </c>
      <c r="N5" s="40">
        <f>countif('Internal Reporting Form'!L:L, M5)</f>
        <v>6</v>
      </c>
      <c r="O5" s="27"/>
      <c r="P5" s="15" t="str">
        <f>IFERROR(__xludf.DUMMYFUNCTION("""COMPUTED_VALUE"""),"Barbara")</f>
        <v>Barbara</v>
      </c>
      <c r="Q5" s="43">
        <f>countif('Internal Reporting Form'!I:I, P5)</f>
        <v>5</v>
      </c>
      <c r="R5" s="27"/>
      <c r="S5" s="15" t="str">
        <f>IFERROR(__xludf.DUMMYFUNCTION("""COMPUTED_VALUE"""),"Cathy")</f>
        <v>Cathy</v>
      </c>
      <c r="T5" s="43">
        <f>countif('Internal Reporting Form'!J:J, S5)</f>
        <v>3</v>
      </c>
      <c r="U5" s="27"/>
      <c r="V5" s="15" t="str">
        <f>IFERROR(__xludf.DUMMYFUNCTION("""COMPUTED_VALUE"""),"Environmental justice")</f>
        <v>Environmental justice</v>
      </c>
      <c r="W5" s="44">
        <f>IFERROR(__xludf.DUMMYFUNCTION("""COMPUTED_VALUE"""),3.0)</f>
        <v>3</v>
      </c>
      <c r="X5" s="27"/>
      <c r="Y5" s="15" t="str">
        <f>IFERROR(__xludf.DUMMYFUNCTION("""COMPUTED_VALUE"""),"Informal - network")</f>
        <v>Informal - network</v>
      </c>
      <c r="Z5" s="44">
        <f>IFERROR(__xludf.DUMMYFUNCTION("""COMPUTED_VALUE"""),4.0)</f>
        <v>4</v>
      </c>
      <c r="AA5" s="27"/>
      <c r="AB5" s="15" t="str">
        <f>IFERROR(__xludf.DUMMYFUNCTION("""COMPUTED_VALUE"""),"Subnational (state")</f>
        <v>Subnational (state</v>
      </c>
      <c r="AC5" s="44">
        <f>IFERROR(__xludf.DUMMYFUNCTION("""COMPUTED_VALUE"""),2.0)</f>
        <v>2</v>
      </c>
      <c r="AD5" s="27"/>
      <c r="AE5" s="15" t="str">
        <f>IFERROR(__xludf.DUMMYFUNCTION("""COMPUTED_VALUE"""),"A previous LiTS partner")</f>
        <v>A previous LiTS partner</v>
      </c>
      <c r="AF5" s="44">
        <f>IFERROR(__xludf.DUMMYFUNCTION("""COMPUTED_VALUE"""),2.0)</f>
        <v>2</v>
      </c>
      <c r="AG5" s="27"/>
      <c r="AH5" s="8" t="str">
        <f>IFERROR(__xludf.DUMMYFUNCTION("""COMPUTED_VALUE"""),"OrgSec - Resources")</f>
        <v>OrgSec - Resources</v>
      </c>
      <c r="AI5" s="44">
        <f>IFERROR(__xludf.DUMMYFUNCTION("""COMPUTED_VALUE"""),18.0)</f>
        <v>18</v>
      </c>
      <c r="AJ5" s="27"/>
    </row>
    <row r="6">
      <c r="A6" s="15" t="str">
        <f>IFERROR(__xludf.DUMMYFUNCTION("""COMPUTED_VALUE"""),"Hungary")</f>
        <v>Hungary</v>
      </c>
      <c r="B6" s="38">
        <f>countif('Internal Reporting Form'!H:H, A6)</f>
        <v>4</v>
      </c>
      <c r="C6" s="27"/>
      <c r="E6" s="44"/>
      <c r="F6" s="27"/>
      <c r="H6" s="44"/>
      <c r="I6" s="27"/>
      <c r="K6" s="44"/>
      <c r="L6" s="27"/>
      <c r="M6" s="41">
        <v>44317.0</v>
      </c>
      <c r="N6" s="40">
        <f>countif('Internal Reporting Form'!L:L, M6)</f>
        <v>4</v>
      </c>
      <c r="O6" s="27"/>
      <c r="P6" s="15" t="str">
        <f>IFERROR(__xludf.DUMMYFUNCTION("""COMPUTED_VALUE"""),"Julia")</f>
        <v>Julia</v>
      </c>
      <c r="Q6" s="43">
        <f>countif('Internal Reporting Form'!I:I, P6)</f>
        <v>4</v>
      </c>
      <c r="R6" s="27"/>
      <c r="S6" s="15" t="str">
        <f>IFERROR(__xludf.DUMMYFUNCTION("""COMPUTED_VALUE"""),"Paola V")</f>
        <v>Paola V</v>
      </c>
      <c r="T6" s="43">
        <f>countif('Internal Reporting Form'!J:J, S6)</f>
        <v>2</v>
      </c>
      <c r="U6" s="27"/>
      <c r="V6" s="15" t="str">
        <f>IFERROR(__xludf.DUMMYFUNCTION("""COMPUTED_VALUE"""),"Gender Equity")</f>
        <v>Gender Equity</v>
      </c>
      <c r="W6" s="44">
        <f>IFERROR(__xludf.DUMMYFUNCTION("""COMPUTED_VALUE"""),2.0)</f>
        <v>2</v>
      </c>
      <c r="X6" s="27"/>
      <c r="Y6" s="15" t="str">
        <f>IFERROR(__xludf.DUMMYFUNCTION("""COMPUTED_VALUE"""),"group")</f>
        <v>group</v>
      </c>
      <c r="Z6" s="44">
        <f>IFERROR(__xludf.DUMMYFUNCTION("""COMPUTED_VALUE"""),4.0)</f>
        <v>4</v>
      </c>
      <c r="AA6" s="27"/>
      <c r="AB6" s="15" t="str">
        <f>IFERROR(__xludf.DUMMYFUNCTION("""COMPUTED_VALUE"""),"city)")</f>
        <v>city)</v>
      </c>
      <c r="AC6" s="44">
        <f>IFERROR(__xludf.DUMMYFUNCTION("""COMPUTED_VALUE"""),2.0)</f>
        <v>2</v>
      </c>
      <c r="AD6" s="27"/>
      <c r="AE6" s="15" t="str">
        <f>IFERROR(__xludf.DUMMYFUNCTION("""COMPUTED_VALUE"""),"Follow up LiTS")</f>
        <v>Follow up LiTS</v>
      </c>
      <c r="AF6" s="44">
        <f>IFERROR(__xludf.DUMMYFUNCTION("""COMPUTED_VALUE"""),2.0)</f>
        <v>2</v>
      </c>
      <c r="AG6" s="27"/>
      <c r="AH6" s="8" t="str">
        <f>IFERROR(__xludf.DUMMYFUNCTION("""COMPUTED_VALUE"""),"General information about The Engine Room")</f>
        <v>General information about The Engine Room</v>
      </c>
      <c r="AI6" s="44">
        <f>IFERROR(__xludf.DUMMYFUNCTION("""COMPUTED_VALUE"""),15.0)</f>
        <v>15</v>
      </c>
      <c r="AJ6" s="27"/>
    </row>
    <row r="7">
      <c r="A7" s="15" t="str">
        <f>IFERROR(__xludf.DUMMYFUNCTION("""COMPUTED_VALUE"""),"Myanmar [Burma]")</f>
        <v>Myanmar [Burma]</v>
      </c>
      <c r="B7" s="38">
        <f>countif('Internal Reporting Form'!H:H, A7)</f>
        <v>1</v>
      </c>
      <c r="C7" s="27"/>
      <c r="E7" s="44"/>
      <c r="F7" s="27"/>
      <c r="H7" s="44"/>
      <c r="I7" s="27"/>
      <c r="K7" s="44"/>
      <c r="L7" s="27"/>
      <c r="M7" s="41">
        <v>44348.0</v>
      </c>
      <c r="N7" s="40">
        <f>countif('Internal Reporting Form'!L:L, M7)</f>
        <v>7</v>
      </c>
      <c r="O7" s="27"/>
      <c r="P7" s="15" t="str">
        <f>IFERROR(__xludf.DUMMYFUNCTION("""COMPUTED_VALUE"""),"Quito")</f>
        <v>Quito</v>
      </c>
      <c r="Q7" s="43">
        <f>countif('Internal Reporting Form'!I:I, P7)</f>
        <v>1</v>
      </c>
      <c r="R7" s="27"/>
      <c r="S7" s="15" t="str">
        <f>IFERROR(__xludf.DUMMYFUNCTION("""COMPUTED_VALUE"""),"Lesedi, Paola M")</f>
        <v>Lesedi, Paola M</v>
      </c>
      <c r="T7" s="43">
        <f>countif('Internal Reporting Form'!J:J, S7)</f>
        <v>1</v>
      </c>
      <c r="U7" s="27"/>
      <c r="V7" s="15" t="str">
        <f>IFERROR(__xludf.DUMMYFUNCTION("""COMPUTED_VALUE"""),"Legal empowerment")</f>
        <v>Legal empowerment</v>
      </c>
      <c r="W7" s="44">
        <f>IFERROR(__xludf.DUMMYFUNCTION("""COMPUTED_VALUE"""),2.0)</f>
        <v>2</v>
      </c>
      <c r="X7" s="27"/>
      <c r="Y7" s="15" t="str">
        <f>IFERROR(__xludf.DUMMYFUNCTION("""COMPUTED_VALUE"""),"or community")</f>
        <v>or community</v>
      </c>
      <c r="Z7" s="44">
        <f>IFERROR(__xludf.DUMMYFUNCTION("""COMPUTED_VALUE"""),4.0)</f>
        <v>4</v>
      </c>
      <c r="AA7" s="27"/>
      <c r="AB7" s="15" t="str">
        <f>IFERROR(__xludf.DUMMYFUNCTION("""COMPUTED_VALUE"""),"municipality")</f>
        <v>municipality</v>
      </c>
      <c r="AC7" s="44">
        <f>IFERROR(__xludf.DUMMYFUNCTION("""COMPUTED_VALUE"""),2.0)</f>
        <v>2</v>
      </c>
      <c r="AD7" s="27"/>
      <c r="AE7" s="15" t="str">
        <f>IFERROR(__xludf.DUMMYFUNCTION("""COMPUTED_VALUE"""),"A previous LiTS partner who applied for follow up support")</f>
        <v>A previous LiTS partner who applied for follow up support</v>
      </c>
      <c r="AF7" s="44">
        <f>IFERROR(__xludf.DUMMYFUNCTION("""COMPUTED_VALUE"""),1.0)</f>
        <v>1</v>
      </c>
      <c r="AG7" s="27"/>
      <c r="AH7" s="8" t="str">
        <f>IFERROR(__xludf.DUMMYFUNCTION("""COMPUTED_VALUE"""),"Project - Mapping of comparable projects or provision of lateral insipring examples")</f>
        <v>Project - Mapping of comparable projects or provision of lateral insipring examples</v>
      </c>
      <c r="AI7" s="44">
        <f>IFERROR(__xludf.DUMMYFUNCTION("""COMPUTED_VALUE"""),14.0)</f>
        <v>14</v>
      </c>
      <c r="AJ7" s="27"/>
    </row>
    <row r="8">
      <c r="A8" s="15" t="str">
        <f>IFERROR(__xludf.DUMMYFUNCTION("""COMPUTED_VALUE"""),"Puerto Rico")</f>
        <v>Puerto Rico</v>
      </c>
      <c r="B8" s="38">
        <f>countif('Internal Reporting Form'!H:H, A8)</f>
        <v>1</v>
      </c>
      <c r="C8" s="27"/>
      <c r="E8" s="44"/>
      <c r="F8" s="27"/>
      <c r="H8" s="44"/>
      <c r="I8" s="27"/>
      <c r="K8" s="44"/>
      <c r="L8" s="27"/>
      <c r="M8" s="41">
        <v>44378.0</v>
      </c>
      <c r="N8" s="40">
        <f>countif('Internal Reporting Form'!L:L, M8)</f>
        <v>5</v>
      </c>
      <c r="O8" s="27"/>
      <c r="P8" s="15" t="str">
        <f>IFERROR(__xludf.DUMMYFUNCTION("""COMPUTED_VALUE"""),"Oscar")</f>
        <v>Oscar</v>
      </c>
      <c r="Q8" s="43">
        <f>countif('Internal Reporting Form'!I:I, P8)</f>
        <v>1</v>
      </c>
      <c r="R8" s="27"/>
      <c r="S8" s="15" t="str">
        <f>IFERROR(__xludf.DUMMYFUNCTION("""COMPUTED_VALUE"""),"Helen")</f>
        <v>Helen</v>
      </c>
      <c r="T8" s="43">
        <f>countif('Internal Reporting Form'!J:J, S8)</f>
        <v>4</v>
      </c>
      <c r="U8" s="27"/>
      <c r="V8" s="15" t="str">
        <f>IFERROR(__xludf.DUMMYFUNCTION("""COMPUTED_VALUE"""),"Access to Justice")</f>
        <v>Access to Justice</v>
      </c>
      <c r="W8" s="44">
        <f>IFERROR(__xludf.DUMMYFUNCTION("""COMPUTED_VALUE"""),1.0)</f>
        <v>1</v>
      </c>
      <c r="X8" s="27"/>
      <c r="Y8" s="15" t="str">
        <f>IFERROR(__xludf.DUMMYFUNCTION("""COMPUTED_VALUE"""),"Advisory and advocacy group")</f>
        <v>Advisory and advocacy group</v>
      </c>
      <c r="Z8" s="44">
        <f>IFERROR(__xludf.DUMMYFUNCTION("""COMPUTED_VALUE"""),1.0)</f>
        <v>1</v>
      </c>
      <c r="AA8" s="27"/>
      <c r="AC8" s="44"/>
      <c r="AD8" s="27"/>
      <c r="AE8" s="15" t="str">
        <f>IFERROR(__xludf.DUMMYFUNCTION("""COMPUTED_VALUE"""),"A previous LiTS partner who follow up with us for follow up support")</f>
        <v>A previous LiTS partner who follow up with us for follow up support</v>
      </c>
      <c r="AF8" s="44">
        <f>IFERROR(__xludf.DUMMYFUNCTION("""COMPUTED_VALUE"""),1.0)</f>
        <v>1</v>
      </c>
      <c r="AG8" s="27"/>
      <c r="AH8" s="8" t="str">
        <f>IFERROR(__xludf.DUMMYFUNCTION("""COMPUTED_VALUE"""),"Project - Help with project design or implementation")</f>
        <v>Project - Help with project design or implementation</v>
      </c>
      <c r="AI8" s="44">
        <f>IFERROR(__xludf.DUMMYFUNCTION("""COMPUTED_VALUE"""),11.0)</f>
        <v>11</v>
      </c>
      <c r="AJ8" s="27"/>
    </row>
    <row r="9">
      <c r="A9" s="15" t="str">
        <f>IFERROR(__xludf.DUMMYFUNCTION("""COMPUTED_VALUE"""),"Botswana")</f>
        <v>Botswana</v>
      </c>
      <c r="B9" s="38">
        <f>countif('Internal Reporting Form'!H:H, A9)</f>
        <v>1</v>
      </c>
      <c r="C9" s="27"/>
      <c r="E9" s="44"/>
      <c r="F9" s="27"/>
      <c r="H9" s="44"/>
      <c r="I9" s="27"/>
      <c r="K9" s="44"/>
      <c r="L9" s="27"/>
      <c r="M9" s="41">
        <v>44409.0</v>
      </c>
      <c r="N9" s="40">
        <f>countif('Internal Reporting Form'!L:L, M9)</f>
        <v>4</v>
      </c>
      <c r="O9" s="27"/>
      <c r="P9" s="15" t="str">
        <f>IFERROR(__xludf.DUMMYFUNCTION("""COMPUTED_VALUE"""),"Paola M")</f>
        <v>Paola M</v>
      </c>
      <c r="Q9" s="43">
        <f>countif('Internal Reporting Form'!I:I, P9)</f>
        <v>11</v>
      </c>
      <c r="R9" s="27"/>
      <c r="S9" s="15" t="str">
        <f>IFERROR(__xludf.DUMMYFUNCTION("""COMPUTED_VALUE"""),"Laura")</f>
        <v>Laura</v>
      </c>
      <c r="T9" s="43">
        <f>countif('Internal Reporting Form'!J:J, S9)</f>
        <v>3</v>
      </c>
      <c r="U9" s="27"/>
      <c r="V9" s="15" t="str">
        <f>IFERROR(__xludf.DUMMYFUNCTION("""COMPUTED_VALUE"""),"Civic Tech")</f>
        <v>Civic Tech</v>
      </c>
      <c r="W9" s="44">
        <f>IFERROR(__xludf.DUMMYFUNCTION("""COMPUTED_VALUE"""),1.0)</f>
        <v>1</v>
      </c>
      <c r="X9" s="27"/>
      <c r="Y9" s="15" t="str">
        <f>IFERROR(__xludf.DUMMYFUNCTION("""COMPUTED_VALUE"""),"Educational institute")</f>
        <v>Educational institute</v>
      </c>
      <c r="Z9" s="44">
        <f>IFERROR(__xludf.DUMMYFUNCTION("""COMPUTED_VALUE"""),1.0)</f>
        <v>1</v>
      </c>
      <c r="AA9" s="27"/>
      <c r="AC9" s="44"/>
      <c r="AD9" s="27"/>
      <c r="AE9" s="15" t="str">
        <f>IFERROR(__xludf.DUMMYFUNCTION("""COMPUTED_VALUE"""),"Connected through Amnesty's staff")</f>
        <v>Connected through Amnesty's staff</v>
      </c>
      <c r="AF9" s="44">
        <f>IFERROR(__xludf.DUMMYFUNCTION("""COMPUTED_VALUE"""),1.0)</f>
        <v>1</v>
      </c>
      <c r="AG9" s="27"/>
      <c r="AH9" s="8" t="str">
        <f>IFERROR(__xludf.DUMMYFUNCTION("""COMPUTED_VALUE"""),"Responsible Data - Resources and Learnings")</f>
        <v>Responsible Data - Resources and Learnings</v>
      </c>
      <c r="AI9" s="44">
        <f>IFERROR(__xludf.DUMMYFUNCTION("""COMPUTED_VALUE"""),11.0)</f>
        <v>11</v>
      </c>
      <c r="AJ9" s="27"/>
    </row>
    <row r="10">
      <c r="A10" s="15" t="str">
        <f>IFERROR(__xludf.DUMMYFUNCTION("""COMPUTED_VALUE"""),"Canada")</f>
        <v>Canada</v>
      </c>
      <c r="B10" s="38">
        <f>countif('Internal Reporting Form'!H:H, A10)</f>
        <v>3</v>
      </c>
      <c r="C10" s="27"/>
      <c r="E10" s="44"/>
      <c r="F10" s="27"/>
      <c r="H10" s="44"/>
      <c r="I10" s="27"/>
      <c r="K10" s="44"/>
      <c r="L10" s="27"/>
      <c r="M10" s="41">
        <v>44440.0</v>
      </c>
      <c r="N10" s="40">
        <f>countif('Internal Reporting Form'!L:L, M10)</f>
        <v>4</v>
      </c>
      <c r="O10" s="27"/>
      <c r="P10" s="15" t="str">
        <f>IFERROR(__xludf.DUMMYFUNCTION("""COMPUTED_VALUE"""),"Laura")</f>
        <v>Laura</v>
      </c>
      <c r="Q10" s="43">
        <f>countif('Internal Reporting Form'!I:I, P10)</f>
        <v>1</v>
      </c>
      <c r="R10" s="27"/>
      <c r="S10" s="15" t="str">
        <f>IFERROR(__xludf.DUMMYFUNCTION("""COMPUTED_VALUE"""),"Quito")</f>
        <v>Quito</v>
      </c>
      <c r="T10" s="43">
        <f>countif('Internal Reporting Form'!J:J, S10)</f>
        <v>2</v>
      </c>
      <c r="U10" s="27"/>
      <c r="V10" s="15" t="str">
        <f>IFERROR(__xludf.DUMMYFUNCTION("""COMPUTED_VALUE"""),"Cybersecurity")</f>
        <v>Cybersecurity</v>
      </c>
      <c r="W10" s="44">
        <f>IFERROR(__xludf.DUMMYFUNCTION("""COMPUTED_VALUE"""),1.0)</f>
        <v>1</v>
      </c>
      <c r="X10" s="27"/>
      <c r="Y10" s="15" t="str">
        <f>IFERROR(__xludf.DUMMYFUNCTION("""COMPUTED_VALUE"""),"Individual Researcher")</f>
        <v>Individual Researcher</v>
      </c>
      <c r="Z10" s="44">
        <f>IFERROR(__xludf.DUMMYFUNCTION("""COMPUTED_VALUE"""),1.0)</f>
        <v>1</v>
      </c>
      <c r="AA10" s="27"/>
      <c r="AC10" s="44"/>
      <c r="AD10" s="27"/>
      <c r="AE10" s="15" t="str">
        <f>IFERROR(__xludf.DUMMYFUNCTION("""COMPUTED_VALUE"""),"Connected through our support to Amnesty International's Campaigns team")</f>
        <v>Connected through our support to Amnesty International's Campaigns team</v>
      </c>
      <c r="AF10" s="44">
        <f>IFERROR(__xludf.DUMMYFUNCTION("""COMPUTED_VALUE"""),1.0)</f>
        <v>1</v>
      </c>
      <c r="AG10" s="27"/>
      <c r="AH10" s="8" t="str">
        <f>IFERROR(__xludf.DUMMYFUNCTION("""COMPUTED_VALUE"""),"OrgSec - Connections with Support and / or Expertise")</f>
        <v>OrgSec - Connections with Support and / or Expertise</v>
      </c>
      <c r="AI10" s="44">
        <f>IFERROR(__xludf.DUMMYFUNCTION("""COMPUTED_VALUE"""),8.0)</f>
        <v>8</v>
      </c>
      <c r="AJ10" s="27"/>
    </row>
    <row r="11">
      <c r="A11" s="15" t="str">
        <f>IFERROR(__xludf.DUMMYFUNCTION("""COMPUTED_VALUE"""),"Asia")</f>
        <v>Asia</v>
      </c>
      <c r="B11" s="38">
        <f>countif('Internal Reporting Form'!H:H, A11)</f>
        <v>1</v>
      </c>
      <c r="C11" s="27"/>
      <c r="E11" s="44"/>
      <c r="F11" s="27"/>
      <c r="H11" s="44"/>
      <c r="I11" s="27"/>
      <c r="K11" s="44"/>
      <c r="L11" s="27"/>
      <c r="M11" s="41">
        <v>44470.0</v>
      </c>
      <c r="N11" s="40">
        <f>countif('Internal Reporting Form'!L:L, M11)</f>
        <v>3</v>
      </c>
      <c r="O11" s="27"/>
      <c r="P11" s="15" t="str">
        <f>IFERROR(__xludf.DUMMYFUNCTION("""COMPUTED_VALUE"""),"Joshua")</f>
        <v>Joshua</v>
      </c>
      <c r="Q11" s="43">
        <f>countif('Internal Reporting Form'!I:I, P11)</f>
        <v>3</v>
      </c>
      <c r="R11" s="27"/>
      <c r="S11" s="15" t="str">
        <f>IFERROR(__xludf.DUMMYFUNCTION("""COMPUTED_VALUE"""),"Barbara, Paola M")</f>
        <v>Barbara, Paola M</v>
      </c>
      <c r="T11" s="43">
        <f>countif('Internal Reporting Form'!J:J, S11)</f>
        <v>1</v>
      </c>
      <c r="U11" s="27"/>
      <c r="V11" s="15" t="str">
        <f>IFERROR(__xludf.DUMMYFUNCTION("""COMPUTED_VALUE"""),"Digital Rights")</f>
        <v>Digital Rights</v>
      </c>
      <c r="W11" s="44">
        <f>IFERROR(__xludf.DUMMYFUNCTION("""COMPUTED_VALUE"""),1.0)</f>
        <v>1</v>
      </c>
      <c r="X11" s="27"/>
      <c r="Y11" s="15" t="str">
        <f>IFERROR(__xludf.DUMMYFUNCTION("""COMPUTED_VALUE"""),"Multi-stakeholder initiative")</f>
        <v>Multi-stakeholder initiative</v>
      </c>
      <c r="Z11" s="44">
        <f>IFERROR(__xludf.DUMMYFUNCTION("""COMPUTED_VALUE"""),1.0)</f>
        <v>1</v>
      </c>
      <c r="AA11" s="27"/>
      <c r="AC11" s="44"/>
      <c r="AD11" s="27"/>
      <c r="AE11" s="15" t="str">
        <f>IFERROR(__xludf.DUMMYFUNCTION("""COMPUTED_VALUE"""),"Connected through the legal empowerment work")</f>
        <v>Connected through the legal empowerment work</v>
      </c>
      <c r="AF11" s="44">
        <f>IFERROR(__xludf.DUMMYFUNCTION("""COMPUTED_VALUE"""),1.0)</f>
        <v>1</v>
      </c>
      <c r="AG11" s="27"/>
      <c r="AH11" s="8" t="str">
        <f>IFERROR(__xludf.DUMMYFUNCTION("""COMPUTED_VALUE"""),"OrgSec - Guidance or Feedback on Policies")</f>
        <v>OrgSec - Guidance or Feedback on Policies</v>
      </c>
      <c r="AI11" s="44">
        <f>IFERROR(__xludf.DUMMYFUNCTION("""COMPUTED_VALUE"""),6.0)</f>
        <v>6</v>
      </c>
      <c r="AJ11" s="27"/>
    </row>
    <row r="12">
      <c r="A12" s="15" t="str">
        <f>IFERROR(__xludf.DUMMYFUNCTION("""COMPUTED_VALUE"""),"Colombia")</f>
        <v>Colombia</v>
      </c>
      <c r="B12" s="38">
        <f>countif('Internal Reporting Form'!H:H, A12)</f>
        <v>4</v>
      </c>
      <c r="C12" s="27"/>
      <c r="E12" s="44"/>
      <c r="F12" s="27"/>
      <c r="H12" s="44"/>
      <c r="I12" s="27"/>
      <c r="K12" s="44"/>
      <c r="L12" s="27"/>
      <c r="M12" s="41">
        <v>44501.0</v>
      </c>
      <c r="N12" s="40">
        <f>countif('Internal Reporting Form'!L:L, M12)</f>
        <v>7</v>
      </c>
      <c r="O12" s="27"/>
      <c r="P12" s="15" t="str">
        <f>IFERROR(__xludf.DUMMYFUNCTION("""COMPUTED_VALUE"""),"Zara")</f>
        <v>Zara</v>
      </c>
      <c r="Q12" s="43">
        <f>countif('Internal Reporting Form'!I:I, P12)</f>
        <v>2</v>
      </c>
      <c r="R12" s="27"/>
      <c r="S12" s="15" t="str">
        <f>IFERROR(__xludf.DUMMYFUNCTION("""COMPUTED_VALUE"""),"Lesedi")</f>
        <v>Lesedi</v>
      </c>
      <c r="T12" s="43">
        <f>countif('Internal Reporting Form'!J:J, S12)</f>
        <v>8</v>
      </c>
      <c r="U12" s="27"/>
      <c r="W12" s="44"/>
      <c r="X12" s="27"/>
      <c r="Z12" s="44"/>
      <c r="AA12" s="27"/>
      <c r="AC12" s="44"/>
      <c r="AD12" s="27"/>
      <c r="AF12" s="44"/>
      <c r="AG12" s="27"/>
      <c r="AH12" s="8"/>
      <c r="AI12" s="44"/>
      <c r="AJ12" s="27"/>
    </row>
    <row r="13">
      <c r="A13" s="15" t="str">
        <f>IFERROR(__xludf.DUMMYFUNCTION("""COMPUTED_VALUE"""),"Brazil")</f>
        <v>Brazil</v>
      </c>
      <c r="B13" s="38">
        <f>countif('Internal Reporting Form'!H:H, A13)</f>
        <v>3</v>
      </c>
      <c r="C13" s="27"/>
      <c r="E13" s="44"/>
      <c r="F13" s="27"/>
      <c r="H13" s="44"/>
      <c r="I13" s="27"/>
      <c r="K13" s="44"/>
      <c r="L13" s="27"/>
      <c r="M13" s="41">
        <v>44531.0</v>
      </c>
      <c r="N13" s="40">
        <f>countif('Internal Reporting Form'!L:L, M13)</f>
        <v>3</v>
      </c>
      <c r="O13" s="27"/>
      <c r="P13" s="15" t="str">
        <f>IFERROR(__xludf.DUMMYFUNCTION("""COMPUTED_VALUE"""),"Nthabi")</f>
        <v>Nthabi</v>
      </c>
      <c r="Q13" s="43">
        <f>countif('Internal Reporting Form'!I:I, P13)</f>
        <v>3</v>
      </c>
      <c r="R13" s="27"/>
      <c r="S13" s="15" t="str">
        <f>IFERROR(__xludf.DUMMYFUNCTION("""COMPUTED_VALUE"""),"Oscar")</f>
        <v>Oscar</v>
      </c>
      <c r="T13" s="43">
        <f>countif('Internal Reporting Form'!J:J, S13)</f>
        <v>1</v>
      </c>
      <c r="U13" s="27"/>
      <c r="W13" s="44"/>
      <c r="X13" s="27"/>
      <c r="Z13" s="44"/>
      <c r="AA13" s="27"/>
      <c r="AC13" s="44"/>
      <c r="AD13" s="27"/>
      <c r="AF13" s="44"/>
      <c r="AG13" s="27"/>
      <c r="AH13" s="8"/>
      <c r="AI13" s="44"/>
      <c r="AJ13" s="27"/>
    </row>
    <row r="14">
      <c r="A14" s="15" t="str">
        <f>IFERROR(__xludf.DUMMYFUNCTION("""COMPUTED_VALUE"""),"India")</f>
        <v>India</v>
      </c>
      <c r="B14" s="38">
        <f>countif('Internal Reporting Form'!H:H, A14)</f>
        <v>4</v>
      </c>
      <c r="C14" s="27"/>
      <c r="E14" s="44"/>
      <c r="F14" s="27"/>
      <c r="H14" s="44"/>
      <c r="I14" s="27"/>
      <c r="K14" s="44"/>
      <c r="L14" s="27"/>
      <c r="N14" s="44"/>
      <c r="O14" s="27"/>
      <c r="P14" s="15" t="str">
        <f>IFERROR(__xludf.DUMMYFUNCTION("""COMPUTED_VALUE"""),"Carolina")</f>
        <v>Carolina</v>
      </c>
      <c r="Q14" s="43">
        <f>countif('Internal Reporting Form'!I:I, P14)</f>
        <v>1</v>
      </c>
      <c r="R14" s="27"/>
      <c r="S14" s="15" t="str">
        <f>IFERROR(__xludf.DUMMYFUNCTION("""COMPUTED_VALUE"""),"Cathy, Lesedi")</f>
        <v>Cathy, Lesedi</v>
      </c>
      <c r="T14" s="43">
        <f>countif('Internal Reporting Form'!J:J, S14)</f>
        <v>1</v>
      </c>
      <c r="U14" s="27"/>
      <c r="W14" s="44"/>
      <c r="X14" s="27"/>
      <c r="Z14" s="44"/>
      <c r="AA14" s="27"/>
      <c r="AC14" s="44"/>
      <c r="AD14" s="27"/>
      <c r="AF14" s="44"/>
      <c r="AG14" s="27"/>
      <c r="AH14" s="8"/>
      <c r="AI14" s="44"/>
      <c r="AJ14" s="27"/>
    </row>
    <row r="15">
      <c r="A15" s="15" t="str">
        <f>IFERROR(__xludf.DUMMYFUNCTION("""COMPUTED_VALUE"""),"South Africa")</f>
        <v>South Africa</v>
      </c>
      <c r="B15" s="38">
        <f>countif('Internal Reporting Form'!H:H, A15)</f>
        <v>3</v>
      </c>
      <c r="C15" s="27"/>
      <c r="E15" s="44"/>
      <c r="F15" s="27"/>
      <c r="H15" s="44"/>
      <c r="I15" s="27"/>
      <c r="K15" s="44"/>
      <c r="L15" s="27"/>
      <c r="N15" s="44"/>
      <c r="O15" s="27"/>
      <c r="P15" s="15"/>
      <c r="Q15" s="44"/>
      <c r="R15" s="27"/>
      <c r="S15" s="15" t="str">
        <f>IFERROR(__xludf.DUMMYFUNCTION("""COMPUTED_VALUE"""),"Teresa")</f>
        <v>Teresa</v>
      </c>
      <c r="T15" s="43">
        <f>countif('Internal Reporting Form'!J:J, S15)</f>
        <v>1</v>
      </c>
      <c r="U15" s="27"/>
      <c r="W15" s="44"/>
      <c r="X15" s="27"/>
      <c r="Z15" s="44"/>
      <c r="AA15" s="27"/>
      <c r="AC15" s="44"/>
      <c r="AD15" s="27"/>
      <c r="AF15" s="44"/>
      <c r="AG15" s="27"/>
      <c r="AH15" s="8"/>
      <c r="AI15" s="44"/>
      <c r="AJ15" s="27"/>
    </row>
    <row r="16">
      <c r="A16" s="15" t="str">
        <f>IFERROR(__xludf.DUMMYFUNCTION("""COMPUTED_VALUE"""),"Latin America")</f>
        <v>Latin America</v>
      </c>
      <c r="B16" s="38">
        <f>countif('Internal Reporting Form'!H:H, A16)</f>
        <v>3</v>
      </c>
      <c r="C16" s="27"/>
      <c r="E16" s="44"/>
      <c r="F16" s="27"/>
      <c r="H16" s="44"/>
      <c r="I16" s="27"/>
      <c r="K16" s="44"/>
      <c r="L16" s="27"/>
      <c r="N16" s="44"/>
      <c r="O16" s="27"/>
      <c r="Q16" s="44"/>
      <c r="R16" s="27"/>
      <c r="S16" s="15" t="str">
        <f>IFERROR(__xludf.DUMMYFUNCTION("""COMPUTED_VALUE"""),"Carolina")</f>
        <v>Carolina</v>
      </c>
      <c r="T16" s="43">
        <f>countif('Internal Reporting Form'!J:J, S16)</f>
        <v>1</v>
      </c>
      <c r="U16" s="27"/>
      <c r="W16" s="44"/>
      <c r="X16" s="27"/>
      <c r="Z16" s="44"/>
      <c r="AA16" s="27"/>
      <c r="AC16" s="44"/>
      <c r="AD16" s="27"/>
      <c r="AF16" s="44"/>
      <c r="AG16" s="27"/>
      <c r="AH16" s="8"/>
      <c r="AI16" s="44"/>
      <c r="AJ16" s="27"/>
    </row>
    <row r="17">
      <c r="A17" s="15" t="str">
        <f>IFERROR(__xludf.DUMMYFUNCTION("""COMPUTED_VALUE"""),"North America")</f>
        <v>North America</v>
      </c>
      <c r="B17" s="38">
        <f>countif('Internal Reporting Form'!H:H, A17)</f>
        <v>2</v>
      </c>
      <c r="C17" s="27"/>
      <c r="E17" s="44"/>
      <c r="F17" s="27"/>
      <c r="H17" s="44"/>
      <c r="I17" s="27"/>
      <c r="K17" s="44"/>
      <c r="L17" s="27"/>
      <c r="N17" s="44"/>
      <c r="O17" s="27"/>
      <c r="Q17" s="44"/>
      <c r="R17" s="27"/>
      <c r="S17" s="15" t="str">
        <f>IFERROR(__xludf.DUMMYFUNCTION("""COMPUTED_VALUE"""),"Joshua")</f>
        <v>Joshua</v>
      </c>
      <c r="T17" s="43">
        <f>countif('Internal Reporting Form'!J:J, S17)</f>
        <v>1</v>
      </c>
      <c r="U17" s="27"/>
      <c r="W17" s="44"/>
      <c r="X17" s="27"/>
      <c r="Z17" s="44"/>
      <c r="AA17" s="27"/>
      <c r="AC17" s="44"/>
      <c r="AD17" s="27"/>
      <c r="AF17" s="44"/>
      <c r="AG17" s="27"/>
      <c r="AH17" s="8"/>
      <c r="AI17" s="44"/>
      <c r="AJ17" s="27"/>
    </row>
    <row r="18">
      <c r="A18" s="15" t="str">
        <f>IFERROR(__xludf.DUMMYFUNCTION("""COMPUTED_VALUE"""),"Nigeria")</f>
        <v>Nigeria</v>
      </c>
      <c r="B18" s="38">
        <f>countif('Internal Reporting Form'!H:H, A18)</f>
        <v>1</v>
      </c>
      <c r="C18" s="27"/>
      <c r="E18" s="44"/>
      <c r="F18" s="27"/>
      <c r="H18" s="44"/>
      <c r="I18" s="27"/>
      <c r="K18" s="44"/>
      <c r="L18" s="27"/>
      <c r="N18" s="44"/>
      <c r="O18" s="27"/>
      <c r="Q18" s="44"/>
      <c r="R18" s="27"/>
      <c r="S18" s="15" t="str">
        <f>IFERROR(__xludf.DUMMYFUNCTION("""COMPUTED_VALUE"""),"Julia, Lesedi")</f>
        <v>Julia, Lesedi</v>
      </c>
      <c r="T18" s="43">
        <f>countif('Internal Reporting Form'!J:J, S18)</f>
        <v>1</v>
      </c>
      <c r="U18" s="27"/>
      <c r="W18" s="44"/>
      <c r="X18" s="27"/>
      <c r="Z18" s="44"/>
      <c r="AA18" s="27"/>
      <c r="AC18" s="44"/>
      <c r="AD18" s="27"/>
      <c r="AF18" s="44"/>
      <c r="AG18" s="27"/>
      <c r="AH18" s="8"/>
      <c r="AI18" s="44"/>
      <c r="AJ18" s="27"/>
    </row>
    <row r="19">
      <c r="A19" s="15" t="str">
        <f>IFERROR(__xludf.DUMMYFUNCTION("""COMPUTED_VALUE"""),"Namibia")</f>
        <v>Namibia</v>
      </c>
      <c r="B19" s="38">
        <f>countif('Internal Reporting Form'!H:H, A19)</f>
        <v>1</v>
      </c>
      <c r="C19" s="27"/>
      <c r="E19" s="44"/>
      <c r="F19" s="27"/>
      <c r="H19" s="44"/>
      <c r="I19" s="27"/>
      <c r="K19" s="44"/>
      <c r="L19" s="27"/>
      <c r="N19" s="44"/>
      <c r="O19" s="27"/>
      <c r="Q19" s="44"/>
      <c r="R19" s="27"/>
      <c r="S19" s="15" t="str">
        <f>IFERROR(__xludf.DUMMYFUNCTION("""COMPUTED_VALUE"""),"Paola M")</f>
        <v>Paola M</v>
      </c>
      <c r="T19" s="43">
        <f>countif('Internal Reporting Form'!J:J, S19)</f>
        <v>1</v>
      </c>
      <c r="U19" s="27"/>
      <c r="W19" s="44"/>
      <c r="X19" s="27"/>
      <c r="Z19" s="44"/>
      <c r="AA19" s="27"/>
      <c r="AC19" s="44"/>
      <c r="AD19" s="27"/>
      <c r="AF19" s="44"/>
      <c r="AG19" s="27"/>
      <c r="AH19" s="8"/>
      <c r="AI19" s="44"/>
      <c r="AJ19" s="27"/>
    </row>
    <row r="20">
      <c r="A20" s="15" t="str">
        <f>IFERROR(__xludf.DUMMYFUNCTION("""COMPUTED_VALUE"""),"United Kingdom")</f>
        <v>United Kingdom</v>
      </c>
      <c r="B20" s="38">
        <f>countif('Internal Reporting Form'!H:H, A20)</f>
        <v>6</v>
      </c>
      <c r="C20" s="27"/>
      <c r="E20" s="44"/>
      <c r="F20" s="27"/>
      <c r="H20" s="44"/>
      <c r="I20" s="27"/>
      <c r="K20" s="44"/>
      <c r="L20" s="27"/>
      <c r="N20" s="44"/>
      <c r="O20" s="27"/>
      <c r="Q20" s="44"/>
      <c r="R20" s="27"/>
      <c r="S20" s="15" t="str">
        <f>IFERROR(__xludf.DUMMYFUNCTION("""COMPUTED_VALUE"""),"Barbara, Joshua")</f>
        <v>Barbara, Joshua</v>
      </c>
      <c r="T20" s="43">
        <f>countif('Internal Reporting Form'!J:J, S20)</f>
        <v>1</v>
      </c>
      <c r="U20" s="27"/>
      <c r="W20" s="44"/>
      <c r="X20" s="27"/>
      <c r="Z20" s="44"/>
      <c r="AA20" s="27"/>
      <c r="AC20" s="44"/>
      <c r="AD20" s="27"/>
      <c r="AF20" s="44"/>
      <c r="AG20" s="27"/>
      <c r="AH20" s="8"/>
      <c r="AI20" s="44"/>
      <c r="AJ20" s="27"/>
    </row>
    <row r="21">
      <c r="A21" s="15" t="str">
        <f>IFERROR(__xludf.DUMMYFUNCTION("""COMPUTED_VALUE"""),"Sub Saharan Africa")</f>
        <v>Sub Saharan Africa</v>
      </c>
      <c r="B21" s="38">
        <f>countif('Internal Reporting Form'!H:H, A21)</f>
        <v>1</v>
      </c>
      <c r="C21" s="27"/>
      <c r="E21" s="44"/>
      <c r="F21" s="27"/>
      <c r="H21" s="44"/>
      <c r="I21" s="27"/>
      <c r="K21" s="44"/>
      <c r="L21" s="27"/>
      <c r="N21" s="44"/>
      <c r="O21" s="27"/>
      <c r="Q21" s="44"/>
      <c r="R21" s="27"/>
      <c r="S21" s="15" t="str">
        <f>IFERROR(__xludf.DUMMYFUNCTION("""COMPUTED_VALUE"""),"Zara")</f>
        <v>Zara</v>
      </c>
      <c r="T21" s="43">
        <f>countif('Internal Reporting Form'!J:J, S21)</f>
        <v>1</v>
      </c>
      <c r="U21" s="27"/>
      <c r="W21" s="44"/>
      <c r="X21" s="27"/>
      <c r="Z21" s="44"/>
      <c r="AA21" s="27"/>
      <c r="AC21" s="44"/>
      <c r="AD21" s="27"/>
      <c r="AF21" s="44"/>
      <c r="AG21" s="27"/>
      <c r="AH21" s="8"/>
      <c r="AI21" s="44"/>
      <c r="AJ21" s="27"/>
    </row>
    <row r="22">
      <c r="A22" s="15" t="str">
        <f>IFERROR(__xludf.DUMMYFUNCTION("""COMPUTED_VALUE"""),"Europe")</f>
        <v>Europe</v>
      </c>
      <c r="B22" s="38">
        <f>countif('Internal Reporting Form'!H:H, A22)</f>
        <v>1</v>
      </c>
      <c r="C22" s="27"/>
      <c r="E22" s="44"/>
      <c r="F22" s="27"/>
      <c r="H22" s="44"/>
      <c r="I22" s="27"/>
      <c r="K22" s="44"/>
      <c r="L22" s="27"/>
      <c r="N22" s="44"/>
      <c r="O22" s="27"/>
      <c r="Q22" s="44"/>
      <c r="R22" s="27"/>
      <c r="T22" s="44"/>
      <c r="U22" s="27"/>
      <c r="W22" s="44"/>
      <c r="X22" s="27"/>
      <c r="Z22" s="44"/>
      <c r="AA22" s="27"/>
      <c r="AC22" s="44"/>
      <c r="AD22" s="27"/>
      <c r="AF22" s="44"/>
      <c r="AG22" s="27"/>
      <c r="AH22" s="8"/>
      <c r="AI22" s="44"/>
      <c r="AJ22" s="27"/>
    </row>
    <row r="23">
      <c r="A23" s="15" t="str">
        <f>IFERROR(__xludf.DUMMYFUNCTION("""COMPUTED_VALUE"""),"Hong Kong")</f>
        <v>Hong Kong</v>
      </c>
      <c r="B23" s="38">
        <f>countif('Internal Reporting Form'!H:H, A23)</f>
        <v>1</v>
      </c>
      <c r="C23" s="27"/>
      <c r="E23" s="44"/>
      <c r="F23" s="27"/>
      <c r="H23" s="44"/>
      <c r="I23" s="27"/>
      <c r="K23" s="44"/>
      <c r="L23" s="27"/>
      <c r="N23" s="44"/>
      <c r="O23" s="27"/>
      <c r="Q23" s="44"/>
      <c r="R23" s="27"/>
      <c r="T23" s="44"/>
      <c r="U23" s="27"/>
      <c r="W23" s="44"/>
      <c r="X23" s="27"/>
      <c r="Z23" s="44"/>
      <c r="AA23" s="27"/>
      <c r="AC23" s="44"/>
      <c r="AD23" s="27"/>
      <c r="AF23" s="44"/>
      <c r="AG23" s="27"/>
      <c r="AH23" s="8"/>
      <c r="AI23" s="44"/>
      <c r="AJ23" s="27"/>
    </row>
    <row r="24">
      <c r="A24" s="15" t="str">
        <f>IFERROR(__xludf.DUMMYFUNCTION("""COMPUTED_VALUE"""),"Norway")</f>
        <v>Norway</v>
      </c>
      <c r="B24" s="38">
        <f>countif('Internal Reporting Form'!H:H, A24)</f>
        <v>1</v>
      </c>
      <c r="C24" s="27"/>
      <c r="E24" s="44"/>
      <c r="F24" s="27"/>
      <c r="H24" s="44"/>
      <c r="I24" s="27"/>
      <c r="K24" s="44"/>
      <c r="L24" s="27"/>
      <c r="N24" s="44"/>
      <c r="O24" s="27"/>
      <c r="Q24" s="44"/>
      <c r="R24" s="27"/>
      <c r="T24" s="44"/>
      <c r="U24" s="27"/>
      <c r="W24" s="44"/>
      <c r="X24" s="27"/>
      <c r="Z24" s="44"/>
      <c r="AA24" s="27"/>
      <c r="AC24" s="44"/>
      <c r="AD24" s="27"/>
      <c r="AF24" s="44"/>
      <c r="AG24" s="27"/>
      <c r="AH24" s="8"/>
      <c r="AI24" s="44"/>
      <c r="AJ24" s="27"/>
    </row>
    <row r="25">
      <c r="A25" s="15" t="str">
        <f>IFERROR(__xludf.DUMMYFUNCTION("""COMPUTED_VALUE"""),"Kenya")</f>
        <v>Kenya</v>
      </c>
      <c r="B25" s="38">
        <f>countif('Internal Reporting Form'!H:H, A25)</f>
        <v>3</v>
      </c>
      <c r="C25" s="27"/>
      <c r="E25" s="44"/>
      <c r="F25" s="27"/>
      <c r="H25" s="44"/>
      <c r="I25" s="27"/>
      <c r="K25" s="44"/>
      <c r="L25" s="27"/>
      <c r="N25" s="44"/>
      <c r="O25" s="27"/>
      <c r="Q25" s="44"/>
      <c r="R25" s="27"/>
      <c r="T25" s="44"/>
      <c r="U25" s="27"/>
      <c r="W25" s="44"/>
      <c r="X25" s="27"/>
      <c r="Z25" s="44"/>
      <c r="AA25" s="27"/>
      <c r="AC25" s="44"/>
      <c r="AD25" s="27"/>
      <c r="AF25" s="44"/>
      <c r="AG25" s="27"/>
      <c r="AH25" s="8"/>
      <c r="AI25" s="44"/>
      <c r="AJ25" s="27"/>
    </row>
    <row r="26">
      <c r="A26" s="15" t="str">
        <f>IFERROR(__xludf.DUMMYFUNCTION("""COMPUTED_VALUE"""),"Mexico")</f>
        <v>Mexico</v>
      </c>
      <c r="B26" s="38">
        <f>countif('Internal Reporting Form'!H:H, A26)</f>
        <v>1</v>
      </c>
      <c r="C26" s="27"/>
      <c r="E26" s="44"/>
      <c r="F26" s="27"/>
      <c r="H26" s="44"/>
      <c r="I26" s="27"/>
      <c r="K26" s="44"/>
      <c r="L26" s="27"/>
      <c r="N26" s="44"/>
      <c r="O26" s="27"/>
      <c r="Q26" s="44"/>
      <c r="R26" s="27"/>
      <c r="T26" s="44"/>
      <c r="U26" s="27"/>
      <c r="W26" s="44"/>
      <c r="X26" s="27"/>
      <c r="Z26" s="44"/>
      <c r="AA26" s="27"/>
      <c r="AC26" s="44"/>
      <c r="AD26" s="27"/>
      <c r="AF26" s="44"/>
      <c r="AG26" s="27"/>
      <c r="AH26" s="8"/>
      <c r="AI26" s="44"/>
      <c r="AJ26" s="27"/>
    </row>
    <row r="27">
      <c r="A27" s="15" t="str">
        <f>IFERROR(__xludf.DUMMYFUNCTION("""COMPUTED_VALUE"""),"Netherlands")</f>
        <v>Netherlands</v>
      </c>
      <c r="B27" s="38">
        <f>countif('Internal Reporting Form'!H:H, A27)</f>
        <v>2</v>
      </c>
      <c r="C27" s="27"/>
      <c r="E27" s="44"/>
      <c r="F27" s="27"/>
      <c r="H27" s="44"/>
      <c r="I27" s="27"/>
      <c r="K27" s="44"/>
      <c r="L27" s="27"/>
      <c r="N27" s="44"/>
      <c r="O27" s="27"/>
      <c r="Q27" s="44"/>
      <c r="R27" s="27"/>
      <c r="T27" s="44"/>
      <c r="U27" s="27"/>
      <c r="W27" s="44"/>
      <c r="X27" s="27"/>
      <c r="Z27" s="44"/>
      <c r="AA27" s="27"/>
      <c r="AC27" s="44"/>
      <c r="AD27" s="27"/>
      <c r="AF27" s="44"/>
      <c r="AG27" s="27"/>
      <c r="AH27" s="8"/>
      <c r="AI27" s="44"/>
      <c r="AJ27" s="27"/>
    </row>
    <row r="28">
      <c r="A28" s="15" t="str">
        <f>IFERROR(__xludf.DUMMYFUNCTION("""COMPUTED_VALUE"""),"Senegal")</f>
        <v>Senegal</v>
      </c>
      <c r="B28" s="38">
        <f>countif('Internal Reporting Form'!H:H, A28)</f>
        <v>1</v>
      </c>
      <c r="C28" s="27"/>
      <c r="E28" s="44"/>
      <c r="F28" s="27"/>
      <c r="H28" s="44"/>
      <c r="I28" s="27"/>
      <c r="K28" s="44"/>
      <c r="L28" s="27"/>
      <c r="N28" s="44"/>
      <c r="O28" s="27"/>
      <c r="Q28" s="44"/>
      <c r="R28" s="27"/>
      <c r="T28" s="44"/>
      <c r="U28" s="27"/>
      <c r="W28" s="44"/>
      <c r="X28" s="27"/>
      <c r="Z28" s="44"/>
      <c r="AA28" s="27"/>
      <c r="AC28" s="44"/>
      <c r="AD28" s="27"/>
      <c r="AF28" s="44"/>
      <c r="AG28" s="27"/>
      <c r="AH28" s="8"/>
      <c r="AI28" s="44"/>
      <c r="AJ28" s="27"/>
    </row>
    <row r="29">
      <c r="A29" s="15"/>
      <c r="B29" s="44"/>
      <c r="C29" s="27"/>
      <c r="E29" s="44"/>
      <c r="F29" s="27"/>
      <c r="H29" s="44"/>
      <c r="I29" s="27"/>
      <c r="K29" s="44"/>
      <c r="L29" s="27"/>
      <c r="N29" s="44"/>
      <c r="O29" s="27"/>
      <c r="Q29" s="44"/>
      <c r="R29" s="27"/>
      <c r="T29" s="44"/>
      <c r="U29" s="27"/>
      <c r="W29" s="44"/>
      <c r="X29" s="27"/>
      <c r="Z29" s="44"/>
      <c r="AA29" s="27"/>
      <c r="AC29" s="44"/>
      <c r="AD29" s="27"/>
      <c r="AF29" s="44"/>
      <c r="AG29" s="27"/>
      <c r="AH29" s="8"/>
      <c r="AI29" s="44"/>
      <c r="AJ29" s="27"/>
    </row>
    <row r="30">
      <c r="B30" s="44"/>
      <c r="C30" s="27"/>
      <c r="E30" s="44"/>
      <c r="F30" s="27"/>
      <c r="H30" s="44"/>
      <c r="I30" s="27"/>
      <c r="K30" s="44"/>
      <c r="L30" s="27"/>
      <c r="N30" s="44"/>
      <c r="O30" s="27"/>
      <c r="Q30" s="44"/>
      <c r="R30" s="27"/>
      <c r="T30" s="44"/>
      <c r="U30" s="27"/>
      <c r="W30" s="44"/>
      <c r="X30" s="27"/>
      <c r="Z30" s="44"/>
      <c r="AA30" s="27"/>
      <c r="AC30" s="44"/>
      <c r="AD30" s="27"/>
      <c r="AF30" s="44"/>
      <c r="AG30" s="27"/>
      <c r="AH30" s="8"/>
      <c r="AI30" s="44"/>
      <c r="AJ30" s="27"/>
    </row>
    <row r="31">
      <c r="B31" s="44"/>
      <c r="C31" s="27"/>
      <c r="E31" s="44"/>
      <c r="F31" s="27"/>
      <c r="H31" s="44"/>
      <c r="I31" s="27"/>
      <c r="K31" s="44"/>
      <c r="L31" s="27"/>
      <c r="N31" s="44"/>
      <c r="O31" s="27"/>
      <c r="Q31" s="44"/>
      <c r="R31" s="27"/>
      <c r="T31" s="44"/>
      <c r="U31" s="27"/>
      <c r="W31" s="44"/>
      <c r="X31" s="27"/>
      <c r="Z31" s="44"/>
      <c r="AA31" s="27"/>
      <c r="AC31" s="44"/>
      <c r="AD31" s="27"/>
      <c r="AF31" s="44"/>
      <c r="AG31" s="27"/>
      <c r="AH31" s="8"/>
      <c r="AI31" s="44"/>
      <c r="AJ31" s="27"/>
    </row>
    <row r="32">
      <c r="B32" s="44"/>
      <c r="C32" s="27"/>
      <c r="E32" s="44"/>
      <c r="F32" s="27"/>
      <c r="H32" s="44"/>
      <c r="I32" s="27"/>
      <c r="K32" s="44"/>
      <c r="L32" s="27"/>
      <c r="N32" s="44"/>
      <c r="O32" s="27"/>
      <c r="Q32" s="44"/>
      <c r="R32" s="27"/>
      <c r="T32" s="44"/>
      <c r="U32" s="27"/>
      <c r="W32" s="44"/>
      <c r="X32" s="27"/>
      <c r="Z32" s="44"/>
      <c r="AA32" s="27"/>
      <c r="AC32" s="44"/>
      <c r="AD32" s="27"/>
      <c r="AF32" s="44"/>
      <c r="AG32" s="27"/>
      <c r="AH32" s="8"/>
      <c r="AI32" s="44"/>
      <c r="AJ32" s="27"/>
    </row>
    <row r="33">
      <c r="B33" s="44"/>
      <c r="C33" s="27"/>
      <c r="E33" s="44"/>
      <c r="F33" s="27"/>
      <c r="H33" s="44"/>
      <c r="I33" s="27"/>
      <c r="K33" s="44"/>
      <c r="L33" s="27"/>
      <c r="N33" s="44"/>
      <c r="O33" s="27"/>
      <c r="Q33" s="44"/>
      <c r="R33" s="27"/>
      <c r="T33" s="44"/>
      <c r="U33" s="27"/>
      <c r="W33" s="44"/>
      <c r="X33" s="27"/>
      <c r="Z33" s="44"/>
      <c r="AA33" s="27"/>
      <c r="AC33" s="44"/>
      <c r="AD33" s="27"/>
      <c r="AF33" s="44"/>
      <c r="AG33" s="27"/>
      <c r="AH33" s="8"/>
      <c r="AI33" s="44"/>
      <c r="AJ33" s="27"/>
    </row>
    <row r="34">
      <c r="B34" s="44"/>
      <c r="C34" s="27"/>
      <c r="E34" s="44"/>
      <c r="F34" s="27"/>
      <c r="H34" s="44"/>
      <c r="I34" s="27"/>
      <c r="K34" s="44"/>
      <c r="L34" s="27"/>
      <c r="N34" s="44"/>
      <c r="O34" s="27"/>
      <c r="Q34" s="44"/>
      <c r="R34" s="27"/>
      <c r="T34" s="44"/>
      <c r="U34" s="27"/>
      <c r="W34" s="44"/>
      <c r="X34" s="27"/>
      <c r="Z34" s="44"/>
      <c r="AA34" s="27"/>
      <c r="AC34" s="44"/>
      <c r="AD34" s="27"/>
      <c r="AF34" s="44"/>
      <c r="AG34" s="27"/>
      <c r="AH34" s="8"/>
      <c r="AI34" s="44"/>
      <c r="AJ34" s="27"/>
    </row>
    <row r="35">
      <c r="B35" s="44"/>
      <c r="C35" s="27"/>
      <c r="E35" s="44"/>
      <c r="F35" s="27"/>
      <c r="H35" s="44"/>
      <c r="I35" s="27"/>
      <c r="K35" s="44"/>
      <c r="L35" s="27"/>
      <c r="N35" s="44"/>
      <c r="O35" s="27"/>
      <c r="Q35" s="44"/>
      <c r="R35" s="27"/>
      <c r="T35" s="44"/>
      <c r="U35" s="27"/>
      <c r="W35" s="44"/>
      <c r="X35" s="27"/>
      <c r="Z35" s="44"/>
      <c r="AA35" s="27"/>
      <c r="AC35" s="44"/>
      <c r="AD35" s="27"/>
      <c r="AF35" s="44"/>
      <c r="AG35" s="27"/>
      <c r="AH35" s="8"/>
      <c r="AI35" s="44"/>
      <c r="AJ35" s="27"/>
    </row>
    <row r="36">
      <c r="B36" s="44"/>
      <c r="C36" s="27"/>
      <c r="E36" s="44"/>
      <c r="F36" s="27"/>
      <c r="H36" s="44"/>
      <c r="I36" s="27"/>
      <c r="K36" s="44"/>
      <c r="L36" s="27"/>
      <c r="N36" s="44"/>
      <c r="O36" s="27"/>
      <c r="Q36" s="44"/>
      <c r="R36" s="27"/>
      <c r="T36" s="44"/>
      <c r="U36" s="27"/>
      <c r="W36" s="44"/>
      <c r="X36" s="27"/>
      <c r="Z36" s="44"/>
      <c r="AA36" s="27"/>
      <c r="AC36" s="44"/>
      <c r="AD36" s="27"/>
      <c r="AF36" s="44"/>
      <c r="AG36" s="27"/>
      <c r="AH36" s="8"/>
      <c r="AI36" s="44"/>
      <c r="AJ36" s="27"/>
    </row>
    <row r="37">
      <c r="B37" s="44"/>
      <c r="C37" s="27"/>
      <c r="E37" s="44"/>
      <c r="F37" s="27"/>
      <c r="H37" s="44"/>
      <c r="I37" s="27"/>
      <c r="K37" s="44"/>
      <c r="L37" s="27"/>
      <c r="N37" s="44"/>
      <c r="O37" s="27"/>
      <c r="Q37" s="44"/>
      <c r="R37" s="27"/>
      <c r="T37" s="44"/>
      <c r="U37" s="27"/>
      <c r="W37" s="44"/>
      <c r="X37" s="27"/>
      <c r="Z37" s="44"/>
      <c r="AA37" s="27"/>
      <c r="AC37" s="44"/>
      <c r="AD37" s="27"/>
      <c r="AF37" s="44"/>
      <c r="AG37" s="27"/>
      <c r="AH37" s="8"/>
      <c r="AI37" s="44"/>
      <c r="AJ37" s="27"/>
    </row>
    <row r="38">
      <c r="B38" s="44"/>
      <c r="C38" s="27"/>
      <c r="E38" s="44"/>
      <c r="F38" s="27"/>
      <c r="H38" s="44"/>
      <c r="I38" s="27"/>
      <c r="K38" s="44"/>
      <c r="L38" s="27"/>
      <c r="N38" s="44"/>
      <c r="O38" s="27"/>
      <c r="Q38" s="44"/>
      <c r="R38" s="27"/>
      <c r="T38" s="44"/>
      <c r="U38" s="27"/>
      <c r="W38" s="44"/>
      <c r="X38" s="27"/>
      <c r="Z38" s="44"/>
      <c r="AA38" s="27"/>
      <c r="AC38" s="44"/>
      <c r="AD38" s="27"/>
      <c r="AF38" s="44"/>
      <c r="AG38" s="27"/>
      <c r="AH38" s="8"/>
      <c r="AI38" s="44"/>
      <c r="AJ38" s="27"/>
    </row>
    <row r="39">
      <c r="B39" s="44"/>
      <c r="C39" s="27"/>
      <c r="E39" s="44"/>
      <c r="F39" s="27"/>
      <c r="H39" s="44"/>
      <c r="I39" s="27"/>
      <c r="K39" s="44"/>
      <c r="L39" s="27"/>
      <c r="N39" s="44"/>
      <c r="O39" s="27"/>
      <c r="Q39" s="44"/>
      <c r="R39" s="27"/>
      <c r="T39" s="44"/>
      <c r="U39" s="27"/>
      <c r="W39" s="44"/>
      <c r="X39" s="27"/>
      <c r="Z39" s="44"/>
      <c r="AA39" s="27"/>
      <c r="AC39" s="44"/>
      <c r="AD39" s="27"/>
      <c r="AF39" s="44"/>
      <c r="AG39" s="27"/>
      <c r="AH39" s="8"/>
      <c r="AI39" s="44"/>
      <c r="AJ39" s="27"/>
    </row>
    <row r="40">
      <c r="B40" s="44"/>
      <c r="C40" s="27"/>
      <c r="E40" s="44"/>
      <c r="F40" s="27"/>
      <c r="H40" s="44"/>
      <c r="I40" s="27"/>
      <c r="K40" s="44"/>
      <c r="L40" s="27"/>
      <c r="N40" s="44"/>
      <c r="O40" s="27"/>
      <c r="Q40" s="44"/>
      <c r="R40" s="27"/>
      <c r="T40" s="44"/>
      <c r="U40" s="27"/>
      <c r="W40" s="44"/>
      <c r="X40" s="27"/>
      <c r="Z40" s="44"/>
      <c r="AA40" s="27"/>
      <c r="AC40" s="44"/>
      <c r="AD40" s="27"/>
      <c r="AF40" s="44"/>
      <c r="AG40" s="27"/>
      <c r="AH40" s="8"/>
      <c r="AI40" s="44"/>
      <c r="AJ40" s="27"/>
    </row>
    <row r="41">
      <c r="B41" s="44"/>
      <c r="C41" s="27"/>
      <c r="E41" s="44"/>
      <c r="F41" s="27"/>
      <c r="H41" s="44"/>
      <c r="I41" s="27"/>
      <c r="K41" s="44"/>
      <c r="L41" s="27"/>
      <c r="N41" s="44"/>
      <c r="O41" s="27"/>
      <c r="Q41" s="44"/>
      <c r="R41" s="27"/>
      <c r="T41" s="44"/>
      <c r="U41" s="27"/>
      <c r="W41" s="44"/>
      <c r="X41" s="27"/>
      <c r="Z41" s="44"/>
      <c r="AA41" s="27"/>
      <c r="AC41" s="44"/>
      <c r="AD41" s="27"/>
      <c r="AF41" s="44"/>
      <c r="AG41" s="27"/>
      <c r="AH41" s="8"/>
      <c r="AI41" s="44"/>
      <c r="AJ41" s="27"/>
    </row>
    <row r="42">
      <c r="B42" s="44"/>
      <c r="C42" s="27"/>
      <c r="E42" s="44"/>
      <c r="F42" s="27"/>
      <c r="H42" s="44"/>
      <c r="I42" s="27"/>
      <c r="K42" s="44"/>
      <c r="L42" s="27"/>
      <c r="N42" s="44"/>
      <c r="O42" s="27"/>
      <c r="Q42" s="44"/>
      <c r="R42" s="27"/>
      <c r="T42" s="44"/>
      <c r="U42" s="27"/>
      <c r="W42" s="44"/>
      <c r="X42" s="27"/>
      <c r="Z42" s="44"/>
      <c r="AA42" s="27"/>
      <c r="AC42" s="44"/>
      <c r="AD42" s="27"/>
      <c r="AF42" s="44"/>
      <c r="AG42" s="27"/>
      <c r="AH42" s="8"/>
      <c r="AI42" s="44"/>
      <c r="AJ42" s="27"/>
    </row>
    <row r="43">
      <c r="B43" s="44"/>
      <c r="C43" s="27"/>
      <c r="E43" s="44"/>
      <c r="F43" s="27"/>
      <c r="H43" s="44"/>
      <c r="I43" s="27"/>
      <c r="K43" s="44"/>
      <c r="L43" s="27"/>
      <c r="N43" s="44"/>
      <c r="O43" s="27"/>
      <c r="Q43" s="44"/>
      <c r="R43" s="27"/>
      <c r="T43" s="44"/>
      <c r="U43" s="27"/>
      <c r="W43" s="44"/>
      <c r="X43" s="27"/>
      <c r="Z43" s="44"/>
      <c r="AA43" s="27"/>
      <c r="AC43" s="44"/>
      <c r="AD43" s="27"/>
      <c r="AF43" s="44"/>
      <c r="AG43" s="27"/>
      <c r="AH43" s="8"/>
      <c r="AI43" s="44"/>
      <c r="AJ43" s="27"/>
    </row>
    <row r="44">
      <c r="B44" s="44"/>
      <c r="C44" s="27"/>
      <c r="E44" s="44"/>
      <c r="F44" s="27"/>
      <c r="H44" s="44"/>
      <c r="I44" s="27"/>
      <c r="K44" s="44"/>
      <c r="L44" s="27"/>
      <c r="N44" s="44"/>
      <c r="O44" s="27"/>
      <c r="Q44" s="44"/>
      <c r="R44" s="27"/>
      <c r="T44" s="44"/>
      <c r="U44" s="27"/>
      <c r="W44" s="44"/>
      <c r="X44" s="27"/>
      <c r="Z44" s="44"/>
      <c r="AA44" s="27"/>
      <c r="AC44" s="44"/>
      <c r="AD44" s="27"/>
      <c r="AF44" s="44"/>
      <c r="AG44" s="27"/>
      <c r="AH44" s="8"/>
      <c r="AI44" s="44"/>
      <c r="AJ44" s="27"/>
    </row>
    <row r="45">
      <c r="B45" s="44"/>
      <c r="C45" s="27"/>
      <c r="E45" s="44"/>
      <c r="F45" s="27"/>
      <c r="H45" s="44"/>
      <c r="I45" s="27"/>
      <c r="K45" s="44"/>
      <c r="L45" s="27"/>
      <c r="N45" s="44"/>
      <c r="O45" s="27"/>
      <c r="Q45" s="44"/>
      <c r="R45" s="27"/>
      <c r="T45" s="44"/>
      <c r="U45" s="27"/>
      <c r="W45" s="44"/>
      <c r="X45" s="27"/>
      <c r="Z45" s="44"/>
      <c r="AA45" s="27"/>
      <c r="AC45" s="44"/>
      <c r="AD45" s="27"/>
      <c r="AF45" s="44"/>
      <c r="AG45" s="27"/>
      <c r="AH45" s="8"/>
      <c r="AI45" s="44"/>
      <c r="AJ45" s="27"/>
    </row>
    <row r="46">
      <c r="B46" s="44"/>
      <c r="C46" s="27"/>
      <c r="E46" s="44"/>
      <c r="F46" s="27"/>
      <c r="H46" s="44"/>
      <c r="I46" s="27"/>
      <c r="K46" s="44"/>
      <c r="L46" s="27"/>
      <c r="N46" s="44"/>
      <c r="O46" s="27"/>
      <c r="Q46" s="44"/>
      <c r="R46" s="27"/>
      <c r="T46" s="44"/>
      <c r="U46" s="27"/>
      <c r="W46" s="44"/>
      <c r="X46" s="27"/>
      <c r="Z46" s="44"/>
      <c r="AA46" s="27"/>
      <c r="AC46" s="44"/>
      <c r="AD46" s="27"/>
      <c r="AF46" s="44"/>
      <c r="AG46" s="27"/>
      <c r="AH46" s="8"/>
      <c r="AI46" s="44"/>
      <c r="AJ46" s="27"/>
    </row>
    <row r="47">
      <c r="B47" s="44"/>
      <c r="C47" s="27"/>
      <c r="E47" s="44"/>
      <c r="F47" s="27"/>
      <c r="H47" s="44"/>
      <c r="I47" s="27"/>
      <c r="K47" s="44"/>
      <c r="L47" s="27"/>
      <c r="N47" s="44"/>
      <c r="O47" s="27"/>
      <c r="Q47" s="44"/>
      <c r="R47" s="27"/>
      <c r="T47" s="44"/>
      <c r="U47" s="27"/>
      <c r="W47" s="44"/>
      <c r="X47" s="27"/>
      <c r="Z47" s="44"/>
      <c r="AA47" s="27"/>
      <c r="AC47" s="44"/>
      <c r="AD47" s="27"/>
      <c r="AF47" s="44"/>
      <c r="AG47" s="27"/>
      <c r="AH47" s="8"/>
      <c r="AI47" s="44"/>
      <c r="AJ47" s="27"/>
    </row>
    <row r="48">
      <c r="B48" s="44"/>
      <c r="C48" s="27"/>
      <c r="E48" s="44"/>
      <c r="F48" s="27"/>
      <c r="H48" s="44"/>
      <c r="I48" s="27"/>
      <c r="K48" s="44"/>
      <c r="L48" s="27"/>
      <c r="N48" s="44"/>
      <c r="O48" s="27"/>
      <c r="Q48" s="44"/>
      <c r="R48" s="27"/>
      <c r="T48" s="44"/>
      <c r="U48" s="27"/>
      <c r="W48" s="44"/>
      <c r="X48" s="27"/>
      <c r="Z48" s="44"/>
      <c r="AA48" s="27"/>
      <c r="AC48" s="44"/>
      <c r="AD48" s="27"/>
      <c r="AF48" s="44"/>
      <c r="AG48" s="27"/>
      <c r="AH48" s="8"/>
      <c r="AI48" s="44"/>
      <c r="AJ48" s="27"/>
    </row>
    <row r="49">
      <c r="B49" s="44"/>
      <c r="C49" s="27"/>
      <c r="E49" s="44"/>
      <c r="F49" s="27"/>
      <c r="H49" s="44"/>
      <c r="I49" s="27"/>
      <c r="K49" s="44"/>
      <c r="L49" s="27"/>
      <c r="N49" s="44"/>
      <c r="O49" s="27"/>
      <c r="Q49" s="44"/>
      <c r="R49" s="27"/>
      <c r="T49" s="44"/>
      <c r="U49" s="27"/>
      <c r="W49" s="44"/>
      <c r="X49" s="27"/>
      <c r="Z49" s="44"/>
      <c r="AA49" s="27"/>
      <c r="AC49" s="44"/>
      <c r="AD49" s="27"/>
      <c r="AF49" s="44"/>
      <c r="AG49" s="27"/>
      <c r="AH49" s="8"/>
      <c r="AI49" s="44"/>
      <c r="AJ49" s="27"/>
    </row>
    <row r="50">
      <c r="B50" s="44"/>
      <c r="C50" s="27"/>
      <c r="E50" s="44"/>
      <c r="F50" s="27"/>
      <c r="H50" s="44"/>
      <c r="I50" s="27"/>
      <c r="K50" s="44"/>
      <c r="L50" s="27"/>
      <c r="N50" s="44"/>
      <c r="O50" s="27"/>
      <c r="Q50" s="44"/>
      <c r="R50" s="27"/>
      <c r="T50" s="44"/>
      <c r="U50" s="27"/>
      <c r="W50" s="44"/>
      <c r="X50" s="27"/>
      <c r="Z50" s="44"/>
      <c r="AA50" s="27"/>
      <c r="AC50" s="44"/>
      <c r="AD50" s="27"/>
      <c r="AF50" s="44"/>
      <c r="AG50" s="27"/>
      <c r="AH50" s="8"/>
      <c r="AI50" s="44"/>
      <c r="AJ50" s="27"/>
    </row>
    <row r="51">
      <c r="B51" s="44"/>
      <c r="C51" s="27"/>
      <c r="E51" s="44"/>
      <c r="F51" s="27"/>
      <c r="H51" s="44"/>
      <c r="I51" s="27"/>
      <c r="K51" s="44"/>
      <c r="L51" s="27"/>
      <c r="N51" s="44"/>
      <c r="O51" s="27"/>
      <c r="Q51" s="44"/>
      <c r="R51" s="27"/>
      <c r="T51" s="44"/>
      <c r="U51" s="27"/>
      <c r="W51" s="44"/>
      <c r="X51" s="27"/>
      <c r="Z51" s="44"/>
      <c r="AA51" s="27"/>
      <c r="AC51" s="44"/>
      <c r="AD51" s="27"/>
      <c r="AF51" s="44"/>
      <c r="AG51" s="27"/>
      <c r="AH51" s="8"/>
      <c r="AI51" s="44"/>
      <c r="AJ51" s="27"/>
    </row>
    <row r="52">
      <c r="B52" s="44"/>
      <c r="C52" s="27"/>
      <c r="E52" s="44"/>
      <c r="F52" s="27"/>
      <c r="H52" s="44"/>
      <c r="I52" s="27"/>
      <c r="K52" s="44"/>
      <c r="L52" s="27"/>
      <c r="N52" s="44"/>
      <c r="O52" s="27"/>
      <c r="Q52" s="44"/>
      <c r="R52" s="27"/>
      <c r="T52" s="44"/>
      <c r="U52" s="27"/>
      <c r="W52" s="44"/>
      <c r="X52" s="27"/>
      <c r="Z52" s="44"/>
      <c r="AA52" s="27"/>
      <c r="AC52" s="44"/>
      <c r="AD52" s="27"/>
      <c r="AF52" s="44"/>
      <c r="AG52" s="27"/>
      <c r="AH52" s="8"/>
      <c r="AI52" s="44"/>
      <c r="AJ52" s="27"/>
    </row>
    <row r="53">
      <c r="B53" s="44"/>
      <c r="C53" s="27"/>
      <c r="E53" s="44"/>
      <c r="F53" s="27"/>
      <c r="H53" s="44"/>
      <c r="I53" s="27"/>
      <c r="K53" s="44"/>
      <c r="L53" s="27"/>
      <c r="N53" s="44"/>
      <c r="O53" s="27"/>
      <c r="Q53" s="44"/>
      <c r="R53" s="27"/>
      <c r="T53" s="44"/>
      <c r="U53" s="27"/>
      <c r="W53" s="44"/>
      <c r="X53" s="27"/>
      <c r="Z53" s="44"/>
      <c r="AA53" s="27"/>
      <c r="AC53" s="44"/>
      <c r="AD53" s="27"/>
      <c r="AF53" s="44"/>
      <c r="AG53" s="27"/>
      <c r="AH53" s="8"/>
      <c r="AI53" s="44"/>
      <c r="AJ53" s="27"/>
    </row>
    <row r="54">
      <c r="B54" s="44"/>
      <c r="C54" s="27"/>
      <c r="E54" s="44"/>
      <c r="F54" s="27"/>
      <c r="H54" s="44"/>
      <c r="I54" s="27"/>
      <c r="K54" s="44"/>
      <c r="L54" s="27"/>
      <c r="N54" s="44"/>
      <c r="O54" s="27"/>
      <c r="Q54" s="44"/>
      <c r="R54" s="27"/>
      <c r="T54" s="44"/>
      <c r="U54" s="27"/>
      <c r="W54" s="44"/>
      <c r="X54" s="27"/>
      <c r="Z54" s="44"/>
      <c r="AA54" s="27"/>
      <c r="AC54" s="44"/>
      <c r="AD54" s="27"/>
      <c r="AF54" s="44"/>
      <c r="AG54" s="27"/>
      <c r="AH54" s="8"/>
      <c r="AI54" s="44"/>
      <c r="AJ54" s="27"/>
    </row>
    <row r="55">
      <c r="B55" s="44"/>
      <c r="C55" s="27"/>
      <c r="E55" s="44"/>
      <c r="F55" s="27"/>
      <c r="H55" s="44"/>
      <c r="I55" s="27"/>
      <c r="K55" s="44"/>
      <c r="L55" s="27"/>
      <c r="N55" s="44"/>
      <c r="O55" s="27"/>
      <c r="Q55" s="44"/>
      <c r="R55" s="27"/>
      <c r="T55" s="44"/>
      <c r="U55" s="27"/>
      <c r="W55" s="44"/>
      <c r="X55" s="27"/>
      <c r="Z55" s="44"/>
      <c r="AA55" s="27"/>
      <c r="AC55" s="44"/>
      <c r="AD55" s="27"/>
      <c r="AF55" s="44"/>
      <c r="AG55" s="27"/>
      <c r="AH55" s="8"/>
      <c r="AI55" s="44"/>
      <c r="AJ55" s="27"/>
    </row>
    <row r="56">
      <c r="B56" s="44"/>
      <c r="C56" s="27"/>
      <c r="E56" s="44"/>
      <c r="F56" s="27"/>
      <c r="H56" s="44"/>
      <c r="I56" s="27"/>
      <c r="K56" s="44"/>
      <c r="L56" s="27"/>
      <c r="N56" s="44"/>
      <c r="O56" s="27"/>
      <c r="Q56" s="44"/>
      <c r="R56" s="27"/>
      <c r="T56" s="44"/>
      <c r="U56" s="27"/>
      <c r="W56" s="44"/>
      <c r="X56" s="27"/>
      <c r="Z56" s="44"/>
      <c r="AA56" s="27"/>
      <c r="AC56" s="44"/>
      <c r="AD56" s="27"/>
      <c r="AF56" s="44"/>
      <c r="AG56" s="27"/>
      <c r="AH56" s="8"/>
      <c r="AI56" s="44"/>
      <c r="AJ56" s="27"/>
    </row>
    <row r="57">
      <c r="B57" s="44"/>
      <c r="C57" s="27"/>
      <c r="E57" s="44"/>
      <c r="F57" s="27"/>
      <c r="H57" s="44"/>
      <c r="I57" s="27"/>
      <c r="K57" s="44"/>
      <c r="L57" s="27"/>
      <c r="N57" s="44"/>
      <c r="O57" s="27"/>
      <c r="Q57" s="44"/>
      <c r="R57" s="27"/>
      <c r="T57" s="44"/>
      <c r="U57" s="27"/>
      <c r="W57" s="44"/>
      <c r="X57" s="27"/>
      <c r="Z57" s="44"/>
      <c r="AA57" s="27"/>
      <c r="AC57" s="44"/>
      <c r="AD57" s="27"/>
      <c r="AF57" s="44"/>
      <c r="AG57" s="27"/>
      <c r="AH57" s="8"/>
      <c r="AI57" s="44"/>
      <c r="AJ57" s="27"/>
    </row>
    <row r="58">
      <c r="B58" s="44"/>
      <c r="C58" s="27"/>
      <c r="E58" s="44"/>
      <c r="F58" s="27"/>
      <c r="H58" s="44"/>
      <c r="I58" s="27"/>
      <c r="K58" s="44"/>
      <c r="L58" s="27"/>
      <c r="N58" s="44"/>
      <c r="O58" s="27"/>
      <c r="Q58" s="44"/>
      <c r="R58" s="27"/>
      <c r="T58" s="44"/>
      <c r="U58" s="27"/>
      <c r="W58" s="44"/>
      <c r="X58" s="27"/>
      <c r="Z58" s="44"/>
      <c r="AA58" s="27"/>
      <c r="AC58" s="44"/>
      <c r="AD58" s="27"/>
      <c r="AF58" s="44"/>
      <c r="AG58" s="27"/>
      <c r="AH58" s="8"/>
      <c r="AI58" s="44"/>
      <c r="AJ58" s="27"/>
    </row>
    <row r="59">
      <c r="B59" s="44"/>
      <c r="C59" s="27"/>
      <c r="E59" s="44"/>
      <c r="F59" s="27"/>
      <c r="H59" s="44"/>
      <c r="I59" s="27"/>
      <c r="K59" s="44"/>
      <c r="L59" s="27"/>
      <c r="N59" s="44"/>
      <c r="O59" s="27"/>
      <c r="Q59" s="44"/>
      <c r="R59" s="27"/>
      <c r="T59" s="44"/>
      <c r="U59" s="27"/>
      <c r="W59" s="44"/>
      <c r="X59" s="27"/>
      <c r="Z59" s="44"/>
      <c r="AA59" s="27"/>
      <c r="AC59" s="44"/>
      <c r="AD59" s="27"/>
      <c r="AF59" s="44"/>
      <c r="AG59" s="27"/>
      <c r="AH59" s="8"/>
      <c r="AI59" s="44"/>
      <c r="AJ59" s="27"/>
    </row>
    <row r="60">
      <c r="B60" s="44"/>
      <c r="C60" s="27"/>
      <c r="E60" s="44"/>
      <c r="F60" s="27"/>
      <c r="H60" s="44"/>
      <c r="I60" s="27"/>
      <c r="K60" s="44"/>
      <c r="L60" s="27"/>
      <c r="N60" s="44"/>
      <c r="O60" s="27"/>
      <c r="Q60" s="44"/>
      <c r="R60" s="27"/>
      <c r="T60" s="44"/>
      <c r="U60" s="27"/>
      <c r="W60" s="44"/>
      <c r="X60" s="27"/>
      <c r="Z60" s="44"/>
      <c r="AA60" s="27"/>
      <c r="AC60" s="44"/>
      <c r="AD60" s="27"/>
      <c r="AF60" s="44"/>
      <c r="AG60" s="27"/>
      <c r="AH60" s="8"/>
      <c r="AI60" s="44"/>
      <c r="AJ60" s="27"/>
    </row>
    <row r="61">
      <c r="B61" s="44"/>
      <c r="C61" s="27"/>
      <c r="E61" s="44"/>
      <c r="F61" s="27"/>
      <c r="H61" s="44"/>
      <c r="I61" s="27"/>
      <c r="K61" s="44"/>
      <c r="L61" s="27"/>
      <c r="N61" s="44"/>
      <c r="O61" s="27"/>
      <c r="Q61" s="44"/>
      <c r="R61" s="27"/>
      <c r="T61" s="44"/>
      <c r="U61" s="27"/>
      <c r="W61" s="44"/>
      <c r="X61" s="27"/>
      <c r="Z61" s="44"/>
      <c r="AA61" s="27"/>
      <c r="AC61" s="44"/>
      <c r="AD61" s="27"/>
      <c r="AF61" s="44"/>
      <c r="AG61" s="27"/>
      <c r="AH61" s="8"/>
      <c r="AI61" s="44"/>
      <c r="AJ61" s="27"/>
    </row>
    <row r="62">
      <c r="B62" s="44"/>
      <c r="C62" s="27"/>
      <c r="E62" s="44"/>
      <c r="F62" s="27"/>
      <c r="H62" s="44"/>
      <c r="I62" s="27"/>
      <c r="K62" s="44"/>
      <c r="L62" s="27"/>
      <c r="N62" s="44"/>
      <c r="O62" s="27"/>
      <c r="Q62" s="44"/>
      <c r="R62" s="27"/>
      <c r="T62" s="44"/>
      <c r="U62" s="27"/>
      <c r="W62" s="44"/>
      <c r="X62" s="27"/>
      <c r="Z62" s="44"/>
      <c r="AA62" s="27"/>
      <c r="AC62" s="44"/>
      <c r="AD62" s="27"/>
      <c r="AF62" s="44"/>
      <c r="AG62" s="27"/>
      <c r="AH62" s="8"/>
      <c r="AI62" s="44"/>
      <c r="AJ62" s="27"/>
    </row>
    <row r="63">
      <c r="B63" s="44"/>
      <c r="C63" s="27"/>
      <c r="E63" s="44"/>
      <c r="F63" s="27"/>
      <c r="H63" s="44"/>
      <c r="I63" s="27"/>
      <c r="K63" s="44"/>
      <c r="L63" s="27"/>
      <c r="N63" s="44"/>
      <c r="O63" s="27"/>
      <c r="Q63" s="44"/>
      <c r="R63" s="27"/>
      <c r="T63" s="44"/>
      <c r="U63" s="27"/>
      <c r="W63" s="44"/>
      <c r="X63" s="27"/>
      <c r="Z63" s="44"/>
      <c r="AA63" s="27"/>
      <c r="AC63" s="44"/>
      <c r="AD63" s="27"/>
      <c r="AF63" s="44"/>
      <c r="AG63" s="27"/>
      <c r="AH63" s="8"/>
      <c r="AI63" s="44"/>
      <c r="AJ63" s="27"/>
    </row>
    <row r="64">
      <c r="B64" s="44"/>
      <c r="C64" s="27"/>
      <c r="E64" s="44"/>
      <c r="F64" s="27"/>
      <c r="H64" s="44"/>
      <c r="I64" s="27"/>
      <c r="K64" s="44"/>
      <c r="L64" s="27"/>
      <c r="N64" s="44"/>
      <c r="O64" s="27"/>
      <c r="Q64" s="44"/>
      <c r="R64" s="27"/>
      <c r="T64" s="44"/>
      <c r="U64" s="27"/>
      <c r="W64" s="44"/>
      <c r="X64" s="27"/>
      <c r="Z64" s="44"/>
      <c r="AA64" s="27"/>
      <c r="AC64" s="44"/>
      <c r="AD64" s="27"/>
      <c r="AF64" s="44"/>
      <c r="AG64" s="27"/>
      <c r="AH64" s="8"/>
      <c r="AI64" s="44"/>
      <c r="AJ64" s="27"/>
    </row>
    <row r="65">
      <c r="B65" s="44"/>
      <c r="C65" s="27"/>
      <c r="E65" s="44"/>
      <c r="F65" s="27"/>
      <c r="H65" s="44"/>
      <c r="I65" s="27"/>
      <c r="K65" s="44"/>
      <c r="L65" s="27"/>
      <c r="N65" s="44"/>
      <c r="O65" s="27"/>
      <c r="Q65" s="44"/>
      <c r="R65" s="27"/>
      <c r="T65" s="44"/>
      <c r="U65" s="27"/>
      <c r="W65" s="44"/>
      <c r="X65" s="27"/>
      <c r="Z65" s="44"/>
      <c r="AA65" s="27"/>
      <c r="AC65" s="44"/>
      <c r="AD65" s="27"/>
      <c r="AF65" s="44"/>
      <c r="AG65" s="27"/>
      <c r="AH65" s="8"/>
      <c r="AI65" s="44"/>
      <c r="AJ65" s="27"/>
    </row>
    <row r="66">
      <c r="B66" s="44"/>
      <c r="C66" s="27"/>
      <c r="E66" s="44"/>
      <c r="F66" s="27"/>
      <c r="H66" s="44"/>
      <c r="I66" s="27"/>
      <c r="K66" s="44"/>
      <c r="L66" s="27"/>
      <c r="N66" s="44"/>
      <c r="O66" s="27"/>
      <c r="Q66" s="44"/>
      <c r="R66" s="27"/>
      <c r="T66" s="44"/>
      <c r="U66" s="27"/>
      <c r="W66" s="44"/>
      <c r="X66" s="27"/>
      <c r="Z66" s="44"/>
      <c r="AA66" s="27"/>
      <c r="AC66" s="44"/>
      <c r="AD66" s="27"/>
      <c r="AF66" s="44"/>
      <c r="AG66" s="27"/>
      <c r="AH66" s="8"/>
      <c r="AI66" s="44"/>
      <c r="AJ66" s="27"/>
    </row>
    <row r="67">
      <c r="B67" s="44"/>
      <c r="C67" s="27"/>
      <c r="E67" s="44"/>
      <c r="F67" s="27"/>
      <c r="H67" s="44"/>
      <c r="I67" s="27"/>
      <c r="K67" s="44"/>
      <c r="L67" s="27"/>
      <c r="N67" s="44"/>
      <c r="O67" s="27"/>
      <c r="Q67" s="44"/>
      <c r="R67" s="27"/>
      <c r="T67" s="44"/>
      <c r="U67" s="27"/>
      <c r="W67" s="44"/>
      <c r="X67" s="27"/>
      <c r="Z67" s="44"/>
      <c r="AA67" s="27"/>
      <c r="AC67" s="44"/>
      <c r="AD67" s="27"/>
      <c r="AF67" s="44"/>
      <c r="AG67" s="27"/>
      <c r="AH67" s="8"/>
      <c r="AI67" s="44"/>
      <c r="AJ67" s="27"/>
    </row>
    <row r="68">
      <c r="B68" s="44"/>
      <c r="C68" s="27"/>
      <c r="E68" s="44"/>
      <c r="F68" s="27"/>
      <c r="H68" s="44"/>
      <c r="I68" s="27"/>
      <c r="K68" s="44"/>
      <c r="L68" s="27"/>
      <c r="N68" s="44"/>
      <c r="O68" s="27"/>
      <c r="Q68" s="44"/>
      <c r="R68" s="27"/>
      <c r="T68" s="44"/>
      <c r="U68" s="27"/>
      <c r="W68" s="44"/>
      <c r="X68" s="27"/>
      <c r="Z68" s="44"/>
      <c r="AA68" s="27"/>
      <c r="AC68" s="44"/>
      <c r="AD68" s="27"/>
      <c r="AF68" s="44"/>
      <c r="AG68" s="27"/>
      <c r="AH68" s="8"/>
      <c r="AI68" s="44"/>
      <c r="AJ68" s="27"/>
    </row>
    <row r="69">
      <c r="B69" s="44"/>
      <c r="C69" s="27"/>
      <c r="E69" s="44"/>
      <c r="F69" s="27"/>
      <c r="H69" s="44"/>
      <c r="I69" s="27"/>
      <c r="K69" s="44"/>
      <c r="L69" s="27"/>
      <c r="N69" s="44"/>
      <c r="O69" s="27"/>
      <c r="Q69" s="44"/>
      <c r="R69" s="27"/>
      <c r="T69" s="44"/>
      <c r="U69" s="27"/>
      <c r="W69" s="44"/>
      <c r="X69" s="27"/>
      <c r="Z69" s="44"/>
      <c r="AA69" s="27"/>
      <c r="AC69" s="44"/>
      <c r="AD69" s="27"/>
      <c r="AF69" s="44"/>
      <c r="AG69" s="27"/>
      <c r="AH69" s="8"/>
      <c r="AI69" s="44"/>
      <c r="AJ69" s="27"/>
    </row>
    <row r="70">
      <c r="B70" s="44"/>
      <c r="C70" s="27"/>
      <c r="E70" s="44"/>
      <c r="F70" s="27"/>
      <c r="H70" s="44"/>
      <c r="I70" s="27"/>
      <c r="K70" s="44"/>
      <c r="L70" s="27"/>
      <c r="N70" s="44"/>
      <c r="O70" s="27"/>
      <c r="Q70" s="44"/>
      <c r="R70" s="27"/>
      <c r="T70" s="44"/>
      <c r="U70" s="27"/>
      <c r="W70" s="44"/>
      <c r="X70" s="27"/>
      <c r="Z70" s="44"/>
      <c r="AA70" s="27"/>
      <c r="AC70" s="44"/>
      <c r="AD70" s="27"/>
      <c r="AF70" s="44"/>
      <c r="AG70" s="27"/>
      <c r="AH70" s="8"/>
      <c r="AI70" s="44"/>
      <c r="AJ70" s="27"/>
    </row>
    <row r="71">
      <c r="B71" s="44"/>
      <c r="C71" s="27"/>
      <c r="E71" s="44"/>
      <c r="F71" s="27"/>
      <c r="H71" s="44"/>
      <c r="I71" s="27"/>
      <c r="K71" s="44"/>
      <c r="L71" s="27"/>
      <c r="N71" s="44"/>
      <c r="O71" s="27"/>
      <c r="Q71" s="44"/>
      <c r="R71" s="27"/>
      <c r="T71" s="44"/>
      <c r="U71" s="27"/>
      <c r="W71" s="44"/>
      <c r="X71" s="27"/>
      <c r="Z71" s="44"/>
      <c r="AA71" s="27"/>
      <c r="AC71" s="44"/>
      <c r="AD71" s="27"/>
      <c r="AF71" s="44"/>
      <c r="AG71" s="27"/>
      <c r="AH71" s="8"/>
      <c r="AI71" s="44"/>
      <c r="AJ71" s="27"/>
    </row>
    <row r="72">
      <c r="B72" s="44"/>
      <c r="C72" s="27"/>
      <c r="E72" s="44"/>
      <c r="F72" s="27"/>
      <c r="H72" s="44"/>
      <c r="I72" s="27"/>
      <c r="K72" s="44"/>
      <c r="L72" s="27"/>
      <c r="N72" s="44"/>
      <c r="O72" s="27"/>
      <c r="Q72" s="44"/>
      <c r="R72" s="27"/>
      <c r="T72" s="44"/>
      <c r="U72" s="27"/>
      <c r="W72" s="44"/>
      <c r="X72" s="27"/>
      <c r="Z72" s="44"/>
      <c r="AA72" s="27"/>
      <c r="AC72" s="44"/>
      <c r="AD72" s="27"/>
      <c r="AF72" s="44"/>
      <c r="AG72" s="27"/>
      <c r="AH72" s="8"/>
      <c r="AI72" s="44"/>
      <c r="AJ72" s="27"/>
    </row>
    <row r="73">
      <c r="B73" s="44"/>
      <c r="C73" s="27"/>
      <c r="E73" s="44"/>
      <c r="F73" s="27"/>
      <c r="H73" s="44"/>
      <c r="I73" s="27"/>
      <c r="K73" s="44"/>
      <c r="L73" s="27"/>
      <c r="N73" s="44"/>
      <c r="O73" s="27"/>
      <c r="Q73" s="44"/>
      <c r="R73" s="27"/>
      <c r="T73" s="44"/>
      <c r="U73" s="27"/>
      <c r="W73" s="44"/>
      <c r="X73" s="27"/>
      <c r="Z73" s="44"/>
      <c r="AA73" s="27"/>
      <c r="AC73" s="44"/>
      <c r="AD73" s="27"/>
      <c r="AF73" s="44"/>
      <c r="AG73" s="27"/>
      <c r="AH73" s="8"/>
      <c r="AI73" s="44"/>
      <c r="AJ73" s="27"/>
    </row>
    <row r="74">
      <c r="B74" s="44"/>
      <c r="C74" s="27"/>
      <c r="E74" s="44"/>
      <c r="F74" s="27"/>
      <c r="H74" s="44"/>
      <c r="I74" s="27"/>
      <c r="K74" s="44"/>
      <c r="L74" s="27"/>
      <c r="N74" s="44"/>
      <c r="O74" s="27"/>
      <c r="Q74" s="44"/>
      <c r="R74" s="27"/>
      <c r="T74" s="44"/>
      <c r="U74" s="27"/>
      <c r="W74" s="44"/>
      <c r="X74" s="27"/>
      <c r="Z74" s="44"/>
      <c r="AA74" s="27"/>
      <c r="AC74" s="44"/>
      <c r="AD74" s="27"/>
      <c r="AF74" s="44"/>
      <c r="AG74" s="27"/>
      <c r="AH74" s="8"/>
      <c r="AI74" s="44"/>
      <c r="AJ74" s="27"/>
    </row>
    <row r="75">
      <c r="B75" s="44"/>
      <c r="C75" s="27"/>
      <c r="E75" s="44"/>
      <c r="F75" s="27"/>
      <c r="H75" s="44"/>
      <c r="I75" s="27"/>
      <c r="K75" s="44"/>
      <c r="L75" s="27"/>
      <c r="N75" s="44"/>
      <c r="O75" s="27"/>
      <c r="Q75" s="44"/>
      <c r="R75" s="27"/>
      <c r="T75" s="44"/>
      <c r="U75" s="27"/>
      <c r="W75" s="44"/>
      <c r="X75" s="27"/>
      <c r="Z75" s="44"/>
      <c r="AA75" s="27"/>
      <c r="AC75" s="44"/>
      <c r="AD75" s="27"/>
      <c r="AF75" s="44"/>
      <c r="AG75" s="27"/>
      <c r="AH75" s="8"/>
      <c r="AI75" s="44"/>
      <c r="AJ75" s="27"/>
    </row>
    <row r="76">
      <c r="B76" s="44"/>
      <c r="C76" s="27"/>
      <c r="E76" s="44"/>
      <c r="F76" s="27"/>
      <c r="H76" s="44"/>
      <c r="I76" s="27"/>
      <c r="K76" s="44"/>
      <c r="L76" s="27"/>
      <c r="N76" s="44"/>
      <c r="O76" s="27"/>
      <c r="Q76" s="44"/>
      <c r="R76" s="27"/>
      <c r="T76" s="44"/>
      <c r="U76" s="27"/>
      <c r="W76" s="44"/>
      <c r="X76" s="27"/>
      <c r="Z76" s="44"/>
      <c r="AA76" s="27"/>
      <c r="AC76" s="44"/>
      <c r="AD76" s="27"/>
      <c r="AF76" s="44"/>
      <c r="AG76" s="27"/>
      <c r="AH76" s="8"/>
      <c r="AI76" s="44"/>
      <c r="AJ76" s="27"/>
    </row>
    <row r="77">
      <c r="B77" s="44"/>
      <c r="C77" s="27"/>
      <c r="E77" s="44"/>
      <c r="F77" s="27"/>
      <c r="H77" s="44"/>
      <c r="I77" s="27"/>
      <c r="K77" s="44"/>
      <c r="L77" s="27"/>
      <c r="N77" s="44"/>
      <c r="O77" s="27"/>
      <c r="Q77" s="44"/>
      <c r="R77" s="27"/>
      <c r="T77" s="44"/>
      <c r="U77" s="27"/>
      <c r="W77" s="44"/>
      <c r="X77" s="27"/>
      <c r="Z77" s="44"/>
      <c r="AA77" s="27"/>
      <c r="AC77" s="44"/>
      <c r="AD77" s="27"/>
      <c r="AF77" s="44"/>
      <c r="AG77" s="27"/>
      <c r="AH77" s="8"/>
      <c r="AI77" s="44"/>
      <c r="AJ77" s="27"/>
    </row>
    <row r="78">
      <c r="B78" s="44"/>
      <c r="C78" s="27"/>
      <c r="E78" s="44"/>
      <c r="F78" s="27"/>
      <c r="H78" s="44"/>
      <c r="I78" s="27"/>
      <c r="K78" s="44"/>
      <c r="L78" s="27"/>
      <c r="N78" s="44"/>
      <c r="O78" s="27"/>
      <c r="Q78" s="44"/>
      <c r="R78" s="27"/>
      <c r="T78" s="44"/>
      <c r="U78" s="27"/>
      <c r="W78" s="44"/>
      <c r="X78" s="27"/>
      <c r="Z78" s="44"/>
      <c r="AA78" s="27"/>
      <c r="AC78" s="44"/>
      <c r="AD78" s="27"/>
      <c r="AF78" s="44"/>
      <c r="AG78" s="27"/>
      <c r="AH78" s="8"/>
      <c r="AI78" s="44"/>
      <c r="AJ78" s="27"/>
    </row>
    <row r="79">
      <c r="B79" s="44"/>
      <c r="C79" s="27"/>
      <c r="E79" s="44"/>
      <c r="F79" s="27"/>
      <c r="H79" s="44"/>
      <c r="I79" s="27"/>
      <c r="K79" s="44"/>
      <c r="L79" s="27"/>
      <c r="N79" s="44"/>
      <c r="O79" s="27"/>
      <c r="Q79" s="44"/>
      <c r="R79" s="27"/>
      <c r="T79" s="44"/>
      <c r="U79" s="27"/>
      <c r="W79" s="44"/>
      <c r="X79" s="27"/>
      <c r="Z79" s="44"/>
      <c r="AA79" s="27"/>
      <c r="AC79" s="44"/>
      <c r="AD79" s="27"/>
      <c r="AF79" s="44"/>
      <c r="AG79" s="27"/>
      <c r="AH79" s="8"/>
      <c r="AI79" s="44"/>
      <c r="AJ79" s="27"/>
    </row>
    <row r="80">
      <c r="B80" s="44"/>
      <c r="C80" s="27"/>
      <c r="E80" s="44"/>
      <c r="F80" s="27"/>
      <c r="H80" s="44"/>
      <c r="I80" s="27"/>
      <c r="K80" s="44"/>
      <c r="L80" s="27"/>
      <c r="N80" s="44"/>
      <c r="O80" s="27"/>
      <c r="Q80" s="44"/>
      <c r="R80" s="27"/>
      <c r="T80" s="44"/>
      <c r="U80" s="27"/>
      <c r="W80" s="44"/>
      <c r="X80" s="27"/>
      <c r="Z80" s="44"/>
      <c r="AA80" s="27"/>
      <c r="AC80" s="44"/>
      <c r="AD80" s="27"/>
      <c r="AF80" s="44"/>
      <c r="AG80" s="27"/>
      <c r="AH80" s="8"/>
      <c r="AI80" s="44"/>
      <c r="AJ80" s="27"/>
    </row>
    <row r="81">
      <c r="B81" s="44"/>
      <c r="C81" s="27"/>
      <c r="E81" s="44"/>
      <c r="F81" s="27"/>
      <c r="H81" s="44"/>
      <c r="I81" s="27"/>
      <c r="K81" s="44"/>
      <c r="L81" s="27"/>
      <c r="N81" s="44"/>
      <c r="O81" s="27"/>
      <c r="Q81" s="44"/>
      <c r="R81" s="27"/>
      <c r="T81" s="44"/>
      <c r="U81" s="27"/>
      <c r="W81" s="44"/>
      <c r="X81" s="27"/>
      <c r="Z81" s="44"/>
      <c r="AA81" s="27"/>
      <c r="AC81" s="44"/>
      <c r="AD81" s="27"/>
      <c r="AF81" s="44"/>
      <c r="AG81" s="27"/>
      <c r="AH81" s="8"/>
      <c r="AI81" s="44"/>
      <c r="AJ81" s="27"/>
    </row>
    <row r="82">
      <c r="B82" s="44"/>
      <c r="C82" s="27"/>
      <c r="E82" s="44"/>
      <c r="F82" s="27"/>
      <c r="H82" s="44"/>
      <c r="I82" s="27"/>
      <c r="K82" s="44"/>
      <c r="L82" s="27"/>
      <c r="N82" s="44"/>
      <c r="O82" s="27"/>
      <c r="Q82" s="44"/>
      <c r="R82" s="27"/>
      <c r="T82" s="44"/>
      <c r="U82" s="27"/>
      <c r="W82" s="44"/>
      <c r="X82" s="27"/>
      <c r="Z82" s="44"/>
      <c r="AA82" s="27"/>
      <c r="AC82" s="44"/>
      <c r="AD82" s="27"/>
      <c r="AF82" s="44"/>
      <c r="AG82" s="27"/>
      <c r="AH82" s="8"/>
      <c r="AI82" s="44"/>
      <c r="AJ82" s="27"/>
    </row>
    <row r="83">
      <c r="B83" s="44"/>
      <c r="C83" s="27"/>
      <c r="E83" s="44"/>
      <c r="F83" s="27"/>
      <c r="H83" s="44"/>
      <c r="I83" s="27"/>
      <c r="K83" s="44"/>
      <c r="L83" s="27"/>
      <c r="N83" s="44"/>
      <c r="O83" s="27"/>
      <c r="Q83" s="44"/>
      <c r="R83" s="27"/>
      <c r="T83" s="44"/>
      <c r="U83" s="27"/>
      <c r="W83" s="44"/>
      <c r="X83" s="27"/>
      <c r="Z83" s="44"/>
      <c r="AA83" s="27"/>
      <c r="AC83" s="44"/>
      <c r="AD83" s="27"/>
      <c r="AF83" s="44"/>
      <c r="AG83" s="27"/>
      <c r="AH83" s="8"/>
      <c r="AI83" s="44"/>
      <c r="AJ83" s="27"/>
    </row>
    <row r="84">
      <c r="B84" s="44"/>
      <c r="C84" s="27"/>
      <c r="E84" s="44"/>
      <c r="F84" s="27"/>
      <c r="H84" s="44"/>
      <c r="I84" s="27"/>
      <c r="K84" s="44"/>
      <c r="L84" s="27"/>
      <c r="N84" s="44"/>
      <c r="O84" s="27"/>
      <c r="Q84" s="44"/>
      <c r="R84" s="27"/>
      <c r="T84" s="44"/>
      <c r="U84" s="27"/>
      <c r="W84" s="44"/>
      <c r="X84" s="27"/>
      <c r="Z84" s="44"/>
      <c r="AA84" s="27"/>
      <c r="AC84" s="44"/>
      <c r="AD84" s="27"/>
      <c r="AF84" s="44"/>
      <c r="AG84" s="27"/>
      <c r="AH84" s="8"/>
      <c r="AI84" s="44"/>
      <c r="AJ84" s="27"/>
    </row>
    <row r="85">
      <c r="B85" s="44"/>
      <c r="C85" s="27"/>
      <c r="E85" s="44"/>
      <c r="F85" s="27"/>
      <c r="H85" s="44"/>
      <c r="I85" s="27"/>
      <c r="K85" s="44"/>
      <c r="L85" s="27"/>
      <c r="N85" s="44"/>
      <c r="O85" s="27"/>
      <c r="Q85" s="44"/>
      <c r="R85" s="27"/>
      <c r="T85" s="44"/>
      <c r="U85" s="27"/>
      <c r="W85" s="44"/>
      <c r="X85" s="27"/>
      <c r="Z85" s="44"/>
      <c r="AA85" s="27"/>
      <c r="AC85" s="44"/>
      <c r="AD85" s="27"/>
      <c r="AF85" s="44"/>
      <c r="AG85" s="27"/>
      <c r="AH85" s="8"/>
      <c r="AI85" s="44"/>
      <c r="AJ85" s="27"/>
    </row>
    <row r="86">
      <c r="B86" s="44"/>
      <c r="C86" s="27"/>
      <c r="E86" s="44"/>
      <c r="F86" s="27"/>
      <c r="H86" s="44"/>
      <c r="I86" s="27"/>
      <c r="K86" s="44"/>
      <c r="L86" s="27"/>
      <c r="N86" s="44"/>
      <c r="O86" s="27"/>
      <c r="Q86" s="44"/>
      <c r="R86" s="27"/>
      <c r="T86" s="44"/>
      <c r="U86" s="27"/>
      <c r="W86" s="44"/>
      <c r="X86" s="27"/>
      <c r="Z86" s="44"/>
      <c r="AA86" s="27"/>
      <c r="AC86" s="44"/>
      <c r="AD86" s="27"/>
      <c r="AF86" s="44"/>
      <c r="AG86" s="27"/>
      <c r="AH86" s="8"/>
      <c r="AI86" s="44"/>
      <c r="AJ86" s="27"/>
    </row>
    <row r="87">
      <c r="B87" s="44"/>
      <c r="C87" s="27"/>
      <c r="E87" s="44"/>
      <c r="F87" s="27"/>
      <c r="H87" s="44"/>
      <c r="I87" s="27"/>
      <c r="K87" s="44"/>
      <c r="L87" s="27"/>
      <c r="N87" s="44"/>
      <c r="O87" s="27"/>
      <c r="Q87" s="44"/>
      <c r="R87" s="27"/>
      <c r="T87" s="44"/>
      <c r="U87" s="27"/>
      <c r="W87" s="44"/>
      <c r="X87" s="27"/>
      <c r="Z87" s="44"/>
      <c r="AA87" s="27"/>
      <c r="AC87" s="44"/>
      <c r="AD87" s="27"/>
      <c r="AF87" s="44"/>
      <c r="AG87" s="27"/>
      <c r="AH87" s="8"/>
      <c r="AI87" s="44"/>
      <c r="AJ87" s="27"/>
    </row>
    <row r="88">
      <c r="B88" s="44"/>
      <c r="C88" s="27"/>
      <c r="E88" s="44"/>
      <c r="F88" s="27"/>
      <c r="H88" s="44"/>
      <c r="I88" s="27"/>
      <c r="K88" s="44"/>
      <c r="L88" s="27"/>
      <c r="N88" s="44"/>
      <c r="O88" s="27"/>
      <c r="Q88" s="44"/>
      <c r="R88" s="27"/>
      <c r="T88" s="44"/>
      <c r="U88" s="27"/>
      <c r="W88" s="44"/>
      <c r="X88" s="27"/>
      <c r="Z88" s="44"/>
      <c r="AA88" s="27"/>
      <c r="AC88" s="44"/>
      <c r="AD88" s="27"/>
      <c r="AF88" s="44"/>
      <c r="AG88" s="27"/>
      <c r="AH88" s="8"/>
      <c r="AI88" s="44"/>
      <c r="AJ88" s="27"/>
    </row>
    <row r="89">
      <c r="B89" s="44"/>
      <c r="C89" s="27"/>
      <c r="E89" s="44"/>
      <c r="F89" s="27"/>
      <c r="H89" s="44"/>
      <c r="I89" s="27"/>
      <c r="K89" s="44"/>
      <c r="L89" s="27"/>
      <c r="N89" s="44"/>
      <c r="O89" s="27"/>
      <c r="Q89" s="44"/>
      <c r="R89" s="27"/>
      <c r="T89" s="44"/>
      <c r="U89" s="27"/>
      <c r="W89" s="44"/>
      <c r="X89" s="27"/>
      <c r="Z89" s="44"/>
      <c r="AA89" s="27"/>
      <c r="AC89" s="44"/>
      <c r="AD89" s="27"/>
      <c r="AF89" s="44"/>
      <c r="AG89" s="27"/>
      <c r="AH89" s="8"/>
      <c r="AI89" s="44"/>
      <c r="AJ89" s="27"/>
    </row>
    <row r="90">
      <c r="B90" s="44"/>
      <c r="C90" s="27"/>
      <c r="E90" s="44"/>
      <c r="F90" s="27"/>
      <c r="H90" s="44"/>
      <c r="I90" s="27"/>
      <c r="K90" s="44"/>
      <c r="L90" s="27"/>
      <c r="N90" s="44"/>
      <c r="O90" s="27"/>
      <c r="Q90" s="44"/>
      <c r="R90" s="27"/>
      <c r="T90" s="44"/>
      <c r="U90" s="27"/>
      <c r="W90" s="44"/>
      <c r="X90" s="27"/>
      <c r="Z90" s="44"/>
      <c r="AA90" s="27"/>
      <c r="AC90" s="44"/>
      <c r="AD90" s="27"/>
      <c r="AF90" s="44"/>
      <c r="AG90" s="27"/>
      <c r="AH90" s="8"/>
      <c r="AI90" s="44"/>
      <c r="AJ90" s="27"/>
    </row>
    <row r="91">
      <c r="B91" s="44"/>
      <c r="C91" s="27"/>
      <c r="E91" s="44"/>
      <c r="F91" s="27"/>
      <c r="H91" s="44"/>
      <c r="I91" s="27"/>
      <c r="K91" s="44"/>
      <c r="L91" s="27"/>
      <c r="N91" s="44"/>
      <c r="O91" s="27"/>
      <c r="Q91" s="44"/>
      <c r="R91" s="27"/>
      <c r="T91" s="44"/>
      <c r="U91" s="27"/>
      <c r="W91" s="44"/>
      <c r="X91" s="27"/>
      <c r="Z91" s="44"/>
      <c r="AA91" s="27"/>
      <c r="AC91" s="44"/>
      <c r="AD91" s="27"/>
      <c r="AF91" s="44"/>
      <c r="AG91" s="27"/>
      <c r="AH91" s="8"/>
      <c r="AI91" s="44"/>
      <c r="AJ91" s="27"/>
    </row>
    <row r="92">
      <c r="B92" s="44"/>
      <c r="C92" s="27"/>
      <c r="E92" s="44"/>
      <c r="F92" s="27"/>
      <c r="H92" s="44"/>
      <c r="I92" s="27"/>
      <c r="K92" s="44"/>
      <c r="L92" s="27"/>
      <c r="N92" s="44"/>
      <c r="O92" s="27"/>
      <c r="Q92" s="44"/>
      <c r="R92" s="27"/>
      <c r="T92" s="44"/>
      <c r="U92" s="27"/>
      <c r="W92" s="44"/>
      <c r="X92" s="27"/>
      <c r="Z92" s="44"/>
      <c r="AA92" s="27"/>
      <c r="AC92" s="44"/>
      <c r="AD92" s="27"/>
      <c r="AF92" s="44"/>
      <c r="AG92" s="27"/>
      <c r="AH92" s="8"/>
      <c r="AI92" s="44"/>
      <c r="AJ92" s="27"/>
    </row>
    <row r="93">
      <c r="B93" s="44"/>
      <c r="C93" s="27"/>
      <c r="E93" s="44"/>
      <c r="F93" s="27"/>
      <c r="H93" s="44"/>
      <c r="I93" s="27"/>
      <c r="K93" s="44"/>
      <c r="L93" s="27"/>
      <c r="N93" s="44"/>
      <c r="O93" s="27"/>
      <c r="Q93" s="44"/>
      <c r="R93" s="27"/>
      <c r="T93" s="44"/>
      <c r="U93" s="27"/>
      <c r="W93" s="44"/>
      <c r="X93" s="27"/>
      <c r="Z93" s="44"/>
      <c r="AA93" s="27"/>
      <c r="AC93" s="44"/>
      <c r="AD93" s="27"/>
      <c r="AF93" s="44"/>
      <c r="AG93" s="27"/>
      <c r="AH93" s="8"/>
      <c r="AI93" s="44"/>
      <c r="AJ93" s="27"/>
    </row>
    <row r="94">
      <c r="B94" s="44"/>
      <c r="C94" s="27"/>
      <c r="E94" s="44"/>
      <c r="F94" s="27"/>
      <c r="H94" s="44"/>
      <c r="I94" s="27"/>
      <c r="K94" s="44"/>
      <c r="L94" s="27"/>
      <c r="N94" s="44"/>
      <c r="O94" s="27"/>
      <c r="Q94" s="44"/>
      <c r="R94" s="27"/>
      <c r="T94" s="44"/>
      <c r="U94" s="27"/>
      <c r="W94" s="44"/>
      <c r="X94" s="27"/>
      <c r="Z94" s="44"/>
      <c r="AA94" s="27"/>
      <c r="AC94" s="44"/>
      <c r="AD94" s="27"/>
      <c r="AF94" s="44"/>
      <c r="AG94" s="27"/>
      <c r="AH94" s="8"/>
      <c r="AI94" s="44"/>
      <c r="AJ94" s="27"/>
    </row>
    <row r="95">
      <c r="B95" s="44"/>
      <c r="C95" s="27"/>
      <c r="E95" s="44"/>
      <c r="F95" s="27"/>
      <c r="H95" s="44"/>
      <c r="I95" s="27"/>
      <c r="K95" s="44"/>
      <c r="L95" s="27"/>
      <c r="N95" s="44"/>
      <c r="O95" s="27"/>
      <c r="Q95" s="44"/>
      <c r="R95" s="27"/>
      <c r="T95" s="44"/>
      <c r="U95" s="27"/>
      <c r="W95" s="44"/>
      <c r="X95" s="27"/>
      <c r="Z95" s="44"/>
      <c r="AA95" s="27"/>
      <c r="AC95" s="44"/>
      <c r="AD95" s="27"/>
      <c r="AF95" s="44"/>
      <c r="AG95" s="27"/>
      <c r="AH95" s="8"/>
      <c r="AI95" s="44"/>
      <c r="AJ95" s="27"/>
    </row>
    <row r="96">
      <c r="B96" s="44"/>
      <c r="C96" s="27"/>
      <c r="E96" s="44"/>
      <c r="F96" s="27"/>
      <c r="H96" s="44"/>
      <c r="I96" s="27"/>
      <c r="K96" s="44"/>
      <c r="L96" s="27"/>
      <c r="N96" s="44"/>
      <c r="O96" s="27"/>
      <c r="Q96" s="44"/>
      <c r="R96" s="27"/>
      <c r="T96" s="44"/>
      <c r="U96" s="27"/>
      <c r="W96" s="44"/>
      <c r="X96" s="27"/>
      <c r="Z96" s="44"/>
      <c r="AA96" s="27"/>
      <c r="AC96" s="44"/>
      <c r="AD96" s="27"/>
      <c r="AF96" s="44"/>
      <c r="AG96" s="27"/>
      <c r="AH96" s="8"/>
      <c r="AI96" s="44"/>
      <c r="AJ96" s="27"/>
    </row>
    <row r="97">
      <c r="B97" s="44"/>
      <c r="C97" s="27"/>
      <c r="E97" s="44"/>
      <c r="F97" s="27"/>
      <c r="H97" s="44"/>
      <c r="I97" s="27"/>
      <c r="K97" s="44"/>
      <c r="L97" s="27"/>
      <c r="N97" s="44"/>
      <c r="O97" s="27"/>
      <c r="Q97" s="44"/>
      <c r="R97" s="27"/>
      <c r="T97" s="44"/>
      <c r="U97" s="27"/>
      <c r="W97" s="44"/>
      <c r="X97" s="27"/>
      <c r="Z97" s="44"/>
      <c r="AA97" s="27"/>
      <c r="AC97" s="44"/>
      <c r="AD97" s="27"/>
      <c r="AF97" s="44"/>
      <c r="AG97" s="27"/>
      <c r="AH97" s="8"/>
      <c r="AI97" s="44"/>
      <c r="AJ97" s="27"/>
    </row>
    <row r="98">
      <c r="B98" s="44"/>
      <c r="C98" s="27"/>
      <c r="E98" s="44"/>
      <c r="F98" s="27"/>
      <c r="H98" s="44"/>
      <c r="I98" s="27"/>
      <c r="K98" s="44"/>
      <c r="L98" s="27"/>
      <c r="N98" s="44"/>
      <c r="O98" s="27"/>
      <c r="Q98" s="44"/>
      <c r="R98" s="27"/>
      <c r="T98" s="44"/>
      <c r="U98" s="27"/>
      <c r="W98" s="44"/>
      <c r="X98" s="27"/>
      <c r="Z98" s="44"/>
      <c r="AA98" s="27"/>
      <c r="AC98" s="44"/>
      <c r="AD98" s="27"/>
      <c r="AF98" s="44"/>
      <c r="AG98" s="27"/>
      <c r="AH98" s="8"/>
      <c r="AI98" s="44"/>
      <c r="AJ98" s="27"/>
    </row>
    <row r="99">
      <c r="B99" s="44"/>
      <c r="C99" s="27"/>
      <c r="E99" s="44"/>
      <c r="F99" s="27"/>
      <c r="H99" s="44"/>
      <c r="I99" s="27"/>
      <c r="K99" s="44"/>
      <c r="L99" s="27"/>
      <c r="N99" s="44"/>
      <c r="O99" s="27"/>
      <c r="Q99" s="44"/>
      <c r="R99" s="27"/>
      <c r="T99" s="44"/>
      <c r="U99" s="27"/>
      <c r="W99" s="44"/>
      <c r="X99" s="27"/>
      <c r="Z99" s="44"/>
      <c r="AA99" s="27"/>
      <c r="AC99" s="44"/>
      <c r="AD99" s="27"/>
      <c r="AF99" s="44"/>
      <c r="AG99" s="27"/>
      <c r="AH99" s="8"/>
      <c r="AI99" s="44"/>
      <c r="AJ99" s="27"/>
    </row>
    <row r="100">
      <c r="B100" s="44"/>
      <c r="C100" s="27"/>
      <c r="E100" s="44"/>
      <c r="F100" s="27"/>
      <c r="H100" s="44"/>
      <c r="I100" s="27"/>
      <c r="K100" s="44"/>
      <c r="L100" s="27"/>
      <c r="N100" s="44"/>
      <c r="O100" s="27"/>
      <c r="Q100" s="44"/>
      <c r="R100" s="27"/>
      <c r="T100" s="44"/>
      <c r="U100" s="27"/>
      <c r="W100" s="44"/>
      <c r="X100" s="27"/>
      <c r="Z100" s="44"/>
      <c r="AA100" s="27"/>
      <c r="AC100" s="44"/>
      <c r="AD100" s="27"/>
      <c r="AF100" s="44"/>
      <c r="AG100" s="27"/>
      <c r="AH100" s="8"/>
      <c r="AI100" s="44"/>
      <c r="AJ100" s="27"/>
    </row>
    <row r="101">
      <c r="B101" s="44"/>
      <c r="C101" s="27"/>
      <c r="E101" s="44"/>
      <c r="F101" s="27"/>
      <c r="H101" s="44"/>
      <c r="I101" s="27"/>
      <c r="K101" s="44"/>
      <c r="L101" s="27"/>
      <c r="N101" s="44"/>
      <c r="O101" s="27"/>
      <c r="Q101" s="44"/>
      <c r="R101" s="27"/>
      <c r="T101" s="44"/>
      <c r="U101" s="27"/>
      <c r="W101" s="44"/>
      <c r="X101" s="27"/>
      <c r="Z101" s="44"/>
      <c r="AA101" s="27"/>
      <c r="AC101" s="44"/>
      <c r="AD101" s="27"/>
      <c r="AF101" s="44"/>
      <c r="AG101" s="27"/>
      <c r="AH101" s="8"/>
      <c r="AI101" s="44"/>
      <c r="AJ101" s="27"/>
    </row>
    <row r="102">
      <c r="B102" s="44"/>
      <c r="C102" s="27"/>
      <c r="E102" s="44"/>
      <c r="F102" s="27"/>
      <c r="H102" s="44"/>
      <c r="I102" s="27"/>
      <c r="K102" s="44"/>
      <c r="L102" s="27"/>
      <c r="N102" s="44"/>
      <c r="O102" s="27"/>
      <c r="Q102" s="44"/>
      <c r="R102" s="27"/>
      <c r="T102" s="44"/>
      <c r="U102" s="27"/>
      <c r="W102" s="44"/>
      <c r="X102" s="27"/>
      <c r="Z102" s="44"/>
      <c r="AA102" s="27"/>
      <c r="AC102" s="44"/>
      <c r="AD102" s="27"/>
      <c r="AF102" s="44"/>
      <c r="AG102" s="27"/>
      <c r="AH102" s="8"/>
      <c r="AI102" s="44"/>
      <c r="AJ102" s="27"/>
    </row>
    <row r="103">
      <c r="B103" s="44"/>
      <c r="C103" s="27"/>
      <c r="E103" s="44"/>
      <c r="F103" s="27"/>
      <c r="H103" s="44"/>
      <c r="I103" s="27"/>
      <c r="K103" s="44"/>
      <c r="L103" s="27"/>
      <c r="N103" s="44"/>
      <c r="O103" s="27"/>
      <c r="Q103" s="44"/>
      <c r="R103" s="27"/>
      <c r="T103" s="44"/>
      <c r="U103" s="27"/>
      <c r="W103" s="44"/>
      <c r="X103" s="27"/>
      <c r="Z103" s="44"/>
      <c r="AA103" s="27"/>
      <c r="AC103" s="44"/>
      <c r="AD103" s="27"/>
      <c r="AF103" s="44"/>
      <c r="AG103" s="27"/>
      <c r="AH103" s="8"/>
      <c r="AI103" s="44"/>
      <c r="AJ103" s="27"/>
    </row>
    <row r="104">
      <c r="B104" s="44"/>
      <c r="C104" s="27"/>
      <c r="E104" s="44"/>
      <c r="F104" s="27"/>
      <c r="H104" s="44"/>
      <c r="I104" s="27"/>
      <c r="K104" s="44"/>
      <c r="L104" s="27"/>
      <c r="N104" s="44"/>
      <c r="O104" s="27"/>
      <c r="Q104" s="44"/>
      <c r="R104" s="27"/>
      <c r="T104" s="44"/>
      <c r="U104" s="27"/>
      <c r="W104" s="44"/>
      <c r="X104" s="27"/>
      <c r="Z104" s="44"/>
      <c r="AA104" s="27"/>
      <c r="AC104" s="44"/>
      <c r="AD104" s="27"/>
      <c r="AF104" s="44"/>
      <c r="AG104" s="27"/>
      <c r="AH104" s="8"/>
      <c r="AI104" s="44"/>
      <c r="AJ104" s="27"/>
    </row>
    <row r="105">
      <c r="B105" s="44"/>
      <c r="C105" s="27"/>
      <c r="E105" s="44"/>
      <c r="F105" s="27"/>
      <c r="H105" s="44"/>
      <c r="I105" s="27"/>
      <c r="K105" s="44"/>
      <c r="L105" s="27"/>
      <c r="N105" s="44"/>
      <c r="O105" s="27"/>
      <c r="Q105" s="44"/>
      <c r="R105" s="27"/>
      <c r="T105" s="44"/>
      <c r="U105" s="27"/>
      <c r="W105" s="44"/>
      <c r="X105" s="27"/>
      <c r="Z105" s="44"/>
      <c r="AA105" s="27"/>
      <c r="AC105" s="44"/>
      <c r="AD105" s="27"/>
      <c r="AF105" s="44"/>
      <c r="AG105" s="27"/>
      <c r="AH105" s="8"/>
      <c r="AI105" s="44"/>
      <c r="AJ105" s="27"/>
    </row>
    <row r="106">
      <c r="B106" s="44"/>
      <c r="C106" s="27"/>
      <c r="E106" s="44"/>
      <c r="F106" s="27"/>
      <c r="H106" s="44"/>
      <c r="I106" s="27"/>
      <c r="K106" s="44"/>
      <c r="L106" s="27"/>
      <c r="N106" s="44"/>
      <c r="O106" s="27"/>
      <c r="Q106" s="44"/>
      <c r="R106" s="27"/>
      <c r="T106" s="44"/>
      <c r="U106" s="27"/>
      <c r="W106" s="44"/>
      <c r="X106" s="27"/>
      <c r="Z106" s="44"/>
      <c r="AA106" s="27"/>
      <c r="AC106" s="44"/>
      <c r="AD106" s="27"/>
      <c r="AF106" s="44"/>
      <c r="AG106" s="27"/>
      <c r="AH106" s="8"/>
      <c r="AI106" s="44"/>
      <c r="AJ106" s="27"/>
    </row>
    <row r="107">
      <c r="B107" s="44"/>
      <c r="C107" s="27"/>
      <c r="E107" s="44"/>
      <c r="F107" s="27"/>
      <c r="H107" s="44"/>
      <c r="I107" s="27"/>
      <c r="K107" s="44"/>
      <c r="L107" s="27"/>
      <c r="N107" s="44"/>
      <c r="O107" s="27"/>
      <c r="Q107" s="44"/>
      <c r="R107" s="27"/>
      <c r="T107" s="44"/>
      <c r="U107" s="27"/>
      <c r="W107" s="44"/>
      <c r="X107" s="27"/>
      <c r="Z107" s="44"/>
      <c r="AA107" s="27"/>
      <c r="AC107" s="44"/>
      <c r="AD107" s="27"/>
      <c r="AF107" s="44"/>
      <c r="AG107" s="27"/>
      <c r="AH107" s="8"/>
      <c r="AI107" s="44"/>
      <c r="AJ107" s="27"/>
    </row>
    <row r="108">
      <c r="B108" s="44"/>
      <c r="C108" s="27"/>
      <c r="E108" s="44"/>
      <c r="F108" s="27"/>
      <c r="H108" s="44"/>
      <c r="I108" s="27"/>
      <c r="K108" s="44"/>
      <c r="L108" s="27"/>
      <c r="N108" s="44"/>
      <c r="O108" s="27"/>
      <c r="Q108" s="44"/>
      <c r="R108" s="27"/>
      <c r="T108" s="44"/>
      <c r="U108" s="27"/>
      <c r="W108" s="44"/>
      <c r="X108" s="27"/>
      <c r="Z108" s="44"/>
      <c r="AA108" s="27"/>
      <c r="AC108" s="44"/>
      <c r="AD108" s="27"/>
      <c r="AF108" s="44"/>
      <c r="AG108" s="27"/>
      <c r="AH108" s="8"/>
      <c r="AI108" s="44"/>
      <c r="AJ108" s="27"/>
    </row>
    <row r="109">
      <c r="B109" s="44"/>
      <c r="C109" s="27"/>
      <c r="E109" s="44"/>
      <c r="F109" s="27"/>
      <c r="H109" s="44"/>
      <c r="I109" s="27"/>
      <c r="K109" s="44"/>
      <c r="L109" s="27"/>
      <c r="N109" s="44"/>
      <c r="O109" s="27"/>
      <c r="Q109" s="44"/>
      <c r="R109" s="27"/>
      <c r="T109" s="44"/>
      <c r="U109" s="27"/>
      <c r="W109" s="44"/>
      <c r="X109" s="27"/>
      <c r="Z109" s="44"/>
      <c r="AA109" s="27"/>
      <c r="AC109" s="44"/>
      <c r="AD109" s="27"/>
      <c r="AF109" s="44"/>
      <c r="AG109" s="27"/>
      <c r="AH109" s="8"/>
      <c r="AI109" s="44"/>
      <c r="AJ109" s="27"/>
    </row>
    <row r="110">
      <c r="B110" s="44"/>
      <c r="C110" s="27"/>
      <c r="E110" s="44"/>
      <c r="F110" s="27"/>
      <c r="H110" s="44"/>
      <c r="I110" s="27"/>
      <c r="K110" s="44"/>
      <c r="L110" s="27"/>
      <c r="N110" s="44"/>
      <c r="O110" s="27"/>
      <c r="Q110" s="44"/>
      <c r="R110" s="27"/>
      <c r="T110" s="44"/>
      <c r="U110" s="27"/>
      <c r="W110" s="44"/>
      <c r="X110" s="27"/>
      <c r="Z110" s="44"/>
      <c r="AA110" s="27"/>
      <c r="AC110" s="44"/>
      <c r="AD110" s="27"/>
      <c r="AF110" s="44"/>
      <c r="AG110" s="27"/>
      <c r="AH110" s="8"/>
      <c r="AI110" s="44"/>
      <c r="AJ110" s="27"/>
    </row>
    <row r="111">
      <c r="B111" s="44"/>
      <c r="C111" s="27"/>
      <c r="E111" s="44"/>
      <c r="F111" s="27"/>
      <c r="H111" s="44"/>
      <c r="I111" s="27"/>
      <c r="K111" s="44"/>
      <c r="L111" s="27"/>
      <c r="N111" s="44"/>
      <c r="O111" s="27"/>
      <c r="Q111" s="44"/>
      <c r="R111" s="27"/>
      <c r="T111" s="44"/>
      <c r="U111" s="27"/>
      <c r="W111" s="44"/>
      <c r="X111" s="27"/>
      <c r="Z111" s="44"/>
      <c r="AA111" s="27"/>
      <c r="AC111" s="44"/>
      <c r="AD111" s="27"/>
      <c r="AF111" s="44"/>
      <c r="AG111" s="27"/>
      <c r="AH111" s="8"/>
      <c r="AI111" s="44"/>
      <c r="AJ111" s="27"/>
    </row>
    <row r="112">
      <c r="B112" s="44"/>
      <c r="C112" s="27"/>
      <c r="E112" s="44"/>
      <c r="F112" s="27"/>
      <c r="H112" s="44"/>
      <c r="I112" s="27"/>
      <c r="K112" s="44"/>
      <c r="L112" s="27"/>
      <c r="N112" s="44"/>
      <c r="O112" s="27"/>
      <c r="Q112" s="44"/>
      <c r="R112" s="27"/>
      <c r="T112" s="44"/>
      <c r="U112" s="27"/>
      <c r="W112" s="44"/>
      <c r="X112" s="27"/>
      <c r="Z112" s="44"/>
      <c r="AA112" s="27"/>
      <c r="AC112" s="44"/>
      <c r="AD112" s="27"/>
      <c r="AF112" s="44"/>
      <c r="AG112" s="27"/>
      <c r="AH112" s="8"/>
      <c r="AI112" s="44"/>
      <c r="AJ112" s="27"/>
    </row>
    <row r="113">
      <c r="B113" s="44"/>
      <c r="C113" s="27"/>
      <c r="E113" s="44"/>
      <c r="F113" s="27"/>
      <c r="H113" s="44"/>
      <c r="I113" s="27"/>
      <c r="K113" s="44"/>
      <c r="L113" s="27"/>
      <c r="N113" s="44"/>
      <c r="O113" s="27"/>
      <c r="Q113" s="44"/>
      <c r="R113" s="27"/>
      <c r="T113" s="44"/>
      <c r="U113" s="27"/>
      <c r="W113" s="44"/>
      <c r="X113" s="27"/>
      <c r="Z113" s="44"/>
      <c r="AA113" s="27"/>
      <c r="AC113" s="44"/>
      <c r="AD113" s="27"/>
      <c r="AF113" s="44"/>
      <c r="AG113" s="27"/>
      <c r="AH113" s="8"/>
      <c r="AI113" s="44"/>
      <c r="AJ113" s="27"/>
    </row>
    <row r="114">
      <c r="B114" s="44"/>
      <c r="C114" s="27"/>
      <c r="E114" s="44"/>
      <c r="F114" s="27"/>
      <c r="H114" s="44"/>
      <c r="I114" s="27"/>
      <c r="K114" s="44"/>
      <c r="L114" s="27"/>
      <c r="N114" s="44"/>
      <c r="O114" s="27"/>
      <c r="Q114" s="44"/>
      <c r="R114" s="27"/>
      <c r="T114" s="44"/>
      <c r="U114" s="27"/>
      <c r="W114" s="44"/>
      <c r="X114" s="27"/>
      <c r="Z114" s="44"/>
      <c r="AA114" s="27"/>
      <c r="AC114" s="44"/>
      <c r="AD114" s="27"/>
      <c r="AF114" s="44"/>
      <c r="AG114" s="27"/>
      <c r="AH114" s="8"/>
      <c r="AI114" s="44"/>
      <c r="AJ114" s="27"/>
    </row>
    <row r="115">
      <c r="B115" s="44"/>
      <c r="C115" s="27"/>
      <c r="E115" s="44"/>
      <c r="F115" s="27"/>
      <c r="H115" s="44"/>
      <c r="I115" s="27"/>
      <c r="K115" s="44"/>
      <c r="L115" s="27"/>
      <c r="N115" s="44"/>
      <c r="O115" s="27"/>
      <c r="Q115" s="44"/>
      <c r="R115" s="27"/>
      <c r="T115" s="44"/>
      <c r="U115" s="27"/>
      <c r="W115" s="44"/>
      <c r="X115" s="27"/>
      <c r="Z115" s="44"/>
      <c r="AA115" s="27"/>
      <c r="AC115" s="44"/>
      <c r="AD115" s="27"/>
      <c r="AF115" s="44"/>
      <c r="AG115" s="27"/>
      <c r="AH115" s="8"/>
      <c r="AI115" s="44"/>
      <c r="AJ115" s="27"/>
    </row>
    <row r="116">
      <c r="B116" s="44"/>
      <c r="C116" s="27"/>
      <c r="E116" s="44"/>
      <c r="F116" s="27"/>
      <c r="H116" s="44"/>
      <c r="I116" s="27"/>
      <c r="K116" s="44"/>
      <c r="L116" s="27"/>
      <c r="N116" s="44"/>
      <c r="O116" s="27"/>
      <c r="Q116" s="44"/>
      <c r="R116" s="27"/>
      <c r="T116" s="44"/>
      <c r="U116" s="27"/>
      <c r="W116" s="44"/>
      <c r="X116" s="27"/>
      <c r="Z116" s="44"/>
      <c r="AA116" s="27"/>
      <c r="AC116" s="44"/>
      <c r="AD116" s="27"/>
      <c r="AF116" s="44"/>
      <c r="AG116" s="27"/>
      <c r="AH116" s="8"/>
      <c r="AI116" s="44"/>
      <c r="AJ116" s="27"/>
    </row>
    <row r="117">
      <c r="B117" s="44"/>
      <c r="C117" s="27"/>
      <c r="E117" s="44"/>
      <c r="F117" s="27"/>
      <c r="H117" s="44"/>
      <c r="I117" s="27"/>
      <c r="K117" s="44"/>
      <c r="L117" s="27"/>
      <c r="N117" s="44"/>
      <c r="O117" s="27"/>
      <c r="Q117" s="44"/>
      <c r="R117" s="27"/>
      <c r="T117" s="44"/>
      <c r="U117" s="27"/>
      <c r="W117" s="44"/>
      <c r="X117" s="27"/>
      <c r="Z117" s="44"/>
      <c r="AA117" s="27"/>
      <c r="AC117" s="44"/>
      <c r="AD117" s="27"/>
      <c r="AF117" s="44"/>
      <c r="AG117" s="27"/>
      <c r="AH117" s="8"/>
      <c r="AI117" s="44"/>
      <c r="AJ117" s="27"/>
    </row>
    <row r="118">
      <c r="B118" s="44"/>
      <c r="C118" s="27"/>
      <c r="E118" s="44"/>
      <c r="F118" s="27"/>
      <c r="H118" s="44"/>
      <c r="I118" s="27"/>
      <c r="K118" s="44"/>
      <c r="L118" s="27"/>
      <c r="N118" s="44"/>
      <c r="O118" s="27"/>
      <c r="Q118" s="44"/>
      <c r="R118" s="27"/>
      <c r="T118" s="44"/>
      <c r="U118" s="27"/>
      <c r="W118" s="44"/>
      <c r="X118" s="27"/>
      <c r="Z118" s="44"/>
      <c r="AA118" s="27"/>
      <c r="AC118" s="44"/>
      <c r="AD118" s="27"/>
      <c r="AF118" s="44"/>
      <c r="AG118" s="27"/>
      <c r="AH118" s="8"/>
      <c r="AI118" s="44"/>
      <c r="AJ118" s="27"/>
    </row>
    <row r="119">
      <c r="B119" s="44"/>
      <c r="C119" s="27"/>
      <c r="E119" s="44"/>
      <c r="F119" s="27"/>
      <c r="H119" s="44"/>
      <c r="I119" s="27"/>
      <c r="K119" s="44"/>
      <c r="L119" s="27"/>
      <c r="N119" s="44"/>
      <c r="O119" s="27"/>
      <c r="Q119" s="44"/>
      <c r="R119" s="27"/>
      <c r="T119" s="44"/>
      <c r="U119" s="27"/>
      <c r="W119" s="44"/>
      <c r="X119" s="27"/>
      <c r="Z119" s="44"/>
      <c r="AA119" s="27"/>
      <c r="AC119" s="44"/>
      <c r="AD119" s="27"/>
      <c r="AF119" s="44"/>
      <c r="AG119" s="27"/>
      <c r="AH119" s="8"/>
      <c r="AI119" s="44"/>
      <c r="AJ119" s="27"/>
    </row>
    <row r="120">
      <c r="B120" s="44"/>
      <c r="C120" s="27"/>
      <c r="E120" s="44"/>
      <c r="F120" s="27"/>
      <c r="H120" s="44"/>
      <c r="I120" s="27"/>
      <c r="K120" s="44"/>
      <c r="L120" s="27"/>
      <c r="N120" s="44"/>
      <c r="O120" s="27"/>
      <c r="Q120" s="44"/>
      <c r="R120" s="27"/>
      <c r="T120" s="44"/>
      <c r="U120" s="27"/>
      <c r="W120" s="44"/>
      <c r="X120" s="27"/>
      <c r="Z120" s="44"/>
      <c r="AA120" s="27"/>
      <c r="AC120" s="44"/>
      <c r="AD120" s="27"/>
      <c r="AF120" s="44"/>
      <c r="AG120" s="27"/>
      <c r="AH120" s="8"/>
      <c r="AI120" s="44"/>
      <c r="AJ120" s="27"/>
    </row>
    <row r="121">
      <c r="B121" s="44"/>
      <c r="C121" s="27"/>
      <c r="E121" s="44"/>
      <c r="F121" s="27"/>
      <c r="H121" s="44"/>
      <c r="I121" s="27"/>
      <c r="K121" s="44"/>
      <c r="L121" s="27"/>
      <c r="N121" s="44"/>
      <c r="O121" s="27"/>
      <c r="Q121" s="44"/>
      <c r="R121" s="27"/>
      <c r="T121" s="44"/>
      <c r="U121" s="27"/>
      <c r="W121" s="44"/>
      <c r="X121" s="27"/>
      <c r="Z121" s="44"/>
      <c r="AA121" s="27"/>
      <c r="AC121" s="44"/>
      <c r="AD121" s="27"/>
      <c r="AF121" s="44"/>
      <c r="AG121" s="27"/>
      <c r="AH121" s="8"/>
      <c r="AI121" s="44"/>
      <c r="AJ121" s="27"/>
    </row>
    <row r="122">
      <c r="B122" s="44"/>
      <c r="C122" s="27"/>
      <c r="E122" s="44"/>
      <c r="F122" s="27"/>
      <c r="H122" s="44"/>
      <c r="I122" s="27"/>
      <c r="K122" s="44"/>
      <c r="L122" s="27"/>
      <c r="N122" s="44"/>
      <c r="O122" s="27"/>
      <c r="Q122" s="44"/>
      <c r="R122" s="27"/>
      <c r="T122" s="44"/>
      <c r="U122" s="27"/>
      <c r="W122" s="44"/>
      <c r="X122" s="27"/>
      <c r="Z122" s="44"/>
      <c r="AA122" s="27"/>
      <c r="AC122" s="44"/>
      <c r="AD122" s="27"/>
      <c r="AF122" s="44"/>
      <c r="AG122" s="27"/>
      <c r="AH122" s="8"/>
      <c r="AI122" s="44"/>
      <c r="AJ122" s="27"/>
    </row>
    <row r="123">
      <c r="B123" s="44"/>
      <c r="C123" s="27"/>
      <c r="E123" s="44"/>
      <c r="F123" s="27"/>
      <c r="H123" s="44"/>
      <c r="I123" s="27"/>
      <c r="K123" s="44"/>
      <c r="L123" s="27"/>
      <c r="N123" s="44"/>
      <c r="O123" s="27"/>
      <c r="Q123" s="44"/>
      <c r="R123" s="27"/>
      <c r="T123" s="44"/>
      <c r="U123" s="27"/>
      <c r="W123" s="44"/>
      <c r="X123" s="27"/>
      <c r="Z123" s="44"/>
      <c r="AA123" s="27"/>
      <c r="AC123" s="44"/>
      <c r="AD123" s="27"/>
      <c r="AF123" s="44"/>
      <c r="AG123" s="27"/>
      <c r="AH123" s="8"/>
      <c r="AI123" s="44"/>
      <c r="AJ123" s="27"/>
    </row>
    <row r="124">
      <c r="B124" s="44"/>
      <c r="C124" s="27"/>
      <c r="E124" s="44"/>
      <c r="F124" s="27"/>
      <c r="H124" s="44"/>
      <c r="I124" s="27"/>
      <c r="K124" s="44"/>
      <c r="L124" s="27"/>
      <c r="N124" s="44"/>
      <c r="O124" s="27"/>
      <c r="Q124" s="44"/>
      <c r="R124" s="27"/>
      <c r="T124" s="44"/>
      <c r="U124" s="27"/>
      <c r="W124" s="44"/>
      <c r="X124" s="27"/>
      <c r="Z124" s="44"/>
      <c r="AA124" s="27"/>
      <c r="AC124" s="44"/>
      <c r="AD124" s="27"/>
      <c r="AF124" s="44"/>
      <c r="AG124" s="27"/>
      <c r="AH124" s="8"/>
      <c r="AI124" s="44"/>
      <c r="AJ124" s="27"/>
    </row>
    <row r="125">
      <c r="B125" s="44"/>
      <c r="C125" s="27"/>
      <c r="E125" s="44"/>
      <c r="F125" s="27"/>
      <c r="H125" s="44"/>
      <c r="I125" s="27"/>
      <c r="K125" s="44"/>
      <c r="L125" s="27"/>
      <c r="N125" s="44"/>
      <c r="O125" s="27"/>
      <c r="Q125" s="44"/>
      <c r="R125" s="27"/>
      <c r="T125" s="44"/>
      <c r="U125" s="27"/>
      <c r="W125" s="44"/>
      <c r="X125" s="27"/>
      <c r="Z125" s="44"/>
      <c r="AA125" s="27"/>
      <c r="AC125" s="44"/>
      <c r="AD125" s="27"/>
      <c r="AF125" s="44"/>
      <c r="AG125" s="27"/>
      <c r="AH125" s="8"/>
      <c r="AI125" s="44"/>
      <c r="AJ125" s="27"/>
    </row>
    <row r="126">
      <c r="B126" s="44"/>
      <c r="C126" s="27"/>
      <c r="E126" s="44"/>
      <c r="F126" s="27"/>
      <c r="H126" s="44"/>
      <c r="I126" s="27"/>
      <c r="K126" s="44"/>
      <c r="L126" s="27"/>
      <c r="N126" s="44"/>
      <c r="O126" s="27"/>
      <c r="Q126" s="44"/>
      <c r="R126" s="27"/>
      <c r="T126" s="44"/>
      <c r="U126" s="27"/>
      <c r="W126" s="44"/>
      <c r="X126" s="27"/>
      <c r="Z126" s="44"/>
      <c r="AA126" s="27"/>
      <c r="AC126" s="44"/>
      <c r="AD126" s="27"/>
      <c r="AF126" s="44"/>
      <c r="AG126" s="27"/>
      <c r="AH126" s="8"/>
      <c r="AI126" s="44"/>
      <c r="AJ126" s="27"/>
    </row>
    <row r="127">
      <c r="B127" s="44"/>
      <c r="C127" s="27"/>
      <c r="E127" s="44"/>
      <c r="F127" s="27"/>
      <c r="H127" s="44"/>
      <c r="I127" s="27"/>
      <c r="K127" s="44"/>
      <c r="L127" s="27"/>
      <c r="N127" s="44"/>
      <c r="O127" s="27"/>
      <c r="Q127" s="44"/>
      <c r="R127" s="27"/>
      <c r="T127" s="44"/>
      <c r="U127" s="27"/>
      <c r="W127" s="44"/>
      <c r="X127" s="27"/>
      <c r="Z127" s="44"/>
      <c r="AA127" s="27"/>
      <c r="AC127" s="44"/>
      <c r="AD127" s="27"/>
      <c r="AF127" s="44"/>
      <c r="AG127" s="27"/>
      <c r="AH127" s="8"/>
      <c r="AI127" s="44"/>
      <c r="AJ127" s="27"/>
    </row>
    <row r="128">
      <c r="B128" s="44"/>
      <c r="C128" s="27"/>
      <c r="E128" s="44"/>
      <c r="F128" s="27"/>
      <c r="H128" s="44"/>
      <c r="I128" s="27"/>
      <c r="K128" s="44"/>
      <c r="L128" s="27"/>
      <c r="N128" s="44"/>
      <c r="O128" s="27"/>
      <c r="Q128" s="44"/>
      <c r="R128" s="27"/>
      <c r="T128" s="44"/>
      <c r="U128" s="27"/>
      <c r="W128" s="44"/>
      <c r="X128" s="27"/>
      <c r="Z128" s="44"/>
      <c r="AA128" s="27"/>
      <c r="AC128" s="44"/>
      <c r="AD128" s="27"/>
      <c r="AF128" s="44"/>
      <c r="AG128" s="27"/>
      <c r="AH128" s="8"/>
      <c r="AI128" s="44"/>
      <c r="AJ128" s="27"/>
    </row>
    <row r="129">
      <c r="B129" s="44"/>
      <c r="C129" s="27"/>
      <c r="E129" s="44"/>
      <c r="F129" s="27"/>
      <c r="H129" s="44"/>
      <c r="I129" s="27"/>
      <c r="K129" s="44"/>
      <c r="L129" s="27"/>
      <c r="N129" s="44"/>
      <c r="O129" s="27"/>
      <c r="Q129" s="44"/>
      <c r="R129" s="27"/>
      <c r="T129" s="44"/>
      <c r="U129" s="27"/>
      <c r="W129" s="44"/>
      <c r="X129" s="27"/>
      <c r="Z129" s="44"/>
      <c r="AA129" s="27"/>
      <c r="AC129" s="44"/>
      <c r="AD129" s="27"/>
      <c r="AF129" s="44"/>
      <c r="AG129" s="27"/>
      <c r="AH129" s="8"/>
      <c r="AI129" s="44"/>
      <c r="AJ129" s="27"/>
    </row>
    <row r="130">
      <c r="B130" s="44"/>
      <c r="C130" s="27"/>
      <c r="E130" s="44"/>
      <c r="F130" s="27"/>
      <c r="H130" s="44"/>
      <c r="I130" s="27"/>
      <c r="K130" s="44"/>
      <c r="L130" s="27"/>
      <c r="N130" s="44"/>
      <c r="O130" s="27"/>
      <c r="Q130" s="44"/>
      <c r="R130" s="27"/>
      <c r="T130" s="44"/>
      <c r="U130" s="27"/>
      <c r="W130" s="44"/>
      <c r="X130" s="27"/>
      <c r="Z130" s="44"/>
      <c r="AA130" s="27"/>
      <c r="AC130" s="44"/>
      <c r="AD130" s="27"/>
      <c r="AF130" s="44"/>
      <c r="AG130" s="27"/>
      <c r="AH130" s="8"/>
      <c r="AI130" s="44"/>
      <c r="AJ130" s="27"/>
    </row>
    <row r="131">
      <c r="B131" s="44"/>
      <c r="C131" s="27"/>
      <c r="E131" s="44"/>
      <c r="F131" s="27"/>
      <c r="H131" s="44"/>
      <c r="I131" s="27"/>
      <c r="K131" s="44"/>
      <c r="L131" s="27"/>
      <c r="N131" s="44"/>
      <c r="O131" s="27"/>
      <c r="Q131" s="44"/>
      <c r="R131" s="27"/>
      <c r="T131" s="44"/>
      <c r="U131" s="27"/>
      <c r="W131" s="44"/>
      <c r="X131" s="27"/>
      <c r="Z131" s="44"/>
      <c r="AA131" s="27"/>
      <c r="AC131" s="44"/>
      <c r="AD131" s="27"/>
      <c r="AF131" s="44"/>
      <c r="AG131" s="27"/>
      <c r="AH131" s="8"/>
      <c r="AI131" s="44"/>
      <c r="AJ131" s="27"/>
    </row>
    <row r="132">
      <c r="B132" s="44"/>
      <c r="C132" s="27"/>
      <c r="E132" s="44"/>
      <c r="F132" s="27"/>
      <c r="H132" s="44"/>
      <c r="I132" s="27"/>
      <c r="K132" s="44"/>
      <c r="L132" s="27"/>
      <c r="N132" s="44"/>
      <c r="O132" s="27"/>
      <c r="Q132" s="44"/>
      <c r="R132" s="27"/>
      <c r="T132" s="44"/>
      <c r="U132" s="27"/>
      <c r="W132" s="44"/>
      <c r="X132" s="27"/>
      <c r="Z132" s="44"/>
      <c r="AA132" s="27"/>
      <c r="AC132" s="44"/>
      <c r="AD132" s="27"/>
      <c r="AF132" s="44"/>
      <c r="AG132" s="27"/>
      <c r="AH132" s="8"/>
      <c r="AI132" s="44"/>
      <c r="AJ132" s="27"/>
    </row>
    <row r="133">
      <c r="B133" s="44"/>
      <c r="C133" s="27"/>
      <c r="E133" s="44"/>
      <c r="F133" s="27"/>
      <c r="H133" s="44"/>
      <c r="I133" s="27"/>
      <c r="K133" s="44"/>
      <c r="L133" s="27"/>
      <c r="N133" s="44"/>
      <c r="O133" s="27"/>
      <c r="Q133" s="44"/>
      <c r="R133" s="27"/>
      <c r="T133" s="44"/>
      <c r="U133" s="27"/>
      <c r="W133" s="44"/>
      <c r="X133" s="27"/>
      <c r="Z133" s="44"/>
      <c r="AA133" s="27"/>
      <c r="AC133" s="44"/>
      <c r="AD133" s="27"/>
      <c r="AF133" s="44"/>
      <c r="AG133" s="27"/>
      <c r="AH133" s="8"/>
      <c r="AI133" s="44"/>
      <c r="AJ133" s="27"/>
    </row>
    <row r="134">
      <c r="B134" s="44"/>
      <c r="C134" s="27"/>
      <c r="E134" s="44"/>
      <c r="F134" s="27"/>
      <c r="H134" s="44"/>
      <c r="I134" s="27"/>
      <c r="K134" s="44"/>
      <c r="L134" s="27"/>
      <c r="N134" s="44"/>
      <c r="O134" s="27"/>
      <c r="Q134" s="44"/>
      <c r="R134" s="27"/>
      <c r="T134" s="44"/>
      <c r="U134" s="27"/>
      <c r="W134" s="44"/>
      <c r="X134" s="27"/>
      <c r="Z134" s="44"/>
      <c r="AA134" s="27"/>
      <c r="AC134" s="44"/>
      <c r="AD134" s="27"/>
      <c r="AF134" s="44"/>
      <c r="AG134" s="27"/>
      <c r="AH134" s="8"/>
      <c r="AI134" s="44"/>
      <c r="AJ134" s="27"/>
    </row>
    <row r="135">
      <c r="B135" s="44"/>
      <c r="C135" s="27"/>
      <c r="E135" s="44"/>
      <c r="F135" s="27"/>
      <c r="H135" s="44"/>
      <c r="I135" s="27"/>
      <c r="K135" s="44"/>
      <c r="L135" s="27"/>
      <c r="N135" s="44"/>
      <c r="O135" s="27"/>
      <c r="Q135" s="44"/>
      <c r="R135" s="27"/>
      <c r="T135" s="44"/>
      <c r="U135" s="27"/>
      <c r="W135" s="44"/>
      <c r="X135" s="27"/>
      <c r="Z135" s="44"/>
      <c r="AA135" s="27"/>
      <c r="AC135" s="44"/>
      <c r="AD135" s="27"/>
      <c r="AF135" s="44"/>
      <c r="AG135" s="27"/>
      <c r="AH135" s="8"/>
      <c r="AI135" s="44"/>
      <c r="AJ135" s="27"/>
    </row>
    <row r="136">
      <c r="B136" s="44"/>
      <c r="C136" s="27"/>
      <c r="E136" s="44"/>
      <c r="F136" s="27"/>
      <c r="H136" s="44"/>
      <c r="I136" s="27"/>
      <c r="K136" s="44"/>
      <c r="L136" s="27"/>
      <c r="N136" s="44"/>
      <c r="O136" s="27"/>
      <c r="Q136" s="44"/>
      <c r="R136" s="27"/>
      <c r="T136" s="44"/>
      <c r="U136" s="27"/>
      <c r="W136" s="44"/>
      <c r="X136" s="27"/>
      <c r="Z136" s="44"/>
      <c r="AA136" s="27"/>
      <c r="AC136" s="44"/>
      <c r="AD136" s="27"/>
      <c r="AF136" s="44"/>
      <c r="AG136" s="27"/>
      <c r="AH136" s="8"/>
      <c r="AI136" s="44"/>
      <c r="AJ136" s="27"/>
    </row>
    <row r="137">
      <c r="B137" s="44"/>
      <c r="C137" s="27"/>
      <c r="E137" s="44"/>
      <c r="F137" s="27"/>
      <c r="H137" s="44"/>
      <c r="I137" s="27"/>
      <c r="K137" s="44"/>
      <c r="L137" s="27"/>
      <c r="N137" s="44"/>
      <c r="O137" s="27"/>
      <c r="Q137" s="44"/>
      <c r="R137" s="27"/>
      <c r="T137" s="44"/>
      <c r="U137" s="27"/>
      <c r="W137" s="44"/>
      <c r="X137" s="27"/>
      <c r="Z137" s="44"/>
      <c r="AA137" s="27"/>
      <c r="AC137" s="44"/>
      <c r="AD137" s="27"/>
      <c r="AF137" s="44"/>
      <c r="AG137" s="27"/>
      <c r="AH137" s="8"/>
      <c r="AI137" s="44"/>
      <c r="AJ137" s="27"/>
    </row>
    <row r="138">
      <c r="B138" s="44"/>
      <c r="C138" s="27"/>
      <c r="E138" s="44"/>
      <c r="F138" s="27"/>
      <c r="H138" s="44"/>
      <c r="I138" s="27"/>
      <c r="K138" s="44"/>
      <c r="L138" s="27"/>
      <c r="N138" s="44"/>
      <c r="O138" s="27"/>
      <c r="Q138" s="44"/>
      <c r="R138" s="27"/>
      <c r="T138" s="44"/>
      <c r="U138" s="27"/>
      <c r="W138" s="44"/>
      <c r="X138" s="27"/>
      <c r="Z138" s="44"/>
      <c r="AA138" s="27"/>
      <c r="AC138" s="44"/>
      <c r="AD138" s="27"/>
      <c r="AF138" s="44"/>
      <c r="AG138" s="27"/>
      <c r="AH138" s="8"/>
      <c r="AI138" s="44"/>
      <c r="AJ138" s="27"/>
    </row>
    <row r="139">
      <c r="B139" s="44"/>
      <c r="C139" s="27"/>
      <c r="E139" s="44"/>
      <c r="F139" s="27"/>
      <c r="H139" s="44"/>
      <c r="I139" s="27"/>
      <c r="K139" s="44"/>
      <c r="L139" s="27"/>
      <c r="N139" s="44"/>
      <c r="O139" s="27"/>
      <c r="Q139" s="44"/>
      <c r="R139" s="27"/>
      <c r="T139" s="44"/>
      <c r="U139" s="27"/>
      <c r="W139" s="44"/>
      <c r="X139" s="27"/>
      <c r="Z139" s="44"/>
      <c r="AA139" s="27"/>
      <c r="AC139" s="44"/>
      <c r="AD139" s="27"/>
      <c r="AF139" s="44"/>
      <c r="AG139" s="27"/>
      <c r="AH139" s="8"/>
      <c r="AI139" s="44"/>
      <c r="AJ139" s="27"/>
    </row>
    <row r="140">
      <c r="B140" s="44"/>
      <c r="C140" s="27"/>
      <c r="E140" s="44"/>
      <c r="F140" s="27"/>
      <c r="H140" s="44"/>
      <c r="I140" s="27"/>
      <c r="K140" s="44"/>
      <c r="L140" s="27"/>
      <c r="N140" s="44"/>
      <c r="O140" s="27"/>
      <c r="Q140" s="44"/>
      <c r="R140" s="27"/>
      <c r="T140" s="44"/>
      <c r="U140" s="27"/>
      <c r="W140" s="44"/>
      <c r="X140" s="27"/>
      <c r="Z140" s="44"/>
      <c r="AA140" s="27"/>
      <c r="AC140" s="44"/>
      <c r="AD140" s="27"/>
      <c r="AF140" s="44"/>
      <c r="AG140" s="27"/>
      <c r="AH140" s="8"/>
      <c r="AI140" s="44"/>
      <c r="AJ140" s="27"/>
    </row>
    <row r="141">
      <c r="B141" s="44"/>
      <c r="C141" s="27"/>
      <c r="E141" s="44"/>
      <c r="F141" s="27"/>
      <c r="H141" s="44"/>
      <c r="I141" s="27"/>
      <c r="K141" s="44"/>
      <c r="L141" s="27"/>
      <c r="N141" s="44"/>
      <c r="O141" s="27"/>
      <c r="Q141" s="44"/>
      <c r="R141" s="27"/>
      <c r="T141" s="44"/>
      <c r="U141" s="27"/>
      <c r="W141" s="44"/>
      <c r="X141" s="27"/>
      <c r="Z141" s="44"/>
      <c r="AA141" s="27"/>
      <c r="AC141" s="44"/>
      <c r="AD141" s="27"/>
      <c r="AF141" s="44"/>
      <c r="AG141" s="27"/>
      <c r="AH141" s="8"/>
      <c r="AI141" s="44"/>
      <c r="AJ141" s="27"/>
    </row>
    <row r="142">
      <c r="B142" s="44"/>
      <c r="C142" s="27"/>
      <c r="E142" s="44"/>
      <c r="F142" s="27"/>
      <c r="H142" s="44"/>
      <c r="I142" s="27"/>
      <c r="K142" s="44"/>
      <c r="L142" s="27"/>
      <c r="N142" s="44"/>
      <c r="O142" s="27"/>
      <c r="Q142" s="44"/>
      <c r="R142" s="27"/>
      <c r="T142" s="44"/>
      <c r="U142" s="27"/>
      <c r="W142" s="44"/>
      <c r="X142" s="27"/>
      <c r="Z142" s="44"/>
      <c r="AA142" s="27"/>
      <c r="AC142" s="44"/>
      <c r="AD142" s="27"/>
      <c r="AF142" s="44"/>
      <c r="AG142" s="27"/>
      <c r="AH142" s="8"/>
      <c r="AI142" s="44"/>
      <c r="AJ142" s="27"/>
    </row>
    <row r="143">
      <c r="B143" s="44"/>
      <c r="C143" s="27"/>
      <c r="E143" s="44"/>
      <c r="F143" s="27"/>
      <c r="H143" s="44"/>
      <c r="I143" s="27"/>
      <c r="K143" s="44"/>
      <c r="L143" s="27"/>
      <c r="N143" s="44"/>
      <c r="O143" s="27"/>
      <c r="Q143" s="44"/>
      <c r="R143" s="27"/>
      <c r="T143" s="44"/>
      <c r="U143" s="27"/>
      <c r="W143" s="44"/>
      <c r="X143" s="27"/>
      <c r="Z143" s="44"/>
      <c r="AA143" s="27"/>
      <c r="AC143" s="44"/>
      <c r="AD143" s="27"/>
      <c r="AF143" s="44"/>
      <c r="AG143" s="27"/>
      <c r="AH143" s="8"/>
      <c r="AI143" s="44"/>
      <c r="AJ143" s="27"/>
    </row>
    <row r="144">
      <c r="B144" s="44"/>
      <c r="C144" s="27"/>
      <c r="E144" s="44"/>
      <c r="F144" s="27"/>
      <c r="H144" s="44"/>
      <c r="I144" s="27"/>
      <c r="K144" s="44"/>
      <c r="L144" s="27"/>
      <c r="N144" s="44"/>
      <c r="O144" s="27"/>
      <c r="Q144" s="44"/>
      <c r="R144" s="27"/>
      <c r="T144" s="44"/>
      <c r="U144" s="27"/>
      <c r="W144" s="44"/>
      <c r="X144" s="27"/>
      <c r="Z144" s="44"/>
      <c r="AA144" s="27"/>
      <c r="AC144" s="44"/>
      <c r="AD144" s="27"/>
      <c r="AF144" s="44"/>
      <c r="AG144" s="27"/>
      <c r="AH144" s="8"/>
      <c r="AI144" s="44"/>
      <c r="AJ144" s="27"/>
    </row>
    <row r="145">
      <c r="B145" s="44"/>
      <c r="C145" s="27"/>
      <c r="E145" s="44"/>
      <c r="F145" s="27"/>
      <c r="H145" s="44"/>
      <c r="I145" s="27"/>
      <c r="K145" s="44"/>
      <c r="L145" s="27"/>
      <c r="N145" s="44"/>
      <c r="O145" s="27"/>
      <c r="Q145" s="44"/>
      <c r="R145" s="27"/>
      <c r="T145" s="44"/>
      <c r="U145" s="27"/>
      <c r="W145" s="44"/>
      <c r="X145" s="27"/>
      <c r="Z145" s="44"/>
      <c r="AA145" s="27"/>
      <c r="AC145" s="44"/>
      <c r="AD145" s="27"/>
      <c r="AF145" s="44"/>
      <c r="AG145" s="27"/>
      <c r="AH145" s="8"/>
      <c r="AI145" s="44"/>
      <c r="AJ145" s="27"/>
    </row>
    <row r="146">
      <c r="B146" s="44"/>
      <c r="C146" s="27"/>
      <c r="E146" s="44"/>
      <c r="F146" s="27"/>
      <c r="H146" s="44"/>
      <c r="I146" s="27"/>
      <c r="K146" s="44"/>
      <c r="L146" s="27"/>
      <c r="N146" s="44"/>
      <c r="O146" s="27"/>
      <c r="Q146" s="44"/>
      <c r="R146" s="27"/>
      <c r="T146" s="44"/>
      <c r="U146" s="27"/>
      <c r="W146" s="44"/>
      <c r="X146" s="27"/>
      <c r="Z146" s="44"/>
      <c r="AA146" s="27"/>
      <c r="AC146" s="44"/>
      <c r="AD146" s="27"/>
      <c r="AF146" s="44"/>
      <c r="AG146" s="27"/>
      <c r="AH146" s="8"/>
      <c r="AI146" s="44"/>
      <c r="AJ146" s="27"/>
    </row>
    <row r="147">
      <c r="B147" s="44"/>
      <c r="C147" s="27"/>
      <c r="E147" s="44"/>
      <c r="F147" s="27"/>
      <c r="H147" s="44"/>
      <c r="I147" s="27"/>
      <c r="K147" s="44"/>
      <c r="L147" s="27"/>
      <c r="N147" s="44"/>
      <c r="O147" s="27"/>
      <c r="Q147" s="44"/>
      <c r="R147" s="27"/>
      <c r="T147" s="44"/>
      <c r="U147" s="27"/>
      <c r="W147" s="44"/>
      <c r="X147" s="27"/>
      <c r="Z147" s="44"/>
      <c r="AA147" s="27"/>
      <c r="AC147" s="44"/>
      <c r="AD147" s="27"/>
      <c r="AF147" s="44"/>
      <c r="AG147" s="27"/>
      <c r="AH147" s="8"/>
      <c r="AI147" s="44"/>
      <c r="AJ147" s="27"/>
    </row>
    <row r="148">
      <c r="B148" s="44"/>
      <c r="C148" s="27"/>
      <c r="E148" s="44"/>
      <c r="F148" s="27"/>
      <c r="H148" s="44"/>
      <c r="I148" s="27"/>
      <c r="K148" s="44"/>
      <c r="L148" s="27"/>
      <c r="N148" s="44"/>
      <c r="O148" s="27"/>
      <c r="Q148" s="44"/>
      <c r="R148" s="27"/>
      <c r="T148" s="44"/>
      <c r="U148" s="27"/>
      <c r="W148" s="44"/>
      <c r="X148" s="27"/>
      <c r="Z148" s="44"/>
      <c r="AA148" s="27"/>
      <c r="AC148" s="44"/>
      <c r="AD148" s="27"/>
      <c r="AF148" s="44"/>
      <c r="AG148" s="27"/>
      <c r="AH148" s="8"/>
      <c r="AI148" s="44"/>
      <c r="AJ148" s="27"/>
    </row>
    <row r="149">
      <c r="B149" s="44"/>
      <c r="C149" s="27"/>
      <c r="E149" s="44"/>
      <c r="F149" s="27"/>
      <c r="H149" s="44"/>
      <c r="I149" s="27"/>
      <c r="K149" s="44"/>
      <c r="L149" s="27"/>
      <c r="N149" s="44"/>
      <c r="O149" s="27"/>
      <c r="Q149" s="44"/>
      <c r="R149" s="27"/>
      <c r="T149" s="44"/>
      <c r="U149" s="27"/>
      <c r="W149" s="44"/>
      <c r="X149" s="27"/>
      <c r="Z149" s="44"/>
      <c r="AA149" s="27"/>
      <c r="AC149" s="44"/>
      <c r="AD149" s="27"/>
      <c r="AF149" s="44"/>
      <c r="AG149" s="27"/>
      <c r="AH149" s="8"/>
      <c r="AI149" s="44"/>
      <c r="AJ149" s="27"/>
    </row>
    <row r="150">
      <c r="B150" s="44"/>
      <c r="C150" s="27"/>
      <c r="E150" s="44"/>
      <c r="F150" s="27"/>
      <c r="H150" s="44"/>
      <c r="I150" s="27"/>
      <c r="K150" s="44"/>
      <c r="L150" s="27"/>
      <c r="N150" s="44"/>
      <c r="O150" s="27"/>
      <c r="Q150" s="44"/>
      <c r="R150" s="27"/>
      <c r="T150" s="44"/>
      <c r="U150" s="27"/>
      <c r="W150" s="44"/>
      <c r="X150" s="27"/>
      <c r="Z150" s="44"/>
      <c r="AA150" s="27"/>
      <c r="AC150" s="44"/>
      <c r="AD150" s="27"/>
      <c r="AF150" s="44"/>
      <c r="AG150" s="27"/>
      <c r="AH150" s="8"/>
      <c r="AI150" s="44"/>
      <c r="AJ150" s="27"/>
    </row>
    <row r="151">
      <c r="B151" s="44"/>
      <c r="C151" s="27"/>
      <c r="E151" s="44"/>
      <c r="F151" s="27"/>
      <c r="H151" s="44"/>
      <c r="I151" s="27"/>
      <c r="K151" s="44"/>
      <c r="L151" s="27"/>
      <c r="N151" s="44"/>
      <c r="O151" s="27"/>
      <c r="Q151" s="44"/>
      <c r="R151" s="27"/>
      <c r="T151" s="44"/>
      <c r="U151" s="27"/>
      <c r="W151" s="44"/>
      <c r="X151" s="27"/>
      <c r="Z151" s="44"/>
      <c r="AA151" s="27"/>
      <c r="AC151" s="44"/>
      <c r="AD151" s="27"/>
      <c r="AF151" s="44"/>
      <c r="AG151" s="27"/>
      <c r="AH151" s="8"/>
      <c r="AI151" s="44"/>
      <c r="AJ151" s="27"/>
    </row>
    <row r="152">
      <c r="B152" s="44"/>
      <c r="C152" s="27"/>
      <c r="E152" s="44"/>
      <c r="F152" s="27"/>
      <c r="H152" s="44"/>
      <c r="I152" s="27"/>
      <c r="K152" s="44"/>
      <c r="L152" s="27"/>
      <c r="N152" s="44"/>
      <c r="O152" s="27"/>
      <c r="Q152" s="44"/>
      <c r="R152" s="27"/>
      <c r="T152" s="44"/>
      <c r="U152" s="27"/>
      <c r="W152" s="44"/>
      <c r="X152" s="27"/>
      <c r="Z152" s="44"/>
      <c r="AA152" s="27"/>
      <c r="AC152" s="44"/>
      <c r="AD152" s="27"/>
      <c r="AF152" s="44"/>
      <c r="AG152" s="27"/>
      <c r="AH152" s="8"/>
      <c r="AI152" s="44"/>
      <c r="AJ152" s="27"/>
    </row>
    <row r="153">
      <c r="B153" s="44"/>
      <c r="C153" s="27"/>
      <c r="E153" s="44"/>
      <c r="F153" s="27"/>
      <c r="H153" s="44"/>
      <c r="I153" s="27"/>
      <c r="K153" s="44"/>
      <c r="L153" s="27"/>
      <c r="N153" s="44"/>
      <c r="O153" s="27"/>
      <c r="Q153" s="44"/>
      <c r="R153" s="27"/>
      <c r="T153" s="44"/>
      <c r="U153" s="27"/>
      <c r="W153" s="44"/>
      <c r="X153" s="27"/>
      <c r="Z153" s="44"/>
      <c r="AA153" s="27"/>
      <c r="AC153" s="44"/>
      <c r="AD153" s="27"/>
      <c r="AF153" s="44"/>
      <c r="AG153" s="27"/>
      <c r="AH153" s="8"/>
      <c r="AI153" s="44"/>
      <c r="AJ153" s="27"/>
    </row>
    <row r="154">
      <c r="B154" s="44"/>
      <c r="C154" s="27"/>
      <c r="E154" s="44"/>
      <c r="F154" s="27"/>
      <c r="H154" s="44"/>
      <c r="I154" s="27"/>
      <c r="K154" s="44"/>
      <c r="L154" s="27"/>
      <c r="N154" s="44"/>
      <c r="O154" s="27"/>
      <c r="Q154" s="44"/>
      <c r="R154" s="27"/>
      <c r="T154" s="44"/>
      <c r="U154" s="27"/>
      <c r="W154" s="44"/>
      <c r="X154" s="27"/>
      <c r="Z154" s="44"/>
      <c r="AA154" s="27"/>
      <c r="AC154" s="44"/>
      <c r="AD154" s="27"/>
      <c r="AF154" s="44"/>
      <c r="AG154" s="27"/>
      <c r="AH154" s="8"/>
      <c r="AI154" s="44"/>
      <c r="AJ154" s="27"/>
    </row>
    <row r="155">
      <c r="B155" s="44"/>
      <c r="C155" s="27"/>
      <c r="E155" s="44"/>
      <c r="F155" s="27"/>
      <c r="H155" s="44"/>
      <c r="I155" s="27"/>
      <c r="K155" s="44"/>
      <c r="L155" s="27"/>
      <c r="N155" s="44"/>
      <c r="O155" s="27"/>
      <c r="Q155" s="44"/>
      <c r="R155" s="27"/>
      <c r="T155" s="44"/>
      <c r="U155" s="27"/>
      <c r="W155" s="44"/>
      <c r="X155" s="27"/>
      <c r="Z155" s="44"/>
      <c r="AA155" s="27"/>
      <c r="AC155" s="44"/>
      <c r="AD155" s="27"/>
      <c r="AF155" s="44"/>
      <c r="AG155" s="27"/>
      <c r="AH155" s="8"/>
      <c r="AI155" s="44"/>
      <c r="AJ155" s="27"/>
    </row>
    <row r="156">
      <c r="B156" s="44"/>
      <c r="C156" s="27"/>
      <c r="E156" s="44"/>
      <c r="F156" s="27"/>
      <c r="H156" s="44"/>
      <c r="I156" s="27"/>
      <c r="K156" s="44"/>
      <c r="L156" s="27"/>
      <c r="N156" s="44"/>
      <c r="O156" s="27"/>
      <c r="Q156" s="44"/>
      <c r="R156" s="27"/>
      <c r="T156" s="44"/>
      <c r="U156" s="27"/>
      <c r="W156" s="44"/>
      <c r="X156" s="27"/>
      <c r="Z156" s="44"/>
      <c r="AA156" s="27"/>
      <c r="AC156" s="44"/>
      <c r="AD156" s="27"/>
      <c r="AF156" s="44"/>
      <c r="AG156" s="27"/>
      <c r="AH156" s="8"/>
      <c r="AI156" s="44"/>
      <c r="AJ156" s="27"/>
    </row>
    <row r="157">
      <c r="B157" s="44"/>
      <c r="C157" s="27"/>
      <c r="E157" s="44"/>
      <c r="F157" s="27"/>
      <c r="H157" s="44"/>
      <c r="I157" s="27"/>
      <c r="K157" s="44"/>
      <c r="L157" s="27"/>
      <c r="N157" s="44"/>
      <c r="O157" s="27"/>
      <c r="Q157" s="44"/>
      <c r="R157" s="27"/>
      <c r="T157" s="44"/>
      <c r="U157" s="27"/>
      <c r="W157" s="44"/>
      <c r="X157" s="27"/>
      <c r="Z157" s="44"/>
      <c r="AA157" s="27"/>
      <c r="AC157" s="44"/>
      <c r="AD157" s="27"/>
      <c r="AF157" s="44"/>
      <c r="AG157" s="27"/>
      <c r="AH157" s="8"/>
      <c r="AI157" s="44"/>
      <c r="AJ157" s="27"/>
    </row>
    <row r="158">
      <c r="B158" s="44"/>
      <c r="C158" s="27"/>
      <c r="E158" s="44"/>
      <c r="F158" s="27"/>
      <c r="H158" s="44"/>
      <c r="I158" s="27"/>
      <c r="K158" s="44"/>
      <c r="L158" s="27"/>
      <c r="N158" s="44"/>
      <c r="O158" s="27"/>
      <c r="Q158" s="44"/>
      <c r="R158" s="27"/>
      <c r="T158" s="44"/>
      <c r="U158" s="27"/>
      <c r="W158" s="44"/>
      <c r="X158" s="27"/>
      <c r="Z158" s="44"/>
      <c r="AA158" s="27"/>
      <c r="AC158" s="44"/>
      <c r="AD158" s="27"/>
      <c r="AF158" s="44"/>
      <c r="AG158" s="27"/>
      <c r="AH158" s="8"/>
      <c r="AI158" s="44"/>
      <c r="AJ158" s="27"/>
    </row>
    <row r="159">
      <c r="B159" s="44"/>
      <c r="C159" s="27"/>
      <c r="E159" s="44"/>
      <c r="F159" s="27"/>
      <c r="H159" s="44"/>
      <c r="I159" s="27"/>
      <c r="K159" s="44"/>
      <c r="L159" s="27"/>
      <c r="N159" s="44"/>
      <c r="O159" s="27"/>
      <c r="Q159" s="44"/>
      <c r="R159" s="27"/>
      <c r="T159" s="44"/>
      <c r="U159" s="27"/>
      <c r="W159" s="44"/>
      <c r="X159" s="27"/>
      <c r="Z159" s="44"/>
      <c r="AA159" s="27"/>
      <c r="AC159" s="44"/>
      <c r="AD159" s="27"/>
      <c r="AF159" s="44"/>
      <c r="AG159" s="27"/>
      <c r="AH159" s="8"/>
      <c r="AI159" s="44"/>
      <c r="AJ159" s="27"/>
    </row>
    <row r="160">
      <c r="B160" s="44"/>
      <c r="C160" s="27"/>
      <c r="E160" s="44"/>
      <c r="F160" s="27"/>
      <c r="H160" s="44"/>
      <c r="I160" s="27"/>
      <c r="K160" s="44"/>
      <c r="L160" s="27"/>
      <c r="N160" s="44"/>
      <c r="O160" s="27"/>
      <c r="Q160" s="44"/>
      <c r="R160" s="27"/>
      <c r="T160" s="44"/>
      <c r="U160" s="27"/>
      <c r="W160" s="44"/>
      <c r="X160" s="27"/>
      <c r="Z160" s="44"/>
      <c r="AA160" s="27"/>
      <c r="AC160" s="44"/>
      <c r="AD160" s="27"/>
      <c r="AF160" s="44"/>
      <c r="AG160" s="27"/>
      <c r="AH160" s="8"/>
      <c r="AI160" s="44"/>
      <c r="AJ160" s="27"/>
    </row>
    <row r="161">
      <c r="B161" s="44"/>
      <c r="C161" s="27"/>
      <c r="E161" s="44"/>
      <c r="F161" s="27"/>
      <c r="H161" s="44"/>
      <c r="I161" s="27"/>
      <c r="K161" s="44"/>
      <c r="L161" s="27"/>
      <c r="N161" s="44"/>
      <c r="O161" s="27"/>
      <c r="Q161" s="44"/>
      <c r="R161" s="27"/>
      <c r="T161" s="44"/>
      <c r="U161" s="27"/>
      <c r="W161" s="44"/>
      <c r="X161" s="27"/>
      <c r="Z161" s="44"/>
      <c r="AA161" s="27"/>
      <c r="AC161" s="44"/>
      <c r="AD161" s="27"/>
      <c r="AF161" s="44"/>
      <c r="AG161" s="27"/>
      <c r="AH161" s="8"/>
      <c r="AI161" s="44"/>
      <c r="AJ161" s="27"/>
    </row>
    <row r="162">
      <c r="B162" s="44"/>
      <c r="C162" s="27"/>
      <c r="E162" s="44"/>
      <c r="F162" s="27"/>
      <c r="H162" s="44"/>
      <c r="I162" s="27"/>
      <c r="K162" s="44"/>
      <c r="L162" s="27"/>
      <c r="N162" s="44"/>
      <c r="O162" s="27"/>
      <c r="Q162" s="44"/>
      <c r="R162" s="27"/>
      <c r="T162" s="44"/>
      <c r="U162" s="27"/>
      <c r="W162" s="44"/>
      <c r="X162" s="27"/>
      <c r="Z162" s="44"/>
      <c r="AA162" s="27"/>
      <c r="AC162" s="44"/>
      <c r="AD162" s="27"/>
      <c r="AF162" s="44"/>
      <c r="AG162" s="27"/>
      <c r="AH162" s="8"/>
      <c r="AI162" s="44"/>
      <c r="AJ162" s="27"/>
    </row>
    <row r="163">
      <c r="B163" s="44"/>
      <c r="C163" s="27"/>
      <c r="E163" s="44"/>
      <c r="F163" s="27"/>
      <c r="H163" s="44"/>
      <c r="I163" s="27"/>
      <c r="K163" s="44"/>
      <c r="L163" s="27"/>
      <c r="N163" s="44"/>
      <c r="O163" s="27"/>
      <c r="Q163" s="44"/>
      <c r="R163" s="27"/>
      <c r="T163" s="44"/>
      <c r="U163" s="27"/>
      <c r="W163" s="44"/>
      <c r="X163" s="27"/>
      <c r="Z163" s="44"/>
      <c r="AA163" s="27"/>
      <c r="AC163" s="44"/>
      <c r="AD163" s="27"/>
      <c r="AF163" s="44"/>
      <c r="AG163" s="27"/>
      <c r="AH163" s="8"/>
      <c r="AI163" s="44"/>
      <c r="AJ163" s="27"/>
    </row>
    <row r="164">
      <c r="B164" s="44"/>
      <c r="C164" s="27"/>
      <c r="E164" s="44"/>
      <c r="F164" s="27"/>
      <c r="H164" s="44"/>
      <c r="I164" s="27"/>
      <c r="K164" s="44"/>
      <c r="L164" s="27"/>
      <c r="N164" s="44"/>
      <c r="O164" s="27"/>
      <c r="Q164" s="44"/>
      <c r="R164" s="27"/>
      <c r="T164" s="44"/>
      <c r="U164" s="27"/>
      <c r="W164" s="44"/>
      <c r="X164" s="27"/>
      <c r="Z164" s="44"/>
      <c r="AA164" s="27"/>
      <c r="AC164" s="44"/>
      <c r="AD164" s="27"/>
      <c r="AF164" s="44"/>
      <c r="AG164" s="27"/>
      <c r="AH164" s="8"/>
      <c r="AI164" s="44"/>
      <c r="AJ164" s="27"/>
    </row>
    <row r="165">
      <c r="B165" s="44"/>
      <c r="C165" s="27"/>
      <c r="E165" s="44"/>
      <c r="F165" s="27"/>
      <c r="H165" s="44"/>
      <c r="I165" s="27"/>
      <c r="K165" s="44"/>
      <c r="L165" s="27"/>
      <c r="N165" s="44"/>
      <c r="O165" s="27"/>
      <c r="Q165" s="44"/>
      <c r="R165" s="27"/>
      <c r="T165" s="44"/>
      <c r="U165" s="27"/>
      <c r="W165" s="44"/>
      <c r="X165" s="27"/>
      <c r="Z165" s="44"/>
      <c r="AA165" s="27"/>
      <c r="AC165" s="44"/>
      <c r="AD165" s="27"/>
      <c r="AF165" s="44"/>
      <c r="AG165" s="27"/>
      <c r="AH165" s="8"/>
      <c r="AI165" s="44"/>
      <c r="AJ165" s="27"/>
    </row>
    <row r="166">
      <c r="B166" s="44"/>
      <c r="C166" s="27"/>
      <c r="E166" s="44"/>
      <c r="F166" s="27"/>
      <c r="H166" s="44"/>
      <c r="I166" s="27"/>
      <c r="K166" s="44"/>
      <c r="L166" s="27"/>
      <c r="N166" s="44"/>
      <c r="O166" s="27"/>
      <c r="Q166" s="44"/>
      <c r="R166" s="27"/>
      <c r="T166" s="44"/>
      <c r="U166" s="27"/>
      <c r="W166" s="44"/>
      <c r="X166" s="27"/>
      <c r="Z166" s="44"/>
      <c r="AA166" s="27"/>
      <c r="AC166" s="44"/>
      <c r="AD166" s="27"/>
      <c r="AF166" s="44"/>
      <c r="AG166" s="27"/>
      <c r="AH166" s="8"/>
      <c r="AI166" s="44"/>
      <c r="AJ166" s="27"/>
    </row>
    <row r="167">
      <c r="B167" s="44"/>
      <c r="C167" s="27"/>
      <c r="E167" s="44"/>
      <c r="F167" s="27"/>
      <c r="H167" s="44"/>
      <c r="I167" s="27"/>
      <c r="K167" s="44"/>
      <c r="L167" s="27"/>
      <c r="N167" s="44"/>
      <c r="O167" s="27"/>
      <c r="Q167" s="44"/>
      <c r="R167" s="27"/>
      <c r="T167" s="44"/>
      <c r="U167" s="27"/>
      <c r="W167" s="44"/>
      <c r="X167" s="27"/>
      <c r="Z167" s="44"/>
      <c r="AA167" s="27"/>
      <c r="AC167" s="44"/>
      <c r="AD167" s="27"/>
      <c r="AF167" s="44"/>
      <c r="AG167" s="27"/>
      <c r="AH167" s="8"/>
      <c r="AI167" s="44"/>
      <c r="AJ167" s="27"/>
    </row>
    <row r="168">
      <c r="B168" s="44"/>
      <c r="C168" s="27"/>
      <c r="E168" s="44"/>
      <c r="F168" s="27"/>
      <c r="H168" s="44"/>
      <c r="I168" s="27"/>
      <c r="K168" s="44"/>
      <c r="L168" s="27"/>
      <c r="N168" s="44"/>
      <c r="O168" s="27"/>
      <c r="Q168" s="44"/>
      <c r="R168" s="27"/>
      <c r="T168" s="44"/>
      <c r="U168" s="27"/>
      <c r="W168" s="44"/>
      <c r="X168" s="27"/>
      <c r="Z168" s="44"/>
      <c r="AA168" s="27"/>
      <c r="AC168" s="44"/>
      <c r="AD168" s="27"/>
      <c r="AF168" s="44"/>
      <c r="AG168" s="27"/>
      <c r="AH168" s="8"/>
      <c r="AI168" s="44"/>
      <c r="AJ168" s="27"/>
    </row>
    <row r="169">
      <c r="B169" s="44"/>
      <c r="C169" s="27"/>
      <c r="E169" s="44"/>
      <c r="F169" s="27"/>
      <c r="H169" s="44"/>
      <c r="I169" s="27"/>
      <c r="K169" s="44"/>
      <c r="L169" s="27"/>
      <c r="N169" s="44"/>
      <c r="O169" s="27"/>
      <c r="Q169" s="44"/>
      <c r="R169" s="27"/>
      <c r="T169" s="44"/>
      <c r="U169" s="27"/>
      <c r="W169" s="44"/>
      <c r="X169" s="27"/>
      <c r="Z169" s="44"/>
      <c r="AA169" s="27"/>
      <c r="AC169" s="44"/>
      <c r="AD169" s="27"/>
      <c r="AF169" s="44"/>
      <c r="AG169" s="27"/>
      <c r="AH169" s="8"/>
      <c r="AI169" s="44"/>
      <c r="AJ169" s="27"/>
    </row>
    <row r="170">
      <c r="B170" s="44"/>
      <c r="C170" s="27"/>
      <c r="E170" s="44"/>
      <c r="F170" s="27"/>
      <c r="H170" s="44"/>
      <c r="I170" s="27"/>
      <c r="K170" s="44"/>
      <c r="L170" s="27"/>
      <c r="N170" s="44"/>
      <c r="O170" s="27"/>
      <c r="Q170" s="44"/>
      <c r="R170" s="27"/>
      <c r="T170" s="44"/>
      <c r="U170" s="27"/>
      <c r="W170" s="44"/>
      <c r="X170" s="27"/>
      <c r="Z170" s="44"/>
      <c r="AA170" s="27"/>
      <c r="AC170" s="44"/>
      <c r="AD170" s="27"/>
      <c r="AF170" s="44"/>
      <c r="AG170" s="27"/>
      <c r="AH170" s="8"/>
      <c r="AI170" s="44"/>
      <c r="AJ170" s="27"/>
    </row>
    <row r="171">
      <c r="B171" s="44"/>
      <c r="C171" s="27"/>
      <c r="E171" s="44"/>
      <c r="F171" s="27"/>
      <c r="H171" s="44"/>
      <c r="I171" s="27"/>
      <c r="K171" s="44"/>
      <c r="L171" s="27"/>
      <c r="N171" s="44"/>
      <c r="O171" s="27"/>
      <c r="Q171" s="44"/>
      <c r="R171" s="27"/>
      <c r="T171" s="44"/>
      <c r="U171" s="27"/>
      <c r="W171" s="44"/>
      <c r="X171" s="27"/>
      <c r="Z171" s="44"/>
      <c r="AA171" s="27"/>
      <c r="AC171" s="44"/>
      <c r="AD171" s="27"/>
      <c r="AF171" s="44"/>
      <c r="AG171" s="27"/>
      <c r="AH171" s="8"/>
      <c r="AI171" s="44"/>
      <c r="AJ171" s="27"/>
    </row>
    <row r="172">
      <c r="B172" s="44"/>
      <c r="C172" s="27"/>
      <c r="E172" s="44"/>
      <c r="F172" s="27"/>
      <c r="H172" s="44"/>
      <c r="I172" s="27"/>
      <c r="K172" s="44"/>
      <c r="L172" s="27"/>
      <c r="N172" s="44"/>
      <c r="O172" s="27"/>
      <c r="Q172" s="44"/>
      <c r="R172" s="27"/>
      <c r="T172" s="44"/>
      <c r="U172" s="27"/>
      <c r="W172" s="44"/>
      <c r="X172" s="27"/>
      <c r="Z172" s="44"/>
      <c r="AA172" s="27"/>
      <c r="AC172" s="44"/>
      <c r="AD172" s="27"/>
      <c r="AF172" s="44"/>
      <c r="AG172" s="27"/>
      <c r="AH172" s="8"/>
      <c r="AI172" s="44"/>
      <c r="AJ172" s="27"/>
    </row>
    <row r="173">
      <c r="B173" s="44"/>
      <c r="C173" s="27"/>
      <c r="E173" s="44"/>
      <c r="F173" s="27"/>
      <c r="H173" s="44"/>
      <c r="I173" s="27"/>
      <c r="K173" s="44"/>
      <c r="L173" s="27"/>
      <c r="N173" s="44"/>
      <c r="O173" s="27"/>
      <c r="Q173" s="44"/>
      <c r="R173" s="27"/>
      <c r="T173" s="44"/>
      <c r="U173" s="27"/>
      <c r="W173" s="44"/>
      <c r="X173" s="27"/>
      <c r="Z173" s="44"/>
      <c r="AA173" s="27"/>
      <c r="AC173" s="44"/>
      <c r="AD173" s="27"/>
      <c r="AF173" s="44"/>
      <c r="AG173" s="27"/>
      <c r="AH173" s="8"/>
      <c r="AI173" s="44"/>
      <c r="AJ173" s="27"/>
    </row>
    <row r="174">
      <c r="B174" s="44"/>
      <c r="C174" s="27"/>
      <c r="E174" s="44"/>
      <c r="F174" s="27"/>
      <c r="H174" s="44"/>
      <c r="I174" s="27"/>
      <c r="K174" s="44"/>
      <c r="L174" s="27"/>
      <c r="N174" s="44"/>
      <c r="O174" s="27"/>
      <c r="Q174" s="44"/>
      <c r="R174" s="27"/>
      <c r="T174" s="44"/>
      <c r="U174" s="27"/>
      <c r="W174" s="44"/>
      <c r="X174" s="27"/>
      <c r="Z174" s="44"/>
      <c r="AA174" s="27"/>
      <c r="AC174" s="44"/>
      <c r="AD174" s="27"/>
      <c r="AF174" s="44"/>
      <c r="AG174" s="27"/>
      <c r="AH174" s="8"/>
      <c r="AI174" s="44"/>
      <c r="AJ174" s="27"/>
    </row>
    <row r="175">
      <c r="B175" s="44"/>
      <c r="C175" s="27"/>
      <c r="E175" s="44"/>
      <c r="F175" s="27"/>
      <c r="H175" s="44"/>
      <c r="I175" s="27"/>
      <c r="K175" s="44"/>
      <c r="L175" s="27"/>
      <c r="N175" s="44"/>
      <c r="O175" s="27"/>
      <c r="Q175" s="44"/>
      <c r="R175" s="27"/>
      <c r="T175" s="44"/>
      <c r="U175" s="27"/>
      <c r="W175" s="44"/>
      <c r="X175" s="27"/>
      <c r="Z175" s="44"/>
      <c r="AA175" s="27"/>
      <c r="AC175" s="44"/>
      <c r="AD175" s="27"/>
      <c r="AF175" s="44"/>
      <c r="AG175" s="27"/>
      <c r="AH175" s="8"/>
      <c r="AI175" s="44"/>
      <c r="AJ175" s="27"/>
    </row>
    <row r="176">
      <c r="B176" s="44"/>
      <c r="C176" s="27"/>
      <c r="E176" s="44"/>
      <c r="F176" s="27"/>
      <c r="H176" s="44"/>
      <c r="I176" s="27"/>
      <c r="K176" s="44"/>
      <c r="L176" s="27"/>
      <c r="N176" s="44"/>
      <c r="O176" s="27"/>
      <c r="Q176" s="44"/>
      <c r="R176" s="27"/>
      <c r="T176" s="44"/>
      <c r="U176" s="27"/>
      <c r="W176" s="44"/>
      <c r="X176" s="27"/>
      <c r="Z176" s="44"/>
      <c r="AA176" s="27"/>
      <c r="AC176" s="44"/>
      <c r="AD176" s="27"/>
      <c r="AF176" s="44"/>
      <c r="AG176" s="27"/>
      <c r="AH176" s="8"/>
      <c r="AI176" s="44"/>
      <c r="AJ176" s="27"/>
    </row>
    <row r="177">
      <c r="B177" s="44"/>
      <c r="C177" s="27"/>
      <c r="E177" s="44"/>
      <c r="F177" s="27"/>
      <c r="H177" s="44"/>
      <c r="I177" s="27"/>
      <c r="K177" s="44"/>
      <c r="L177" s="27"/>
      <c r="N177" s="44"/>
      <c r="O177" s="27"/>
      <c r="Q177" s="44"/>
      <c r="R177" s="27"/>
      <c r="T177" s="44"/>
      <c r="U177" s="27"/>
      <c r="W177" s="44"/>
      <c r="X177" s="27"/>
      <c r="Z177" s="44"/>
      <c r="AA177" s="27"/>
      <c r="AC177" s="44"/>
      <c r="AD177" s="27"/>
      <c r="AF177" s="44"/>
      <c r="AG177" s="27"/>
      <c r="AH177" s="8"/>
      <c r="AI177" s="44"/>
      <c r="AJ177" s="27"/>
    </row>
    <row r="178">
      <c r="B178" s="44"/>
      <c r="C178" s="27"/>
      <c r="E178" s="44"/>
      <c r="F178" s="27"/>
      <c r="H178" s="44"/>
      <c r="I178" s="27"/>
      <c r="K178" s="44"/>
      <c r="L178" s="27"/>
      <c r="N178" s="44"/>
      <c r="O178" s="27"/>
      <c r="Q178" s="44"/>
      <c r="R178" s="27"/>
      <c r="T178" s="44"/>
      <c r="U178" s="27"/>
      <c r="W178" s="44"/>
      <c r="X178" s="27"/>
      <c r="Z178" s="44"/>
      <c r="AA178" s="27"/>
      <c r="AC178" s="44"/>
      <c r="AD178" s="27"/>
      <c r="AF178" s="44"/>
      <c r="AG178" s="27"/>
      <c r="AH178" s="8"/>
      <c r="AI178" s="44"/>
      <c r="AJ178" s="27"/>
    </row>
    <row r="179">
      <c r="B179" s="44"/>
      <c r="C179" s="27"/>
      <c r="E179" s="44"/>
      <c r="F179" s="27"/>
      <c r="H179" s="44"/>
      <c r="I179" s="27"/>
      <c r="K179" s="44"/>
      <c r="L179" s="27"/>
      <c r="N179" s="44"/>
      <c r="O179" s="27"/>
      <c r="Q179" s="44"/>
      <c r="R179" s="27"/>
      <c r="T179" s="44"/>
      <c r="U179" s="27"/>
      <c r="W179" s="44"/>
      <c r="X179" s="27"/>
      <c r="Z179" s="44"/>
      <c r="AA179" s="27"/>
      <c r="AC179" s="44"/>
      <c r="AD179" s="27"/>
      <c r="AF179" s="44"/>
      <c r="AG179" s="27"/>
      <c r="AH179" s="8"/>
      <c r="AI179" s="44"/>
      <c r="AJ179" s="27"/>
    </row>
    <row r="180">
      <c r="B180" s="44"/>
      <c r="C180" s="27"/>
      <c r="E180" s="44"/>
      <c r="F180" s="27"/>
      <c r="H180" s="44"/>
      <c r="I180" s="27"/>
      <c r="K180" s="44"/>
      <c r="L180" s="27"/>
      <c r="N180" s="44"/>
      <c r="O180" s="27"/>
      <c r="Q180" s="44"/>
      <c r="R180" s="27"/>
      <c r="T180" s="44"/>
      <c r="U180" s="27"/>
      <c r="W180" s="44"/>
      <c r="X180" s="27"/>
      <c r="Z180" s="44"/>
      <c r="AA180" s="27"/>
      <c r="AC180" s="44"/>
      <c r="AD180" s="27"/>
      <c r="AF180" s="44"/>
      <c r="AG180" s="27"/>
      <c r="AH180" s="8"/>
      <c r="AI180" s="44"/>
      <c r="AJ180" s="27"/>
    </row>
    <row r="181">
      <c r="B181" s="44"/>
      <c r="C181" s="27"/>
      <c r="E181" s="44"/>
      <c r="F181" s="27"/>
      <c r="H181" s="44"/>
      <c r="I181" s="27"/>
      <c r="K181" s="44"/>
      <c r="L181" s="27"/>
      <c r="N181" s="44"/>
      <c r="O181" s="27"/>
      <c r="Q181" s="44"/>
      <c r="R181" s="27"/>
      <c r="T181" s="44"/>
      <c r="U181" s="27"/>
      <c r="W181" s="44"/>
      <c r="X181" s="27"/>
      <c r="Z181" s="44"/>
      <c r="AA181" s="27"/>
      <c r="AC181" s="44"/>
      <c r="AD181" s="27"/>
      <c r="AF181" s="44"/>
      <c r="AG181" s="27"/>
      <c r="AH181" s="8"/>
      <c r="AI181" s="44"/>
      <c r="AJ181" s="27"/>
    </row>
    <row r="182">
      <c r="B182" s="44"/>
      <c r="C182" s="27"/>
      <c r="E182" s="44"/>
      <c r="F182" s="27"/>
      <c r="H182" s="44"/>
      <c r="I182" s="27"/>
      <c r="K182" s="44"/>
      <c r="L182" s="27"/>
      <c r="N182" s="44"/>
      <c r="O182" s="27"/>
      <c r="Q182" s="44"/>
      <c r="R182" s="27"/>
      <c r="T182" s="44"/>
      <c r="U182" s="27"/>
      <c r="W182" s="44"/>
      <c r="X182" s="27"/>
      <c r="Z182" s="44"/>
      <c r="AA182" s="27"/>
      <c r="AC182" s="44"/>
      <c r="AD182" s="27"/>
      <c r="AF182" s="44"/>
      <c r="AG182" s="27"/>
      <c r="AH182" s="8"/>
      <c r="AI182" s="44"/>
      <c r="AJ182" s="27"/>
    </row>
    <row r="183">
      <c r="B183" s="44"/>
      <c r="C183" s="27"/>
      <c r="E183" s="44"/>
      <c r="F183" s="27"/>
      <c r="H183" s="44"/>
      <c r="I183" s="27"/>
      <c r="K183" s="44"/>
      <c r="L183" s="27"/>
      <c r="N183" s="44"/>
      <c r="O183" s="27"/>
      <c r="Q183" s="44"/>
      <c r="R183" s="27"/>
      <c r="T183" s="44"/>
      <c r="U183" s="27"/>
      <c r="W183" s="44"/>
      <c r="X183" s="27"/>
      <c r="Z183" s="44"/>
      <c r="AA183" s="27"/>
      <c r="AC183" s="44"/>
      <c r="AD183" s="27"/>
      <c r="AF183" s="44"/>
      <c r="AG183" s="27"/>
      <c r="AH183" s="8"/>
      <c r="AI183" s="44"/>
      <c r="AJ183" s="27"/>
    </row>
    <row r="184">
      <c r="B184" s="44"/>
      <c r="C184" s="27"/>
      <c r="E184" s="44"/>
      <c r="F184" s="27"/>
      <c r="H184" s="44"/>
      <c r="I184" s="27"/>
      <c r="K184" s="44"/>
      <c r="L184" s="27"/>
      <c r="N184" s="44"/>
      <c r="O184" s="27"/>
      <c r="Q184" s="44"/>
      <c r="R184" s="27"/>
      <c r="T184" s="44"/>
      <c r="U184" s="27"/>
      <c r="W184" s="44"/>
      <c r="X184" s="27"/>
      <c r="Z184" s="44"/>
      <c r="AA184" s="27"/>
      <c r="AC184" s="44"/>
      <c r="AD184" s="27"/>
      <c r="AF184" s="44"/>
      <c r="AG184" s="27"/>
      <c r="AH184" s="8"/>
      <c r="AI184" s="44"/>
      <c r="AJ184" s="27"/>
    </row>
    <row r="185">
      <c r="B185" s="44"/>
      <c r="C185" s="27"/>
      <c r="E185" s="44"/>
      <c r="F185" s="27"/>
      <c r="H185" s="44"/>
      <c r="I185" s="27"/>
      <c r="K185" s="44"/>
      <c r="L185" s="27"/>
      <c r="N185" s="44"/>
      <c r="O185" s="27"/>
      <c r="Q185" s="44"/>
      <c r="R185" s="27"/>
      <c r="T185" s="44"/>
      <c r="U185" s="27"/>
      <c r="W185" s="44"/>
      <c r="X185" s="27"/>
      <c r="Z185" s="44"/>
      <c r="AA185" s="27"/>
      <c r="AC185" s="44"/>
      <c r="AD185" s="27"/>
      <c r="AF185" s="44"/>
      <c r="AG185" s="27"/>
      <c r="AH185" s="8"/>
      <c r="AI185" s="44"/>
      <c r="AJ185" s="27"/>
    </row>
    <row r="186">
      <c r="B186" s="44"/>
      <c r="C186" s="27"/>
      <c r="E186" s="44"/>
      <c r="F186" s="27"/>
      <c r="H186" s="44"/>
      <c r="I186" s="27"/>
      <c r="K186" s="44"/>
      <c r="L186" s="27"/>
      <c r="N186" s="44"/>
      <c r="O186" s="27"/>
      <c r="Q186" s="44"/>
      <c r="R186" s="27"/>
      <c r="T186" s="44"/>
      <c r="U186" s="27"/>
      <c r="W186" s="44"/>
      <c r="X186" s="27"/>
      <c r="Z186" s="44"/>
      <c r="AA186" s="27"/>
      <c r="AC186" s="44"/>
      <c r="AD186" s="27"/>
      <c r="AF186" s="44"/>
      <c r="AG186" s="27"/>
      <c r="AH186" s="8"/>
      <c r="AI186" s="44"/>
      <c r="AJ186" s="27"/>
    </row>
    <row r="187">
      <c r="B187" s="44"/>
      <c r="C187" s="27"/>
      <c r="E187" s="44"/>
      <c r="F187" s="27"/>
      <c r="H187" s="44"/>
      <c r="I187" s="27"/>
      <c r="K187" s="44"/>
      <c r="L187" s="27"/>
      <c r="N187" s="44"/>
      <c r="O187" s="27"/>
      <c r="Q187" s="44"/>
      <c r="R187" s="27"/>
      <c r="T187" s="44"/>
      <c r="U187" s="27"/>
      <c r="W187" s="44"/>
      <c r="X187" s="27"/>
      <c r="Z187" s="44"/>
      <c r="AA187" s="27"/>
      <c r="AC187" s="44"/>
      <c r="AD187" s="27"/>
      <c r="AF187" s="44"/>
      <c r="AG187" s="27"/>
      <c r="AH187" s="8"/>
      <c r="AI187" s="44"/>
      <c r="AJ187" s="27"/>
    </row>
    <row r="188">
      <c r="B188" s="44"/>
      <c r="C188" s="27"/>
      <c r="E188" s="44"/>
      <c r="F188" s="27"/>
      <c r="H188" s="44"/>
      <c r="I188" s="27"/>
      <c r="K188" s="44"/>
      <c r="L188" s="27"/>
      <c r="N188" s="44"/>
      <c r="O188" s="27"/>
      <c r="Q188" s="44"/>
      <c r="R188" s="27"/>
      <c r="T188" s="44"/>
      <c r="U188" s="27"/>
      <c r="W188" s="44"/>
      <c r="X188" s="27"/>
      <c r="Z188" s="44"/>
      <c r="AA188" s="27"/>
      <c r="AC188" s="44"/>
      <c r="AD188" s="27"/>
      <c r="AF188" s="44"/>
      <c r="AG188" s="27"/>
      <c r="AH188" s="8"/>
      <c r="AI188" s="44"/>
      <c r="AJ188" s="27"/>
    </row>
    <row r="189">
      <c r="B189" s="44"/>
      <c r="C189" s="27"/>
      <c r="E189" s="44"/>
      <c r="F189" s="27"/>
      <c r="H189" s="44"/>
      <c r="I189" s="27"/>
      <c r="K189" s="44"/>
      <c r="L189" s="27"/>
      <c r="N189" s="44"/>
      <c r="O189" s="27"/>
      <c r="Q189" s="44"/>
      <c r="R189" s="27"/>
      <c r="T189" s="44"/>
      <c r="U189" s="27"/>
      <c r="W189" s="44"/>
      <c r="X189" s="27"/>
      <c r="Z189" s="44"/>
      <c r="AA189" s="27"/>
      <c r="AC189" s="44"/>
      <c r="AD189" s="27"/>
      <c r="AF189" s="44"/>
      <c r="AG189" s="27"/>
      <c r="AH189" s="8"/>
      <c r="AI189" s="44"/>
      <c r="AJ189" s="27"/>
    </row>
    <row r="190">
      <c r="B190" s="44"/>
      <c r="C190" s="27"/>
      <c r="E190" s="44"/>
      <c r="F190" s="27"/>
      <c r="H190" s="44"/>
      <c r="I190" s="27"/>
      <c r="K190" s="44"/>
      <c r="L190" s="27"/>
      <c r="N190" s="44"/>
      <c r="O190" s="27"/>
      <c r="Q190" s="44"/>
      <c r="R190" s="27"/>
      <c r="T190" s="44"/>
      <c r="U190" s="27"/>
      <c r="W190" s="44"/>
      <c r="X190" s="27"/>
      <c r="Z190" s="44"/>
      <c r="AA190" s="27"/>
      <c r="AC190" s="44"/>
      <c r="AD190" s="27"/>
      <c r="AF190" s="44"/>
      <c r="AG190" s="27"/>
      <c r="AH190" s="8"/>
      <c r="AI190" s="44"/>
      <c r="AJ190" s="27"/>
    </row>
    <row r="191">
      <c r="B191" s="44"/>
      <c r="C191" s="27"/>
      <c r="E191" s="44"/>
      <c r="F191" s="27"/>
      <c r="H191" s="44"/>
      <c r="I191" s="27"/>
      <c r="K191" s="44"/>
      <c r="L191" s="27"/>
      <c r="N191" s="44"/>
      <c r="O191" s="27"/>
      <c r="Q191" s="44"/>
      <c r="R191" s="27"/>
      <c r="T191" s="44"/>
      <c r="U191" s="27"/>
      <c r="W191" s="44"/>
      <c r="X191" s="27"/>
      <c r="Z191" s="44"/>
      <c r="AA191" s="27"/>
      <c r="AC191" s="44"/>
      <c r="AD191" s="27"/>
      <c r="AF191" s="44"/>
      <c r="AG191" s="27"/>
      <c r="AH191" s="8"/>
      <c r="AI191" s="44"/>
      <c r="AJ191" s="27"/>
    </row>
    <row r="192">
      <c r="B192" s="44"/>
      <c r="C192" s="27"/>
      <c r="E192" s="44"/>
      <c r="F192" s="27"/>
      <c r="H192" s="44"/>
      <c r="I192" s="27"/>
      <c r="K192" s="44"/>
      <c r="L192" s="27"/>
      <c r="N192" s="44"/>
      <c r="O192" s="27"/>
      <c r="Q192" s="44"/>
      <c r="R192" s="27"/>
      <c r="T192" s="44"/>
      <c r="U192" s="27"/>
      <c r="W192" s="44"/>
      <c r="X192" s="27"/>
      <c r="Z192" s="44"/>
      <c r="AA192" s="27"/>
      <c r="AC192" s="44"/>
      <c r="AD192" s="27"/>
      <c r="AF192" s="44"/>
      <c r="AG192" s="27"/>
      <c r="AH192" s="8"/>
      <c r="AI192" s="44"/>
      <c r="AJ192" s="27"/>
    </row>
    <row r="193">
      <c r="B193" s="44"/>
      <c r="C193" s="27"/>
      <c r="E193" s="44"/>
      <c r="F193" s="27"/>
      <c r="H193" s="44"/>
      <c r="I193" s="27"/>
      <c r="K193" s="44"/>
      <c r="L193" s="27"/>
      <c r="N193" s="44"/>
      <c r="O193" s="27"/>
      <c r="Q193" s="44"/>
      <c r="R193" s="27"/>
      <c r="T193" s="44"/>
      <c r="U193" s="27"/>
      <c r="W193" s="44"/>
      <c r="X193" s="27"/>
      <c r="Z193" s="44"/>
      <c r="AA193" s="27"/>
      <c r="AC193" s="44"/>
      <c r="AD193" s="27"/>
      <c r="AF193" s="44"/>
      <c r="AG193" s="27"/>
      <c r="AH193" s="8"/>
      <c r="AI193" s="44"/>
      <c r="AJ193" s="27"/>
    </row>
    <row r="194">
      <c r="B194" s="44"/>
      <c r="C194" s="27"/>
      <c r="E194" s="44"/>
      <c r="F194" s="27"/>
      <c r="H194" s="44"/>
      <c r="I194" s="27"/>
      <c r="K194" s="44"/>
      <c r="L194" s="27"/>
      <c r="N194" s="44"/>
      <c r="O194" s="27"/>
      <c r="Q194" s="44"/>
      <c r="R194" s="27"/>
      <c r="T194" s="44"/>
      <c r="U194" s="27"/>
      <c r="W194" s="44"/>
      <c r="X194" s="27"/>
      <c r="Z194" s="44"/>
      <c r="AA194" s="27"/>
      <c r="AC194" s="44"/>
      <c r="AD194" s="27"/>
      <c r="AF194" s="44"/>
      <c r="AG194" s="27"/>
      <c r="AH194" s="8"/>
      <c r="AI194" s="44"/>
      <c r="AJ194" s="27"/>
    </row>
    <row r="195">
      <c r="B195" s="44"/>
      <c r="C195" s="27"/>
      <c r="E195" s="44"/>
      <c r="F195" s="27"/>
      <c r="H195" s="44"/>
      <c r="I195" s="27"/>
      <c r="K195" s="44"/>
      <c r="L195" s="27"/>
      <c r="N195" s="44"/>
      <c r="O195" s="27"/>
      <c r="Q195" s="44"/>
      <c r="R195" s="27"/>
      <c r="T195" s="44"/>
      <c r="U195" s="27"/>
      <c r="W195" s="44"/>
      <c r="X195" s="27"/>
      <c r="Z195" s="44"/>
      <c r="AA195" s="27"/>
      <c r="AC195" s="44"/>
      <c r="AD195" s="27"/>
      <c r="AF195" s="44"/>
      <c r="AG195" s="27"/>
      <c r="AH195" s="8"/>
      <c r="AI195" s="44"/>
      <c r="AJ195" s="27"/>
    </row>
    <row r="196">
      <c r="B196" s="44"/>
      <c r="C196" s="27"/>
      <c r="E196" s="44"/>
      <c r="F196" s="27"/>
      <c r="H196" s="44"/>
      <c r="I196" s="27"/>
      <c r="K196" s="44"/>
      <c r="L196" s="27"/>
      <c r="N196" s="44"/>
      <c r="O196" s="27"/>
      <c r="Q196" s="44"/>
      <c r="R196" s="27"/>
      <c r="T196" s="44"/>
      <c r="U196" s="27"/>
      <c r="W196" s="44"/>
      <c r="X196" s="27"/>
      <c r="Z196" s="44"/>
      <c r="AA196" s="27"/>
      <c r="AC196" s="44"/>
      <c r="AD196" s="27"/>
      <c r="AF196" s="44"/>
      <c r="AG196" s="27"/>
      <c r="AH196" s="8"/>
      <c r="AI196" s="44"/>
      <c r="AJ196" s="27"/>
    </row>
    <row r="197">
      <c r="B197" s="44"/>
      <c r="C197" s="27"/>
      <c r="E197" s="44"/>
      <c r="F197" s="27"/>
      <c r="H197" s="44"/>
      <c r="I197" s="27"/>
      <c r="K197" s="44"/>
      <c r="L197" s="27"/>
      <c r="N197" s="44"/>
      <c r="O197" s="27"/>
      <c r="Q197" s="44"/>
      <c r="R197" s="27"/>
      <c r="T197" s="44"/>
      <c r="U197" s="27"/>
      <c r="W197" s="44"/>
      <c r="X197" s="27"/>
      <c r="Z197" s="44"/>
      <c r="AA197" s="27"/>
      <c r="AC197" s="44"/>
      <c r="AD197" s="27"/>
      <c r="AF197" s="44"/>
      <c r="AG197" s="27"/>
      <c r="AH197" s="8"/>
      <c r="AI197" s="44"/>
      <c r="AJ197" s="27"/>
    </row>
    <row r="198">
      <c r="B198" s="44"/>
      <c r="C198" s="27"/>
      <c r="E198" s="44"/>
      <c r="F198" s="27"/>
      <c r="H198" s="44"/>
      <c r="I198" s="27"/>
      <c r="K198" s="44"/>
      <c r="L198" s="27"/>
      <c r="N198" s="44"/>
      <c r="O198" s="27"/>
      <c r="Q198" s="44"/>
      <c r="R198" s="27"/>
      <c r="T198" s="44"/>
      <c r="U198" s="27"/>
      <c r="W198" s="44"/>
      <c r="X198" s="27"/>
      <c r="Z198" s="44"/>
      <c r="AA198" s="27"/>
      <c r="AC198" s="44"/>
      <c r="AD198" s="27"/>
      <c r="AF198" s="44"/>
      <c r="AG198" s="27"/>
      <c r="AH198" s="8"/>
      <c r="AI198" s="44"/>
      <c r="AJ198" s="27"/>
    </row>
    <row r="199">
      <c r="B199" s="44"/>
      <c r="C199" s="27"/>
      <c r="E199" s="44"/>
      <c r="F199" s="27"/>
      <c r="H199" s="44"/>
      <c r="I199" s="27"/>
      <c r="K199" s="44"/>
      <c r="L199" s="27"/>
      <c r="N199" s="44"/>
      <c r="O199" s="27"/>
      <c r="Q199" s="44"/>
      <c r="R199" s="27"/>
      <c r="T199" s="44"/>
      <c r="U199" s="27"/>
      <c r="W199" s="44"/>
      <c r="X199" s="27"/>
      <c r="Z199" s="44"/>
      <c r="AA199" s="27"/>
      <c r="AC199" s="44"/>
      <c r="AD199" s="27"/>
      <c r="AF199" s="44"/>
      <c r="AG199" s="27"/>
      <c r="AH199" s="8"/>
      <c r="AI199" s="44"/>
      <c r="AJ199" s="27"/>
    </row>
    <row r="200">
      <c r="B200" s="44"/>
      <c r="C200" s="27"/>
      <c r="E200" s="44"/>
      <c r="F200" s="27"/>
      <c r="H200" s="44"/>
      <c r="I200" s="27"/>
      <c r="K200" s="44"/>
      <c r="L200" s="27"/>
      <c r="N200" s="44"/>
      <c r="O200" s="27"/>
      <c r="Q200" s="44"/>
      <c r="R200" s="27"/>
      <c r="T200" s="44"/>
      <c r="U200" s="27"/>
      <c r="W200" s="44"/>
      <c r="X200" s="27"/>
      <c r="Z200" s="44"/>
      <c r="AA200" s="27"/>
      <c r="AC200" s="44"/>
      <c r="AD200" s="27"/>
      <c r="AF200" s="44"/>
      <c r="AG200" s="27"/>
      <c r="AH200" s="8"/>
      <c r="AI200" s="44"/>
      <c r="AJ200" s="27"/>
    </row>
    <row r="201">
      <c r="B201" s="44"/>
      <c r="C201" s="27"/>
      <c r="E201" s="44"/>
      <c r="F201" s="27"/>
      <c r="H201" s="44"/>
      <c r="I201" s="27"/>
      <c r="K201" s="44"/>
      <c r="L201" s="27"/>
      <c r="N201" s="44"/>
      <c r="O201" s="27"/>
      <c r="Q201" s="44"/>
      <c r="R201" s="27"/>
      <c r="T201" s="44"/>
      <c r="U201" s="27"/>
      <c r="W201" s="44"/>
      <c r="X201" s="27"/>
      <c r="Z201" s="44"/>
      <c r="AA201" s="27"/>
      <c r="AC201" s="44"/>
      <c r="AD201" s="27"/>
      <c r="AF201" s="44"/>
      <c r="AG201" s="27"/>
      <c r="AH201" s="8"/>
      <c r="AI201" s="44"/>
      <c r="AJ201" s="27"/>
    </row>
    <row r="202">
      <c r="B202" s="44"/>
      <c r="C202" s="27"/>
      <c r="E202" s="44"/>
      <c r="F202" s="27"/>
      <c r="H202" s="44"/>
      <c r="I202" s="27"/>
      <c r="K202" s="44"/>
      <c r="L202" s="27"/>
      <c r="N202" s="44"/>
      <c r="O202" s="27"/>
      <c r="Q202" s="44"/>
      <c r="R202" s="27"/>
      <c r="T202" s="44"/>
      <c r="U202" s="27"/>
      <c r="W202" s="44"/>
      <c r="X202" s="27"/>
      <c r="Z202" s="44"/>
      <c r="AA202" s="27"/>
      <c r="AC202" s="44"/>
      <c r="AD202" s="27"/>
      <c r="AF202" s="44"/>
      <c r="AG202" s="27"/>
      <c r="AH202" s="8"/>
      <c r="AI202" s="44"/>
      <c r="AJ202" s="27"/>
    </row>
    <row r="203">
      <c r="B203" s="44"/>
      <c r="C203" s="27"/>
      <c r="E203" s="44"/>
      <c r="F203" s="27"/>
      <c r="H203" s="44"/>
      <c r="I203" s="27"/>
      <c r="K203" s="44"/>
      <c r="L203" s="27"/>
      <c r="N203" s="44"/>
      <c r="O203" s="27"/>
      <c r="Q203" s="44"/>
      <c r="R203" s="27"/>
      <c r="T203" s="44"/>
      <c r="U203" s="27"/>
      <c r="W203" s="44"/>
      <c r="X203" s="27"/>
      <c r="Z203" s="44"/>
      <c r="AA203" s="27"/>
      <c r="AC203" s="44"/>
      <c r="AD203" s="27"/>
      <c r="AF203" s="44"/>
      <c r="AG203" s="27"/>
      <c r="AH203" s="8"/>
      <c r="AI203" s="44"/>
      <c r="AJ203" s="27"/>
    </row>
    <row r="204">
      <c r="B204" s="44"/>
      <c r="C204" s="27"/>
      <c r="E204" s="44"/>
      <c r="F204" s="27"/>
      <c r="H204" s="44"/>
      <c r="I204" s="27"/>
      <c r="K204" s="44"/>
      <c r="L204" s="27"/>
      <c r="N204" s="44"/>
      <c r="O204" s="27"/>
      <c r="Q204" s="44"/>
      <c r="R204" s="27"/>
      <c r="T204" s="44"/>
      <c r="U204" s="27"/>
      <c r="W204" s="44"/>
      <c r="X204" s="27"/>
      <c r="Z204" s="44"/>
      <c r="AA204" s="27"/>
      <c r="AC204" s="44"/>
      <c r="AD204" s="27"/>
      <c r="AF204" s="44"/>
      <c r="AG204" s="27"/>
      <c r="AH204" s="8"/>
      <c r="AI204" s="44"/>
      <c r="AJ204" s="27"/>
    </row>
    <row r="205">
      <c r="B205" s="44"/>
      <c r="C205" s="27"/>
      <c r="E205" s="44"/>
      <c r="F205" s="27"/>
      <c r="H205" s="44"/>
      <c r="I205" s="27"/>
      <c r="K205" s="44"/>
      <c r="L205" s="27"/>
      <c r="N205" s="44"/>
      <c r="O205" s="27"/>
      <c r="Q205" s="44"/>
      <c r="R205" s="27"/>
      <c r="T205" s="44"/>
      <c r="U205" s="27"/>
      <c r="W205" s="44"/>
      <c r="X205" s="27"/>
      <c r="Z205" s="44"/>
      <c r="AA205" s="27"/>
      <c r="AC205" s="44"/>
      <c r="AD205" s="27"/>
      <c r="AF205" s="44"/>
      <c r="AG205" s="27"/>
      <c r="AH205" s="8"/>
      <c r="AI205" s="44"/>
      <c r="AJ205" s="27"/>
    </row>
    <row r="206">
      <c r="B206" s="44"/>
      <c r="C206" s="27"/>
      <c r="E206" s="44"/>
      <c r="F206" s="27"/>
      <c r="H206" s="44"/>
      <c r="I206" s="27"/>
      <c r="K206" s="44"/>
      <c r="L206" s="27"/>
      <c r="N206" s="44"/>
      <c r="O206" s="27"/>
      <c r="Q206" s="44"/>
      <c r="R206" s="27"/>
      <c r="T206" s="44"/>
      <c r="U206" s="27"/>
      <c r="W206" s="44"/>
      <c r="X206" s="27"/>
      <c r="Z206" s="44"/>
      <c r="AA206" s="27"/>
      <c r="AC206" s="44"/>
      <c r="AD206" s="27"/>
      <c r="AF206" s="44"/>
      <c r="AG206" s="27"/>
      <c r="AH206" s="8"/>
      <c r="AI206" s="44"/>
      <c r="AJ206" s="27"/>
    </row>
    <row r="207">
      <c r="B207" s="44"/>
      <c r="C207" s="27"/>
      <c r="E207" s="44"/>
      <c r="F207" s="27"/>
      <c r="H207" s="44"/>
      <c r="I207" s="27"/>
      <c r="K207" s="44"/>
      <c r="L207" s="27"/>
      <c r="N207" s="44"/>
      <c r="O207" s="27"/>
      <c r="Q207" s="44"/>
      <c r="R207" s="27"/>
      <c r="T207" s="44"/>
      <c r="U207" s="27"/>
      <c r="W207" s="44"/>
      <c r="X207" s="27"/>
      <c r="Z207" s="44"/>
      <c r="AA207" s="27"/>
      <c r="AC207" s="44"/>
      <c r="AD207" s="27"/>
      <c r="AF207" s="44"/>
      <c r="AG207" s="27"/>
      <c r="AH207" s="8"/>
      <c r="AI207" s="44"/>
      <c r="AJ207" s="27"/>
    </row>
    <row r="208">
      <c r="B208" s="44"/>
      <c r="C208" s="27"/>
      <c r="E208" s="44"/>
      <c r="F208" s="27"/>
      <c r="H208" s="44"/>
      <c r="I208" s="27"/>
      <c r="K208" s="44"/>
      <c r="L208" s="27"/>
      <c r="N208" s="44"/>
      <c r="O208" s="27"/>
      <c r="Q208" s="44"/>
      <c r="R208" s="27"/>
      <c r="T208" s="44"/>
      <c r="U208" s="27"/>
      <c r="W208" s="44"/>
      <c r="X208" s="27"/>
      <c r="Z208" s="44"/>
      <c r="AA208" s="27"/>
      <c r="AC208" s="44"/>
      <c r="AD208" s="27"/>
      <c r="AF208" s="44"/>
      <c r="AG208" s="27"/>
      <c r="AH208" s="8"/>
      <c r="AI208" s="44"/>
      <c r="AJ208" s="27"/>
    </row>
    <row r="209">
      <c r="B209" s="44"/>
      <c r="C209" s="27"/>
      <c r="E209" s="44"/>
      <c r="F209" s="27"/>
      <c r="H209" s="44"/>
      <c r="I209" s="27"/>
      <c r="K209" s="44"/>
      <c r="L209" s="27"/>
      <c r="N209" s="44"/>
      <c r="O209" s="27"/>
      <c r="Q209" s="44"/>
      <c r="R209" s="27"/>
      <c r="T209" s="44"/>
      <c r="U209" s="27"/>
      <c r="W209" s="44"/>
      <c r="X209" s="27"/>
      <c r="Z209" s="44"/>
      <c r="AA209" s="27"/>
      <c r="AC209" s="44"/>
      <c r="AD209" s="27"/>
      <c r="AF209" s="44"/>
      <c r="AG209" s="27"/>
      <c r="AH209" s="8"/>
      <c r="AI209" s="44"/>
      <c r="AJ209" s="27"/>
    </row>
    <row r="210">
      <c r="B210" s="44"/>
      <c r="C210" s="27"/>
      <c r="E210" s="44"/>
      <c r="F210" s="27"/>
      <c r="H210" s="44"/>
      <c r="I210" s="27"/>
      <c r="K210" s="44"/>
      <c r="L210" s="27"/>
      <c r="N210" s="44"/>
      <c r="O210" s="27"/>
      <c r="Q210" s="44"/>
      <c r="R210" s="27"/>
      <c r="T210" s="44"/>
      <c r="U210" s="27"/>
      <c r="W210" s="44"/>
      <c r="X210" s="27"/>
      <c r="Z210" s="44"/>
      <c r="AA210" s="27"/>
      <c r="AC210" s="44"/>
      <c r="AD210" s="27"/>
      <c r="AF210" s="44"/>
      <c r="AG210" s="27"/>
      <c r="AH210" s="8"/>
      <c r="AI210" s="44"/>
      <c r="AJ210" s="27"/>
    </row>
    <row r="211">
      <c r="B211" s="44"/>
      <c r="C211" s="27"/>
      <c r="E211" s="44"/>
      <c r="F211" s="27"/>
      <c r="H211" s="44"/>
      <c r="I211" s="27"/>
      <c r="K211" s="44"/>
      <c r="L211" s="27"/>
      <c r="N211" s="44"/>
      <c r="O211" s="27"/>
      <c r="Q211" s="44"/>
      <c r="R211" s="27"/>
      <c r="T211" s="44"/>
      <c r="U211" s="27"/>
      <c r="W211" s="44"/>
      <c r="X211" s="27"/>
      <c r="Z211" s="44"/>
      <c r="AA211" s="27"/>
      <c r="AC211" s="44"/>
      <c r="AD211" s="27"/>
      <c r="AF211" s="44"/>
      <c r="AG211" s="27"/>
      <c r="AH211" s="8"/>
      <c r="AI211" s="44"/>
      <c r="AJ211" s="27"/>
    </row>
    <row r="212">
      <c r="B212" s="44"/>
      <c r="C212" s="27"/>
      <c r="E212" s="44"/>
      <c r="F212" s="27"/>
      <c r="H212" s="44"/>
      <c r="I212" s="27"/>
      <c r="K212" s="44"/>
      <c r="L212" s="27"/>
      <c r="N212" s="44"/>
      <c r="O212" s="27"/>
      <c r="Q212" s="44"/>
      <c r="R212" s="27"/>
      <c r="T212" s="44"/>
      <c r="U212" s="27"/>
      <c r="W212" s="44"/>
      <c r="X212" s="27"/>
      <c r="Z212" s="44"/>
      <c r="AA212" s="27"/>
      <c r="AC212" s="44"/>
      <c r="AD212" s="27"/>
      <c r="AF212" s="44"/>
      <c r="AG212" s="27"/>
      <c r="AH212" s="8"/>
      <c r="AI212" s="44"/>
      <c r="AJ212" s="27"/>
    </row>
    <row r="213">
      <c r="B213" s="44"/>
      <c r="C213" s="27"/>
      <c r="E213" s="44"/>
      <c r="F213" s="27"/>
      <c r="H213" s="44"/>
      <c r="I213" s="27"/>
      <c r="K213" s="44"/>
      <c r="L213" s="27"/>
      <c r="N213" s="44"/>
      <c r="O213" s="27"/>
      <c r="Q213" s="44"/>
      <c r="R213" s="27"/>
      <c r="T213" s="44"/>
      <c r="U213" s="27"/>
      <c r="W213" s="44"/>
      <c r="X213" s="27"/>
      <c r="Z213" s="44"/>
      <c r="AA213" s="27"/>
      <c r="AC213" s="44"/>
      <c r="AD213" s="27"/>
      <c r="AF213" s="44"/>
      <c r="AG213" s="27"/>
      <c r="AH213" s="8"/>
      <c r="AI213" s="44"/>
      <c r="AJ213" s="27"/>
    </row>
    <row r="214">
      <c r="B214" s="44"/>
      <c r="C214" s="27"/>
      <c r="E214" s="44"/>
      <c r="F214" s="27"/>
      <c r="H214" s="44"/>
      <c r="I214" s="27"/>
      <c r="K214" s="44"/>
      <c r="L214" s="27"/>
      <c r="N214" s="44"/>
      <c r="O214" s="27"/>
      <c r="Q214" s="44"/>
      <c r="R214" s="27"/>
      <c r="T214" s="44"/>
      <c r="U214" s="27"/>
      <c r="W214" s="44"/>
      <c r="X214" s="27"/>
      <c r="Z214" s="44"/>
      <c r="AA214" s="27"/>
      <c r="AC214" s="44"/>
      <c r="AD214" s="27"/>
      <c r="AF214" s="44"/>
      <c r="AG214" s="27"/>
      <c r="AH214" s="8"/>
      <c r="AI214" s="44"/>
      <c r="AJ214" s="27"/>
    </row>
    <row r="215">
      <c r="B215" s="44"/>
      <c r="C215" s="27"/>
      <c r="E215" s="44"/>
      <c r="F215" s="27"/>
      <c r="H215" s="44"/>
      <c r="I215" s="27"/>
      <c r="K215" s="44"/>
      <c r="L215" s="27"/>
      <c r="N215" s="44"/>
      <c r="O215" s="27"/>
      <c r="Q215" s="44"/>
      <c r="R215" s="27"/>
      <c r="T215" s="44"/>
      <c r="U215" s="27"/>
      <c r="W215" s="44"/>
      <c r="X215" s="27"/>
      <c r="Z215" s="44"/>
      <c r="AA215" s="27"/>
      <c r="AC215" s="44"/>
      <c r="AD215" s="27"/>
      <c r="AF215" s="44"/>
      <c r="AG215" s="27"/>
      <c r="AH215" s="8"/>
      <c r="AI215" s="44"/>
      <c r="AJ215" s="27"/>
    </row>
    <row r="216">
      <c r="B216" s="44"/>
      <c r="C216" s="27"/>
      <c r="E216" s="44"/>
      <c r="F216" s="27"/>
      <c r="H216" s="44"/>
      <c r="I216" s="27"/>
      <c r="K216" s="44"/>
      <c r="L216" s="27"/>
      <c r="N216" s="44"/>
      <c r="O216" s="27"/>
      <c r="Q216" s="44"/>
      <c r="R216" s="27"/>
      <c r="T216" s="44"/>
      <c r="U216" s="27"/>
      <c r="W216" s="44"/>
      <c r="X216" s="27"/>
      <c r="Z216" s="44"/>
      <c r="AA216" s="27"/>
      <c r="AC216" s="44"/>
      <c r="AD216" s="27"/>
      <c r="AF216" s="44"/>
      <c r="AG216" s="27"/>
      <c r="AH216" s="8"/>
      <c r="AI216" s="44"/>
      <c r="AJ216" s="27"/>
    </row>
    <row r="217">
      <c r="B217" s="44"/>
      <c r="C217" s="27"/>
      <c r="E217" s="44"/>
      <c r="F217" s="27"/>
      <c r="H217" s="44"/>
      <c r="I217" s="27"/>
      <c r="K217" s="44"/>
      <c r="L217" s="27"/>
      <c r="N217" s="44"/>
      <c r="O217" s="27"/>
      <c r="Q217" s="44"/>
      <c r="R217" s="27"/>
      <c r="T217" s="44"/>
      <c r="U217" s="27"/>
      <c r="W217" s="44"/>
      <c r="X217" s="27"/>
      <c r="Z217" s="44"/>
      <c r="AA217" s="27"/>
      <c r="AC217" s="44"/>
      <c r="AD217" s="27"/>
      <c r="AF217" s="44"/>
      <c r="AG217" s="27"/>
      <c r="AH217" s="8"/>
      <c r="AI217" s="44"/>
      <c r="AJ217" s="27"/>
    </row>
    <row r="218">
      <c r="B218" s="44"/>
      <c r="C218" s="27"/>
      <c r="E218" s="44"/>
      <c r="F218" s="27"/>
      <c r="H218" s="44"/>
      <c r="I218" s="27"/>
      <c r="K218" s="44"/>
      <c r="L218" s="27"/>
      <c r="N218" s="44"/>
      <c r="O218" s="27"/>
      <c r="Q218" s="44"/>
      <c r="R218" s="27"/>
      <c r="T218" s="44"/>
      <c r="U218" s="27"/>
      <c r="W218" s="44"/>
      <c r="X218" s="27"/>
      <c r="Z218" s="44"/>
      <c r="AA218" s="27"/>
      <c r="AC218" s="44"/>
      <c r="AD218" s="27"/>
      <c r="AF218" s="44"/>
      <c r="AG218" s="27"/>
      <c r="AH218" s="8"/>
      <c r="AI218" s="44"/>
      <c r="AJ218" s="27"/>
    </row>
    <row r="219">
      <c r="B219" s="44"/>
      <c r="C219" s="27"/>
      <c r="E219" s="44"/>
      <c r="F219" s="27"/>
      <c r="H219" s="44"/>
      <c r="I219" s="27"/>
      <c r="K219" s="44"/>
      <c r="L219" s="27"/>
      <c r="N219" s="44"/>
      <c r="O219" s="27"/>
      <c r="Q219" s="44"/>
      <c r="R219" s="27"/>
      <c r="T219" s="44"/>
      <c r="U219" s="27"/>
      <c r="W219" s="44"/>
      <c r="X219" s="27"/>
      <c r="Z219" s="44"/>
      <c r="AA219" s="27"/>
      <c r="AC219" s="44"/>
      <c r="AD219" s="27"/>
      <c r="AF219" s="44"/>
      <c r="AG219" s="27"/>
      <c r="AH219" s="8"/>
      <c r="AI219" s="44"/>
      <c r="AJ219" s="27"/>
    </row>
    <row r="220">
      <c r="B220" s="44"/>
      <c r="C220" s="27"/>
      <c r="E220" s="44"/>
      <c r="F220" s="27"/>
      <c r="H220" s="44"/>
      <c r="I220" s="27"/>
      <c r="K220" s="44"/>
      <c r="L220" s="27"/>
      <c r="N220" s="44"/>
      <c r="O220" s="27"/>
      <c r="Q220" s="44"/>
      <c r="R220" s="27"/>
      <c r="T220" s="44"/>
      <c r="U220" s="27"/>
      <c r="W220" s="44"/>
      <c r="X220" s="27"/>
      <c r="Z220" s="44"/>
      <c r="AA220" s="27"/>
      <c r="AC220" s="44"/>
      <c r="AD220" s="27"/>
      <c r="AF220" s="44"/>
      <c r="AG220" s="27"/>
      <c r="AH220" s="8"/>
      <c r="AI220" s="44"/>
      <c r="AJ220" s="27"/>
    </row>
    <row r="221">
      <c r="B221" s="44"/>
      <c r="C221" s="27"/>
      <c r="E221" s="44"/>
      <c r="F221" s="27"/>
      <c r="H221" s="44"/>
      <c r="I221" s="27"/>
      <c r="K221" s="44"/>
      <c r="L221" s="27"/>
      <c r="N221" s="44"/>
      <c r="O221" s="27"/>
      <c r="Q221" s="44"/>
      <c r="R221" s="27"/>
      <c r="T221" s="44"/>
      <c r="U221" s="27"/>
      <c r="W221" s="44"/>
      <c r="X221" s="27"/>
      <c r="Z221" s="44"/>
      <c r="AA221" s="27"/>
      <c r="AC221" s="44"/>
      <c r="AD221" s="27"/>
      <c r="AF221" s="44"/>
      <c r="AG221" s="27"/>
      <c r="AH221" s="8"/>
      <c r="AI221" s="44"/>
      <c r="AJ221" s="27"/>
    </row>
    <row r="222">
      <c r="B222" s="44"/>
      <c r="C222" s="27"/>
      <c r="E222" s="44"/>
      <c r="F222" s="27"/>
      <c r="H222" s="44"/>
      <c r="I222" s="27"/>
      <c r="K222" s="44"/>
      <c r="L222" s="27"/>
      <c r="N222" s="44"/>
      <c r="O222" s="27"/>
      <c r="Q222" s="44"/>
      <c r="R222" s="27"/>
      <c r="T222" s="44"/>
      <c r="U222" s="27"/>
      <c r="W222" s="44"/>
      <c r="X222" s="27"/>
      <c r="Z222" s="44"/>
      <c r="AA222" s="27"/>
      <c r="AC222" s="44"/>
      <c r="AD222" s="27"/>
      <c r="AF222" s="44"/>
      <c r="AG222" s="27"/>
      <c r="AH222" s="8"/>
      <c r="AI222" s="44"/>
      <c r="AJ222" s="27"/>
    </row>
    <row r="223">
      <c r="B223" s="44"/>
      <c r="C223" s="27"/>
      <c r="E223" s="44"/>
      <c r="F223" s="27"/>
      <c r="H223" s="44"/>
      <c r="I223" s="27"/>
      <c r="K223" s="44"/>
      <c r="L223" s="27"/>
      <c r="N223" s="44"/>
      <c r="O223" s="27"/>
      <c r="Q223" s="44"/>
      <c r="R223" s="27"/>
      <c r="T223" s="44"/>
      <c r="U223" s="27"/>
      <c r="W223" s="44"/>
      <c r="X223" s="27"/>
      <c r="Z223" s="44"/>
      <c r="AA223" s="27"/>
      <c r="AC223" s="44"/>
      <c r="AD223" s="27"/>
      <c r="AF223" s="44"/>
      <c r="AG223" s="27"/>
      <c r="AH223" s="8"/>
      <c r="AI223" s="44"/>
      <c r="AJ223" s="27"/>
    </row>
    <row r="224">
      <c r="B224" s="44"/>
      <c r="C224" s="27"/>
      <c r="E224" s="44"/>
      <c r="F224" s="27"/>
      <c r="H224" s="44"/>
      <c r="I224" s="27"/>
      <c r="K224" s="44"/>
      <c r="L224" s="27"/>
      <c r="N224" s="44"/>
      <c r="O224" s="27"/>
      <c r="Q224" s="44"/>
      <c r="R224" s="27"/>
      <c r="T224" s="44"/>
      <c r="U224" s="27"/>
      <c r="W224" s="44"/>
      <c r="X224" s="27"/>
      <c r="Z224" s="44"/>
      <c r="AA224" s="27"/>
      <c r="AC224" s="44"/>
      <c r="AD224" s="27"/>
      <c r="AF224" s="44"/>
      <c r="AG224" s="27"/>
      <c r="AH224" s="8"/>
      <c r="AI224" s="44"/>
      <c r="AJ224" s="27"/>
    </row>
    <row r="225">
      <c r="B225" s="44"/>
      <c r="C225" s="27"/>
      <c r="E225" s="44"/>
      <c r="F225" s="27"/>
      <c r="H225" s="44"/>
      <c r="I225" s="27"/>
      <c r="K225" s="44"/>
      <c r="L225" s="27"/>
      <c r="N225" s="44"/>
      <c r="O225" s="27"/>
      <c r="Q225" s="44"/>
      <c r="R225" s="27"/>
      <c r="T225" s="44"/>
      <c r="U225" s="27"/>
      <c r="W225" s="44"/>
      <c r="X225" s="27"/>
      <c r="Z225" s="44"/>
      <c r="AA225" s="27"/>
      <c r="AC225" s="44"/>
      <c r="AD225" s="27"/>
      <c r="AF225" s="44"/>
      <c r="AG225" s="27"/>
      <c r="AH225" s="8"/>
      <c r="AI225" s="44"/>
      <c r="AJ225" s="27"/>
    </row>
    <row r="226">
      <c r="B226" s="44"/>
      <c r="C226" s="27"/>
      <c r="E226" s="44"/>
      <c r="F226" s="27"/>
      <c r="H226" s="44"/>
      <c r="I226" s="27"/>
      <c r="K226" s="44"/>
      <c r="L226" s="27"/>
      <c r="N226" s="44"/>
      <c r="O226" s="27"/>
      <c r="Q226" s="44"/>
      <c r="R226" s="27"/>
      <c r="T226" s="44"/>
      <c r="U226" s="27"/>
      <c r="W226" s="44"/>
      <c r="X226" s="27"/>
      <c r="Z226" s="44"/>
      <c r="AA226" s="27"/>
      <c r="AC226" s="44"/>
      <c r="AD226" s="27"/>
      <c r="AF226" s="44"/>
      <c r="AG226" s="27"/>
      <c r="AH226" s="8"/>
      <c r="AI226" s="44"/>
      <c r="AJ226" s="27"/>
    </row>
    <row r="227">
      <c r="B227" s="44"/>
      <c r="C227" s="27"/>
      <c r="E227" s="44"/>
      <c r="F227" s="27"/>
      <c r="H227" s="44"/>
      <c r="I227" s="27"/>
      <c r="K227" s="44"/>
      <c r="L227" s="27"/>
      <c r="N227" s="44"/>
      <c r="O227" s="27"/>
      <c r="Q227" s="44"/>
      <c r="R227" s="27"/>
      <c r="T227" s="44"/>
      <c r="U227" s="27"/>
      <c r="W227" s="44"/>
      <c r="X227" s="27"/>
      <c r="Z227" s="44"/>
      <c r="AA227" s="27"/>
      <c r="AC227" s="44"/>
      <c r="AD227" s="27"/>
      <c r="AF227" s="44"/>
      <c r="AG227" s="27"/>
      <c r="AH227" s="8"/>
      <c r="AI227" s="44"/>
      <c r="AJ227" s="27"/>
    </row>
    <row r="228">
      <c r="B228" s="44"/>
      <c r="C228" s="27"/>
      <c r="E228" s="44"/>
      <c r="F228" s="27"/>
      <c r="H228" s="44"/>
      <c r="I228" s="27"/>
      <c r="K228" s="44"/>
      <c r="L228" s="27"/>
      <c r="N228" s="44"/>
      <c r="O228" s="27"/>
      <c r="Q228" s="44"/>
      <c r="R228" s="27"/>
      <c r="T228" s="44"/>
      <c r="U228" s="27"/>
      <c r="W228" s="44"/>
      <c r="X228" s="27"/>
      <c r="Z228" s="44"/>
      <c r="AA228" s="27"/>
      <c r="AC228" s="44"/>
      <c r="AD228" s="27"/>
      <c r="AF228" s="44"/>
      <c r="AG228" s="27"/>
      <c r="AH228" s="8"/>
      <c r="AI228" s="44"/>
      <c r="AJ228" s="27"/>
    </row>
    <row r="229">
      <c r="B229" s="44"/>
      <c r="C229" s="27"/>
      <c r="E229" s="44"/>
      <c r="F229" s="27"/>
      <c r="H229" s="44"/>
      <c r="I229" s="27"/>
      <c r="K229" s="44"/>
      <c r="L229" s="27"/>
      <c r="N229" s="44"/>
      <c r="O229" s="27"/>
      <c r="Q229" s="44"/>
      <c r="R229" s="27"/>
      <c r="T229" s="44"/>
      <c r="U229" s="27"/>
      <c r="W229" s="44"/>
      <c r="X229" s="27"/>
      <c r="Z229" s="44"/>
      <c r="AA229" s="27"/>
      <c r="AC229" s="44"/>
      <c r="AD229" s="27"/>
      <c r="AF229" s="44"/>
      <c r="AG229" s="27"/>
      <c r="AH229" s="8"/>
      <c r="AI229" s="44"/>
      <c r="AJ229" s="27"/>
    </row>
    <row r="230">
      <c r="B230" s="44"/>
      <c r="C230" s="27"/>
      <c r="E230" s="44"/>
      <c r="F230" s="27"/>
      <c r="H230" s="44"/>
      <c r="I230" s="27"/>
      <c r="K230" s="44"/>
      <c r="L230" s="27"/>
      <c r="N230" s="44"/>
      <c r="O230" s="27"/>
      <c r="Q230" s="44"/>
      <c r="R230" s="27"/>
      <c r="T230" s="44"/>
      <c r="U230" s="27"/>
      <c r="W230" s="44"/>
      <c r="X230" s="27"/>
      <c r="Z230" s="44"/>
      <c r="AA230" s="27"/>
      <c r="AC230" s="44"/>
      <c r="AD230" s="27"/>
      <c r="AF230" s="44"/>
      <c r="AG230" s="27"/>
      <c r="AH230" s="8"/>
      <c r="AI230" s="44"/>
      <c r="AJ230" s="27"/>
    </row>
    <row r="231">
      <c r="B231" s="44"/>
      <c r="C231" s="27"/>
      <c r="E231" s="44"/>
      <c r="F231" s="27"/>
      <c r="H231" s="44"/>
      <c r="I231" s="27"/>
      <c r="K231" s="44"/>
      <c r="L231" s="27"/>
      <c r="N231" s="44"/>
      <c r="O231" s="27"/>
      <c r="Q231" s="44"/>
      <c r="R231" s="27"/>
      <c r="T231" s="44"/>
      <c r="U231" s="27"/>
      <c r="W231" s="44"/>
      <c r="X231" s="27"/>
      <c r="Z231" s="44"/>
      <c r="AA231" s="27"/>
      <c r="AC231" s="44"/>
      <c r="AD231" s="27"/>
      <c r="AF231" s="44"/>
      <c r="AG231" s="27"/>
      <c r="AH231" s="8"/>
      <c r="AI231" s="44"/>
      <c r="AJ231" s="27"/>
    </row>
    <row r="232">
      <c r="B232" s="44"/>
      <c r="C232" s="27"/>
      <c r="E232" s="44"/>
      <c r="F232" s="27"/>
      <c r="H232" s="44"/>
      <c r="I232" s="27"/>
      <c r="K232" s="44"/>
      <c r="L232" s="27"/>
      <c r="N232" s="44"/>
      <c r="O232" s="27"/>
      <c r="Q232" s="44"/>
      <c r="R232" s="27"/>
      <c r="T232" s="44"/>
      <c r="U232" s="27"/>
      <c r="W232" s="44"/>
      <c r="X232" s="27"/>
      <c r="Z232" s="44"/>
      <c r="AA232" s="27"/>
      <c r="AC232" s="44"/>
      <c r="AD232" s="27"/>
      <c r="AF232" s="44"/>
      <c r="AG232" s="27"/>
      <c r="AH232" s="8"/>
      <c r="AI232" s="44"/>
      <c r="AJ232" s="27"/>
    </row>
    <row r="233">
      <c r="B233" s="44"/>
      <c r="C233" s="27"/>
      <c r="E233" s="44"/>
      <c r="F233" s="27"/>
      <c r="H233" s="44"/>
      <c r="I233" s="27"/>
      <c r="K233" s="44"/>
      <c r="L233" s="27"/>
      <c r="N233" s="44"/>
      <c r="O233" s="27"/>
      <c r="Q233" s="44"/>
      <c r="R233" s="27"/>
      <c r="T233" s="44"/>
      <c r="U233" s="27"/>
      <c r="W233" s="44"/>
      <c r="X233" s="27"/>
      <c r="Z233" s="44"/>
      <c r="AA233" s="27"/>
      <c r="AC233" s="44"/>
      <c r="AD233" s="27"/>
      <c r="AF233" s="44"/>
      <c r="AG233" s="27"/>
      <c r="AH233" s="8"/>
      <c r="AI233" s="44"/>
      <c r="AJ233" s="27"/>
    </row>
    <row r="234">
      <c r="B234" s="44"/>
      <c r="C234" s="27"/>
      <c r="E234" s="44"/>
      <c r="F234" s="27"/>
      <c r="H234" s="44"/>
      <c r="I234" s="27"/>
      <c r="K234" s="44"/>
      <c r="L234" s="27"/>
      <c r="N234" s="44"/>
      <c r="O234" s="27"/>
      <c r="Q234" s="44"/>
      <c r="R234" s="27"/>
      <c r="T234" s="44"/>
      <c r="U234" s="27"/>
      <c r="W234" s="44"/>
      <c r="X234" s="27"/>
      <c r="Z234" s="44"/>
      <c r="AA234" s="27"/>
      <c r="AC234" s="44"/>
      <c r="AD234" s="27"/>
      <c r="AF234" s="44"/>
      <c r="AG234" s="27"/>
      <c r="AH234" s="8"/>
      <c r="AI234" s="44"/>
      <c r="AJ234" s="27"/>
    </row>
    <row r="235">
      <c r="B235" s="44"/>
      <c r="C235" s="27"/>
      <c r="E235" s="44"/>
      <c r="F235" s="27"/>
      <c r="H235" s="44"/>
      <c r="I235" s="27"/>
      <c r="K235" s="44"/>
      <c r="L235" s="27"/>
      <c r="N235" s="44"/>
      <c r="O235" s="27"/>
      <c r="Q235" s="44"/>
      <c r="R235" s="27"/>
      <c r="T235" s="44"/>
      <c r="U235" s="27"/>
      <c r="W235" s="44"/>
      <c r="X235" s="27"/>
      <c r="Z235" s="44"/>
      <c r="AA235" s="27"/>
      <c r="AC235" s="44"/>
      <c r="AD235" s="27"/>
      <c r="AF235" s="44"/>
      <c r="AG235" s="27"/>
      <c r="AH235" s="8"/>
      <c r="AI235" s="44"/>
      <c r="AJ235" s="27"/>
    </row>
    <row r="236">
      <c r="B236" s="44"/>
      <c r="C236" s="27"/>
      <c r="E236" s="44"/>
      <c r="F236" s="27"/>
      <c r="H236" s="44"/>
      <c r="I236" s="27"/>
      <c r="K236" s="44"/>
      <c r="L236" s="27"/>
      <c r="N236" s="44"/>
      <c r="O236" s="27"/>
      <c r="Q236" s="44"/>
      <c r="R236" s="27"/>
      <c r="T236" s="44"/>
      <c r="U236" s="27"/>
      <c r="W236" s="44"/>
      <c r="X236" s="27"/>
      <c r="Z236" s="44"/>
      <c r="AA236" s="27"/>
      <c r="AC236" s="44"/>
      <c r="AD236" s="27"/>
      <c r="AF236" s="44"/>
      <c r="AG236" s="27"/>
      <c r="AH236" s="8"/>
      <c r="AI236" s="44"/>
      <c r="AJ236" s="27"/>
    </row>
    <row r="237">
      <c r="B237" s="44"/>
      <c r="C237" s="27"/>
      <c r="E237" s="44"/>
      <c r="F237" s="27"/>
      <c r="H237" s="44"/>
      <c r="I237" s="27"/>
      <c r="K237" s="44"/>
      <c r="L237" s="27"/>
      <c r="N237" s="44"/>
      <c r="O237" s="27"/>
      <c r="Q237" s="44"/>
      <c r="R237" s="27"/>
      <c r="T237" s="44"/>
      <c r="U237" s="27"/>
      <c r="W237" s="44"/>
      <c r="X237" s="27"/>
      <c r="Z237" s="44"/>
      <c r="AA237" s="27"/>
      <c r="AC237" s="44"/>
      <c r="AD237" s="27"/>
      <c r="AF237" s="44"/>
      <c r="AG237" s="27"/>
      <c r="AH237" s="8"/>
      <c r="AI237" s="44"/>
      <c r="AJ237" s="27"/>
    </row>
    <row r="238">
      <c r="B238" s="44"/>
      <c r="C238" s="27"/>
      <c r="E238" s="44"/>
      <c r="F238" s="27"/>
      <c r="H238" s="44"/>
      <c r="I238" s="27"/>
      <c r="K238" s="44"/>
      <c r="L238" s="27"/>
      <c r="N238" s="44"/>
      <c r="O238" s="27"/>
      <c r="Q238" s="44"/>
      <c r="R238" s="27"/>
      <c r="T238" s="44"/>
      <c r="U238" s="27"/>
      <c r="W238" s="44"/>
      <c r="X238" s="27"/>
      <c r="Z238" s="44"/>
      <c r="AA238" s="27"/>
      <c r="AC238" s="44"/>
      <c r="AD238" s="27"/>
      <c r="AF238" s="44"/>
      <c r="AG238" s="27"/>
      <c r="AH238" s="8"/>
      <c r="AI238" s="44"/>
      <c r="AJ238" s="27"/>
    </row>
    <row r="239">
      <c r="B239" s="44"/>
      <c r="C239" s="27"/>
      <c r="E239" s="44"/>
      <c r="F239" s="27"/>
      <c r="H239" s="44"/>
      <c r="I239" s="27"/>
      <c r="K239" s="44"/>
      <c r="L239" s="27"/>
      <c r="N239" s="44"/>
      <c r="O239" s="27"/>
      <c r="Q239" s="44"/>
      <c r="R239" s="27"/>
      <c r="T239" s="44"/>
      <c r="U239" s="27"/>
      <c r="W239" s="44"/>
      <c r="X239" s="27"/>
      <c r="Z239" s="44"/>
      <c r="AA239" s="27"/>
      <c r="AC239" s="44"/>
      <c r="AD239" s="27"/>
      <c r="AF239" s="44"/>
      <c r="AG239" s="27"/>
      <c r="AH239" s="8"/>
      <c r="AI239" s="44"/>
      <c r="AJ239" s="27"/>
    </row>
    <row r="240">
      <c r="B240" s="44"/>
      <c r="C240" s="27"/>
      <c r="E240" s="44"/>
      <c r="F240" s="27"/>
      <c r="H240" s="44"/>
      <c r="I240" s="27"/>
      <c r="K240" s="44"/>
      <c r="L240" s="27"/>
      <c r="N240" s="44"/>
      <c r="O240" s="27"/>
      <c r="Q240" s="44"/>
      <c r="R240" s="27"/>
      <c r="T240" s="44"/>
      <c r="U240" s="27"/>
      <c r="W240" s="44"/>
      <c r="X240" s="27"/>
      <c r="Z240" s="44"/>
      <c r="AA240" s="27"/>
      <c r="AC240" s="44"/>
      <c r="AD240" s="27"/>
      <c r="AF240" s="44"/>
      <c r="AG240" s="27"/>
      <c r="AH240" s="8"/>
      <c r="AI240" s="44"/>
      <c r="AJ240" s="27"/>
    </row>
    <row r="241">
      <c r="B241" s="44"/>
      <c r="C241" s="27"/>
      <c r="E241" s="44"/>
      <c r="F241" s="27"/>
      <c r="H241" s="44"/>
      <c r="I241" s="27"/>
      <c r="K241" s="44"/>
      <c r="L241" s="27"/>
      <c r="N241" s="44"/>
      <c r="O241" s="27"/>
      <c r="Q241" s="44"/>
      <c r="R241" s="27"/>
      <c r="T241" s="44"/>
      <c r="U241" s="27"/>
      <c r="W241" s="44"/>
      <c r="X241" s="27"/>
      <c r="Z241" s="44"/>
      <c r="AA241" s="27"/>
      <c r="AC241" s="44"/>
      <c r="AD241" s="27"/>
      <c r="AF241" s="44"/>
      <c r="AG241" s="27"/>
      <c r="AH241" s="8"/>
      <c r="AI241" s="44"/>
      <c r="AJ241" s="27"/>
    </row>
    <row r="242">
      <c r="B242" s="44"/>
      <c r="C242" s="27"/>
      <c r="E242" s="44"/>
      <c r="F242" s="27"/>
      <c r="H242" s="44"/>
      <c r="I242" s="27"/>
      <c r="K242" s="44"/>
      <c r="L242" s="27"/>
      <c r="N242" s="44"/>
      <c r="O242" s="27"/>
      <c r="Q242" s="44"/>
      <c r="R242" s="27"/>
      <c r="T242" s="44"/>
      <c r="U242" s="27"/>
      <c r="W242" s="44"/>
      <c r="X242" s="27"/>
      <c r="Z242" s="44"/>
      <c r="AA242" s="27"/>
      <c r="AC242" s="44"/>
      <c r="AD242" s="27"/>
      <c r="AF242" s="44"/>
      <c r="AG242" s="27"/>
      <c r="AH242" s="8"/>
      <c r="AI242" s="44"/>
      <c r="AJ242" s="27"/>
    </row>
    <row r="243">
      <c r="B243" s="44"/>
      <c r="C243" s="27"/>
      <c r="E243" s="44"/>
      <c r="F243" s="27"/>
      <c r="H243" s="44"/>
      <c r="I243" s="27"/>
      <c r="K243" s="44"/>
      <c r="L243" s="27"/>
      <c r="N243" s="44"/>
      <c r="O243" s="27"/>
      <c r="Q243" s="44"/>
      <c r="R243" s="27"/>
      <c r="T243" s="44"/>
      <c r="U243" s="27"/>
      <c r="W243" s="44"/>
      <c r="X243" s="27"/>
      <c r="Z243" s="44"/>
      <c r="AA243" s="27"/>
      <c r="AC243" s="44"/>
      <c r="AD243" s="27"/>
      <c r="AF243" s="44"/>
      <c r="AG243" s="27"/>
      <c r="AH243" s="8"/>
      <c r="AI243" s="44"/>
      <c r="AJ243" s="27"/>
    </row>
    <row r="244">
      <c r="B244" s="44"/>
      <c r="C244" s="27"/>
      <c r="E244" s="44"/>
      <c r="F244" s="27"/>
      <c r="H244" s="44"/>
      <c r="I244" s="27"/>
      <c r="K244" s="44"/>
      <c r="L244" s="27"/>
      <c r="N244" s="44"/>
      <c r="O244" s="27"/>
      <c r="Q244" s="44"/>
      <c r="R244" s="27"/>
      <c r="T244" s="44"/>
      <c r="U244" s="27"/>
      <c r="W244" s="44"/>
      <c r="X244" s="27"/>
      <c r="Z244" s="44"/>
      <c r="AA244" s="27"/>
      <c r="AC244" s="44"/>
      <c r="AD244" s="27"/>
      <c r="AF244" s="44"/>
      <c r="AG244" s="27"/>
      <c r="AH244" s="8"/>
      <c r="AI244" s="44"/>
      <c r="AJ244" s="27"/>
    </row>
    <row r="245">
      <c r="B245" s="44"/>
      <c r="C245" s="27"/>
      <c r="E245" s="44"/>
      <c r="F245" s="27"/>
      <c r="H245" s="44"/>
      <c r="I245" s="27"/>
      <c r="K245" s="44"/>
      <c r="L245" s="27"/>
      <c r="N245" s="44"/>
      <c r="O245" s="27"/>
      <c r="Q245" s="44"/>
      <c r="R245" s="27"/>
      <c r="T245" s="44"/>
      <c r="U245" s="27"/>
      <c r="W245" s="44"/>
      <c r="X245" s="27"/>
      <c r="Z245" s="44"/>
      <c r="AA245" s="27"/>
      <c r="AC245" s="44"/>
      <c r="AD245" s="27"/>
      <c r="AF245" s="44"/>
      <c r="AG245" s="27"/>
      <c r="AH245" s="8"/>
      <c r="AI245" s="44"/>
      <c r="AJ245" s="27"/>
    </row>
    <row r="246">
      <c r="B246" s="44"/>
      <c r="C246" s="27"/>
      <c r="E246" s="44"/>
      <c r="F246" s="27"/>
      <c r="H246" s="44"/>
      <c r="I246" s="27"/>
      <c r="K246" s="44"/>
      <c r="L246" s="27"/>
      <c r="N246" s="44"/>
      <c r="O246" s="27"/>
      <c r="Q246" s="44"/>
      <c r="R246" s="27"/>
      <c r="T246" s="44"/>
      <c r="U246" s="27"/>
      <c r="W246" s="44"/>
      <c r="X246" s="27"/>
      <c r="Z246" s="44"/>
      <c r="AA246" s="27"/>
      <c r="AC246" s="44"/>
      <c r="AD246" s="27"/>
      <c r="AF246" s="44"/>
      <c r="AG246" s="27"/>
      <c r="AH246" s="8"/>
      <c r="AI246" s="44"/>
      <c r="AJ246" s="27"/>
    </row>
    <row r="247">
      <c r="B247" s="44"/>
      <c r="C247" s="27"/>
      <c r="E247" s="44"/>
      <c r="F247" s="27"/>
      <c r="H247" s="44"/>
      <c r="I247" s="27"/>
      <c r="K247" s="44"/>
      <c r="L247" s="27"/>
      <c r="N247" s="44"/>
      <c r="O247" s="27"/>
      <c r="Q247" s="44"/>
      <c r="R247" s="27"/>
      <c r="T247" s="44"/>
      <c r="U247" s="27"/>
      <c r="W247" s="44"/>
      <c r="X247" s="27"/>
      <c r="Z247" s="44"/>
      <c r="AA247" s="27"/>
      <c r="AC247" s="44"/>
      <c r="AD247" s="27"/>
      <c r="AF247" s="44"/>
      <c r="AG247" s="27"/>
      <c r="AH247" s="8"/>
      <c r="AI247" s="44"/>
      <c r="AJ247" s="27"/>
    </row>
    <row r="248">
      <c r="B248" s="44"/>
      <c r="C248" s="27"/>
      <c r="E248" s="44"/>
      <c r="F248" s="27"/>
      <c r="H248" s="44"/>
      <c r="I248" s="27"/>
      <c r="K248" s="44"/>
      <c r="L248" s="27"/>
      <c r="N248" s="44"/>
      <c r="O248" s="27"/>
      <c r="Q248" s="44"/>
      <c r="R248" s="27"/>
      <c r="T248" s="44"/>
      <c r="U248" s="27"/>
      <c r="W248" s="44"/>
      <c r="X248" s="27"/>
      <c r="Z248" s="44"/>
      <c r="AA248" s="27"/>
      <c r="AC248" s="44"/>
      <c r="AD248" s="27"/>
      <c r="AF248" s="44"/>
      <c r="AG248" s="27"/>
      <c r="AH248" s="8"/>
      <c r="AI248" s="44"/>
      <c r="AJ248" s="27"/>
    </row>
    <row r="249">
      <c r="B249" s="44"/>
      <c r="C249" s="27"/>
      <c r="E249" s="44"/>
      <c r="F249" s="27"/>
      <c r="H249" s="44"/>
      <c r="I249" s="27"/>
      <c r="K249" s="44"/>
      <c r="L249" s="27"/>
      <c r="N249" s="44"/>
      <c r="O249" s="27"/>
      <c r="Q249" s="44"/>
      <c r="R249" s="27"/>
      <c r="T249" s="44"/>
      <c r="U249" s="27"/>
      <c r="W249" s="44"/>
      <c r="X249" s="27"/>
      <c r="Z249" s="44"/>
      <c r="AA249" s="27"/>
      <c r="AC249" s="44"/>
      <c r="AD249" s="27"/>
      <c r="AF249" s="44"/>
      <c r="AG249" s="27"/>
      <c r="AH249" s="8"/>
      <c r="AI249" s="44"/>
      <c r="AJ249" s="27"/>
    </row>
    <row r="250">
      <c r="B250" s="44"/>
      <c r="C250" s="27"/>
      <c r="E250" s="44"/>
      <c r="F250" s="27"/>
      <c r="H250" s="44"/>
      <c r="I250" s="27"/>
      <c r="K250" s="44"/>
      <c r="L250" s="27"/>
      <c r="N250" s="44"/>
      <c r="O250" s="27"/>
      <c r="Q250" s="44"/>
      <c r="R250" s="27"/>
      <c r="T250" s="44"/>
      <c r="U250" s="27"/>
      <c r="W250" s="44"/>
      <c r="X250" s="27"/>
      <c r="Z250" s="44"/>
      <c r="AA250" s="27"/>
      <c r="AC250" s="44"/>
      <c r="AD250" s="27"/>
      <c r="AF250" s="44"/>
      <c r="AG250" s="27"/>
      <c r="AH250" s="8"/>
      <c r="AI250" s="44"/>
      <c r="AJ250" s="27"/>
    </row>
    <row r="251">
      <c r="B251" s="44"/>
      <c r="C251" s="27"/>
      <c r="E251" s="44"/>
      <c r="F251" s="27"/>
      <c r="H251" s="44"/>
      <c r="I251" s="27"/>
      <c r="K251" s="44"/>
      <c r="L251" s="27"/>
      <c r="N251" s="44"/>
      <c r="O251" s="27"/>
      <c r="Q251" s="44"/>
      <c r="R251" s="27"/>
      <c r="T251" s="44"/>
      <c r="U251" s="27"/>
      <c r="W251" s="44"/>
      <c r="X251" s="27"/>
      <c r="Z251" s="44"/>
      <c r="AA251" s="27"/>
      <c r="AC251" s="44"/>
      <c r="AD251" s="27"/>
      <c r="AF251" s="44"/>
      <c r="AG251" s="27"/>
      <c r="AH251" s="8"/>
      <c r="AI251" s="44"/>
      <c r="AJ251" s="27"/>
    </row>
    <row r="252">
      <c r="B252" s="44"/>
      <c r="C252" s="27"/>
      <c r="E252" s="44"/>
      <c r="F252" s="27"/>
      <c r="H252" s="44"/>
      <c r="I252" s="27"/>
      <c r="K252" s="44"/>
      <c r="L252" s="27"/>
      <c r="N252" s="44"/>
      <c r="O252" s="27"/>
      <c r="Q252" s="44"/>
      <c r="R252" s="27"/>
      <c r="T252" s="44"/>
      <c r="U252" s="27"/>
      <c r="W252" s="44"/>
      <c r="X252" s="27"/>
      <c r="Z252" s="44"/>
      <c r="AA252" s="27"/>
      <c r="AC252" s="44"/>
      <c r="AD252" s="27"/>
      <c r="AF252" s="44"/>
      <c r="AG252" s="27"/>
      <c r="AH252" s="8"/>
      <c r="AI252" s="44"/>
      <c r="AJ252" s="27"/>
    </row>
    <row r="253">
      <c r="B253" s="44"/>
      <c r="C253" s="27"/>
      <c r="E253" s="44"/>
      <c r="F253" s="27"/>
      <c r="H253" s="44"/>
      <c r="I253" s="27"/>
      <c r="K253" s="44"/>
      <c r="L253" s="27"/>
      <c r="N253" s="44"/>
      <c r="O253" s="27"/>
      <c r="Q253" s="44"/>
      <c r="R253" s="27"/>
      <c r="T253" s="44"/>
      <c r="U253" s="27"/>
      <c r="W253" s="44"/>
      <c r="X253" s="27"/>
      <c r="Z253" s="44"/>
      <c r="AA253" s="27"/>
      <c r="AC253" s="44"/>
      <c r="AD253" s="27"/>
      <c r="AF253" s="44"/>
      <c r="AG253" s="27"/>
      <c r="AH253" s="8"/>
      <c r="AI253" s="44"/>
      <c r="AJ253" s="27"/>
    </row>
    <row r="254">
      <c r="B254" s="44"/>
      <c r="C254" s="27"/>
      <c r="E254" s="44"/>
      <c r="F254" s="27"/>
      <c r="H254" s="44"/>
      <c r="I254" s="27"/>
      <c r="K254" s="44"/>
      <c r="L254" s="27"/>
      <c r="N254" s="44"/>
      <c r="O254" s="27"/>
      <c r="Q254" s="44"/>
      <c r="R254" s="27"/>
      <c r="T254" s="44"/>
      <c r="U254" s="27"/>
      <c r="W254" s="44"/>
      <c r="X254" s="27"/>
      <c r="Z254" s="44"/>
      <c r="AA254" s="27"/>
      <c r="AC254" s="44"/>
      <c r="AD254" s="27"/>
      <c r="AF254" s="44"/>
      <c r="AG254" s="27"/>
      <c r="AH254" s="8"/>
      <c r="AI254" s="44"/>
      <c r="AJ254" s="27"/>
    </row>
    <row r="255">
      <c r="B255" s="44"/>
      <c r="C255" s="27"/>
      <c r="E255" s="44"/>
      <c r="F255" s="27"/>
      <c r="H255" s="44"/>
      <c r="I255" s="27"/>
      <c r="K255" s="44"/>
      <c r="L255" s="27"/>
      <c r="N255" s="44"/>
      <c r="O255" s="27"/>
      <c r="Q255" s="44"/>
      <c r="R255" s="27"/>
      <c r="T255" s="44"/>
      <c r="U255" s="27"/>
      <c r="W255" s="44"/>
      <c r="X255" s="27"/>
      <c r="Z255" s="44"/>
      <c r="AA255" s="27"/>
      <c r="AC255" s="44"/>
      <c r="AD255" s="27"/>
      <c r="AF255" s="44"/>
      <c r="AG255" s="27"/>
      <c r="AH255" s="8"/>
      <c r="AI255" s="44"/>
      <c r="AJ255" s="27"/>
    </row>
    <row r="256">
      <c r="B256" s="44"/>
      <c r="C256" s="27"/>
      <c r="E256" s="44"/>
      <c r="F256" s="27"/>
      <c r="H256" s="44"/>
      <c r="I256" s="27"/>
      <c r="K256" s="44"/>
      <c r="L256" s="27"/>
      <c r="N256" s="44"/>
      <c r="O256" s="27"/>
      <c r="Q256" s="44"/>
      <c r="R256" s="27"/>
      <c r="T256" s="44"/>
      <c r="U256" s="27"/>
      <c r="W256" s="44"/>
      <c r="X256" s="27"/>
      <c r="Z256" s="44"/>
      <c r="AA256" s="27"/>
      <c r="AC256" s="44"/>
      <c r="AD256" s="27"/>
      <c r="AF256" s="44"/>
      <c r="AG256" s="27"/>
      <c r="AH256" s="8"/>
      <c r="AI256" s="44"/>
      <c r="AJ256" s="27"/>
    </row>
    <row r="257">
      <c r="B257" s="44"/>
      <c r="C257" s="27"/>
      <c r="E257" s="44"/>
      <c r="F257" s="27"/>
      <c r="H257" s="44"/>
      <c r="I257" s="27"/>
      <c r="K257" s="44"/>
      <c r="L257" s="27"/>
      <c r="N257" s="44"/>
      <c r="O257" s="27"/>
      <c r="Q257" s="44"/>
      <c r="R257" s="27"/>
      <c r="T257" s="44"/>
      <c r="U257" s="27"/>
      <c r="W257" s="44"/>
      <c r="X257" s="27"/>
      <c r="Z257" s="44"/>
      <c r="AA257" s="27"/>
      <c r="AC257" s="44"/>
      <c r="AD257" s="27"/>
      <c r="AF257" s="44"/>
      <c r="AG257" s="27"/>
      <c r="AH257" s="8"/>
      <c r="AI257" s="44"/>
      <c r="AJ257" s="27"/>
    </row>
    <row r="258">
      <c r="B258" s="44"/>
      <c r="C258" s="27"/>
      <c r="E258" s="44"/>
      <c r="F258" s="27"/>
      <c r="H258" s="44"/>
      <c r="I258" s="27"/>
      <c r="K258" s="44"/>
      <c r="L258" s="27"/>
      <c r="N258" s="44"/>
      <c r="O258" s="27"/>
      <c r="Q258" s="44"/>
      <c r="R258" s="27"/>
      <c r="T258" s="44"/>
      <c r="U258" s="27"/>
      <c r="W258" s="44"/>
      <c r="X258" s="27"/>
      <c r="Z258" s="44"/>
      <c r="AA258" s="27"/>
      <c r="AC258" s="44"/>
      <c r="AD258" s="27"/>
      <c r="AF258" s="44"/>
      <c r="AG258" s="27"/>
      <c r="AH258" s="8"/>
      <c r="AI258" s="44"/>
      <c r="AJ258" s="27"/>
    </row>
    <row r="259">
      <c r="B259" s="44"/>
      <c r="C259" s="27"/>
      <c r="E259" s="44"/>
      <c r="F259" s="27"/>
      <c r="H259" s="44"/>
      <c r="I259" s="27"/>
      <c r="K259" s="44"/>
      <c r="L259" s="27"/>
      <c r="N259" s="44"/>
      <c r="O259" s="27"/>
      <c r="Q259" s="44"/>
      <c r="R259" s="27"/>
      <c r="T259" s="44"/>
      <c r="U259" s="27"/>
      <c r="W259" s="44"/>
      <c r="X259" s="27"/>
      <c r="Z259" s="44"/>
      <c r="AA259" s="27"/>
      <c r="AC259" s="44"/>
      <c r="AD259" s="27"/>
      <c r="AF259" s="44"/>
      <c r="AG259" s="27"/>
      <c r="AH259" s="8"/>
      <c r="AI259" s="44"/>
      <c r="AJ259" s="27"/>
    </row>
    <row r="260">
      <c r="B260" s="44"/>
      <c r="C260" s="27"/>
      <c r="E260" s="44"/>
      <c r="F260" s="27"/>
      <c r="H260" s="44"/>
      <c r="I260" s="27"/>
      <c r="K260" s="44"/>
      <c r="L260" s="27"/>
      <c r="N260" s="44"/>
      <c r="O260" s="27"/>
      <c r="Q260" s="44"/>
      <c r="R260" s="27"/>
      <c r="T260" s="44"/>
      <c r="U260" s="27"/>
      <c r="W260" s="44"/>
      <c r="X260" s="27"/>
      <c r="Z260" s="44"/>
      <c r="AA260" s="27"/>
      <c r="AC260" s="44"/>
      <c r="AD260" s="27"/>
      <c r="AF260" s="44"/>
      <c r="AG260" s="27"/>
      <c r="AH260" s="8"/>
      <c r="AI260" s="44"/>
      <c r="AJ260" s="27"/>
    </row>
    <row r="261">
      <c r="B261" s="44"/>
      <c r="C261" s="27"/>
      <c r="E261" s="44"/>
      <c r="F261" s="27"/>
      <c r="H261" s="44"/>
      <c r="I261" s="27"/>
      <c r="K261" s="44"/>
      <c r="L261" s="27"/>
      <c r="N261" s="44"/>
      <c r="O261" s="27"/>
      <c r="Q261" s="44"/>
      <c r="R261" s="27"/>
      <c r="T261" s="44"/>
      <c r="U261" s="27"/>
      <c r="W261" s="44"/>
      <c r="X261" s="27"/>
      <c r="Z261" s="44"/>
      <c r="AA261" s="27"/>
      <c r="AC261" s="44"/>
      <c r="AD261" s="27"/>
      <c r="AF261" s="44"/>
      <c r="AG261" s="27"/>
      <c r="AH261" s="8"/>
      <c r="AI261" s="44"/>
      <c r="AJ261" s="27"/>
    </row>
    <row r="262">
      <c r="B262" s="44"/>
      <c r="C262" s="27"/>
      <c r="E262" s="44"/>
      <c r="F262" s="27"/>
      <c r="H262" s="44"/>
      <c r="I262" s="27"/>
      <c r="K262" s="44"/>
      <c r="L262" s="27"/>
      <c r="N262" s="44"/>
      <c r="O262" s="27"/>
      <c r="Q262" s="44"/>
      <c r="R262" s="27"/>
      <c r="T262" s="44"/>
      <c r="U262" s="27"/>
      <c r="W262" s="44"/>
      <c r="X262" s="27"/>
      <c r="Z262" s="44"/>
      <c r="AA262" s="27"/>
      <c r="AC262" s="44"/>
      <c r="AD262" s="27"/>
      <c r="AF262" s="44"/>
      <c r="AG262" s="27"/>
      <c r="AH262" s="8"/>
      <c r="AI262" s="44"/>
      <c r="AJ262" s="27"/>
    </row>
    <row r="263">
      <c r="B263" s="44"/>
      <c r="C263" s="27"/>
      <c r="E263" s="44"/>
      <c r="F263" s="27"/>
      <c r="H263" s="44"/>
      <c r="I263" s="27"/>
      <c r="K263" s="44"/>
      <c r="L263" s="27"/>
      <c r="N263" s="44"/>
      <c r="O263" s="27"/>
      <c r="Q263" s="44"/>
      <c r="R263" s="27"/>
      <c r="T263" s="44"/>
      <c r="U263" s="27"/>
      <c r="W263" s="44"/>
      <c r="X263" s="27"/>
      <c r="Z263" s="44"/>
      <c r="AA263" s="27"/>
      <c r="AC263" s="44"/>
      <c r="AD263" s="27"/>
      <c r="AF263" s="44"/>
      <c r="AG263" s="27"/>
      <c r="AH263" s="8"/>
      <c r="AI263" s="44"/>
      <c r="AJ263" s="27"/>
    </row>
    <row r="264">
      <c r="B264" s="44"/>
      <c r="C264" s="27"/>
      <c r="E264" s="44"/>
      <c r="F264" s="27"/>
      <c r="H264" s="44"/>
      <c r="I264" s="27"/>
      <c r="K264" s="44"/>
      <c r="L264" s="27"/>
      <c r="N264" s="44"/>
      <c r="O264" s="27"/>
      <c r="Q264" s="44"/>
      <c r="R264" s="27"/>
      <c r="T264" s="44"/>
      <c r="U264" s="27"/>
      <c r="W264" s="44"/>
      <c r="X264" s="27"/>
      <c r="Z264" s="44"/>
      <c r="AA264" s="27"/>
      <c r="AC264" s="44"/>
      <c r="AD264" s="27"/>
      <c r="AF264" s="44"/>
      <c r="AG264" s="27"/>
      <c r="AH264" s="8"/>
      <c r="AI264" s="44"/>
      <c r="AJ264" s="27"/>
    </row>
    <row r="265">
      <c r="B265" s="44"/>
      <c r="C265" s="27"/>
      <c r="E265" s="44"/>
      <c r="F265" s="27"/>
      <c r="H265" s="44"/>
      <c r="I265" s="27"/>
      <c r="K265" s="44"/>
      <c r="L265" s="27"/>
      <c r="N265" s="44"/>
      <c r="O265" s="27"/>
      <c r="Q265" s="44"/>
      <c r="R265" s="27"/>
      <c r="T265" s="44"/>
      <c r="U265" s="27"/>
      <c r="W265" s="44"/>
      <c r="X265" s="27"/>
      <c r="Z265" s="44"/>
      <c r="AA265" s="27"/>
      <c r="AC265" s="44"/>
      <c r="AD265" s="27"/>
      <c r="AF265" s="44"/>
      <c r="AG265" s="27"/>
      <c r="AH265" s="8"/>
      <c r="AI265" s="44"/>
      <c r="AJ265" s="27"/>
    </row>
    <row r="266">
      <c r="B266" s="44"/>
      <c r="C266" s="27"/>
      <c r="E266" s="44"/>
      <c r="F266" s="27"/>
      <c r="H266" s="44"/>
      <c r="I266" s="27"/>
      <c r="K266" s="44"/>
      <c r="L266" s="27"/>
      <c r="N266" s="44"/>
      <c r="O266" s="27"/>
      <c r="Q266" s="44"/>
      <c r="R266" s="27"/>
      <c r="T266" s="44"/>
      <c r="U266" s="27"/>
      <c r="W266" s="44"/>
      <c r="X266" s="27"/>
      <c r="Z266" s="44"/>
      <c r="AA266" s="27"/>
      <c r="AC266" s="44"/>
      <c r="AD266" s="27"/>
      <c r="AF266" s="44"/>
      <c r="AG266" s="27"/>
      <c r="AH266" s="8"/>
      <c r="AI266" s="44"/>
      <c r="AJ266" s="27"/>
    </row>
    <row r="267">
      <c r="B267" s="44"/>
      <c r="C267" s="27"/>
      <c r="E267" s="44"/>
      <c r="F267" s="27"/>
      <c r="H267" s="44"/>
      <c r="I267" s="27"/>
      <c r="K267" s="44"/>
      <c r="L267" s="27"/>
      <c r="N267" s="44"/>
      <c r="O267" s="27"/>
      <c r="Q267" s="44"/>
      <c r="R267" s="27"/>
      <c r="T267" s="44"/>
      <c r="U267" s="27"/>
      <c r="W267" s="44"/>
      <c r="X267" s="27"/>
      <c r="Z267" s="44"/>
      <c r="AA267" s="27"/>
      <c r="AC267" s="44"/>
      <c r="AD267" s="27"/>
      <c r="AF267" s="44"/>
      <c r="AG267" s="27"/>
      <c r="AH267" s="8"/>
      <c r="AI267" s="44"/>
      <c r="AJ267" s="27"/>
    </row>
    <row r="268">
      <c r="B268" s="44"/>
      <c r="C268" s="27"/>
      <c r="E268" s="44"/>
      <c r="F268" s="27"/>
      <c r="H268" s="44"/>
      <c r="I268" s="27"/>
      <c r="K268" s="44"/>
      <c r="L268" s="27"/>
      <c r="N268" s="44"/>
      <c r="O268" s="27"/>
      <c r="Q268" s="44"/>
      <c r="R268" s="27"/>
      <c r="T268" s="44"/>
      <c r="U268" s="27"/>
      <c r="W268" s="44"/>
      <c r="X268" s="27"/>
      <c r="Z268" s="44"/>
      <c r="AA268" s="27"/>
      <c r="AC268" s="44"/>
      <c r="AD268" s="27"/>
      <c r="AF268" s="44"/>
      <c r="AG268" s="27"/>
      <c r="AH268" s="8"/>
      <c r="AI268" s="44"/>
      <c r="AJ268" s="27"/>
    </row>
    <row r="269">
      <c r="B269" s="44"/>
      <c r="C269" s="27"/>
      <c r="E269" s="44"/>
      <c r="F269" s="27"/>
      <c r="H269" s="44"/>
      <c r="I269" s="27"/>
      <c r="K269" s="44"/>
      <c r="L269" s="27"/>
      <c r="N269" s="44"/>
      <c r="O269" s="27"/>
      <c r="Q269" s="44"/>
      <c r="R269" s="27"/>
      <c r="T269" s="44"/>
      <c r="U269" s="27"/>
      <c r="W269" s="44"/>
      <c r="X269" s="27"/>
      <c r="Z269" s="44"/>
      <c r="AA269" s="27"/>
      <c r="AC269" s="44"/>
      <c r="AD269" s="27"/>
      <c r="AF269" s="44"/>
      <c r="AG269" s="27"/>
      <c r="AH269" s="8"/>
      <c r="AI269" s="44"/>
      <c r="AJ269" s="27"/>
    </row>
    <row r="270">
      <c r="B270" s="44"/>
      <c r="C270" s="27"/>
      <c r="E270" s="44"/>
      <c r="F270" s="27"/>
      <c r="H270" s="44"/>
      <c r="I270" s="27"/>
      <c r="K270" s="44"/>
      <c r="L270" s="27"/>
      <c r="N270" s="44"/>
      <c r="O270" s="27"/>
      <c r="Q270" s="44"/>
      <c r="R270" s="27"/>
      <c r="T270" s="44"/>
      <c r="U270" s="27"/>
      <c r="W270" s="44"/>
      <c r="X270" s="27"/>
      <c r="Z270" s="44"/>
      <c r="AA270" s="27"/>
      <c r="AC270" s="44"/>
      <c r="AD270" s="27"/>
      <c r="AF270" s="44"/>
      <c r="AG270" s="27"/>
      <c r="AH270" s="8"/>
      <c r="AI270" s="44"/>
      <c r="AJ270" s="27"/>
    </row>
    <row r="271">
      <c r="B271" s="44"/>
      <c r="C271" s="27"/>
      <c r="E271" s="44"/>
      <c r="F271" s="27"/>
      <c r="H271" s="44"/>
      <c r="I271" s="27"/>
      <c r="K271" s="44"/>
      <c r="L271" s="27"/>
      <c r="N271" s="44"/>
      <c r="O271" s="27"/>
      <c r="Q271" s="44"/>
      <c r="R271" s="27"/>
      <c r="T271" s="44"/>
      <c r="U271" s="27"/>
      <c r="W271" s="44"/>
      <c r="X271" s="27"/>
      <c r="Z271" s="44"/>
      <c r="AA271" s="27"/>
      <c r="AC271" s="44"/>
      <c r="AD271" s="27"/>
      <c r="AF271" s="44"/>
      <c r="AG271" s="27"/>
      <c r="AH271" s="8"/>
      <c r="AI271" s="44"/>
      <c r="AJ271" s="27"/>
    </row>
    <row r="272">
      <c r="B272" s="44"/>
      <c r="C272" s="27"/>
      <c r="E272" s="44"/>
      <c r="F272" s="27"/>
      <c r="H272" s="44"/>
      <c r="I272" s="27"/>
      <c r="K272" s="44"/>
      <c r="L272" s="27"/>
      <c r="N272" s="44"/>
      <c r="O272" s="27"/>
      <c r="Q272" s="44"/>
      <c r="R272" s="27"/>
      <c r="T272" s="44"/>
      <c r="U272" s="27"/>
      <c r="W272" s="44"/>
      <c r="X272" s="27"/>
      <c r="Z272" s="44"/>
      <c r="AA272" s="27"/>
      <c r="AC272" s="44"/>
      <c r="AD272" s="27"/>
      <c r="AF272" s="44"/>
      <c r="AG272" s="27"/>
      <c r="AH272" s="8"/>
      <c r="AI272" s="44"/>
      <c r="AJ272" s="27"/>
    </row>
    <row r="273">
      <c r="B273" s="44"/>
      <c r="C273" s="27"/>
      <c r="E273" s="44"/>
      <c r="F273" s="27"/>
      <c r="H273" s="44"/>
      <c r="I273" s="27"/>
      <c r="K273" s="44"/>
      <c r="L273" s="27"/>
      <c r="N273" s="44"/>
      <c r="O273" s="27"/>
      <c r="Q273" s="44"/>
      <c r="R273" s="27"/>
      <c r="T273" s="44"/>
      <c r="U273" s="27"/>
      <c r="W273" s="44"/>
      <c r="X273" s="27"/>
      <c r="Z273" s="44"/>
      <c r="AA273" s="27"/>
      <c r="AC273" s="44"/>
      <c r="AD273" s="27"/>
      <c r="AF273" s="44"/>
      <c r="AG273" s="27"/>
      <c r="AH273" s="8"/>
      <c r="AI273" s="44"/>
      <c r="AJ273" s="27"/>
    </row>
    <row r="274">
      <c r="B274" s="44"/>
      <c r="C274" s="27"/>
      <c r="E274" s="44"/>
      <c r="F274" s="27"/>
      <c r="H274" s="44"/>
      <c r="I274" s="27"/>
      <c r="K274" s="44"/>
      <c r="L274" s="27"/>
      <c r="N274" s="44"/>
      <c r="O274" s="27"/>
      <c r="Q274" s="44"/>
      <c r="R274" s="27"/>
      <c r="T274" s="44"/>
      <c r="U274" s="27"/>
      <c r="W274" s="44"/>
      <c r="X274" s="27"/>
      <c r="Z274" s="44"/>
      <c r="AA274" s="27"/>
      <c r="AC274" s="44"/>
      <c r="AD274" s="27"/>
      <c r="AF274" s="44"/>
      <c r="AG274" s="27"/>
      <c r="AH274" s="8"/>
      <c r="AI274" s="44"/>
      <c r="AJ274" s="27"/>
    </row>
    <row r="275">
      <c r="B275" s="44"/>
      <c r="C275" s="27"/>
      <c r="E275" s="44"/>
      <c r="F275" s="27"/>
      <c r="H275" s="44"/>
      <c r="I275" s="27"/>
      <c r="K275" s="44"/>
      <c r="L275" s="27"/>
      <c r="N275" s="44"/>
      <c r="O275" s="27"/>
      <c r="Q275" s="44"/>
      <c r="R275" s="27"/>
      <c r="T275" s="44"/>
      <c r="U275" s="27"/>
      <c r="W275" s="44"/>
      <c r="X275" s="27"/>
      <c r="Z275" s="44"/>
      <c r="AA275" s="27"/>
      <c r="AC275" s="44"/>
      <c r="AD275" s="27"/>
      <c r="AF275" s="44"/>
      <c r="AG275" s="27"/>
      <c r="AH275" s="8"/>
      <c r="AI275" s="44"/>
      <c r="AJ275" s="27"/>
    </row>
    <row r="276">
      <c r="B276" s="44"/>
      <c r="C276" s="27"/>
      <c r="E276" s="44"/>
      <c r="F276" s="27"/>
      <c r="H276" s="44"/>
      <c r="I276" s="27"/>
      <c r="K276" s="44"/>
      <c r="L276" s="27"/>
      <c r="N276" s="44"/>
      <c r="O276" s="27"/>
      <c r="Q276" s="44"/>
      <c r="R276" s="27"/>
      <c r="T276" s="44"/>
      <c r="U276" s="27"/>
      <c r="W276" s="44"/>
      <c r="X276" s="27"/>
      <c r="Z276" s="44"/>
      <c r="AA276" s="27"/>
      <c r="AC276" s="44"/>
      <c r="AD276" s="27"/>
      <c r="AF276" s="44"/>
      <c r="AG276" s="27"/>
      <c r="AH276" s="8"/>
      <c r="AI276" s="44"/>
      <c r="AJ276" s="27"/>
    </row>
    <row r="277">
      <c r="B277" s="44"/>
      <c r="C277" s="27"/>
      <c r="E277" s="44"/>
      <c r="F277" s="27"/>
      <c r="H277" s="44"/>
      <c r="I277" s="27"/>
      <c r="K277" s="44"/>
      <c r="L277" s="27"/>
      <c r="N277" s="44"/>
      <c r="O277" s="27"/>
      <c r="Q277" s="44"/>
      <c r="R277" s="27"/>
      <c r="T277" s="44"/>
      <c r="U277" s="27"/>
      <c r="W277" s="44"/>
      <c r="X277" s="27"/>
      <c r="Z277" s="44"/>
      <c r="AA277" s="27"/>
      <c r="AC277" s="44"/>
      <c r="AD277" s="27"/>
      <c r="AF277" s="44"/>
      <c r="AG277" s="27"/>
      <c r="AH277" s="8"/>
      <c r="AI277" s="44"/>
      <c r="AJ277" s="27"/>
    </row>
    <row r="278">
      <c r="B278" s="44"/>
      <c r="C278" s="27"/>
      <c r="E278" s="44"/>
      <c r="F278" s="27"/>
      <c r="H278" s="44"/>
      <c r="I278" s="27"/>
      <c r="K278" s="44"/>
      <c r="L278" s="27"/>
      <c r="N278" s="44"/>
      <c r="O278" s="27"/>
      <c r="Q278" s="44"/>
      <c r="R278" s="27"/>
      <c r="T278" s="44"/>
      <c r="U278" s="27"/>
      <c r="W278" s="44"/>
      <c r="X278" s="27"/>
      <c r="Z278" s="44"/>
      <c r="AA278" s="27"/>
      <c r="AC278" s="44"/>
      <c r="AD278" s="27"/>
      <c r="AF278" s="44"/>
      <c r="AG278" s="27"/>
      <c r="AH278" s="8"/>
      <c r="AI278" s="44"/>
      <c r="AJ278" s="27"/>
    </row>
    <row r="279">
      <c r="B279" s="44"/>
      <c r="C279" s="27"/>
      <c r="E279" s="44"/>
      <c r="F279" s="27"/>
      <c r="H279" s="44"/>
      <c r="I279" s="27"/>
      <c r="K279" s="44"/>
      <c r="L279" s="27"/>
      <c r="N279" s="44"/>
      <c r="O279" s="27"/>
      <c r="Q279" s="44"/>
      <c r="R279" s="27"/>
      <c r="T279" s="44"/>
      <c r="U279" s="27"/>
      <c r="W279" s="44"/>
      <c r="X279" s="27"/>
      <c r="Z279" s="44"/>
      <c r="AA279" s="27"/>
      <c r="AC279" s="44"/>
      <c r="AD279" s="27"/>
      <c r="AF279" s="44"/>
      <c r="AG279" s="27"/>
      <c r="AH279" s="8"/>
      <c r="AI279" s="44"/>
      <c r="AJ279" s="27"/>
    </row>
    <row r="280">
      <c r="B280" s="44"/>
      <c r="C280" s="27"/>
      <c r="E280" s="44"/>
      <c r="F280" s="27"/>
      <c r="H280" s="44"/>
      <c r="I280" s="27"/>
      <c r="K280" s="44"/>
      <c r="L280" s="27"/>
      <c r="N280" s="44"/>
      <c r="O280" s="27"/>
      <c r="Q280" s="44"/>
      <c r="R280" s="27"/>
      <c r="T280" s="44"/>
      <c r="U280" s="27"/>
      <c r="W280" s="44"/>
      <c r="X280" s="27"/>
      <c r="Z280" s="44"/>
      <c r="AA280" s="27"/>
      <c r="AC280" s="44"/>
      <c r="AD280" s="27"/>
      <c r="AF280" s="44"/>
      <c r="AG280" s="27"/>
      <c r="AH280" s="8"/>
      <c r="AI280" s="44"/>
      <c r="AJ280" s="27"/>
    </row>
    <row r="281">
      <c r="B281" s="44"/>
      <c r="C281" s="27"/>
      <c r="E281" s="44"/>
      <c r="F281" s="27"/>
      <c r="H281" s="44"/>
      <c r="I281" s="27"/>
      <c r="K281" s="44"/>
      <c r="L281" s="27"/>
      <c r="N281" s="44"/>
      <c r="O281" s="27"/>
      <c r="Q281" s="44"/>
      <c r="R281" s="27"/>
      <c r="T281" s="44"/>
      <c r="U281" s="27"/>
      <c r="W281" s="44"/>
      <c r="X281" s="27"/>
      <c r="Z281" s="44"/>
      <c r="AA281" s="27"/>
      <c r="AC281" s="44"/>
      <c r="AD281" s="27"/>
      <c r="AF281" s="44"/>
      <c r="AG281" s="27"/>
      <c r="AH281" s="8"/>
      <c r="AI281" s="44"/>
      <c r="AJ281" s="27"/>
    </row>
    <row r="282">
      <c r="B282" s="44"/>
      <c r="C282" s="27"/>
      <c r="E282" s="44"/>
      <c r="F282" s="27"/>
      <c r="H282" s="44"/>
      <c r="I282" s="27"/>
      <c r="K282" s="44"/>
      <c r="L282" s="27"/>
      <c r="N282" s="44"/>
      <c r="O282" s="27"/>
      <c r="Q282" s="44"/>
      <c r="R282" s="27"/>
      <c r="T282" s="44"/>
      <c r="U282" s="27"/>
      <c r="W282" s="44"/>
      <c r="X282" s="27"/>
      <c r="Z282" s="44"/>
      <c r="AA282" s="27"/>
      <c r="AC282" s="44"/>
      <c r="AD282" s="27"/>
      <c r="AF282" s="44"/>
      <c r="AG282" s="27"/>
      <c r="AH282" s="8"/>
      <c r="AI282" s="44"/>
      <c r="AJ282" s="27"/>
    </row>
    <row r="283">
      <c r="B283" s="44"/>
      <c r="C283" s="27"/>
      <c r="E283" s="44"/>
      <c r="F283" s="27"/>
      <c r="H283" s="44"/>
      <c r="I283" s="27"/>
      <c r="K283" s="44"/>
      <c r="L283" s="27"/>
      <c r="N283" s="44"/>
      <c r="O283" s="27"/>
      <c r="Q283" s="44"/>
      <c r="R283" s="27"/>
      <c r="T283" s="44"/>
      <c r="U283" s="27"/>
      <c r="W283" s="44"/>
      <c r="X283" s="27"/>
      <c r="Z283" s="44"/>
      <c r="AA283" s="27"/>
      <c r="AC283" s="44"/>
      <c r="AD283" s="27"/>
      <c r="AF283" s="44"/>
      <c r="AG283" s="27"/>
      <c r="AH283" s="8"/>
      <c r="AI283" s="44"/>
      <c r="AJ283" s="27"/>
    </row>
    <row r="284">
      <c r="B284" s="44"/>
      <c r="C284" s="27"/>
      <c r="E284" s="44"/>
      <c r="F284" s="27"/>
      <c r="H284" s="44"/>
      <c r="I284" s="27"/>
      <c r="K284" s="44"/>
      <c r="L284" s="27"/>
      <c r="N284" s="44"/>
      <c r="O284" s="27"/>
      <c r="Q284" s="44"/>
      <c r="R284" s="27"/>
      <c r="T284" s="44"/>
      <c r="U284" s="27"/>
      <c r="W284" s="44"/>
      <c r="X284" s="27"/>
      <c r="Z284" s="44"/>
      <c r="AA284" s="27"/>
      <c r="AC284" s="44"/>
      <c r="AD284" s="27"/>
      <c r="AF284" s="44"/>
      <c r="AG284" s="27"/>
      <c r="AH284" s="8"/>
      <c r="AI284" s="44"/>
      <c r="AJ284" s="27"/>
    </row>
    <row r="285">
      <c r="B285" s="44"/>
      <c r="C285" s="27"/>
      <c r="E285" s="44"/>
      <c r="F285" s="27"/>
      <c r="H285" s="44"/>
      <c r="I285" s="27"/>
      <c r="K285" s="44"/>
      <c r="L285" s="27"/>
      <c r="N285" s="44"/>
      <c r="O285" s="27"/>
      <c r="Q285" s="44"/>
      <c r="R285" s="27"/>
      <c r="T285" s="44"/>
      <c r="U285" s="27"/>
      <c r="W285" s="44"/>
      <c r="X285" s="27"/>
      <c r="Z285" s="44"/>
      <c r="AA285" s="27"/>
      <c r="AC285" s="44"/>
      <c r="AD285" s="27"/>
      <c r="AF285" s="44"/>
      <c r="AG285" s="27"/>
      <c r="AH285" s="8"/>
      <c r="AI285" s="44"/>
      <c r="AJ285" s="27"/>
    </row>
    <row r="286">
      <c r="B286" s="44"/>
      <c r="C286" s="27"/>
      <c r="E286" s="44"/>
      <c r="F286" s="27"/>
      <c r="H286" s="44"/>
      <c r="I286" s="27"/>
      <c r="K286" s="44"/>
      <c r="L286" s="27"/>
      <c r="N286" s="44"/>
      <c r="O286" s="27"/>
      <c r="Q286" s="44"/>
      <c r="R286" s="27"/>
      <c r="T286" s="44"/>
      <c r="U286" s="27"/>
      <c r="W286" s="44"/>
      <c r="X286" s="27"/>
      <c r="Z286" s="44"/>
      <c r="AA286" s="27"/>
      <c r="AC286" s="44"/>
      <c r="AD286" s="27"/>
      <c r="AF286" s="44"/>
      <c r="AG286" s="27"/>
      <c r="AH286" s="8"/>
      <c r="AI286" s="44"/>
      <c r="AJ286" s="27"/>
    </row>
    <row r="287">
      <c r="B287" s="44"/>
      <c r="C287" s="27"/>
      <c r="E287" s="44"/>
      <c r="F287" s="27"/>
      <c r="H287" s="44"/>
      <c r="I287" s="27"/>
      <c r="K287" s="44"/>
      <c r="L287" s="27"/>
      <c r="N287" s="44"/>
      <c r="O287" s="27"/>
      <c r="Q287" s="44"/>
      <c r="R287" s="27"/>
      <c r="T287" s="44"/>
      <c r="U287" s="27"/>
      <c r="W287" s="44"/>
      <c r="X287" s="27"/>
      <c r="Z287" s="44"/>
      <c r="AA287" s="27"/>
      <c r="AC287" s="44"/>
      <c r="AD287" s="27"/>
      <c r="AF287" s="44"/>
      <c r="AG287" s="27"/>
      <c r="AH287" s="8"/>
      <c r="AI287" s="44"/>
      <c r="AJ287" s="27"/>
    </row>
    <row r="288">
      <c r="B288" s="44"/>
      <c r="C288" s="27"/>
      <c r="E288" s="44"/>
      <c r="F288" s="27"/>
      <c r="H288" s="44"/>
      <c r="I288" s="27"/>
      <c r="K288" s="44"/>
      <c r="L288" s="27"/>
      <c r="N288" s="44"/>
      <c r="O288" s="27"/>
      <c r="Q288" s="44"/>
      <c r="R288" s="27"/>
      <c r="T288" s="44"/>
      <c r="U288" s="27"/>
      <c r="W288" s="44"/>
      <c r="X288" s="27"/>
      <c r="Z288" s="44"/>
      <c r="AA288" s="27"/>
      <c r="AC288" s="44"/>
      <c r="AD288" s="27"/>
      <c r="AF288" s="44"/>
      <c r="AG288" s="27"/>
      <c r="AH288" s="8"/>
      <c r="AI288" s="44"/>
      <c r="AJ288" s="27"/>
    </row>
    <row r="289">
      <c r="B289" s="44"/>
      <c r="C289" s="27"/>
      <c r="E289" s="44"/>
      <c r="F289" s="27"/>
      <c r="H289" s="44"/>
      <c r="I289" s="27"/>
      <c r="K289" s="44"/>
      <c r="L289" s="27"/>
      <c r="N289" s="44"/>
      <c r="O289" s="27"/>
      <c r="Q289" s="44"/>
      <c r="R289" s="27"/>
      <c r="T289" s="44"/>
      <c r="U289" s="27"/>
      <c r="W289" s="44"/>
      <c r="X289" s="27"/>
      <c r="Z289" s="44"/>
      <c r="AA289" s="27"/>
      <c r="AC289" s="44"/>
      <c r="AD289" s="27"/>
      <c r="AF289" s="44"/>
      <c r="AG289" s="27"/>
      <c r="AH289" s="8"/>
      <c r="AI289" s="44"/>
      <c r="AJ289" s="27"/>
    </row>
    <row r="290">
      <c r="B290" s="44"/>
      <c r="C290" s="27"/>
      <c r="E290" s="44"/>
      <c r="F290" s="27"/>
      <c r="H290" s="44"/>
      <c r="I290" s="27"/>
      <c r="K290" s="44"/>
      <c r="L290" s="27"/>
      <c r="N290" s="44"/>
      <c r="O290" s="27"/>
      <c r="Q290" s="44"/>
      <c r="R290" s="27"/>
      <c r="T290" s="44"/>
      <c r="U290" s="27"/>
      <c r="W290" s="44"/>
      <c r="X290" s="27"/>
      <c r="Z290" s="44"/>
      <c r="AA290" s="27"/>
      <c r="AC290" s="44"/>
      <c r="AD290" s="27"/>
      <c r="AF290" s="44"/>
      <c r="AG290" s="27"/>
      <c r="AH290" s="8"/>
      <c r="AI290" s="44"/>
      <c r="AJ290" s="27"/>
    </row>
    <row r="291">
      <c r="B291" s="44"/>
      <c r="C291" s="27"/>
      <c r="E291" s="44"/>
      <c r="F291" s="27"/>
      <c r="H291" s="44"/>
      <c r="I291" s="27"/>
      <c r="K291" s="44"/>
      <c r="L291" s="27"/>
      <c r="N291" s="44"/>
      <c r="O291" s="27"/>
      <c r="Q291" s="44"/>
      <c r="R291" s="27"/>
      <c r="T291" s="44"/>
      <c r="U291" s="27"/>
      <c r="W291" s="44"/>
      <c r="X291" s="27"/>
      <c r="Z291" s="44"/>
      <c r="AA291" s="27"/>
      <c r="AC291" s="44"/>
      <c r="AD291" s="27"/>
      <c r="AF291" s="44"/>
      <c r="AG291" s="27"/>
      <c r="AH291" s="8"/>
      <c r="AI291" s="44"/>
      <c r="AJ291" s="27"/>
    </row>
    <row r="292">
      <c r="B292" s="44"/>
      <c r="C292" s="27"/>
      <c r="E292" s="44"/>
      <c r="F292" s="27"/>
      <c r="H292" s="44"/>
      <c r="I292" s="27"/>
      <c r="K292" s="44"/>
      <c r="L292" s="27"/>
      <c r="N292" s="44"/>
      <c r="O292" s="27"/>
      <c r="Q292" s="44"/>
      <c r="R292" s="27"/>
      <c r="T292" s="44"/>
      <c r="U292" s="27"/>
      <c r="W292" s="44"/>
      <c r="X292" s="27"/>
      <c r="Z292" s="44"/>
      <c r="AA292" s="27"/>
      <c r="AC292" s="44"/>
      <c r="AD292" s="27"/>
      <c r="AF292" s="44"/>
      <c r="AG292" s="27"/>
      <c r="AH292" s="8"/>
      <c r="AI292" s="44"/>
      <c r="AJ292" s="27"/>
    </row>
    <row r="293">
      <c r="B293" s="44"/>
      <c r="C293" s="27"/>
      <c r="E293" s="44"/>
      <c r="F293" s="27"/>
      <c r="H293" s="44"/>
      <c r="I293" s="27"/>
      <c r="K293" s="44"/>
      <c r="L293" s="27"/>
      <c r="N293" s="44"/>
      <c r="O293" s="27"/>
      <c r="Q293" s="44"/>
      <c r="R293" s="27"/>
      <c r="T293" s="44"/>
      <c r="U293" s="27"/>
      <c r="W293" s="44"/>
      <c r="X293" s="27"/>
      <c r="Z293" s="44"/>
      <c r="AA293" s="27"/>
      <c r="AC293" s="44"/>
      <c r="AD293" s="27"/>
      <c r="AF293" s="44"/>
      <c r="AG293" s="27"/>
      <c r="AH293" s="8"/>
      <c r="AI293" s="44"/>
      <c r="AJ293" s="27"/>
    </row>
    <row r="294">
      <c r="B294" s="44"/>
      <c r="C294" s="27"/>
      <c r="E294" s="44"/>
      <c r="F294" s="27"/>
      <c r="H294" s="44"/>
      <c r="I294" s="27"/>
      <c r="K294" s="44"/>
      <c r="L294" s="27"/>
      <c r="N294" s="44"/>
      <c r="O294" s="27"/>
      <c r="Q294" s="44"/>
      <c r="R294" s="27"/>
      <c r="T294" s="44"/>
      <c r="U294" s="27"/>
      <c r="W294" s="44"/>
      <c r="X294" s="27"/>
      <c r="Z294" s="44"/>
      <c r="AA294" s="27"/>
      <c r="AC294" s="44"/>
      <c r="AD294" s="27"/>
      <c r="AF294" s="44"/>
      <c r="AG294" s="27"/>
      <c r="AH294" s="8"/>
      <c r="AI294" s="44"/>
      <c r="AJ294" s="27"/>
    </row>
    <row r="295">
      <c r="B295" s="44"/>
      <c r="C295" s="27"/>
      <c r="E295" s="44"/>
      <c r="F295" s="27"/>
      <c r="H295" s="44"/>
      <c r="I295" s="27"/>
      <c r="K295" s="44"/>
      <c r="L295" s="27"/>
      <c r="N295" s="44"/>
      <c r="O295" s="27"/>
      <c r="Q295" s="44"/>
      <c r="R295" s="27"/>
      <c r="T295" s="44"/>
      <c r="U295" s="27"/>
      <c r="W295" s="44"/>
      <c r="X295" s="27"/>
      <c r="Z295" s="44"/>
      <c r="AA295" s="27"/>
      <c r="AC295" s="44"/>
      <c r="AD295" s="27"/>
      <c r="AF295" s="44"/>
      <c r="AG295" s="27"/>
      <c r="AH295" s="8"/>
      <c r="AI295" s="44"/>
      <c r="AJ295" s="27"/>
    </row>
    <row r="296">
      <c r="B296" s="44"/>
      <c r="C296" s="27"/>
      <c r="E296" s="44"/>
      <c r="F296" s="27"/>
      <c r="H296" s="44"/>
      <c r="I296" s="27"/>
      <c r="K296" s="44"/>
      <c r="L296" s="27"/>
      <c r="N296" s="44"/>
      <c r="O296" s="27"/>
      <c r="Q296" s="44"/>
      <c r="R296" s="27"/>
      <c r="T296" s="44"/>
      <c r="U296" s="27"/>
      <c r="W296" s="44"/>
      <c r="X296" s="27"/>
      <c r="Z296" s="44"/>
      <c r="AA296" s="27"/>
      <c r="AC296" s="44"/>
      <c r="AD296" s="27"/>
      <c r="AF296" s="44"/>
      <c r="AG296" s="27"/>
      <c r="AH296" s="8"/>
      <c r="AI296" s="44"/>
      <c r="AJ296" s="27"/>
    </row>
    <row r="297">
      <c r="B297" s="44"/>
      <c r="C297" s="27"/>
      <c r="E297" s="44"/>
      <c r="F297" s="27"/>
      <c r="H297" s="44"/>
      <c r="I297" s="27"/>
      <c r="K297" s="44"/>
      <c r="L297" s="27"/>
      <c r="N297" s="44"/>
      <c r="O297" s="27"/>
      <c r="Q297" s="44"/>
      <c r="R297" s="27"/>
      <c r="T297" s="44"/>
      <c r="U297" s="27"/>
      <c r="W297" s="44"/>
      <c r="X297" s="27"/>
      <c r="Z297" s="44"/>
      <c r="AA297" s="27"/>
      <c r="AC297" s="44"/>
      <c r="AD297" s="27"/>
      <c r="AF297" s="44"/>
      <c r="AG297" s="27"/>
      <c r="AH297" s="8"/>
      <c r="AI297" s="44"/>
      <c r="AJ297" s="27"/>
    </row>
    <row r="298">
      <c r="B298" s="44"/>
      <c r="C298" s="27"/>
      <c r="E298" s="44"/>
      <c r="F298" s="27"/>
      <c r="H298" s="44"/>
      <c r="I298" s="27"/>
      <c r="K298" s="44"/>
      <c r="L298" s="27"/>
      <c r="N298" s="44"/>
      <c r="O298" s="27"/>
      <c r="Q298" s="44"/>
      <c r="R298" s="27"/>
      <c r="T298" s="44"/>
      <c r="U298" s="27"/>
      <c r="W298" s="44"/>
      <c r="X298" s="27"/>
      <c r="Z298" s="44"/>
      <c r="AA298" s="27"/>
      <c r="AC298" s="44"/>
      <c r="AD298" s="27"/>
      <c r="AF298" s="44"/>
      <c r="AG298" s="27"/>
      <c r="AH298" s="8"/>
      <c r="AI298" s="44"/>
      <c r="AJ298" s="27"/>
    </row>
    <row r="299">
      <c r="B299" s="44"/>
      <c r="C299" s="27"/>
      <c r="E299" s="44"/>
      <c r="F299" s="27"/>
      <c r="H299" s="44"/>
      <c r="I299" s="27"/>
      <c r="K299" s="44"/>
      <c r="L299" s="27"/>
      <c r="N299" s="44"/>
      <c r="O299" s="27"/>
      <c r="Q299" s="44"/>
      <c r="R299" s="27"/>
      <c r="T299" s="44"/>
      <c r="U299" s="27"/>
      <c r="W299" s="44"/>
      <c r="X299" s="27"/>
      <c r="Z299" s="44"/>
      <c r="AA299" s="27"/>
      <c r="AC299" s="44"/>
      <c r="AD299" s="27"/>
      <c r="AF299" s="44"/>
      <c r="AG299" s="27"/>
      <c r="AH299" s="8"/>
      <c r="AI299" s="44"/>
      <c r="AJ299" s="27"/>
    </row>
    <row r="300">
      <c r="B300" s="44"/>
      <c r="C300" s="27"/>
      <c r="E300" s="44"/>
      <c r="F300" s="27"/>
      <c r="H300" s="44"/>
      <c r="I300" s="27"/>
      <c r="K300" s="44"/>
      <c r="L300" s="27"/>
      <c r="N300" s="44"/>
      <c r="O300" s="27"/>
      <c r="Q300" s="44"/>
      <c r="R300" s="27"/>
      <c r="T300" s="44"/>
      <c r="U300" s="27"/>
      <c r="W300" s="44"/>
      <c r="X300" s="27"/>
      <c r="Z300" s="44"/>
      <c r="AA300" s="27"/>
      <c r="AC300" s="44"/>
      <c r="AD300" s="27"/>
      <c r="AF300" s="44"/>
      <c r="AG300" s="27"/>
      <c r="AH300" s="8"/>
      <c r="AI300" s="44"/>
      <c r="AJ300" s="27"/>
    </row>
    <row r="301">
      <c r="B301" s="44"/>
      <c r="C301" s="27"/>
      <c r="E301" s="44"/>
      <c r="F301" s="27"/>
      <c r="H301" s="44"/>
      <c r="I301" s="27"/>
      <c r="K301" s="44"/>
      <c r="L301" s="27"/>
      <c r="N301" s="44"/>
      <c r="O301" s="27"/>
      <c r="Q301" s="44"/>
      <c r="R301" s="27"/>
      <c r="T301" s="44"/>
      <c r="U301" s="27"/>
      <c r="W301" s="44"/>
      <c r="X301" s="27"/>
      <c r="Z301" s="44"/>
      <c r="AA301" s="27"/>
      <c r="AC301" s="44"/>
      <c r="AD301" s="27"/>
      <c r="AF301" s="44"/>
      <c r="AG301" s="27"/>
      <c r="AH301" s="8"/>
      <c r="AI301" s="44"/>
      <c r="AJ301" s="27"/>
    </row>
    <row r="302">
      <c r="B302" s="44"/>
      <c r="C302" s="27"/>
      <c r="E302" s="44"/>
      <c r="F302" s="27"/>
      <c r="H302" s="44"/>
      <c r="I302" s="27"/>
      <c r="K302" s="44"/>
      <c r="L302" s="27"/>
      <c r="N302" s="44"/>
      <c r="O302" s="27"/>
      <c r="Q302" s="44"/>
      <c r="R302" s="27"/>
      <c r="T302" s="44"/>
      <c r="U302" s="27"/>
      <c r="W302" s="44"/>
      <c r="X302" s="27"/>
      <c r="Z302" s="44"/>
      <c r="AA302" s="27"/>
      <c r="AC302" s="44"/>
      <c r="AD302" s="27"/>
      <c r="AF302" s="44"/>
      <c r="AG302" s="27"/>
      <c r="AH302" s="8"/>
      <c r="AI302" s="44"/>
      <c r="AJ302" s="27"/>
    </row>
    <row r="303">
      <c r="B303" s="44"/>
      <c r="C303" s="27"/>
      <c r="E303" s="44"/>
      <c r="F303" s="27"/>
      <c r="H303" s="44"/>
      <c r="I303" s="27"/>
      <c r="K303" s="44"/>
      <c r="L303" s="27"/>
      <c r="N303" s="44"/>
      <c r="O303" s="27"/>
      <c r="Q303" s="44"/>
      <c r="R303" s="27"/>
      <c r="T303" s="44"/>
      <c r="U303" s="27"/>
      <c r="W303" s="44"/>
      <c r="X303" s="27"/>
      <c r="Z303" s="44"/>
      <c r="AA303" s="27"/>
      <c r="AC303" s="44"/>
      <c r="AD303" s="27"/>
      <c r="AF303" s="44"/>
      <c r="AG303" s="27"/>
      <c r="AH303" s="8"/>
      <c r="AI303" s="44"/>
      <c r="AJ303" s="27"/>
    </row>
    <row r="304">
      <c r="B304" s="44"/>
      <c r="C304" s="27"/>
      <c r="E304" s="44"/>
      <c r="F304" s="27"/>
      <c r="H304" s="44"/>
      <c r="I304" s="27"/>
      <c r="K304" s="44"/>
      <c r="L304" s="27"/>
      <c r="N304" s="44"/>
      <c r="O304" s="27"/>
      <c r="Q304" s="44"/>
      <c r="R304" s="27"/>
      <c r="T304" s="44"/>
      <c r="U304" s="27"/>
      <c r="W304" s="44"/>
      <c r="X304" s="27"/>
      <c r="Z304" s="44"/>
      <c r="AA304" s="27"/>
      <c r="AC304" s="44"/>
      <c r="AD304" s="27"/>
      <c r="AF304" s="44"/>
      <c r="AG304" s="27"/>
      <c r="AH304" s="8"/>
      <c r="AI304" s="44"/>
      <c r="AJ304" s="27"/>
    </row>
    <row r="305">
      <c r="B305" s="44"/>
      <c r="C305" s="27"/>
      <c r="E305" s="44"/>
      <c r="F305" s="27"/>
      <c r="H305" s="44"/>
      <c r="I305" s="27"/>
      <c r="K305" s="44"/>
      <c r="L305" s="27"/>
      <c r="N305" s="44"/>
      <c r="O305" s="27"/>
      <c r="Q305" s="44"/>
      <c r="R305" s="27"/>
      <c r="T305" s="44"/>
      <c r="U305" s="27"/>
      <c r="W305" s="44"/>
      <c r="X305" s="27"/>
      <c r="Z305" s="44"/>
      <c r="AA305" s="27"/>
      <c r="AC305" s="44"/>
      <c r="AD305" s="27"/>
      <c r="AF305" s="44"/>
      <c r="AG305" s="27"/>
      <c r="AH305" s="8"/>
      <c r="AI305" s="44"/>
      <c r="AJ305" s="27"/>
    </row>
    <row r="306">
      <c r="B306" s="44"/>
      <c r="C306" s="27"/>
      <c r="E306" s="44"/>
      <c r="F306" s="27"/>
      <c r="H306" s="44"/>
      <c r="I306" s="27"/>
      <c r="K306" s="44"/>
      <c r="L306" s="27"/>
      <c r="N306" s="44"/>
      <c r="O306" s="27"/>
      <c r="Q306" s="44"/>
      <c r="R306" s="27"/>
      <c r="T306" s="44"/>
      <c r="U306" s="27"/>
      <c r="W306" s="44"/>
      <c r="X306" s="27"/>
      <c r="Z306" s="44"/>
      <c r="AA306" s="27"/>
      <c r="AC306" s="44"/>
      <c r="AD306" s="27"/>
      <c r="AF306" s="44"/>
      <c r="AG306" s="27"/>
      <c r="AH306" s="8"/>
      <c r="AI306" s="44"/>
      <c r="AJ306" s="27"/>
    </row>
    <row r="307">
      <c r="B307" s="44"/>
      <c r="C307" s="27"/>
      <c r="E307" s="44"/>
      <c r="F307" s="27"/>
      <c r="H307" s="44"/>
      <c r="I307" s="27"/>
      <c r="K307" s="44"/>
      <c r="L307" s="27"/>
      <c r="N307" s="44"/>
      <c r="O307" s="27"/>
      <c r="Q307" s="44"/>
      <c r="R307" s="27"/>
      <c r="T307" s="44"/>
      <c r="U307" s="27"/>
      <c r="W307" s="44"/>
      <c r="X307" s="27"/>
      <c r="Z307" s="44"/>
      <c r="AA307" s="27"/>
      <c r="AC307" s="44"/>
      <c r="AD307" s="27"/>
      <c r="AF307" s="44"/>
      <c r="AG307" s="27"/>
      <c r="AH307" s="8"/>
      <c r="AI307" s="44"/>
      <c r="AJ307" s="27"/>
    </row>
    <row r="308">
      <c r="B308" s="44"/>
      <c r="C308" s="27"/>
      <c r="E308" s="44"/>
      <c r="F308" s="27"/>
      <c r="H308" s="44"/>
      <c r="I308" s="27"/>
      <c r="K308" s="44"/>
      <c r="L308" s="27"/>
      <c r="N308" s="44"/>
      <c r="O308" s="27"/>
      <c r="Q308" s="44"/>
      <c r="R308" s="27"/>
      <c r="T308" s="44"/>
      <c r="U308" s="27"/>
      <c r="W308" s="44"/>
      <c r="X308" s="27"/>
      <c r="Z308" s="44"/>
      <c r="AA308" s="27"/>
      <c r="AC308" s="44"/>
      <c r="AD308" s="27"/>
      <c r="AF308" s="44"/>
      <c r="AG308" s="27"/>
      <c r="AH308" s="8"/>
      <c r="AI308" s="44"/>
      <c r="AJ308" s="27"/>
    </row>
    <row r="309">
      <c r="B309" s="44"/>
      <c r="C309" s="27"/>
      <c r="E309" s="44"/>
      <c r="F309" s="27"/>
      <c r="H309" s="44"/>
      <c r="I309" s="27"/>
      <c r="K309" s="44"/>
      <c r="L309" s="27"/>
      <c r="N309" s="44"/>
      <c r="O309" s="27"/>
      <c r="Q309" s="44"/>
      <c r="R309" s="27"/>
      <c r="T309" s="44"/>
      <c r="U309" s="27"/>
      <c r="W309" s="44"/>
      <c r="X309" s="27"/>
      <c r="Z309" s="44"/>
      <c r="AA309" s="27"/>
      <c r="AC309" s="44"/>
      <c r="AD309" s="27"/>
      <c r="AF309" s="44"/>
      <c r="AG309" s="27"/>
      <c r="AH309" s="8"/>
      <c r="AI309" s="44"/>
      <c r="AJ309" s="27"/>
    </row>
    <row r="310">
      <c r="B310" s="44"/>
      <c r="C310" s="27"/>
      <c r="E310" s="44"/>
      <c r="F310" s="27"/>
      <c r="H310" s="44"/>
      <c r="I310" s="27"/>
      <c r="K310" s="44"/>
      <c r="L310" s="27"/>
      <c r="N310" s="44"/>
      <c r="O310" s="27"/>
      <c r="Q310" s="44"/>
      <c r="R310" s="27"/>
      <c r="T310" s="44"/>
      <c r="U310" s="27"/>
      <c r="W310" s="44"/>
      <c r="X310" s="27"/>
      <c r="Z310" s="44"/>
      <c r="AA310" s="27"/>
      <c r="AC310" s="44"/>
      <c r="AD310" s="27"/>
      <c r="AF310" s="44"/>
      <c r="AG310" s="27"/>
      <c r="AH310" s="8"/>
      <c r="AI310" s="44"/>
      <c r="AJ310" s="27"/>
    </row>
    <row r="311">
      <c r="B311" s="44"/>
      <c r="C311" s="27"/>
      <c r="E311" s="44"/>
      <c r="F311" s="27"/>
      <c r="H311" s="44"/>
      <c r="I311" s="27"/>
      <c r="K311" s="44"/>
      <c r="L311" s="27"/>
      <c r="N311" s="44"/>
      <c r="O311" s="27"/>
      <c r="Q311" s="44"/>
      <c r="R311" s="27"/>
      <c r="T311" s="44"/>
      <c r="U311" s="27"/>
      <c r="W311" s="44"/>
      <c r="X311" s="27"/>
      <c r="Z311" s="44"/>
      <c r="AA311" s="27"/>
      <c r="AC311" s="44"/>
      <c r="AD311" s="27"/>
      <c r="AF311" s="44"/>
      <c r="AG311" s="27"/>
      <c r="AH311" s="8"/>
      <c r="AI311" s="44"/>
      <c r="AJ311" s="27"/>
    </row>
    <row r="312">
      <c r="B312" s="44"/>
      <c r="C312" s="27"/>
      <c r="E312" s="44"/>
      <c r="F312" s="27"/>
      <c r="H312" s="44"/>
      <c r="I312" s="27"/>
      <c r="K312" s="44"/>
      <c r="L312" s="27"/>
      <c r="N312" s="44"/>
      <c r="O312" s="27"/>
      <c r="Q312" s="44"/>
      <c r="R312" s="27"/>
      <c r="T312" s="44"/>
      <c r="U312" s="27"/>
      <c r="W312" s="44"/>
      <c r="X312" s="27"/>
      <c r="Z312" s="44"/>
      <c r="AA312" s="27"/>
      <c r="AC312" s="44"/>
      <c r="AD312" s="27"/>
      <c r="AF312" s="44"/>
      <c r="AG312" s="27"/>
      <c r="AH312" s="8"/>
      <c r="AI312" s="44"/>
      <c r="AJ312" s="27"/>
    </row>
    <row r="313">
      <c r="B313" s="44"/>
      <c r="C313" s="27"/>
      <c r="E313" s="44"/>
      <c r="F313" s="27"/>
      <c r="H313" s="44"/>
      <c r="I313" s="27"/>
      <c r="K313" s="44"/>
      <c r="L313" s="27"/>
      <c r="N313" s="44"/>
      <c r="O313" s="27"/>
      <c r="Q313" s="44"/>
      <c r="R313" s="27"/>
      <c r="T313" s="44"/>
      <c r="U313" s="27"/>
      <c r="W313" s="44"/>
      <c r="X313" s="27"/>
      <c r="Z313" s="44"/>
      <c r="AA313" s="27"/>
      <c r="AC313" s="44"/>
      <c r="AD313" s="27"/>
      <c r="AF313" s="44"/>
      <c r="AG313" s="27"/>
      <c r="AH313" s="8"/>
      <c r="AI313" s="44"/>
      <c r="AJ313" s="27"/>
    </row>
    <row r="314">
      <c r="B314" s="44"/>
      <c r="C314" s="27"/>
      <c r="E314" s="44"/>
      <c r="F314" s="27"/>
      <c r="H314" s="44"/>
      <c r="I314" s="27"/>
      <c r="K314" s="44"/>
      <c r="L314" s="27"/>
      <c r="N314" s="44"/>
      <c r="O314" s="27"/>
      <c r="Q314" s="44"/>
      <c r="R314" s="27"/>
      <c r="T314" s="44"/>
      <c r="U314" s="27"/>
      <c r="W314" s="44"/>
      <c r="X314" s="27"/>
      <c r="Z314" s="44"/>
      <c r="AA314" s="27"/>
      <c r="AC314" s="44"/>
      <c r="AD314" s="27"/>
      <c r="AF314" s="44"/>
      <c r="AG314" s="27"/>
      <c r="AH314" s="8"/>
      <c r="AI314" s="44"/>
      <c r="AJ314" s="27"/>
    </row>
    <row r="315">
      <c r="B315" s="44"/>
      <c r="C315" s="27"/>
      <c r="E315" s="44"/>
      <c r="F315" s="27"/>
      <c r="H315" s="44"/>
      <c r="I315" s="27"/>
      <c r="K315" s="44"/>
      <c r="L315" s="27"/>
      <c r="N315" s="44"/>
      <c r="O315" s="27"/>
      <c r="Q315" s="44"/>
      <c r="R315" s="27"/>
      <c r="T315" s="44"/>
      <c r="U315" s="27"/>
      <c r="W315" s="44"/>
      <c r="X315" s="27"/>
      <c r="Z315" s="44"/>
      <c r="AA315" s="27"/>
      <c r="AC315" s="44"/>
      <c r="AD315" s="27"/>
      <c r="AF315" s="44"/>
      <c r="AG315" s="27"/>
      <c r="AH315" s="8"/>
      <c r="AI315" s="44"/>
      <c r="AJ315" s="27"/>
    </row>
    <row r="316">
      <c r="B316" s="44"/>
      <c r="C316" s="27"/>
      <c r="E316" s="44"/>
      <c r="F316" s="27"/>
      <c r="H316" s="44"/>
      <c r="I316" s="27"/>
      <c r="K316" s="44"/>
      <c r="L316" s="27"/>
      <c r="N316" s="44"/>
      <c r="O316" s="27"/>
      <c r="Q316" s="44"/>
      <c r="R316" s="27"/>
      <c r="T316" s="44"/>
      <c r="U316" s="27"/>
      <c r="W316" s="44"/>
      <c r="X316" s="27"/>
      <c r="Z316" s="44"/>
      <c r="AA316" s="27"/>
      <c r="AC316" s="44"/>
      <c r="AD316" s="27"/>
      <c r="AF316" s="44"/>
      <c r="AG316" s="27"/>
      <c r="AH316" s="8"/>
      <c r="AI316" s="44"/>
      <c r="AJ316" s="27"/>
    </row>
    <row r="317">
      <c r="B317" s="44"/>
      <c r="C317" s="27"/>
      <c r="E317" s="44"/>
      <c r="F317" s="27"/>
      <c r="H317" s="44"/>
      <c r="I317" s="27"/>
      <c r="K317" s="44"/>
      <c r="L317" s="27"/>
      <c r="N317" s="44"/>
      <c r="O317" s="27"/>
      <c r="Q317" s="44"/>
      <c r="R317" s="27"/>
      <c r="T317" s="44"/>
      <c r="U317" s="27"/>
      <c r="W317" s="44"/>
      <c r="X317" s="27"/>
      <c r="Z317" s="44"/>
      <c r="AA317" s="27"/>
      <c r="AC317" s="44"/>
      <c r="AD317" s="27"/>
      <c r="AF317" s="44"/>
      <c r="AG317" s="27"/>
      <c r="AH317" s="8"/>
      <c r="AI317" s="44"/>
      <c r="AJ317" s="27"/>
    </row>
    <row r="318">
      <c r="B318" s="44"/>
      <c r="C318" s="27"/>
      <c r="E318" s="44"/>
      <c r="F318" s="27"/>
      <c r="H318" s="44"/>
      <c r="I318" s="27"/>
      <c r="K318" s="44"/>
      <c r="L318" s="27"/>
      <c r="N318" s="44"/>
      <c r="O318" s="27"/>
      <c r="Q318" s="44"/>
      <c r="R318" s="27"/>
      <c r="T318" s="44"/>
      <c r="U318" s="27"/>
      <c r="W318" s="44"/>
      <c r="X318" s="27"/>
      <c r="Z318" s="44"/>
      <c r="AA318" s="27"/>
      <c r="AC318" s="44"/>
      <c r="AD318" s="27"/>
      <c r="AF318" s="44"/>
      <c r="AG318" s="27"/>
      <c r="AH318" s="8"/>
      <c r="AI318" s="44"/>
      <c r="AJ318" s="27"/>
    </row>
    <row r="319">
      <c r="B319" s="44"/>
      <c r="C319" s="27"/>
      <c r="E319" s="44"/>
      <c r="F319" s="27"/>
      <c r="H319" s="44"/>
      <c r="I319" s="27"/>
      <c r="K319" s="44"/>
      <c r="L319" s="27"/>
      <c r="N319" s="44"/>
      <c r="O319" s="27"/>
      <c r="Q319" s="44"/>
      <c r="R319" s="27"/>
      <c r="T319" s="44"/>
      <c r="U319" s="27"/>
      <c r="W319" s="44"/>
      <c r="X319" s="27"/>
      <c r="Z319" s="44"/>
      <c r="AA319" s="27"/>
      <c r="AC319" s="44"/>
      <c r="AD319" s="27"/>
      <c r="AF319" s="44"/>
      <c r="AG319" s="27"/>
      <c r="AH319" s="8"/>
      <c r="AI319" s="44"/>
      <c r="AJ319" s="27"/>
    </row>
    <row r="320">
      <c r="B320" s="44"/>
      <c r="C320" s="27"/>
      <c r="E320" s="44"/>
      <c r="F320" s="27"/>
      <c r="H320" s="44"/>
      <c r="I320" s="27"/>
      <c r="K320" s="44"/>
      <c r="L320" s="27"/>
      <c r="N320" s="44"/>
      <c r="O320" s="27"/>
      <c r="Q320" s="44"/>
      <c r="R320" s="27"/>
      <c r="T320" s="44"/>
      <c r="U320" s="27"/>
      <c r="W320" s="44"/>
      <c r="X320" s="27"/>
      <c r="Z320" s="44"/>
      <c r="AA320" s="27"/>
      <c r="AC320" s="44"/>
      <c r="AD320" s="27"/>
      <c r="AF320" s="44"/>
      <c r="AG320" s="27"/>
      <c r="AH320" s="8"/>
      <c r="AI320" s="44"/>
      <c r="AJ320" s="27"/>
    </row>
    <row r="321">
      <c r="B321" s="44"/>
      <c r="C321" s="27"/>
      <c r="E321" s="44"/>
      <c r="F321" s="27"/>
      <c r="H321" s="44"/>
      <c r="I321" s="27"/>
      <c r="K321" s="44"/>
      <c r="L321" s="27"/>
      <c r="N321" s="44"/>
      <c r="O321" s="27"/>
      <c r="Q321" s="44"/>
      <c r="R321" s="27"/>
      <c r="T321" s="44"/>
      <c r="U321" s="27"/>
      <c r="W321" s="44"/>
      <c r="X321" s="27"/>
      <c r="Z321" s="44"/>
      <c r="AA321" s="27"/>
      <c r="AC321" s="44"/>
      <c r="AD321" s="27"/>
      <c r="AF321" s="44"/>
      <c r="AG321" s="27"/>
      <c r="AH321" s="8"/>
      <c r="AI321" s="44"/>
      <c r="AJ321" s="27"/>
    </row>
    <row r="322">
      <c r="B322" s="44"/>
      <c r="C322" s="27"/>
      <c r="E322" s="44"/>
      <c r="F322" s="27"/>
      <c r="H322" s="44"/>
      <c r="I322" s="27"/>
      <c r="K322" s="44"/>
      <c r="L322" s="27"/>
      <c r="N322" s="44"/>
      <c r="O322" s="27"/>
      <c r="Q322" s="44"/>
      <c r="R322" s="27"/>
      <c r="T322" s="44"/>
      <c r="U322" s="27"/>
      <c r="W322" s="44"/>
      <c r="X322" s="27"/>
      <c r="Z322" s="44"/>
      <c r="AA322" s="27"/>
      <c r="AC322" s="44"/>
      <c r="AD322" s="27"/>
      <c r="AF322" s="44"/>
      <c r="AG322" s="27"/>
      <c r="AH322" s="8"/>
      <c r="AI322" s="44"/>
      <c r="AJ322" s="27"/>
    </row>
    <row r="323">
      <c r="B323" s="44"/>
      <c r="C323" s="27"/>
      <c r="E323" s="44"/>
      <c r="F323" s="27"/>
      <c r="H323" s="44"/>
      <c r="I323" s="27"/>
      <c r="K323" s="44"/>
      <c r="L323" s="27"/>
      <c r="N323" s="44"/>
      <c r="O323" s="27"/>
      <c r="Q323" s="44"/>
      <c r="R323" s="27"/>
      <c r="T323" s="44"/>
      <c r="U323" s="27"/>
      <c r="W323" s="44"/>
      <c r="X323" s="27"/>
      <c r="Z323" s="44"/>
      <c r="AA323" s="27"/>
      <c r="AC323" s="44"/>
      <c r="AD323" s="27"/>
      <c r="AF323" s="44"/>
      <c r="AG323" s="27"/>
      <c r="AH323" s="8"/>
      <c r="AI323" s="44"/>
      <c r="AJ323" s="27"/>
    </row>
    <row r="324">
      <c r="B324" s="44"/>
      <c r="C324" s="27"/>
      <c r="E324" s="44"/>
      <c r="F324" s="27"/>
      <c r="H324" s="44"/>
      <c r="I324" s="27"/>
      <c r="K324" s="44"/>
      <c r="L324" s="27"/>
      <c r="N324" s="44"/>
      <c r="O324" s="27"/>
      <c r="Q324" s="44"/>
      <c r="R324" s="27"/>
      <c r="T324" s="44"/>
      <c r="U324" s="27"/>
      <c r="W324" s="44"/>
      <c r="X324" s="27"/>
      <c r="Z324" s="44"/>
      <c r="AA324" s="27"/>
      <c r="AC324" s="44"/>
      <c r="AD324" s="27"/>
      <c r="AF324" s="44"/>
      <c r="AG324" s="27"/>
      <c r="AH324" s="8"/>
      <c r="AI324" s="44"/>
      <c r="AJ324" s="27"/>
    </row>
    <row r="325">
      <c r="B325" s="44"/>
      <c r="C325" s="27"/>
      <c r="E325" s="44"/>
      <c r="F325" s="27"/>
      <c r="H325" s="44"/>
      <c r="I325" s="27"/>
      <c r="K325" s="44"/>
      <c r="L325" s="27"/>
      <c r="N325" s="44"/>
      <c r="O325" s="27"/>
      <c r="Q325" s="44"/>
      <c r="R325" s="27"/>
      <c r="T325" s="44"/>
      <c r="U325" s="27"/>
      <c r="W325" s="44"/>
      <c r="X325" s="27"/>
      <c r="Z325" s="44"/>
      <c r="AA325" s="27"/>
      <c r="AC325" s="44"/>
      <c r="AD325" s="27"/>
      <c r="AF325" s="44"/>
      <c r="AG325" s="27"/>
      <c r="AH325" s="8"/>
      <c r="AI325" s="44"/>
      <c r="AJ325" s="27"/>
    </row>
    <row r="326">
      <c r="B326" s="44"/>
      <c r="C326" s="27"/>
      <c r="E326" s="44"/>
      <c r="F326" s="27"/>
      <c r="H326" s="44"/>
      <c r="I326" s="27"/>
      <c r="K326" s="44"/>
      <c r="L326" s="27"/>
      <c r="N326" s="44"/>
      <c r="O326" s="27"/>
      <c r="Q326" s="44"/>
      <c r="R326" s="27"/>
      <c r="T326" s="44"/>
      <c r="U326" s="27"/>
      <c r="W326" s="44"/>
      <c r="X326" s="27"/>
      <c r="Z326" s="44"/>
      <c r="AA326" s="27"/>
      <c r="AC326" s="44"/>
      <c r="AD326" s="27"/>
      <c r="AF326" s="44"/>
      <c r="AG326" s="27"/>
      <c r="AH326" s="8"/>
      <c r="AI326" s="44"/>
      <c r="AJ326" s="27"/>
    </row>
    <row r="327">
      <c r="B327" s="44"/>
      <c r="C327" s="27"/>
      <c r="E327" s="44"/>
      <c r="F327" s="27"/>
      <c r="H327" s="44"/>
      <c r="I327" s="27"/>
      <c r="K327" s="44"/>
      <c r="L327" s="27"/>
      <c r="N327" s="44"/>
      <c r="O327" s="27"/>
      <c r="Q327" s="44"/>
      <c r="R327" s="27"/>
      <c r="T327" s="44"/>
      <c r="U327" s="27"/>
      <c r="W327" s="44"/>
      <c r="X327" s="27"/>
      <c r="Z327" s="44"/>
      <c r="AA327" s="27"/>
      <c r="AC327" s="44"/>
      <c r="AD327" s="27"/>
      <c r="AF327" s="44"/>
      <c r="AG327" s="27"/>
      <c r="AH327" s="8"/>
      <c r="AI327" s="44"/>
      <c r="AJ327" s="27"/>
    </row>
    <row r="328">
      <c r="B328" s="44"/>
      <c r="C328" s="27"/>
      <c r="E328" s="44"/>
      <c r="F328" s="27"/>
      <c r="H328" s="44"/>
      <c r="I328" s="27"/>
      <c r="K328" s="44"/>
      <c r="L328" s="27"/>
      <c r="N328" s="44"/>
      <c r="O328" s="27"/>
      <c r="Q328" s="44"/>
      <c r="R328" s="27"/>
      <c r="T328" s="44"/>
      <c r="U328" s="27"/>
      <c r="W328" s="44"/>
      <c r="X328" s="27"/>
      <c r="Z328" s="44"/>
      <c r="AA328" s="27"/>
      <c r="AC328" s="44"/>
      <c r="AD328" s="27"/>
      <c r="AF328" s="44"/>
      <c r="AG328" s="27"/>
      <c r="AH328" s="8"/>
      <c r="AI328" s="44"/>
      <c r="AJ328" s="27"/>
    </row>
    <row r="329">
      <c r="B329" s="44"/>
      <c r="C329" s="27"/>
      <c r="E329" s="44"/>
      <c r="F329" s="27"/>
      <c r="H329" s="44"/>
      <c r="I329" s="27"/>
      <c r="K329" s="44"/>
      <c r="L329" s="27"/>
      <c r="N329" s="44"/>
      <c r="O329" s="27"/>
      <c r="Q329" s="44"/>
      <c r="R329" s="27"/>
      <c r="T329" s="44"/>
      <c r="U329" s="27"/>
      <c r="W329" s="44"/>
      <c r="X329" s="27"/>
      <c r="Z329" s="44"/>
      <c r="AA329" s="27"/>
      <c r="AC329" s="44"/>
      <c r="AD329" s="27"/>
      <c r="AF329" s="44"/>
      <c r="AG329" s="27"/>
      <c r="AH329" s="8"/>
      <c r="AI329" s="44"/>
      <c r="AJ329" s="27"/>
    </row>
    <row r="330">
      <c r="B330" s="44"/>
      <c r="C330" s="27"/>
      <c r="E330" s="44"/>
      <c r="F330" s="27"/>
      <c r="H330" s="44"/>
      <c r="I330" s="27"/>
      <c r="K330" s="44"/>
      <c r="L330" s="27"/>
      <c r="N330" s="44"/>
      <c r="O330" s="27"/>
      <c r="Q330" s="44"/>
      <c r="R330" s="27"/>
      <c r="T330" s="44"/>
      <c r="U330" s="27"/>
      <c r="W330" s="44"/>
      <c r="X330" s="27"/>
      <c r="Z330" s="44"/>
      <c r="AA330" s="27"/>
      <c r="AC330" s="44"/>
      <c r="AD330" s="27"/>
      <c r="AF330" s="44"/>
      <c r="AG330" s="27"/>
      <c r="AH330" s="8"/>
      <c r="AI330" s="44"/>
      <c r="AJ330" s="27"/>
    </row>
    <row r="331">
      <c r="B331" s="44"/>
      <c r="C331" s="27"/>
      <c r="E331" s="44"/>
      <c r="F331" s="27"/>
      <c r="H331" s="44"/>
      <c r="I331" s="27"/>
      <c r="K331" s="44"/>
      <c r="L331" s="27"/>
      <c r="N331" s="44"/>
      <c r="O331" s="27"/>
      <c r="Q331" s="44"/>
      <c r="R331" s="27"/>
      <c r="T331" s="44"/>
      <c r="U331" s="27"/>
      <c r="W331" s="44"/>
      <c r="X331" s="27"/>
      <c r="Z331" s="44"/>
      <c r="AA331" s="27"/>
      <c r="AC331" s="44"/>
      <c r="AD331" s="27"/>
      <c r="AF331" s="44"/>
      <c r="AG331" s="27"/>
      <c r="AH331" s="8"/>
      <c r="AI331" s="44"/>
      <c r="AJ331" s="27"/>
    </row>
    <row r="332">
      <c r="B332" s="44"/>
      <c r="C332" s="27"/>
      <c r="E332" s="44"/>
      <c r="F332" s="27"/>
      <c r="H332" s="44"/>
      <c r="I332" s="27"/>
      <c r="K332" s="44"/>
      <c r="L332" s="27"/>
      <c r="N332" s="44"/>
      <c r="O332" s="27"/>
      <c r="Q332" s="44"/>
      <c r="R332" s="27"/>
      <c r="T332" s="44"/>
      <c r="U332" s="27"/>
      <c r="W332" s="44"/>
      <c r="X332" s="27"/>
      <c r="Z332" s="44"/>
      <c r="AA332" s="27"/>
      <c r="AC332" s="44"/>
      <c r="AD332" s="27"/>
      <c r="AF332" s="44"/>
      <c r="AG332" s="27"/>
      <c r="AH332" s="8"/>
      <c r="AI332" s="44"/>
      <c r="AJ332" s="27"/>
    </row>
    <row r="333">
      <c r="B333" s="44"/>
      <c r="C333" s="27"/>
      <c r="E333" s="44"/>
      <c r="F333" s="27"/>
      <c r="H333" s="44"/>
      <c r="I333" s="27"/>
      <c r="K333" s="44"/>
      <c r="L333" s="27"/>
      <c r="N333" s="44"/>
      <c r="O333" s="27"/>
      <c r="Q333" s="44"/>
      <c r="R333" s="27"/>
      <c r="T333" s="44"/>
      <c r="U333" s="27"/>
      <c r="W333" s="44"/>
      <c r="X333" s="27"/>
      <c r="Z333" s="44"/>
      <c r="AA333" s="27"/>
      <c r="AC333" s="44"/>
      <c r="AD333" s="27"/>
      <c r="AF333" s="44"/>
      <c r="AG333" s="27"/>
      <c r="AH333" s="8"/>
      <c r="AI333" s="44"/>
      <c r="AJ333" s="27"/>
    </row>
    <row r="334">
      <c r="B334" s="44"/>
      <c r="C334" s="27"/>
      <c r="E334" s="44"/>
      <c r="F334" s="27"/>
      <c r="H334" s="44"/>
      <c r="I334" s="27"/>
      <c r="K334" s="44"/>
      <c r="L334" s="27"/>
      <c r="N334" s="44"/>
      <c r="O334" s="27"/>
      <c r="Q334" s="44"/>
      <c r="R334" s="27"/>
      <c r="T334" s="44"/>
      <c r="U334" s="27"/>
      <c r="W334" s="44"/>
      <c r="X334" s="27"/>
      <c r="Z334" s="44"/>
      <c r="AA334" s="27"/>
      <c r="AC334" s="44"/>
      <c r="AD334" s="27"/>
      <c r="AF334" s="44"/>
      <c r="AG334" s="27"/>
      <c r="AH334" s="8"/>
      <c r="AI334" s="44"/>
      <c r="AJ334" s="27"/>
    </row>
    <row r="335">
      <c r="B335" s="44"/>
      <c r="C335" s="27"/>
      <c r="E335" s="44"/>
      <c r="F335" s="27"/>
      <c r="H335" s="44"/>
      <c r="I335" s="27"/>
      <c r="K335" s="44"/>
      <c r="L335" s="27"/>
      <c r="N335" s="44"/>
      <c r="O335" s="27"/>
      <c r="Q335" s="44"/>
      <c r="R335" s="27"/>
      <c r="T335" s="44"/>
      <c r="U335" s="27"/>
      <c r="W335" s="44"/>
      <c r="X335" s="27"/>
      <c r="Z335" s="44"/>
      <c r="AA335" s="27"/>
      <c r="AC335" s="44"/>
      <c r="AD335" s="27"/>
      <c r="AF335" s="44"/>
      <c r="AG335" s="27"/>
      <c r="AH335" s="8"/>
      <c r="AI335" s="44"/>
      <c r="AJ335" s="27"/>
    </row>
    <row r="336">
      <c r="B336" s="44"/>
      <c r="C336" s="27"/>
      <c r="E336" s="44"/>
      <c r="F336" s="27"/>
      <c r="H336" s="44"/>
      <c r="I336" s="27"/>
      <c r="K336" s="44"/>
      <c r="L336" s="27"/>
      <c r="N336" s="44"/>
      <c r="O336" s="27"/>
      <c r="Q336" s="44"/>
      <c r="R336" s="27"/>
      <c r="T336" s="44"/>
      <c r="U336" s="27"/>
      <c r="W336" s="44"/>
      <c r="X336" s="27"/>
      <c r="Z336" s="44"/>
      <c r="AA336" s="27"/>
      <c r="AC336" s="44"/>
      <c r="AD336" s="27"/>
      <c r="AF336" s="44"/>
      <c r="AG336" s="27"/>
      <c r="AH336" s="8"/>
      <c r="AI336" s="44"/>
      <c r="AJ336" s="27"/>
    </row>
    <row r="337">
      <c r="B337" s="44"/>
      <c r="C337" s="27"/>
      <c r="E337" s="44"/>
      <c r="F337" s="27"/>
      <c r="H337" s="44"/>
      <c r="I337" s="27"/>
      <c r="K337" s="44"/>
      <c r="L337" s="27"/>
      <c r="N337" s="44"/>
      <c r="O337" s="27"/>
      <c r="Q337" s="44"/>
      <c r="R337" s="27"/>
      <c r="T337" s="44"/>
      <c r="U337" s="27"/>
      <c r="W337" s="44"/>
      <c r="X337" s="27"/>
      <c r="Z337" s="44"/>
      <c r="AA337" s="27"/>
      <c r="AC337" s="44"/>
      <c r="AD337" s="27"/>
      <c r="AF337" s="44"/>
      <c r="AG337" s="27"/>
      <c r="AH337" s="8"/>
      <c r="AI337" s="44"/>
      <c r="AJ337" s="27"/>
    </row>
    <row r="338">
      <c r="B338" s="44"/>
      <c r="C338" s="27"/>
      <c r="E338" s="44"/>
      <c r="F338" s="27"/>
      <c r="H338" s="44"/>
      <c r="I338" s="27"/>
      <c r="K338" s="44"/>
      <c r="L338" s="27"/>
      <c r="N338" s="44"/>
      <c r="O338" s="27"/>
      <c r="Q338" s="44"/>
      <c r="R338" s="27"/>
      <c r="T338" s="44"/>
      <c r="U338" s="27"/>
      <c r="W338" s="44"/>
      <c r="X338" s="27"/>
      <c r="Z338" s="44"/>
      <c r="AA338" s="27"/>
      <c r="AC338" s="44"/>
      <c r="AD338" s="27"/>
      <c r="AF338" s="44"/>
      <c r="AG338" s="27"/>
      <c r="AH338" s="8"/>
      <c r="AI338" s="44"/>
      <c r="AJ338" s="27"/>
    </row>
    <row r="339">
      <c r="B339" s="44"/>
      <c r="C339" s="27"/>
      <c r="E339" s="44"/>
      <c r="F339" s="27"/>
      <c r="H339" s="44"/>
      <c r="I339" s="27"/>
      <c r="K339" s="44"/>
      <c r="L339" s="27"/>
      <c r="N339" s="44"/>
      <c r="O339" s="27"/>
      <c r="Q339" s="44"/>
      <c r="R339" s="27"/>
      <c r="T339" s="44"/>
      <c r="U339" s="27"/>
      <c r="W339" s="44"/>
      <c r="X339" s="27"/>
      <c r="Z339" s="44"/>
      <c r="AA339" s="27"/>
      <c r="AC339" s="44"/>
      <c r="AD339" s="27"/>
      <c r="AF339" s="44"/>
      <c r="AG339" s="27"/>
      <c r="AH339" s="8"/>
      <c r="AI339" s="44"/>
      <c r="AJ339" s="27"/>
    </row>
    <row r="340">
      <c r="B340" s="44"/>
      <c r="C340" s="27"/>
      <c r="E340" s="44"/>
      <c r="F340" s="27"/>
      <c r="H340" s="44"/>
      <c r="I340" s="27"/>
      <c r="K340" s="44"/>
      <c r="L340" s="27"/>
      <c r="N340" s="44"/>
      <c r="O340" s="27"/>
      <c r="Q340" s="44"/>
      <c r="R340" s="27"/>
      <c r="T340" s="44"/>
      <c r="U340" s="27"/>
      <c r="W340" s="44"/>
      <c r="X340" s="27"/>
      <c r="Z340" s="44"/>
      <c r="AA340" s="27"/>
      <c r="AC340" s="44"/>
      <c r="AD340" s="27"/>
      <c r="AF340" s="44"/>
      <c r="AG340" s="27"/>
      <c r="AH340" s="8"/>
      <c r="AI340" s="44"/>
      <c r="AJ340" s="27"/>
    </row>
    <row r="341">
      <c r="B341" s="44"/>
      <c r="C341" s="27"/>
      <c r="E341" s="44"/>
      <c r="F341" s="27"/>
      <c r="H341" s="44"/>
      <c r="I341" s="27"/>
      <c r="K341" s="44"/>
      <c r="L341" s="27"/>
      <c r="N341" s="44"/>
      <c r="O341" s="27"/>
      <c r="Q341" s="44"/>
      <c r="R341" s="27"/>
      <c r="T341" s="44"/>
      <c r="U341" s="27"/>
      <c r="W341" s="44"/>
      <c r="X341" s="27"/>
      <c r="Z341" s="44"/>
      <c r="AA341" s="27"/>
      <c r="AC341" s="44"/>
      <c r="AD341" s="27"/>
      <c r="AF341" s="44"/>
      <c r="AG341" s="27"/>
      <c r="AH341" s="8"/>
      <c r="AI341" s="44"/>
      <c r="AJ341" s="27"/>
    </row>
    <row r="342">
      <c r="B342" s="44"/>
      <c r="C342" s="27"/>
      <c r="E342" s="44"/>
      <c r="F342" s="27"/>
      <c r="H342" s="44"/>
      <c r="I342" s="27"/>
      <c r="K342" s="44"/>
      <c r="L342" s="27"/>
      <c r="N342" s="44"/>
      <c r="O342" s="27"/>
      <c r="Q342" s="44"/>
      <c r="R342" s="27"/>
      <c r="T342" s="44"/>
      <c r="U342" s="27"/>
      <c r="W342" s="44"/>
      <c r="X342" s="27"/>
      <c r="Z342" s="44"/>
      <c r="AA342" s="27"/>
      <c r="AC342" s="44"/>
      <c r="AD342" s="27"/>
      <c r="AF342" s="44"/>
      <c r="AG342" s="27"/>
      <c r="AH342" s="8"/>
      <c r="AI342" s="44"/>
      <c r="AJ342" s="27"/>
    </row>
    <row r="343">
      <c r="B343" s="44"/>
      <c r="C343" s="27"/>
      <c r="E343" s="44"/>
      <c r="F343" s="27"/>
      <c r="H343" s="44"/>
      <c r="I343" s="27"/>
      <c r="K343" s="44"/>
      <c r="L343" s="27"/>
      <c r="N343" s="44"/>
      <c r="O343" s="27"/>
      <c r="Q343" s="44"/>
      <c r="R343" s="27"/>
      <c r="T343" s="44"/>
      <c r="U343" s="27"/>
      <c r="W343" s="44"/>
      <c r="X343" s="27"/>
      <c r="Z343" s="44"/>
      <c r="AA343" s="27"/>
      <c r="AC343" s="44"/>
      <c r="AD343" s="27"/>
      <c r="AF343" s="44"/>
      <c r="AG343" s="27"/>
      <c r="AH343" s="8"/>
      <c r="AI343" s="44"/>
      <c r="AJ343" s="27"/>
    </row>
    <row r="344">
      <c r="B344" s="44"/>
      <c r="C344" s="27"/>
      <c r="E344" s="44"/>
      <c r="F344" s="27"/>
      <c r="H344" s="44"/>
      <c r="I344" s="27"/>
      <c r="K344" s="44"/>
      <c r="L344" s="27"/>
      <c r="N344" s="44"/>
      <c r="O344" s="27"/>
      <c r="Q344" s="44"/>
      <c r="R344" s="27"/>
      <c r="T344" s="44"/>
      <c r="U344" s="27"/>
      <c r="W344" s="44"/>
      <c r="X344" s="27"/>
      <c r="Z344" s="44"/>
      <c r="AA344" s="27"/>
      <c r="AC344" s="44"/>
      <c r="AD344" s="27"/>
      <c r="AF344" s="44"/>
      <c r="AG344" s="27"/>
      <c r="AH344" s="8"/>
      <c r="AI344" s="44"/>
      <c r="AJ344" s="27"/>
    </row>
    <row r="345">
      <c r="B345" s="44"/>
      <c r="C345" s="27"/>
      <c r="E345" s="44"/>
      <c r="F345" s="27"/>
      <c r="H345" s="44"/>
      <c r="I345" s="27"/>
      <c r="K345" s="44"/>
      <c r="L345" s="27"/>
      <c r="N345" s="44"/>
      <c r="O345" s="27"/>
      <c r="Q345" s="44"/>
      <c r="R345" s="27"/>
      <c r="T345" s="44"/>
      <c r="U345" s="27"/>
      <c r="W345" s="44"/>
      <c r="X345" s="27"/>
      <c r="Z345" s="44"/>
      <c r="AA345" s="27"/>
      <c r="AC345" s="44"/>
      <c r="AD345" s="27"/>
      <c r="AF345" s="44"/>
      <c r="AG345" s="27"/>
      <c r="AH345" s="8"/>
      <c r="AI345" s="44"/>
      <c r="AJ345" s="27"/>
    </row>
    <row r="346">
      <c r="B346" s="44"/>
      <c r="C346" s="27"/>
      <c r="E346" s="44"/>
      <c r="F346" s="27"/>
      <c r="H346" s="44"/>
      <c r="I346" s="27"/>
      <c r="K346" s="44"/>
      <c r="L346" s="27"/>
      <c r="N346" s="44"/>
      <c r="O346" s="27"/>
      <c r="Q346" s="44"/>
      <c r="R346" s="27"/>
      <c r="T346" s="44"/>
      <c r="U346" s="27"/>
      <c r="W346" s="44"/>
      <c r="X346" s="27"/>
      <c r="Z346" s="44"/>
      <c r="AA346" s="27"/>
      <c r="AC346" s="44"/>
      <c r="AD346" s="27"/>
      <c r="AF346" s="44"/>
      <c r="AG346" s="27"/>
      <c r="AH346" s="8"/>
      <c r="AI346" s="44"/>
      <c r="AJ346" s="27"/>
    </row>
    <row r="347">
      <c r="B347" s="44"/>
      <c r="C347" s="27"/>
      <c r="E347" s="44"/>
      <c r="F347" s="27"/>
      <c r="H347" s="44"/>
      <c r="I347" s="27"/>
      <c r="K347" s="44"/>
      <c r="L347" s="27"/>
      <c r="N347" s="44"/>
      <c r="O347" s="27"/>
      <c r="Q347" s="44"/>
      <c r="R347" s="27"/>
      <c r="T347" s="44"/>
      <c r="U347" s="27"/>
      <c r="W347" s="44"/>
      <c r="X347" s="27"/>
      <c r="Z347" s="44"/>
      <c r="AA347" s="27"/>
      <c r="AC347" s="44"/>
      <c r="AD347" s="27"/>
      <c r="AF347" s="44"/>
      <c r="AG347" s="27"/>
      <c r="AH347" s="8"/>
      <c r="AI347" s="44"/>
      <c r="AJ347" s="27"/>
    </row>
    <row r="348">
      <c r="B348" s="44"/>
      <c r="C348" s="27"/>
      <c r="E348" s="44"/>
      <c r="F348" s="27"/>
      <c r="H348" s="44"/>
      <c r="I348" s="27"/>
      <c r="K348" s="44"/>
      <c r="L348" s="27"/>
      <c r="N348" s="44"/>
      <c r="O348" s="27"/>
      <c r="Q348" s="44"/>
      <c r="R348" s="27"/>
      <c r="T348" s="44"/>
      <c r="U348" s="27"/>
      <c r="W348" s="44"/>
      <c r="X348" s="27"/>
      <c r="Z348" s="44"/>
      <c r="AA348" s="27"/>
      <c r="AC348" s="44"/>
      <c r="AD348" s="27"/>
      <c r="AF348" s="44"/>
      <c r="AG348" s="27"/>
      <c r="AH348" s="8"/>
      <c r="AI348" s="44"/>
      <c r="AJ348" s="27"/>
    </row>
    <row r="349">
      <c r="B349" s="44"/>
      <c r="C349" s="27"/>
      <c r="E349" s="44"/>
      <c r="F349" s="27"/>
      <c r="H349" s="44"/>
      <c r="I349" s="27"/>
      <c r="K349" s="44"/>
      <c r="L349" s="27"/>
      <c r="N349" s="44"/>
      <c r="O349" s="27"/>
      <c r="Q349" s="44"/>
      <c r="R349" s="27"/>
      <c r="T349" s="44"/>
      <c r="U349" s="27"/>
      <c r="W349" s="44"/>
      <c r="X349" s="27"/>
      <c r="Z349" s="44"/>
      <c r="AA349" s="27"/>
      <c r="AC349" s="44"/>
      <c r="AD349" s="27"/>
      <c r="AF349" s="44"/>
      <c r="AG349" s="27"/>
      <c r="AH349" s="8"/>
      <c r="AI349" s="44"/>
      <c r="AJ349" s="27"/>
    </row>
    <row r="350">
      <c r="B350" s="44"/>
      <c r="C350" s="27"/>
      <c r="E350" s="44"/>
      <c r="F350" s="27"/>
      <c r="H350" s="44"/>
      <c r="I350" s="27"/>
      <c r="K350" s="44"/>
      <c r="L350" s="27"/>
      <c r="N350" s="44"/>
      <c r="O350" s="27"/>
      <c r="Q350" s="44"/>
      <c r="R350" s="27"/>
      <c r="T350" s="44"/>
      <c r="U350" s="27"/>
      <c r="W350" s="44"/>
      <c r="X350" s="27"/>
      <c r="Z350" s="44"/>
      <c r="AA350" s="27"/>
      <c r="AC350" s="44"/>
      <c r="AD350" s="27"/>
      <c r="AF350" s="44"/>
      <c r="AG350" s="27"/>
      <c r="AH350" s="8"/>
      <c r="AI350" s="44"/>
      <c r="AJ350" s="27"/>
    </row>
    <row r="351">
      <c r="B351" s="44"/>
      <c r="C351" s="27"/>
      <c r="E351" s="44"/>
      <c r="F351" s="27"/>
      <c r="H351" s="44"/>
      <c r="I351" s="27"/>
      <c r="K351" s="44"/>
      <c r="L351" s="27"/>
      <c r="N351" s="44"/>
      <c r="O351" s="27"/>
      <c r="Q351" s="44"/>
      <c r="R351" s="27"/>
      <c r="T351" s="44"/>
      <c r="U351" s="27"/>
      <c r="W351" s="44"/>
      <c r="X351" s="27"/>
      <c r="Z351" s="44"/>
      <c r="AA351" s="27"/>
      <c r="AC351" s="44"/>
      <c r="AD351" s="27"/>
      <c r="AF351" s="44"/>
      <c r="AG351" s="27"/>
      <c r="AH351" s="8"/>
      <c r="AI351" s="44"/>
      <c r="AJ351" s="27"/>
    </row>
    <row r="352">
      <c r="B352" s="44"/>
      <c r="C352" s="27"/>
      <c r="E352" s="44"/>
      <c r="F352" s="27"/>
      <c r="H352" s="44"/>
      <c r="I352" s="27"/>
      <c r="K352" s="44"/>
      <c r="L352" s="27"/>
      <c r="N352" s="44"/>
      <c r="O352" s="27"/>
      <c r="Q352" s="44"/>
      <c r="R352" s="27"/>
      <c r="T352" s="44"/>
      <c r="U352" s="27"/>
      <c r="W352" s="44"/>
      <c r="X352" s="27"/>
      <c r="Z352" s="44"/>
      <c r="AA352" s="27"/>
      <c r="AC352" s="44"/>
      <c r="AD352" s="27"/>
      <c r="AF352" s="44"/>
      <c r="AG352" s="27"/>
      <c r="AH352" s="8"/>
      <c r="AI352" s="44"/>
      <c r="AJ352" s="27"/>
    </row>
    <row r="353">
      <c r="B353" s="44"/>
      <c r="C353" s="27"/>
      <c r="E353" s="44"/>
      <c r="F353" s="27"/>
      <c r="H353" s="44"/>
      <c r="I353" s="27"/>
      <c r="K353" s="44"/>
      <c r="L353" s="27"/>
      <c r="N353" s="44"/>
      <c r="O353" s="27"/>
      <c r="Q353" s="44"/>
      <c r="R353" s="27"/>
      <c r="T353" s="44"/>
      <c r="U353" s="27"/>
      <c r="W353" s="44"/>
      <c r="X353" s="27"/>
      <c r="Z353" s="44"/>
      <c r="AA353" s="27"/>
      <c r="AC353" s="44"/>
      <c r="AD353" s="27"/>
      <c r="AF353" s="44"/>
      <c r="AG353" s="27"/>
      <c r="AH353" s="8"/>
      <c r="AI353" s="44"/>
      <c r="AJ353" s="27"/>
    </row>
    <row r="354">
      <c r="B354" s="44"/>
      <c r="C354" s="27"/>
      <c r="E354" s="44"/>
      <c r="F354" s="27"/>
      <c r="H354" s="44"/>
      <c r="I354" s="27"/>
      <c r="K354" s="44"/>
      <c r="L354" s="27"/>
      <c r="N354" s="44"/>
      <c r="O354" s="27"/>
      <c r="Q354" s="44"/>
      <c r="R354" s="27"/>
      <c r="T354" s="44"/>
      <c r="U354" s="27"/>
      <c r="W354" s="44"/>
      <c r="X354" s="27"/>
      <c r="Z354" s="44"/>
      <c r="AA354" s="27"/>
      <c r="AC354" s="44"/>
      <c r="AD354" s="27"/>
      <c r="AF354" s="44"/>
      <c r="AG354" s="27"/>
      <c r="AH354" s="8"/>
      <c r="AI354" s="44"/>
      <c r="AJ354" s="27"/>
    </row>
    <row r="355">
      <c r="B355" s="44"/>
      <c r="C355" s="27"/>
      <c r="E355" s="44"/>
      <c r="F355" s="27"/>
      <c r="H355" s="44"/>
      <c r="I355" s="27"/>
      <c r="K355" s="44"/>
      <c r="L355" s="27"/>
      <c r="N355" s="44"/>
      <c r="O355" s="27"/>
      <c r="Q355" s="44"/>
      <c r="R355" s="27"/>
      <c r="T355" s="44"/>
      <c r="U355" s="27"/>
      <c r="W355" s="44"/>
      <c r="X355" s="27"/>
      <c r="Z355" s="44"/>
      <c r="AA355" s="27"/>
      <c r="AC355" s="44"/>
      <c r="AD355" s="27"/>
      <c r="AF355" s="44"/>
      <c r="AG355" s="27"/>
      <c r="AH355" s="8"/>
      <c r="AI355" s="44"/>
      <c r="AJ355" s="27"/>
    </row>
    <row r="356">
      <c r="B356" s="44"/>
      <c r="C356" s="27"/>
      <c r="E356" s="44"/>
      <c r="F356" s="27"/>
      <c r="H356" s="44"/>
      <c r="I356" s="27"/>
      <c r="K356" s="44"/>
      <c r="L356" s="27"/>
      <c r="N356" s="44"/>
      <c r="O356" s="27"/>
      <c r="Q356" s="44"/>
      <c r="R356" s="27"/>
      <c r="T356" s="44"/>
      <c r="U356" s="27"/>
      <c r="W356" s="44"/>
      <c r="X356" s="27"/>
      <c r="Z356" s="44"/>
      <c r="AA356" s="27"/>
      <c r="AC356" s="44"/>
      <c r="AD356" s="27"/>
      <c r="AF356" s="44"/>
      <c r="AG356" s="27"/>
      <c r="AH356" s="8"/>
      <c r="AI356" s="44"/>
      <c r="AJ356" s="27"/>
    </row>
    <row r="357">
      <c r="B357" s="44"/>
      <c r="C357" s="27"/>
      <c r="E357" s="44"/>
      <c r="F357" s="27"/>
      <c r="H357" s="44"/>
      <c r="I357" s="27"/>
      <c r="K357" s="44"/>
      <c r="L357" s="27"/>
      <c r="N357" s="44"/>
      <c r="O357" s="27"/>
      <c r="Q357" s="44"/>
      <c r="R357" s="27"/>
      <c r="T357" s="44"/>
      <c r="U357" s="27"/>
      <c r="W357" s="44"/>
      <c r="X357" s="27"/>
      <c r="Z357" s="44"/>
      <c r="AA357" s="27"/>
      <c r="AC357" s="44"/>
      <c r="AD357" s="27"/>
      <c r="AF357" s="44"/>
      <c r="AG357" s="27"/>
      <c r="AH357" s="8"/>
      <c r="AI357" s="44"/>
      <c r="AJ357" s="27"/>
    </row>
    <row r="358">
      <c r="B358" s="44"/>
      <c r="C358" s="27"/>
      <c r="E358" s="44"/>
      <c r="F358" s="27"/>
      <c r="H358" s="44"/>
      <c r="I358" s="27"/>
      <c r="K358" s="44"/>
      <c r="L358" s="27"/>
      <c r="N358" s="44"/>
      <c r="O358" s="27"/>
      <c r="Q358" s="44"/>
      <c r="R358" s="27"/>
      <c r="T358" s="44"/>
      <c r="U358" s="27"/>
      <c r="W358" s="44"/>
      <c r="X358" s="27"/>
      <c r="Z358" s="44"/>
      <c r="AA358" s="27"/>
      <c r="AC358" s="44"/>
      <c r="AD358" s="27"/>
      <c r="AF358" s="44"/>
      <c r="AG358" s="27"/>
      <c r="AH358" s="8"/>
      <c r="AI358" s="44"/>
      <c r="AJ358" s="27"/>
    </row>
    <row r="359">
      <c r="B359" s="44"/>
      <c r="C359" s="27"/>
      <c r="E359" s="44"/>
      <c r="F359" s="27"/>
      <c r="H359" s="44"/>
      <c r="I359" s="27"/>
      <c r="K359" s="44"/>
      <c r="L359" s="27"/>
      <c r="N359" s="44"/>
      <c r="O359" s="27"/>
      <c r="Q359" s="44"/>
      <c r="R359" s="27"/>
      <c r="T359" s="44"/>
      <c r="U359" s="27"/>
      <c r="W359" s="44"/>
      <c r="X359" s="27"/>
      <c r="Z359" s="44"/>
      <c r="AA359" s="27"/>
      <c r="AC359" s="44"/>
      <c r="AD359" s="27"/>
      <c r="AF359" s="44"/>
      <c r="AG359" s="27"/>
      <c r="AH359" s="8"/>
      <c r="AI359" s="44"/>
      <c r="AJ359" s="27"/>
    </row>
    <row r="360">
      <c r="B360" s="44"/>
      <c r="C360" s="27"/>
      <c r="E360" s="44"/>
      <c r="F360" s="27"/>
      <c r="H360" s="44"/>
      <c r="I360" s="27"/>
      <c r="K360" s="44"/>
      <c r="L360" s="27"/>
      <c r="N360" s="44"/>
      <c r="O360" s="27"/>
      <c r="Q360" s="44"/>
      <c r="R360" s="27"/>
      <c r="T360" s="44"/>
      <c r="U360" s="27"/>
      <c r="W360" s="44"/>
      <c r="X360" s="27"/>
      <c r="Z360" s="44"/>
      <c r="AA360" s="27"/>
      <c r="AC360" s="44"/>
      <c r="AD360" s="27"/>
      <c r="AF360" s="44"/>
      <c r="AG360" s="27"/>
      <c r="AH360" s="8"/>
      <c r="AI360" s="44"/>
      <c r="AJ360" s="27"/>
    </row>
    <row r="361">
      <c r="B361" s="44"/>
      <c r="C361" s="27"/>
      <c r="E361" s="44"/>
      <c r="F361" s="27"/>
      <c r="H361" s="44"/>
      <c r="I361" s="27"/>
      <c r="K361" s="44"/>
      <c r="L361" s="27"/>
      <c r="N361" s="44"/>
      <c r="O361" s="27"/>
      <c r="Q361" s="44"/>
      <c r="R361" s="27"/>
      <c r="T361" s="44"/>
      <c r="U361" s="27"/>
      <c r="W361" s="44"/>
      <c r="X361" s="27"/>
      <c r="Z361" s="44"/>
      <c r="AA361" s="27"/>
      <c r="AC361" s="44"/>
      <c r="AD361" s="27"/>
      <c r="AF361" s="44"/>
      <c r="AG361" s="27"/>
      <c r="AH361" s="8"/>
      <c r="AI361" s="44"/>
      <c r="AJ361" s="27"/>
    </row>
    <row r="362">
      <c r="B362" s="44"/>
      <c r="C362" s="27"/>
      <c r="E362" s="44"/>
      <c r="F362" s="27"/>
      <c r="H362" s="44"/>
      <c r="I362" s="27"/>
      <c r="K362" s="44"/>
      <c r="L362" s="27"/>
      <c r="N362" s="44"/>
      <c r="O362" s="27"/>
      <c r="Q362" s="44"/>
      <c r="R362" s="27"/>
      <c r="T362" s="44"/>
      <c r="U362" s="27"/>
      <c r="W362" s="44"/>
      <c r="X362" s="27"/>
      <c r="Z362" s="44"/>
      <c r="AA362" s="27"/>
      <c r="AC362" s="44"/>
      <c r="AD362" s="27"/>
      <c r="AF362" s="44"/>
      <c r="AG362" s="27"/>
      <c r="AH362" s="8"/>
      <c r="AI362" s="44"/>
      <c r="AJ362" s="27"/>
    </row>
    <row r="363">
      <c r="B363" s="44"/>
      <c r="C363" s="27"/>
      <c r="E363" s="44"/>
      <c r="F363" s="27"/>
      <c r="H363" s="44"/>
      <c r="I363" s="27"/>
      <c r="K363" s="44"/>
      <c r="L363" s="27"/>
      <c r="N363" s="44"/>
      <c r="O363" s="27"/>
      <c r="Q363" s="44"/>
      <c r="R363" s="27"/>
      <c r="T363" s="44"/>
      <c r="U363" s="27"/>
      <c r="W363" s="44"/>
      <c r="X363" s="27"/>
      <c r="Z363" s="44"/>
      <c r="AA363" s="27"/>
      <c r="AC363" s="44"/>
      <c r="AD363" s="27"/>
      <c r="AF363" s="44"/>
      <c r="AG363" s="27"/>
      <c r="AH363" s="8"/>
      <c r="AI363" s="44"/>
      <c r="AJ363" s="27"/>
    </row>
    <row r="364">
      <c r="B364" s="44"/>
      <c r="C364" s="27"/>
      <c r="E364" s="44"/>
      <c r="F364" s="27"/>
      <c r="H364" s="44"/>
      <c r="I364" s="27"/>
      <c r="K364" s="44"/>
      <c r="L364" s="27"/>
      <c r="N364" s="44"/>
      <c r="O364" s="27"/>
      <c r="Q364" s="44"/>
      <c r="R364" s="27"/>
      <c r="T364" s="44"/>
      <c r="U364" s="27"/>
      <c r="W364" s="44"/>
      <c r="X364" s="27"/>
      <c r="Z364" s="44"/>
      <c r="AA364" s="27"/>
      <c r="AC364" s="44"/>
      <c r="AD364" s="27"/>
      <c r="AF364" s="44"/>
      <c r="AG364" s="27"/>
      <c r="AH364" s="8"/>
      <c r="AI364" s="44"/>
      <c r="AJ364" s="27"/>
    </row>
    <row r="365">
      <c r="B365" s="44"/>
      <c r="C365" s="27"/>
      <c r="E365" s="44"/>
      <c r="F365" s="27"/>
      <c r="H365" s="44"/>
      <c r="I365" s="27"/>
      <c r="K365" s="44"/>
      <c r="L365" s="27"/>
      <c r="N365" s="44"/>
      <c r="O365" s="27"/>
      <c r="Q365" s="44"/>
      <c r="R365" s="27"/>
      <c r="T365" s="44"/>
      <c r="U365" s="27"/>
      <c r="W365" s="44"/>
      <c r="X365" s="27"/>
      <c r="Z365" s="44"/>
      <c r="AA365" s="27"/>
      <c r="AC365" s="44"/>
      <c r="AD365" s="27"/>
      <c r="AF365" s="44"/>
      <c r="AG365" s="27"/>
      <c r="AH365" s="8"/>
      <c r="AI365" s="44"/>
      <c r="AJ365" s="27"/>
    </row>
    <row r="366">
      <c r="B366" s="44"/>
      <c r="C366" s="27"/>
      <c r="E366" s="44"/>
      <c r="F366" s="27"/>
      <c r="H366" s="44"/>
      <c r="I366" s="27"/>
      <c r="K366" s="44"/>
      <c r="L366" s="27"/>
      <c r="N366" s="44"/>
      <c r="O366" s="27"/>
      <c r="Q366" s="44"/>
      <c r="R366" s="27"/>
      <c r="T366" s="44"/>
      <c r="U366" s="27"/>
      <c r="W366" s="44"/>
      <c r="X366" s="27"/>
      <c r="Z366" s="44"/>
      <c r="AA366" s="27"/>
      <c r="AC366" s="44"/>
      <c r="AD366" s="27"/>
      <c r="AF366" s="44"/>
      <c r="AG366" s="27"/>
      <c r="AH366" s="8"/>
      <c r="AI366" s="44"/>
      <c r="AJ366" s="27"/>
    </row>
    <row r="367">
      <c r="B367" s="44"/>
      <c r="C367" s="27"/>
      <c r="E367" s="44"/>
      <c r="F367" s="27"/>
      <c r="H367" s="44"/>
      <c r="I367" s="27"/>
      <c r="K367" s="44"/>
      <c r="L367" s="27"/>
      <c r="N367" s="44"/>
      <c r="O367" s="27"/>
      <c r="Q367" s="44"/>
      <c r="R367" s="27"/>
      <c r="T367" s="44"/>
      <c r="U367" s="27"/>
      <c r="W367" s="44"/>
      <c r="X367" s="27"/>
      <c r="Z367" s="44"/>
      <c r="AA367" s="27"/>
      <c r="AC367" s="44"/>
      <c r="AD367" s="27"/>
      <c r="AF367" s="44"/>
      <c r="AG367" s="27"/>
      <c r="AH367" s="8"/>
      <c r="AI367" s="44"/>
      <c r="AJ367" s="27"/>
    </row>
    <row r="368">
      <c r="B368" s="44"/>
      <c r="C368" s="27"/>
      <c r="E368" s="44"/>
      <c r="F368" s="27"/>
      <c r="H368" s="44"/>
      <c r="I368" s="27"/>
      <c r="K368" s="44"/>
      <c r="L368" s="27"/>
      <c r="N368" s="44"/>
      <c r="O368" s="27"/>
      <c r="Q368" s="44"/>
      <c r="R368" s="27"/>
      <c r="T368" s="44"/>
      <c r="U368" s="27"/>
      <c r="W368" s="44"/>
      <c r="X368" s="27"/>
      <c r="Z368" s="44"/>
      <c r="AA368" s="27"/>
      <c r="AC368" s="44"/>
      <c r="AD368" s="27"/>
      <c r="AF368" s="44"/>
      <c r="AG368" s="27"/>
      <c r="AH368" s="8"/>
      <c r="AI368" s="44"/>
      <c r="AJ368" s="27"/>
    </row>
    <row r="369">
      <c r="B369" s="44"/>
      <c r="C369" s="27"/>
      <c r="E369" s="44"/>
      <c r="F369" s="27"/>
      <c r="H369" s="44"/>
      <c r="I369" s="27"/>
      <c r="K369" s="44"/>
      <c r="L369" s="27"/>
      <c r="N369" s="44"/>
      <c r="O369" s="27"/>
      <c r="Q369" s="44"/>
      <c r="R369" s="27"/>
      <c r="T369" s="44"/>
      <c r="U369" s="27"/>
      <c r="W369" s="44"/>
      <c r="X369" s="27"/>
      <c r="Z369" s="44"/>
      <c r="AA369" s="27"/>
      <c r="AC369" s="44"/>
      <c r="AD369" s="27"/>
      <c r="AF369" s="44"/>
      <c r="AG369" s="27"/>
      <c r="AH369" s="8"/>
      <c r="AI369" s="44"/>
      <c r="AJ369" s="27"/>
    </row>
    <row r="370">
      <c r="B370" s="44"/>
      <c r="C370" s="27"/>
      <c r="E370" s="44"/>
      <c r="F370" s="27"/>
      <c r="H370" s="44"/>
      <c r="I370" s="27"/>
      <c r="K370" s="44"/>
      <c r="L370" s="27"/>
      <c r="N370" s="44"/>
      <c r="O370" s="27"/>
      <c r="Q370" s="44"/>
      <c r="R370" s="27"/>
      <c r="T370" s="44"/>
      <c r="U370" s="27"/>
      <c r="W370" s="44"/>
      <c r="X370" s="27"/>
      <c r="Z370" s="44"/>
      <c r="AA370" s="27"/>
      <c r="AC370" s="44"/>
      <c r="AD370" s="27"/>
      <c r="AF370" s="44"/>
      <c r="AG370" s="27"/>
      <c r="AH370" s="8"/>
      <c r="AI370" s="44"/>
      <c r="AJ370" s="27"/>
    </row>
    <row r="371">
      <c r="B371" s="44"/>
      <c r="C371" s="27"/>
      <c r="E371" s="44"/>
      <c r="F371" s="27"/>
      <c r="H371" s="44"/>
      <c r="I371" s="27"/>
      <c r="K371" s="44"/>
      <c r="L371" s="27"/>
      <c r="N371" s="44"/>
      <c r="O371" s="27"/>
      <c r="Q371" s="44"/>
      <c r="R371" s="27"/>
      <c r="T371" s="44"/>
      <c r="U371" s="27"/>
      <c r="W371" s="44"/>
      <c r="X371" s="27"/>
      <c r="Z371" s="44"/>
      <c r="AA371" s="27"/>
      <c r="AC371" s="44"/>
      <c r="AD371" s="27"/>
      <c r="AF371" s="44"/>
      <c r="AG371" s="27"/>
      <c r="AH371" s="8"/>
      <c r="AI371" s="44"/>
      <c r="AJ371" s="27"/>
    </row>
    <row r="372">
      <c r="B372" s="44"/>
      <c r="C372" s="27"/>
      <c r="E372" s="44"/>
      <c r="F372" s="27"/>
      <c r="H372" s="44"/>
      <c r="I372" s="27"/>
      <c r="K372" s="44"/>
      <c r="L372" s="27"/>
      <c r="N372" s="44"/>
      <c r="O372" s="27"/>
      <c r="Q372" s="44"/>
      <c r="R372" s="27"/>
      <c r="T372" s="44"/>
      <c r="U372" s="27"/>
      <c r="W372" s="44"/>
      <c r="X372" s="27"/>
      <c r="Z372" s="44"/>
      <c r="AA372" s="27"/>
      <c r="AC372" s="44"/>
      <c r="AD372" s="27"/>
      <c r="AF372" s="44"/>
      <c r="AG372" s="27"/>
      <c r="AH372" s="8"/>
      <c r="AI372" s="44"/>
      <c r="AJ372" s="27"/>
    </row>
    <row r="373">
      <c r="B373" s="44"/>
      <c r="C373" s="27"/>
      <c r="E373" s="44"/>
      <c r="F373" s="27"/>
      <c r="H373" s="44"/>
      <c r="I373" s="27"/>
      <c r="K373" s="44"/>
      <c r="L373" s="27"/>
      <c r="N373" s="44"/>
      <c r="O373" s="27"/>
      <c r="Q373" s="44"/>
      <c r="R373" s="27"/>
      <c r="T373" s="44"/>
      <c r="U373" s="27"/>
      <c r="W373" s="44"/>
      <c r="X373" s="27"/>
      <c r="Z373" s="44"/>
      <c r="AA373" s="27"/>
      <c r="AC373" s="44"/>
      <c r="AD373" s="27"/>
      <c r="AF373" s="44"/>
      <c r="AG373" s="27"/>
      <c r="AH373" s="8"/>
      <c r="AI373" s="44"/>
      <c r="AJ373" s="27"/>
    </row>
    <row r="374">
      <c r="B374" s="44"/>
      <c r="C374" s="27"/>
      <c r="E374" s="44"/>
      <c r="F374" s="27"/>
      <c r="H374" s="44"/>
      <c r="I374" s="27"/>
      <c r="K374" s="44"/>
      <c r="L374" s="27"/>
      <c r="N374" s="44"/>
      <c r="O374" s="27"/>
      <c r="Q374" s="44"/>
      <c r="R374" s="27"/>
      <c r="T374" s="44"/>
      <c r="U374" s="27"/>
      <c r="W374" s="44"/>
      <c r="X374" s="27"/>
      <c r="Z374" s="44"/>
      <c r="AA374" s="27"/>
      <c r="AC374" s="44"/>
      <c r="AD374" s="27"/>
      <c r="AF374" s="44"/>
      <c r="AG374" s="27"/>
      <c r="AH374" s="8"/>
      <c r="AI374" s="44"/>
      <c r="AJ374" s="27"/>
    </row>
    <row r="375">
      <c r="B375" s="44"/>
      <c r="C375" s="27"/>
      <c r="E375" s="44"/>
      <c r="F375" s="27"/>
      <c r="H375" s="44"/>
      <c r="I375" s="27"/>
      <c r="K375" s="44"/>
      <c r="L375" s="27"/>
      <c r="N375" s="44"/>
      <c r="O375" s="27"/>
      <c r="Q375" s="44"/>
      <c r="R375" s="27"/>
      <c r="T375" s="44"/>
      <c r="U375" s="27"/>
      <c r="W375" s="44"/>
      <c r="X375" s="27"/>
      <c r="Z375" s="44"/>
      <c r="AA375" s="27"/>
      <c r="AC375" s="44"/>
      <c r="AD375" s="27"/>
      <c r="AF375" s="44"/>
      <c r="AG375" s="27"/>
      <c r="AH375" s="8"/>
      <c r="AI375" s="44"/>
      <c r="AJ375" s="27"/>
    </row>
    <row r="376">
      <c r="B376" s="44"/>
      <c r="C376" s="27"/>
      <c r="E376" s="44"/>
      <c r="F376" s="27"/>
      <c r="H376" s="44"/>
      <c r="I376" s="27"/>
      <c r="K376" s="44"/>
      <c r="L376" s="27"/>
      <c r="N376" s="44"/>
      <c r="O376" s="27"/>
      <c r="Q376" s="44"/>
      <c r="R376" s="27"/>
      <c r="T376" s="44"/>
      <c r="U376" s="27"/>
      <c r="W376" s="44"/>
      <c r="X376" s="27"/>
      <c r="Z376" s="44"/>
      <c r="AA376" s="27"/>
      <c r="AC376" s="44"/>
      <c r="AD376" s="27"/>
      <c r="AF376" s="44"/>
      <c r="AG376" s="27"/>
      <c r="AH376" s="8"/>
      <c r="AI376" s="44"/>
      <c r="AJ376" s="27"/>
    </row>
    <row r="377">
      <c r="B377" s="44"/>
      <c r="C377" s="27"/>
      <c r="E377" s="44"/>
      <c r="F377" s="27"/>
      <c r="H377" s="44"/>
      <c r="I377" s="27"/>
      <c r="K377" s="44"/>
      <c r="L377" s="27"/>
      <c r="N377" s="44"/>
      <c r="O377" s="27"/>
      <c r="Q377" s="44"/>
      <c r="R377" s="27"/>
      <c r="T377" s="44"/>
      <c r="U377" s="27"/>
      <c r="W377" s="44"/>
      <c r="X377" s="27"/>
      <c r="Z377" s="44"/>
      <c r="AA377" s="27"/>
      <c r="AC377" s="44"/>
      <c r="AD377" s="27"/>
      <c r="AF377" s="44"/>
      <c r="AG377" s="27"/>
      <c r="AH377" s="8"/>
      <c r="AI377" s="44"/>
      <c r="AJ377" s="27"/>
    </row>
    <row r="378">
      <c r="B378" s="44"/>
      <c r="C378" s="27"/>
      <c r="E378" s="44"/>
      <c r="F378" s="27"/>
      <c r="H378" s="44"/>
      <c r="I378" s="27"/>
      <c r="K378" s="44"/>
      <c r="L378" s="27"/>
      <c r="N378" s="44"/>
      <c r="O378" s="27"/>
      <c r="Q378" s="44"/>
      <c r="R378" s="27"/>
      <c r="T378" s="44"/>
      <c r="U378" s="27"/>
      <c r="W378" s="44"/>
      <c r="X378" s="27"/>
      <c r="Z378" s="44"/>
      <c r="AA378" s="27"/>
      <c r="AC378" s="44"/>
      <c r="AD378" s="27"/>
      <c r="AF378" s="44"/>
      <c r="AG378" s="27"/>
      <c r="AH378" s="8"/>
      <c r="AI378" s="44"/>
      <c r="AJ378" s="27"/>
    </row>
    <row r="379">
      <c r="B379" s="44"/>
      <c r="C379" s="27"/>
      <c r="E379" s="44"/>
      <c r="F379" s="27"/>
      <c r="H379" s="44"/>
      <c r="I379" s="27"/>
      <c r="K379" s="44"/>
      <c r="L379" s="27"/>
      <c r="N379" s="44"/>
      <c r="O379" s="27"/>
      <c r="Q379" s="44"/>
      <c r="R379" s="27"/>
      <c r="T379" s="44"/>
      <c r="U379" s="27"/>
      <c r="W379" s="44"/>
      <c r="X379" s="27"/>
      <c r="Z379" s="44"/>
      <c r="AA379" s="27"/>
      <c r="AC379" s="44"/>
      <c r="AD379" s="27"/>
      <c r="AF379" s="44"/>
      <c r="AG379" s="27"/>
      <c r="AH379" s="8"/>
      <c r="AI379" s="44"/>
      <c r="AJ379" s="27"/>
    </row>
    <row r="380">
      <c r="B380" s="44"/>
      <c r="C380" s="27"/>
      <c r="E380" s="44"/>
      <c r="F380" s="27"/>
      <c r="H380" s="44"/>
      <c r="I380" s="27"/>
      <c r="K380" s="44"/>
      <c r="L380" s="27"/>
      <c r="N380" s="44"/>
      <c r="O380" s="27"/>
      <c r="Q380" s="44"/>
      <c r="R380" s="27"/>
      <c r="T380" s="44"/>
      <c r="U380" s="27"/>
      <c r="W380" s="44"/>
      <c r="X380" s="27"/>
      <c r="Z380" s="44"/>
      <c r="AA380" s="27"/>
      <c r="AC380" s="44"/>
      <c r="AD380" s="27"/>
      <c r="AF380" s="44"/>
      <c r="AG380" s="27"/>
      <c r="AH380" s="8"/>
      <c r="AI380" s="44"/>
      <c r="AJ380" s="27"/>
    </row>
    <row r="381">
      <c r="B381" s="44"/>
      <c r="C381" s="27"/>
      <c r="E381" s="44"/>
      <c r="F381" s="27"/>
      <c r="H381" s="44"/>
      <c r="I381" s="27"/>
      <c r="K381" s="44"/>
      <c r="L381" s="27"/>
      <c r="N381" s="44"/>
      <c r="O381" s="27"/>
      <c r="Q381" s="44"/>
      <c r="R381" s="27"/>
      <c r="T381" s="44"/>
      <c r="U381" s="27"/>
      <c r="W381" s="44"/>
      <c r="X381" s="27"/>
      <c r="Z381" s="44"/>
      <c r="AA381" s="27"/>
      <c r="AC381" s="44"/>
      <c r="AD381" s="27"/>
      <c r="AF381" s="44"/>
      <c r="AG381" s="27"/>
      <c r="AH381" s="8"/>
      <c r="AI381" s="44"/>
      <c r="AJ381" s="27"/>
    </row>
    <row r="382">
      <c r="B382" s="44"/>
      <c r="C382" s="27"/>
      <c r="E382" s="44"/>
      <c r="F382" s="27"/>
      <c r="H382" s="44"/>
      <c r="I382" s="27"/>
      <c r="K382" s="44"/>
      <c r="L382" s="27"/>
      <c r="N382" s="44"/>
      <c r="O382" s="27"/>
      <c r="Q382" s="44"/>
      <c r="R382" s="27"/>
      <c r="T382" s="44"/>
      <c r="U382" s="27"/>
      <c r="W382" s="44"/>
      <c r="X382" s="27"/>
      <c r="Z382" s="44"/>
      <c r="AA382" s="27"/>
      <c r="AC382" s="44"/>
      <c r="AD382" s="27"/>
      <c r="AF382" s="44"/>
      <c r="AG382" s="27"/>
      <c r="AH382" s="8"/>
      <c r="AI382" s="44"/>
      <c r="AJ382" s="27"/>
    </row>
    <row r="383">
      <c r="B383" s="44"/>
      <c r="C383" s="27"/>
      <c r="E383" s="44"/>
      <c r="F383" s="27"/>
      <c r="H383" s="44"/>
      <c r="I383" s="27"/>
      <c r="K383" s="44"/>
      <c r="L383" s="27"/>
      <c r="N383" s="44"/>
      <c r="O383" s="27"/>
      <c r="Q383" s="44"/>
      <c r="R383" s="27"/>
      <c r="T383" s="44"/>
      <c r="U383" s="27"/>
      <c r="W383" s="44"/>
      <c r="X383" s="27"/>
      <c r="Z383" s="44"/>
      <c r="AA383" s="27"/>
      <c r="AC383" s="44"/>
      <c r="AD383" s="27"/>
      <c r="AF383" s="44"/>
      <c r="AG383" s="27"/>
      <c r="AH383" s="8"/>
      <c r="AI383" s="44"/>
      <c r="AJ383" s="27"/>
    </row>
    <row r="384">
      <c r="B384" s="44"/>
      <c r="C384" s="27"/>
      <c r="E384" s="44"/>
      <c r="F384" s="27"/>
      <c r="H384" s="44"/>
      <c r="I384" s="27"/>
      <c r="K384" s="44"/>
      <c r="L384" s="27"/>
      <c r="N384" s="44"/>
      <c r="O384" s="27"/>
      <c r="Q384" s="44"/>
      <c r="R384" s="27"/>
      <c r="T384" s="44"/>
      <c r="U384" s="27"/>
      <c r="W384" s="44"/>
      <c r="X384" s="27"/>
      <c r="Z384" s="44"/>
      <c r="AA384" s="27"/>
      <c r="AC384" s="44"/>
      <c r="AD384" s="27"/>
      <c r="AF384" s="44"/>
      <c r="AG384" s="27"/>
      <c r="AH384" s="8"/>
      <c r="AI384" s="44"/>
      <c r="AJ384" s="27"/>
    </row>
    <row r="385">
      <c r="B385" s="44"/>
      <c r="C385" s="27"/>
      <c r="E385" s="44"/>
      <c r="F385" s="27"/>
      <c r="H385" s="44"/>
      <c r="I385" s="27"/>
      <c r="K385" s="44"/>
      <c r="L385" s="27"/>
      <c r="N385" s="44"/>
      <c r="O385" s="27"/>
      <c r="Q385" s="44"/>
      <c r="R385" s="27"/>
      <c r="T385" s="44"/>
      <c r="U385" s="27"/>
      <c r="W385" s="44"/>
      <c r="X385" s="27"/>
      <c r="Z385" s="44"/>
      <c r="AA385" s="27"/>
      <c r="AC385" s="44"/>
      <c r="AD385" s="27"/>
      <c r="AF385" s="44"/>
      <c r="AG385" s="27"/>
      <c r="AH385" s="8"/>
      <c r="AI385" s="44"/>
      <c r="AJ385" s="27"/>
    </row>
    <row r="386">
      <c r="B386" s="44"/>
      <c r="C386" s="27"/>
      <c r="E386" s="44"/>
      <c r="F386" s="27"/>
      <c r="H386" s="44"/>
      <c r="I386" s="27"/>
      <c r="K386" s="44"/>
      <c r="L386" s="27"/>
      <c r="N386" s="44"/>
      <c r="O386" s="27"/>
      <c r="Q386" s="44"/>
      <c r="R386" s="27"/>
      <c r="T386" s="44"/>
      <c r="U386" s="27"/>
      <c r="W386" s="44"/>
      <c r="X386" s="27"/>
      <c r="Z386" s="44"/>
      <c r="AA386" s="27"/>
      <c r="AC386" s="44"/>
      <c r="AD386" s="27"/>
      <c r="AF386" s="44"/>
      <c r="AG386" s="27"/>
      <c r="AH386" s="8"/>
      <c r="AI386" s="44"/>
      <c r="AJ386" s="27"/>
    </row>
    <row r="387">
      <c r="B387" s="44"/>
      <c r="C387" s="27"/>
      <c r="E387" s="44"/>
      <c r="F387" s="27"/>
      <c r="H387" s="44"/>
      <c r="I387" s="27"/>
      <c r="K387" s="44"/>
      <c r="L387" s="27"/>
      <c r="N387" s="44"/>
      <c r="O387" s="27"/>
      <c r="Q387" s="44"/>
      <c r="R387" s="27"/>
      <c r="T387" s="44"/>
      <c r="U387" s="27"/>
      <c r="W387" s="44"/>
      <c r="X387" s="27"/>
      <c r="Z387" s="44"/>
      <c r="AA387" s="27"/>
      <c r="AC387" s="44"/>
      <c r="AD387" s="27"/>
      <c r="AF387" s="44"/>
      <c r="AG387" s="27"/>
      <c r="AH387" s="8"/>
      <c r="AI387" s="44"/>
      <c r="AJ387" s="27"/>
    </row>
    <row r="388">
      <c r="B388" s="44"/>
      <c r="C388" s="27"/>
      <c r="E388" s="44"/>
      <c r="F388" s="27"/>
      <c r="H388" s="44"/>
      <c r="I388" s="27"/>
      <c r="K388" s="44"/>
      <c r="L388" s="27"/>
      <c r="N388" s="44"/>
      <c r="O388" s="27"/>
      <c r="Q388" s="44"/>
      <c r="R388" s="27"/>
      <c r="T388" s="44"/>
      <c r="U388" s="27"/>
      <c r="W388" s="44"/>
      <c r="X388" s="27"/>
      <c r="Z388" s="44"/>
      <c r="AA388" s="27"/>
      <c r="AC388" s="44"/>
      <c r="AD388" s="27"/>
      <c r="AF388" s="44"/>
      <c r="AG388" s="27"/>
      <c r="AH388" s="8"/>
      <c r="AI388" s="44"/>
      <c r="AJ388" s="27"/>
    </row>
    <row r="389">
      <c r="B389" s="44"/>
      <c r="C389" s="27"/>
      <c r="E389" s="44"/>
      <c r="F389" s="27"/>
      <c r="H389" s="44"/>
      <c r="I389" s="27"/>
      <c r="K389" s="44"/>
      <c r="L389" s="27"/>
      <c r="N389" s="44"/>
      <c r="O389" s="27"/>
      <c r="Q389" s="44"/>
      <c r="R389" s="27"/>
      <c r="T389" s="44"/>
      <c r="U389" s="27"/>
      <c r="W389" s="44"/>
      <c r="X389" s="27"/>
      <c r="Z389" s="44"/>
      <c r="AA389" s="27"/>
      <c r="AC389" s="44"/>
      <c r="AD389" s="27"/>
      <c r="AF389" s="44"/>
      <c r="AG389" s="27"/>
      <c r="AH389" s="8"/>
      <c r="AI389" s="44"/>
      <c r="AJ389" s="27"/>
    </row>
    <row r="390">
      <c r="B390" s="44"/>
      <c r="C390" s="27"/>
      <c r="E390" s="44"/>
      <c r="F390" s="27"/>
      <c r="H390" s="44"/>
      <c r="I390" s="27"/>
      <c r="K390" s="44"/>
      <c r="L390" s="27"/>
      <c r="N390" s="44"/>
      <c r="O390" s="27"/>
      <c r="Q390" s="44"/>
      <c r="R390" s="27"/>
      <c r="T390" s="44"/>
      <c r="U390" s="27"/>
      <c r="W390" s="44"/>
      <c r="X390" s="27"/>
      <c r="Z390" s="44"/>
      <c r="AA390" s="27"/>
      <c r="AC390" s="44"/>
      <c r="AD390" s="27"/>
      <c r="AF390" s="44"/>
      <c r="AG390" s="27"/>
      <c r="AH390" s="8"/>
      <c r="AI390" s="44"/>
      <c r="AJ390" s="27"/>
    </row>
    <row r="391">
      <c r="B391" s="44"/>
      <c r="C391" s="27"/>
      <c r="E391" s="44"/>
      <c r="F391" s="27"/>
      <c r="H391" s="44"/>
      <c r="I391" s="27"/>
      <c r="K391" s="44"/>
      <c r="L391" s="27"/>
      <c r="N391" s="44"/>
      <c r="O391" s="27"/>
      <c r="Q391" s="44"/>
      <c r="R391" s="27"/>
      <c r="T391" s="44"/>
      <c r="U391" s="27"/>
      <c r="W391" s="44"/>
      <c r="X391" s="27"/>
      <c r="Z391" s="44"/>
      <c r="AA391" s="27"/>
      <c r="AC391" s="44"/>
      <c r="AD391" s="27"/>
      <c r="AF391" s="44"/>
      <c r="AG391" s="27"/>
      <c r="AH391" s="8"/>
      <c r="AI391" s="44"/>
      <c r="AJ391" s="27"/>
    </row>
    <row r="392">
      <c r="B392" s="44"/>
      <c r="C392" s="27"/>
      <c r="E392" s="44"/>
      <c r="F392" s="27"/>
      <c r="H392" s="44"/>
      <c r="I392" s="27"/>
      <c r="K392" s="44"/>
      <c r="L392" s="27"/>
      <c r="N392" s="44"/>
      <c r="O392" s="27"/>
      <c r="Q392" s="44"/>
      <c r="R392" s="27"/>
      <c r="T392" s="44"/>
      <c r="U392" s="27"/>
      <c r="W392" s="44"/>
      <c r="X392" s="27"/>
      <c r="Z392" s="44"/>
      <c r="AA392" s="27"/>
      <c r="AC392" s="44"/>
      <c r="AD392" s="27"/>
      <c r="AF392" s="44"/>
      <c r="AG392" s="27"/>
      <c r="AH392" s="8"/>
      <c r="AI392" s="44"/>
      <c r="AJ392" s="27"/>
    </row>
    <row r="393">
      <c r="B393" s="44"/>
      <c r="C393" s="27"/>
      <c r="E393" s="44"/>
      <c r="F393" s="27"/>
      <c r="H393" s="44"/>
      <c r="I393" s="27"/>
      <c r="K393" s="44"/>
      <c r="L393" s="27"/>
      <c r="N393" s="44"/>
      <c r="O393" s="27"/>
      <c r="Q393" s="44"/>
      <c r="R393" s="27"/>
      <c r="T393" s="44"/>
      <c r="U393" s="27"/>
      <c r="W393" s="44"/>
      <c r="X393" s="27"/>
      <c r="Z393" s="44"/>
      <c r="AA393" s="27"/>
      <c r="AC393" s="44"/>
      <c r="AD393" s="27"/>
      <c r="AF393" s="44"/>
      <c r="AG393" s="27"/>
      <c r="AH393" s="8"/>
      <c r="AI393" s="44"/>
      <c r="AJ393" s="27"/>
    </row>
    <row r="394">
      <c r="B394" s="44"/>
      <c r="C394" s="27"/>
      <c r="E394" s="44"/>
      <c r="F394" s="27"/>
      <c r="H394" s="44"/>
      <c r="I394" s="27"/>
      <c r="K394" s="44"/>
      <c r="L394" s="27"/>
      <c r="N394" s="44"/>
      <c r="O394" s="27"/>
      <c r="Q394" s="44"/>
      <c r="R394" s="27"/>
      <c r="T394" s="44"/>
      <c r="U394" s="27"/>
      <c r="W394" s="44"/>
      <c r="X394" s="27"/>
      <c r="Z394" s="44"/>
      <c r="AA394" s="27"/>
      <c r="AC394" s="44"/>
      <c r="AD394" s="27"/>
      <c r="AF394" s="44"/>
      <c r="AG394" s="27"/>
      <c r="AH394" s="8"/>
      <c r="AI394" s="44"/>
      <c r="AJ394" s="27"/>
    </row>
    <row r="395">
      <c r="B395" s="44"/>
      <c r="C395" s="27"/>
      <c r="E395" s="44"/>
      <c r="F395" s="27"/>
      <c r="H395" s="44"/>
      <c r="I395" s="27"/>
      <c r="K395" s="44"/>
      <c r="L395" s="27"/>
      <c r="N395" s="44"/>
      <c r="O395" s="27"/>
      <c r="Q395" s="44"/>
      <c r="R395" s="27"/>
      <c r="T395" s="44"/>
      <c r="U395" s="27"/>
      <c r="W395" s="44"/>
      <c r="X395" s="27"/>
      <c r="Z395" s="44"/>
      <c r="AA395" s="27"/>
      <c r="AC395" s="44"/>
      <c r="AD395" s="27"/>
      <c r="AF395" s="44"/>
      <c r="AG395" s="27"/>
      <c r="AH395" s="8"/>
      <c r="AI395" s="44"/>
      <c r="AJ395" s="27"/>
    </row>
    <row r="396">
      <c r="B396" s="44"/>
      <c r="C396" s="27"/>
      <c r="E396" s="44"/>
      <c r="F396" s="27"/>
      <c r="H396" s="44"/>
      <c r="I396" s="27"/>
      <c r="K396" s="44"/>
      <c r="L396" s="27"/>
      <c r="N396" s="44"/>
      <c r="O396" s="27"/>
      <c r="Q396" s="44"/>
      <c r="R396" s="27"/>
      <c r="T396" s="44"/>
      <c r="U396" s="27"/>
      <c r="W396" s="44"/>
      <c r="X396" s="27"/>
      <c r="Z396" s="44"/>
      <c r="AA396" s="27"/>
      <c r="AC396" s="44"/>
      <c r="AD396" s="27"/>
      <c r="AF396" s="44"/>
      <c r="AG396" s="27"/>
      <c r="AH396" s="8"/>
      <c r="AI396" s="44"/>
      <c r="AJ396" s="27"/>
    </row>
    <row r="397">
      <c r="B397" s="44"/>
      <c r="C397" s="27"/>
      <c r="E397" s="44"/>
      <c r="F397" s="27"/>
      <c r="H397" s="44"/>
      <c r="I397" s="27"/>
      <c r="K397" s="44"/>
      <c r="L397" s="27"/>
      <c r="N397" s="44"/>
      <c r="O397" s="27"/>
      <c r="Q397" s="44"/>
      <c r="R397" s="27"/>
      <c r="T397" s="44"/>
      <c r="U397" s="27"/>
      <c r="W397" s="44"/>
      <c r="X397" s="27"/>
      <c r="Z397" s="44"/>
      <c r="AA397" s="27"/>
      <c r="AC397" s="44"/>
      <c r="AD397" s="27"/>
      <c r="AF397" s="44"/>
      <c r="AG397" s="27"/>
      <c r="AH397" s="8"/>
      <c r="AI397" s="44"/>
      <c r="AJ397" s="27"/>
    </row>
    <row r="398">
      <c r="B398" s="44"/>
      <c r="C398" s="27"/>
      <c r="E398" s="44"/>
      <c r="F398" s="27"/>
      <c r="H398" s="44"/>
      <c r="I398" s="27"/>
      <c r="K398" s="44"/>
      <c r="L398" s="27"/>
      <c r="N398" s="44"/>
      <c r="O398" s="27"/>
      <c r="Q398" s="44"/>
      <c r="R398" s="27"/>
      <c r="T398" s="44"/>
      <c r="U398" s="27"/>
      <c r="W398" s="44"/>
      <c r="X398" s="27"/>
      <c r="Z398" s="44"/>
      <c r="AA398" s="27"/>
      <c r="AC398" s="44"/>
      <c r="AD398" s="27"/>
      <c r="AF398" s="44"/>
      <c r="AG398" s="27"/>
      <c r="AH398" s="8"/>
      <c r="AI398" s="44"/>
      <c r="AJ398" s="27"/>
    </row>
    <row r="399">
      <c r="B399" s="44"/>
      <c r="C399" s="27"/>
      <c r="E399" s="44"/>
      <c r="F399" s="27"/>
      <c r="H399" s="44"/>
      <c r="I399" s="27"/>
      <c r="K399" s="44"/>
      <c r="L399" s="27"/>
      <c r="N399" s="44"/>
      <c r="O399" s="27"/>
      <c r="Q399" s="44"/>
      <c r="R399" s="27"/>
      <c r="T399" s="44"/>
      <c r="U399" s="27"/>
      <c r="W399" s="44"/>
      <c r="X399" s="27"/>
      <c r="Z399" s="44"/>
      <c r="AA399" s="27"/>
      <c r="AC399" s="44"/>
      <c r="AD399" s="27"/>
      <c r="AF399" s="44"/>
      <c r="AG399" s="27"/>
      <c r="AH399" s="8"/>
      <c r="AI399" s="44"/>
      <c r="AJ399" s="27"/>
    </row>
    <row r="400">
      <c r="B400" s="44"/>
      <c r="C400" s="27"/>
      <c r="E400" s="44"/>
      <c r="F400" s="27"/>
      <c r="H400" s="44"/>
      <c r="I400" s="27"/>
      <c r="K400" s="44"/>
      <c r="L400" s="27"/>
      <c r="N400" s="44"/>
      <c r="O400" s="27"/>
      <c r="Q400" s="44"/>
      <c r="R400" s="27"/>
      <c r="T400" s="44"/>
      <c r="U400" s="27"/>
      <c r="W400" s="44"/>
      <c r="X400" s="27"/>
      <c r="Z400" s="44"/>
      <c r="AA400" s="27"/>
      <c r="AC400" s="44"/>
      <c r="AD400" s="27"/>
      <c r="AF400" s="44"/>
      <c r="AG400" s="27"/>
      <c r="AH400" s="8"/>
      <c r="AI400" s="44"/>
      <c r="AJ400" s="27"/>
    </row>
    <row r="401">
      <c r="B401" s="44"/>
      <c r="C401" s="27"/>
      <c r="E401" s="44"/>
      <c r="F401" s="27"/>
      <c r="H401" s="44"/>
      <c r="I401" s="27"/>
      <c r="K401" s="44"/>
      <c r="L401" s="27"/>
      <c r="N401" s="44"/>
      <c r="O401" s="27"/>
      <c r="Q401" s="44"/>
      <c r="R401" s="27"/>
      <c r="T401" s="44"/>
      <c r="U401" s="27"/>
      <c r="W401" s="44"/>
      <c r="X401" s="27"/>
      <c r="Z401" s="44"/>
      <c r="AA401" s="27"/>
      <c r="AC401" s="44"/>
      <c r="AD401" s="27"/>
      <c r="AF401" s="44"/>
      <c r="AG401" s="27"/>
      <c r="AH401" s="8"/>
      <c r="AI401" s="44"/>
      <c r="AJ401" s="27"/>
    </row>
    <row r="402">
      <c r="B402" s="44"/>
      <c r="C402" s="27"/>
      <c r="E402" s="44"/>
      <c r="F402" s="27"/>
      <c r="H402" s="44"/>
      <c r="I402" s="27"/>
      <c r="K402" s="44"/>
      <c r="L402" s="27"/>
      <c r="N402" s="44"/>
      <c r="O402" s="27"/>
      <c r="Q402" s="44"/>
      <c r="R402" s="27"/>
      <c r="T402" s="44"/>
      <c r="U402" s="27"/>
      <c r="W402" s="44"/>
      <c r="X402" s="27"/>
      <c r="Z402" s="44"/>
      <c r="AA402" s="27"/>
      <c r="AC402" s="44"/>
      <c r="AD402" s="27"/>
      <c r="AF402" s="44"/>
      <c r="AG402" s="27"/>
      <c r="AH402" s="8"/>
      <c r="AI402" s="44"/>
      <c r="AJ402" s="27"/>
    </row>
    <row r="403">
      <c r="B403" s="44"/>
      <c r="C403" s="27"/>
      <c r="E403" s="44"/>
      <c r="F403" s="27"/>
      <c r="H403" s="44"/>
      <c r="I403" s="27"/>
      <c r="K403" s="44"/>
      <c r="L403" s="27"/>
      <c r="N403" s="44"/>
      <c r="O403" s="27"/>
      <c r="Q403" s="44"/>
      <c r="R403" s="27"/>
      <c r="T403" s="44"/>
      <c r="U403" s="27"/>
      <c r="W403" s="44"/>
      <c r="X403" s="27"/>
      <c r="Z403" s="44"/>
      <c r="AA403" s="27"/>
      <c r="AC403" s="44"/>
      <c r="AD403" s="27"/>
      <c r="AF403" s="44"/>
      <c r="AG403" s="27"/>
      <c r="AH403" s="8"/>
      <c r="AI403" s="44"/>
      <c r="AJ403" s="27"/>
    </row>
    <row r="404">
      <c r="B404" s="44"/>
      <c r="C404" s="27"/>
      <c r="E404" s="44"/>
      <c r="F404" s="27"/>
      <c r="H404" s="44"/>
      <c r="I404" s="27"/>
      <c r="K404" s="44"/>
      <c r="L404" s="27"/>
      <c r="N404" s="44"/>
      <c r="O404" s="27"/>
      <c r="Q404" s="44"/>
      <c r="R404" s="27"/>
      <c r="T404" s="44"/>
      <c r="U404" s="27"/>
      <c r="W404" s="44"/>
      <c r="X404" s="27"/>
      <c r="Z404" s="44"/>
      <c r="AA404" s="27"/>
      <c r="AC404" s="44"/>
      <c r="AD404" s="27"/>
      <c r="AF404" s="44"/>
      <c r="AG404" s="27"/>
      <c r="AH404" s="8"/>
      <c r="AI404" s="44"/>
      <c r="AJ404" s="27"/>
    </row>
    <row r="405">
      <c r="B405" s="44"/>
      <c r="C405" s="27"/>
      <c r="E405" s="44"/>
      <c r="F405" s="27"/>
      <c r="H405" s="44"/>
      <c r="I405" s="27"/>
      <c r="K405" s="44"/>
      <c r="L405" s="27"/>
      <c r="N405" s="44"/>
      <c r="O405" s="27"/>
      <c r="Q405" s="44"/>
      <c r="R405" s="27"/>
      <c r="T405" s="44"/>
      <c r="U405" s="27"/>
      <c r="W405" s="44"/>
      <c r="X405" s="27"/>
      <c r="Z405" s="44"/>
      <c r="AA405" s="27"/>
      <c r="AC405" s="44"/>
      <c r="AD405" s="27"/>
      <c r="AF405" s="44"/>
      <c r="AG405" s="27"/>
      <c r="AH405" s="8"/>
      <c r="AI405" s="44"/>
      <c r="AJ405" s="27"/>
    </row>
    <row r="406">
      <c r="B406" s="44"/>
      <c r="C406" s="27"/>
      <c r="E406" s="44"/>
      <c r="F406" s="27"/>
      <c r="H406" s="44"/>
      <c r="I406" s="27"/>
      <c r="K406" s="44"/>
      <c r="L406" s="27"/>
      <c r="N406" s="44"/>
      <c r="O406" s="27"/>
      <c r="Q406" s="44"/>
      <c r="R406" s="27"/>
      <c r="T406" s="44"/>
      <c r="U406" s="27"/>
      <c r="W406" s="44"/>
      <c r="X406" s="27"/>
      <c r="Z406" s="44"/>
      <c r="AA406" s="27"/>
      <c r="AC406" s="44"/>
      <c r="AD406" s="27"/>
      <c r="AF406" s="44"/>
      <c r="AG406" s="27"/>
      <c r="AH406" s="8"/>
      <c r="AI406" s="44"/>
      <c r="AJ406" s="27"/>
    </row>
    <row r="407">
      <c r="B407" s="44"/>
      <c r="C407" s="27"/>
      <c r="E407" s="44"/>
      <c r="F407" s="27"/>
      <c r="H407" s="44"/>
      <c r="I407" s="27"/>
      <c r="K407" s="44"/>
      <c r="L407" s="27"/>
      <c r="N407" s="44"/>
      <c r="O407" s="27"/>
      <c r="Q407" s="44"/>
      <c r="R407" s="27"/>
      <c r="T407" s="44"/>
      <c r="U407" s="27"/>
      <c r="W407" s="44"/>
      <c r="X407" s="27"/>
      <c r="Z407" s="44"/>
      <c r="AA407" s="27"/>
      <c r="AC407" s="44"/>
      <c r="AD407" s="27"/>
      <c r="AF407" s="44"/>
      <c r="AG407" s="27"/>
      <c r="AH407" s="8"/>
      <c r="AI407" s="44"/>
      <c r="AJ407" s="27"/>
    </row>
    <row r="408">
      <c r="B408" s="44"/>
      <c r="C408" s="27"/>
      <c r="E408" s="44"/>
      <c r="F408" s="27"/>
      <c r="H408" s="44"/>
      <c r="I408" s="27"/>
      <c r="K408" s="44"/>
      <c r="L408" s="27"/>
      <c r="N408" s="44"/>
      <c r="O408" s="27"/>
      <c r="Q408" s="44"/>
      <c r="R408" s="27"/>
      <c r="T408" s="44"/>
      <c r="U408" s="27"/>
      <c r="W408" s="44"/>
      <c r="X408" s="27"/>
      <c r="Z408" s="44"/>
      <c r="AA408" s="27"/>
      <c r="AC408" s="44"/>
      <c r="AD408" s="27"/>
      <c r="AF408" s="44"/>
      <c r="AG408" s="27"/>
      <c r="AH408" s="8"/>
      <c r="AI408" s="44"/>
      <c r="AJ408" s="27"/>
    </row>
    <row r="409">
      <c r="B409" s="44"/>
      <c r="C409" s="27"/>
      <c r="E409" s="44"/>
      <c r="F409" s="27"/>
      <c r="H409" s="44"/>
      <c r="I409" s="27"/>
      <c r="K409" s="44"/>
      <c r="L409" s="27"/>
      <c r="N409" s="44"/>
      <c r="O409" s="27"/>
      <c r="Q409" s="44"/>
      <c r="R409" s="27"/>
      <c r="T409" s="44"/>
      <c r="U409" s="27"/>
      <c r="W409" s="44"/>
      <c r="X409" s="27"/>
      <c r="Z409" s="44"/>
      <c r="AA409" s="27"/>
      <c r="AC409" s="44"/>
      <c r="AD409" s="27"/>
      <c r="AF409" s="44"/>
      <c r="AG409" s="27"/>
      <c r="AH409" s="8"/>
      <c r="AI409" s="44"/>
      <c r="AJ409" s="27"/>
    </row>
    <row r="410">
      <c r="B410" s="44"/>
      <c r="C410" s="27"/>
      <c r="E410" s="44"/>
      <c r="F410" s="27"/>
      <c r="H410" s="44"/>
      <c r="I410" s="27"/>
      <c r="K410" s="44"/>
      <c r="L410" s="27"/>
      <c r="N410" s="44"/>
      <c r="O410" s="27"/>
      <c r="Q410" s="44"/>
      <c r="R410" s="27"/>
      <c r="T410" s="44"/>
      <c r="U410" s="27"/>
      <c r="W410" s="44"/>
      <c r="X410" s="27"/>
      <c r="Z410" s="44"/>
      <c r="AA410" s="27"/>
      <c r="AC410" s="44"/>
      <c r="AD410" s="27"/>
      <c r="AF410" s="44"/>
      <c r="AG410" s="27"/>
      <c r="AH410" s="8"/>
      <c r="AI410" s="44"/>
      <c r="AJ410" s="27"/>
    </row>
    <row r="411">
      <c r="B411" s="44"/>
      <c r="C411" s="27"/>
      <c r="E411" s="44"/>
      <c r="F411" s="27"/>
      <c r="H411" s="44"/>
      <c r="I411" s="27"/>
      <c r="K411" s="44"/>
      <c r="L411" s="27"/>
      <c r="N411" s="44"/>
      <c r="O411" s="27"/>
      <c r="Q411" s="44"/>
      <c r="R411" s="27"/>
      <c r="T411" s="44"/>
      <c r="U411" s="27"/>
      <c r="W411" s="44"/>
      <c r="X411" s="27"/>
      <c r="Z411" s="44"/>
      <c r="AA411" s="27"/>
      <c r="AC411" s="44"/>
      <c r="AD411" s="27"/>
      <c r="AF411" s="44"/>
      <c r="AG411" s="27"/>
      <c r="AH411" s="8"/>
      <c r="AI411" s="44"/>
      <c r="AJ411" s="27"/>
    </row>
    <row r="412">
      <c r="B412" s="44"/>
      <c r="C412" s="27"/>
      <c r="E412" s="44"/>
      <c r="F412" s="27"/>
      <c r="H412" s="44"/>
      <c r="I412" s="27"/>
      <c r="K412" s="44"/>
      <c r="L412" s="27"/>
      <c r="N412" s="44"/>
      <c r="O412" s="27"/>
      <c r="Q412" s="44"/>
      <c r="R412" s="27"/>
      <c r="T412" s="44"/>
      <c r="U412" s="27"/>
      <c r="W412" s="44"/>
      <c r="X412" s="27"/>
      <c r="Z412" s="44"/>
      <c r="AA412" s="27"/>
      <c r="AC412" s="44"/>
      <c r="AD412" s="27"/>
      <c r="AF412" s="44"/>
      <c r="AG412" s="27"/>
      <c r="AH412" s="8"/>
      <c r="AI412" s="44"/>
      <c r="AJ412" s="27"/>
    </row>
    <row r="413">
      <c r="B413" s="44"/>
      <c r="C413" s="27"/>
      <c r="E413" s="44"/>
      <c r="F413" s="27"/>
      <c r="H413" s="44"/>
      <c r="I413" s="27"/>
      <c r="K413" s="44"/>
      <c r="L413" s="27"/>
      <c r="N413" s="44"/>
      <c r="O413" s="27"/>
      <c r="Q413" s="44"/>
      <c r="R413" s="27"/>
      <c r="T413" s="44"/>
      <c r="U413" s="27"/>
      <c r="W413" s="44"/>
      <c r="X413" s="27"/>
      <c r="Z413" s="44"/>
      <c r="AA413" s="27"/>
      <c r="AC413" s="44"/>
      <c r="AD413" s="27"/>
      <c r="AF413" s="44"/>
      <c r="AG413" s="27"/>
      <c r="AH413" s="8"/>
      <c r="AI413" s="44"/>
      <c r="AJ413" s="27"/>
    </row>
    <row r="414">
      <c r="B414" s="44"/>
      <c r="C414" s="27"/>
      <c r="E414" s="44"/>
      <c r="F414" s="27"/>
      <c r="H414" s="44"/>
      <c r="I414" s="27"/>
      <c r="K414" s="44"/>
      <c r="L414" s="27"/>
      <c r="N414" s="44"/>
      <c r="O414" s="27"/>
      <c r="Q414" s="44"/>
      <c r="R414" s="27"/>
      <c r="T414" s="44"/>
      <c r="U414" s="27"/>
      <c r="W414" s="44"/>
      <c r="X414" s="27"/>
      <c r="Z414" s="44"/>
      <c r="AA414" s="27"/>
      <c r="AC414" s="44"/>
      <c r="AD414" s="27"/>
      <c r="AF414" s="44"/>
      <c r="AG414" s="27"/>
      <c r="AH414" s="8"/>
      <c r="AI414" s="44"/>
      <c r="AJ414" s="27"/>
    </row>
    <row r="415">
      <c r="B415" s="44"/>
      <c r="C415" s="27"/>
      <c r="E415" s="44"/>
      <c r="F415" s="27"/>
      <c r="H415" s="44"/>
      <c r="I415" s="27"/>
      <c r="K415" s="44"/>
      <c r="L415" s="27"/>
      <c r="N415" s="44"/>
      <c r="O415" s="27"/>
      <c r="Q415" s="44"/>
      <c r="R415" s="27"/>
      <c r="T415" s="44"/>
      <c r="U415" s="27"/>
      <c r="W415" s="44"/>
      <c r="X415" s="27"/>
      <c r="Z415" s="44"/>
      <c r="AA415" s="27"/>
      <c r="AC415" s="44"/>
      <c r="AD415" s="27"/>
      <c r="AF415" s="44"/>
      <c r="AG415" s="27"/>
      <c r="AH415" s="8"/>
      <c r="AI415" s="44"/>
      <c r="AJ415" s="27"/>
    </row>
    <row r="416">
      <c r="B416" s="44"/>
      <c r="C416" s="27"/>
      <c r="E416" s="44"/>
      <c r="F416" s="27"/>
      <c r="H416" s="44"/>
      <c r="I416" s="27"/>
      <c r="K416" s="44"/>
      <c r="L416" s="27"/>
      <c r="N416" s="44"/>
      <c r="O416" s="27"/>
      <c r="Q416" s="44"/>
      <c r="R416" s="27"/>
      <c r="T416" s="44"/>
      <c r="U416" s="27"/>
      <c r="W416" s="44"/>
      <c r="X416" s="27"/>
      <c r="Z416" s="44"/>
      <c r="AA416" s="27"/>
      <c r="AC416" s="44"/>
      <c r="AD416" s="27"/>
      <c r="AF416" s="44"/>
      <c r="AG416" s="27"/>
      <c r="AH416" s="8"/>
      <c r="AI416" s="44"/>
      <c r="AJ416" s="27"/>
    </row>
    <row r="417">
      <c r="B417" s="44"/>
      <c r="C417" s="27"/>
      <c r="E417" s="44"/>
      <c r="F417" s="27"/>
      <c r="H417" s="44"/>
      <c r="I417" s="27"/>
      <c r="K417" s="44"/>
      <c r="L417" s="27"/>
      <c r="N417" s="44"/>
      <c r="O417" s="27"/>
      <c r="Q417" s="44"/>
      <c r="R417" s="27"/>
      <c r="T417" s="44"/>
      <c r="U417" s="27"/>
      <c r="W417" s="44"/>
      <c r="X417" s="27"/>
      <c r="Z417" s="44"/>
      <c r="AA417" s="27"/>
      <c r="AC417" s="44"/>
      <c r="AD417" s="27"/>
      <c r="AF417" s="44"/>
      <c r="AG417" s="27"/>
      <c r="AH417" s="8"/>
      <c r="AI417" s="44"/>
      <c r="AJ417" s="27"/>
    </row>
    <row r="418">
      <c r="B418" s="44"/>
      <c r="C418" s="27"/>
      <c r="E418" s="44"/>
      <c r="F418" s="27"/>
      <c r="H418" s="44"/>
      <c r="I418" s="27"/>
      <c r="K418" s="44"/>
      <c r="L418" s="27"/>
      <c r="N418" s="44"/>
      <c r="O418" s="27"/>
      <c r="Q418" s="44"/>
      <c r="R418" s="27"/>
      <c r="T418" s="44"/>
      <c r="U418" s="27"/>
      <c r="W418" s="44"/>
      <c r="X418" s="27"/>
      <c r="Z418" s="44"/>
      <c r="AA418" s="27"/>
      <c r="AC418" s="44"/>
      <c r="AD418" s="27"/>
      <c r="AF418" s="44"/>
      <c r="AG418" s="27"/>
      <c r="AH418" s="8"/>
      <c r="AI418" s="44"/>
      <c r="AJ418" s="27"/>
    </row>
    <row r="419">
      <c r="B419" s="44"/>
      <c r="C419" s="27"/>
      <c r="E419" s="44"/>
      <c r="F419" s="27"/>
      <c r="H419" s="44"/>
      <c r="I419" s="27"/>
      <c r="K419" s="44"/>
      <c r="L419" s="27"/>
      <c r="N419" s="44"/>
      <c r="O419" s="27"/>
      <c r="Q419" s="44"/>
      <c r="R419" s="27"/>
      <c r="T419" s="44"/>
      <c r="U419" s="27"/>
      <c r="W419" s="44"/>
      <c r="X419" s="27"/>
      <c r="Z419" s="44"/>
      <c r="AA419" s="27"/>
      <c r="AC419" s="44"/>
      <c r="AD419" s="27"/>
      <c r="AF419" s="44"/>
      <c r="AG419" s="27"/>
      <c r="AH419" s="8"/>
      <c r="AI419" s="44"/>
      <c r="AJ419" s="27"/>
    </row>
    <row r="420">
      <c r="B420" s="44"/>
      <c r="C420" s="27"/>
      <c r="E420" s="44"/>
      <c r="F420" s="27"/>
      <c r="H420" s="44"/>
      <c r="I420" s="27"/>
      <c r="K420" s="44"/>
      <c r="L420" s="27"/>
      <c r="N420" s="44"/>
      <c r="O420" s="27"/>
      <c r="Q420" s="44"/>
      <c r="R420" s="27"/>
      <c r="T420" s="44"/>
      <c r="U420" s="27"/>
      <c r="W420" s="44"/>
      <c r="X420" s="27"/>
      <c r="Z420" s="44"/>
      <c r="AA420" s="27"/>
      <c r="AC420" s="44"/>
      <c r="AD420" s="27"/>
      <c r="AF420" s="44"/>
      <c r="AG420" s="27"/>
      <c r="AH420" s="8"/>
      <c r="AI420" s="44"/>
      <c r="AJ420" s="27"/>
    </row>
    <row r="421">
      <c r="B421" s="44"/>
      <c r="C421" s="27"/>
      <c r="E421" s="44"/>
      <c r="F421" s="27"/>
      <c r="H421" s="44"/>
      <c r="I421" s="27"/>
      <c r="K421" s="44"/>
      <c r="L421" s="27"/>
      <c r="N421" s="44"/>
      <c r="O421" s="27"/>
      <c r="Q421" s="44"/>
      <c r="R421" s="27"/>
      <c r="T421" s="44"/>
      <c r="U421" s="27"/>
      <c r="W421" s="44"/>
      <c r="X421" s="27"/>
      <c r="Z421" s="44"/>
      <c r="AA421" s="27"/>
      <c r="AC421" s="44"/>
      <c r="AD421" s="27"/>
      <c r="AF421" s="44"/>
      <c r="AG421" s="27"/>
      <c r="AH421" s="8"/>
      <c r="AI421" s="44"/>
      <c r="AJ421" s="27"/>
    </row>
    <row r="422">
      <c r="B422" s="44"/>
      <c r="C422" s="27"/>
      <c r="E422" s="44"/>
      <c r="F422" s="27"/>
      <c r="H422" s="44"/>
      <c r="I422" s="27"/>
      <c r="K422" s="44"/>
      <c r="L422" s="27"/>
      <c r="N422" s="44"/>
      <c r="O422" s="27"/>
      <c r="Q422" s="44"/>
      <c r="R422" s="27"/>
      <c r="T422" s="44"/>
      <c r="U422" s="27"/>
      <c r="W422" s="44"/>
      <c r="X422" s="27"/>
      <c r="Z422" s="44"/>
      <c r="AA422" s="27"/>
      <c r="AC422" s="44"/>
      <c r="AD422" s="27"/>
      <c r="AF422" s="44"/>
      <c r="AG422" s="27"/>
      <c r="AH422" s="8"/>
      <c r="AI422" s="44"/>
      <c r="AJ422" s="27"/>
    </row>
    <row r="423">
      <c r="B423" s="44"/>
      <c r="C423" s="27"/>
      <c r="E423" s="44"/>
      <c r="F423" s="27"/>
      <c r="H423" s="44"/>
      <c r="I423" s="27"/>
      <c r="K423" s="44"/>
      <c r="L423" s="27"/>
      <c r="N423" s="44"/>
      <c r="O423" s="27"/>
      <c r="Q423" s="44"/>
      <c r="R423" s="27"/>
      <c r="T423" s="44"/>
      <c r="U423" s="27"/>
      <c r="W423" s="44"/>
      <c r="X423" s="27"/>
      <c r="Z423" s="44"/>
      <c r="AA423" s="27"/>
      <c r="AC423" s="44"/>
      <c r="AD423" s="27"/>
      <c r="AF423" s="44"/>
      <c r="AG423" s="27"/>
      <c r="AH423" s="8"/>
      <c r="AI423" s="44"/>
      <c r="AJ423" s="27"/>
    </row>
    <row r="424">
      <c r="B424" s="44"/>
      <c r="C424" s="27"/>
      <c r="E424" s="44"/>
      <c r="F424" s="27"/>
      <c r="H424" s="44"/>
      <c r="I424" s="27"/>
      <c r="K424" s="44"/>
      <c r="L424" s="27"/>
      <c r="N424" s="44"/>
      <c r="O424" s="27"/>
      <c r="Q424" s="44"/>
      <c r="R424" s="27"/>
      <c r="T424" s="44"/>
      <c r="U424" s="27"/>
      <c r="W424" s="44"/>
      <c r="X424" s="27"/>
      <c r="Z424" s="44"/>
      <c r="AA424" s="27"/>
      <c r="AC424" s="44"/>
      <c r="AD424" s="27"/>
      <c r="AF424" s="44"/>
      <c r="AG424" s="27"/>
      <c r="AH424" s="8"/>
      <c r="AI424" s="44"/>
      <c r="AJ424" s="27"/>
    </row>
    <row r="425">
      <c r="B425" s="44"/>
      <c r="C425" s="27"/>
      <c r="E425" s="44"/>
      <c r="F425" s="27"/>
      <c r="H425" s="44"/>
      <c r="I425" s="27"/>
      <c r="K425" s="44"/>
      <c r="L425" s="27"/>
      <c r="N425" s="44"/>
      <c r="O425" s="27"/>
      <c r="Q425" s="44"/>
      <c r="R425" s="27"/>
      <c r="T425" s="44"/>
      <c r="U425" s="27"/>
      <c r="W425" s="44"/>
      <c r="X425" s="27"/>
      <c r="Z425" s="44"/>
      <c r="AA425" s="27"/>
      <c r="AC425" s="44"/>
      <c r="AD425" s="27"/>
      <c r="AF425" s="44"/>
      <c r="AG425" s="27"/>
      <c r="AH425" s="8"/>
      <c r="AI425" s="44"/>
      <c r="AJ425" s="27"/>
    </row>
    <row r="426">
      <c r="B426" s="44"/>
      <c r="C426" s="27"/>
      <c r="E426" s="44"/>
      <c r="F426" s="27"/>
      <c r="H426" s="44"/>
      <c r="I426" s="27"/>
      <c r="K426" s="44"/>
      <c r="L426" s="27"/>
      <c r="N426" s="44"/>
      <c r="O426" s="27"/>
      <c r="Q426" s="44"/>
      <c r="R426" s="27"/>
      <c r="T426" s="44"/>
      <c r="U426" s="27"/>
      <c r="W426" s="44"/>
      <c r="X426" s="27"/>
      <c r="Z426" s="44"/>
      <c r="AA426" s="27"/>
      <c r="AC426" s="44"/>
      <c r="AD426" s="27"/>
      <c r="AF426" s="44"/>
      <c r="AG426" s="27"/>
      <c r="AH426" s="8"/>
      <c r="AI426" s="44"/>
      <c r="AJ426" s="27"/>
    </row>
    <row r="427">
      <c r="B427" s="44"/>
      <c r="C427" s="27"/>
      <c r="E427" s="44"/>
      <c r="F427" s="27"/>
      <c r="H427" s="44"/>
      <c r="I427" s="27"/>
      <c r="K427" s="44"/>
      <c r="L427" s="27"/>
      <c r="N427" s="44"/>
      <c r="O427" s="27"/>
      <c r="Q427" s="44"/>
      <c r="R427" s="27"/>
      <c r="T427" s="44"/>
      <c r="U427" s="27"/>
      <c r="W427" s="44"/>
      <c r="X427" s="27"/>
      <c r="Z427" s="44"/>
      <c r="AA427" s="27"/>
      <c r="AC427" s="44"/>
      <c r="AD427" s="27"/>
      <c r="AF427" s="44"/>
      <c r="AG427" s="27"/>
      <c r="AH427" s="8"/>
      <c r="AI427" s="44"/>
      <c r="AJ427" s="27"/>
    </row>
    <row r="428">
      <c r="B428" s="44"/>
      <c r="C428" s="27"/>
      <c r="E428" s="44"/>
      <c r="F428" s="27"/>
      <c r="H428" s="44"/>
      <c r="I428" s="27"/>
      <c r="K428" s="44"/>
      <c r="L428" s="27"/>
      <c r="N428" s="44"/>
      <c r="O428" s="27"/>
      <c r="Q428" s="44"/>
      <c r="R428" s="27"/>
      <c r="T428" s="44"/>
      <c r="U428" s="27"/>
      <c r="W428" s="44"/>
      <c r="X428" s="27"/>
      <c r="Z428" s="44"/>
      <c r="AA428" s="27"/>
      <c r="AC428" s="44"/>
      <c r="AD428" s="27"/>
      <c r="AF428" s="44"/>
      <c r="AG428" s="27"/>
      <c r="AH428" s="8"/>
      <c r="AI428" s="44"/>
      <c r="AJ428" s="27"/>
    </row>
    <row r="429">
      <c r="B429" s="44"/>
      <c r="C429" s="27"/>
      <c r="E429" s="44"/>
      <c r="F429" s="27"/>
      <c r="H429" s="44"/>
      <c r="I429" s="27"/>
      <c r="K429" s="44"/>
      <c r="L429" s="27"/>
      <c r="N429" s="44"/>
      <c r="O429" s="27"/>
      <c r="Q429" s="44"/>
      <c r="R429" s="27"/>
      <c r="T429" s="44"/>
      <c r="U429" s="27"/>
      <c r="W429" s="44"/>
      <c r="X429" s="27"/>
      <c r="Z429" s="44"/>
      <c r="AA429" s="27"/>
      <c r="AC429" s="44"/>
      <c r="AD429" s="27"/>
      <c r="AF429" s="44"/>
      <c r="AG429" s="27"/>
      <c r="AH429" s="8"/>
      <c r="AI429" s="44"/>
      <c r="AJ429" s="27"/>
    </row>
    <row r="430">
      <c r="B430" s="44"/>
      <c r="C430" s="27"/>
      <c r="E430" s="44"/>
      <c r="F430" s="27"/>
      <c r="H430" s="44"/>
      <c r="I430" s="27"/>
      <c r="K430" s="44"/>
      <c r="L430" s="27"/>
      <c r="N430" s="44"/>
      <c r="O430" s="27"/>
      <c r="Q430" s="44"/>
      <c r="R430" s="27"/>
      <c r="T430" s="44"/>
      <c r="U430" s="27"/>
      <c r="W430" s="44"/>
      <c r="X430" s="27"/>
      <c r="Z430" s="44"/>
      <c r="AA430" s="27"/>
      <c r="AC430" s="44"/>
      <c r="AD430" s="27"/>
      <c r="AF430" s="44"/>
      <c r="AG430" s="27"/>
      <c r="AH430" s="8"/>
      <c r="AI430" s="44"/>
      <c r="AJ430" s="27"/>
    </row>
    <row r="431">
      <c r="B431" s="44"/>
      <c r="C431" s="27"/>
      <c r="E431" s="44"/>
      <c r="F431" s="27"/>
      <c r="H431" s="44"/>
      <c r="I431" s="27"/>
      <c r="K431" s="44"/>
      <c r="L431" s="27"/>
      <c r="N431" s="44"/>
      <c r="O431" s="27"/>
      <c r="Q431" s="44"/>
      <c r="R431" s="27"/>
      <c r="T431" s="44"/>
      <c r="U431" s="27"/>
      <c r="W431" s="44"/>
      <c r="X431" s="27"/>
      <c r="Z431" s="44"/>
      <c r="AA431" s="27"/>
      <c r="AC431" s="44"/>
      <c r="AD431" s="27"/>
      <c r="AF431" s="44"/>
      <c r="AG431" s="27"/>
      <c r="AH431" s="8"/>
      <c r="AI431" s="44"/>
      <c r="AJ431" s="27"/>
    </row>
    <row r="432">
      <c r="B432" s="44"/>
      <c r="C432" s="27"/>
      <c r="E432" s="44"/>
      <c r="F432" s="27"/>
      <c r="H432" s="44"/>
      <c r="I432" s="27"/>
      <c r="K432" s="44"/>
      <c r="L432" s="27"/>
      <c r="N432" s="44"/>
      <c r="O432" s="27"/>
      <c r="Q432" s="44"/>
      <c r="R432" s="27"/>
      <c r="T432" s="44"/>
      <c r="U432" s="27"/>
      <c r="W432" s="44"/>
      <c r="X432" s="27"/>
      <c r="Z432" s="44"/>
      <c r="AA432" s="27"/>
      <c r="AC432" s="44"/>
      <c r="AD432" s="27"/>
      <c r="AF432" s="44"/>
      <c r="AG432" s="27"/>
      <c r="AH432" s="8"/>
      <c r="AI432" s="44"/>
      <c r="AJ432" s="27"/>
    </row>
    <row r="433">
      <c r="B433" s="44"/>
      <c r="C433" s="27"/>
      <c r="E433" s="44"/>
      <c r="F433" s="27"/>
      <c r="H433" s="44"/>
      <c r="I433" s="27"/>
      <c r="K433" s="44"/>
      <c r="L433" s="27"/>
      <c r="N433" s="44"/>
      <c r="O433" s="27"/>
      <c r="Q433" s="44"/>
      <c r="R433" s="27"/>
      <c r="T433" s="44"/>
      <c r="U433" s="27"/>
      <c r="W433" s="44"/>
      <c r="X433" s="27"/>
      <c r="Z433" s="44"/>
      <c r="AA433" s="27"/>
      <c r="AC433" s="44"/>
      <c r="AD433" s="27"/>
      <c r="AF433" s="44"/>
      <c r="AG433" s="27"/>
      <c r="AH433" s="8"/>
      <c r="AI433" s="44"/>
      <c r="AJ433" s="27"/>
    </row>
    <row r="434">
      <c r="B434" s="44"/>
      <c r="C434" s="27"/>
      <c r="E434" s="44"/>
      <c r="F434" s="27"/>
      <c r="H434" s="44"/>
      <c r="I434" s="27"/>
      <c r="K434" s="44"/>
      <c r="L434" s="27"/>
      <c r="N434" s="44"/>
      <c r="O434" s="27"/>
      <c r="Q434" s="44"/>
      <c r="R434" s="27"/>
      <c r="T434" s="44"/>
      <c r="U434" s="27"/>
      <c r="W434" s="44"/>
      <c r="X434" s="27"/>
      <c r="Z434" s="44"/>
      <c r="AA434" s="27"/>
      <c r="AC434" s="44"/>
      <c r="AD434" s="27"/>
      <c r="AF434" s="44"/>
      <c r="AG434" s="27"/>
      <c r="AH434" s="8"/>
      <c r="AI434" s="44"/>
      <c r="AJ434" s="27"/>
    </row>
    <row r="435">
      <c r="B435" s="44"/>
      <c r="C435" s="27"/>
      <c r="E435" s="44"/>
      <c r="F435" s="27"/>
      <c r="H435" s="44"/>
      <c r="I435" s="27"/>
      <c r="K435" s="44"/>
      <c r="L435" s="27"/>
      <c r="N435" s="44"/>
      <c r="O435" s="27"/>
      <c r="Q435" s="44"/>
      <c r="R435" s="27"/>
      <c r="T435" s="44"/>
      <c r="U435" s="27"/>
      <c r="W435" s="44"/>
      <c r="X435" s="27"/>
      <c r="Z435" s="44"/>
      <c r="AA435" s="27"/>
      <c r="AC435" s="44"/>
      <c r="AD435" s="27"/>
      <c r="AF435" s="44"/>
      <c r="AG435" s="27"/>
      <c r="AH435" s="8"/>
      <c r="AI435" s="44"/>
      <c r="AJ435" s="27"/>
    </row>
    <row r="436">
      <c r="B436" s="44"/>
      <c r="C436" s="27"/>
      <c r="E436" s="44"/>
      <c r="F436" s="27"/>
      <c r="H436" s="44"/>
      <c r="I436" s="27"/>
      <c r="K436" s="44"/>
      <c r="L436" s="27"/>
      <c r="N436" s="44"/>
      <c r="O436" s="27"/>
      <c r="Q436" s="44"/>
      <c r="R436" s="27"/>
      <c r="T436" s="44"/>
      <c r="U436" s="27"/>
      <c r="W436" s="44"/>
      <c r="X436" s="27"/>
      <c r="Z436" s="44"/>
      <c r="AA436" s="27"/>
      <c r="AC436" s="44"/>
      <c r="AD436" s="27"/>
      <c r="AF436" s="44"/>
      <c r="AG436" s="27"/>
      <c r="AH436" s="8"/>
      <c r="AI436" s="44"/>
      <c r="AJ436" s="27"/>
    </row>
    <row r="437">
      <c r="B437" s="44"/>
      <c r="C437" s="27"/>
      <c r="E437" s="44"/>
      <c r="F437" s="27"/>
      <c r="H437" s="44"/>
      <c r="I437" s="27"/>
      <c r="K437" s="44"/>
      <c r="L437" s="27"/>
      <c r="N437" s="44"/>
      <c r="O437" s="27"/>
      <c r="Q437" s="44"/>
      <c r="R437" s="27"/>
      <c r="T437" s="44"/>
      <c r="U437" s="27"/>
      <c r="W437" s="44"/>
      <c r="X437" s="27"/>
      <c r="Z437" s="44"/>
      <c r="AA437" s="27"/>
      <c r="AC437" s="44"/>
      <c r="AD437" s="27"/>
      <c r="AF437" s="44"/>
      <c r="AG437" s="27"/>
      <c r="AH437" s="8"/>
      <c r="AI437" s="44"/>
      <c r="AJ437" s="27"/>
    </row>
    <row r="438">
      <c r="B438" s="44"/>
      <c r="C438" s="27"/>
      <c r="E438" s="44"/>
      <c r="F438" s="27"/>
      <c r="H438" s="44"/>
      <c r="I438" s="27"/>
      <c r="K438" s="44"/>
      <c r="L438" s="27"/>
      <c r="N438" s="44"/>
      <c r="O438" s="27"/>
      <c r="Q438" s="44"/>
      <c r="R438" s="27"/>
      <c r="T438" s="44"/>
      <c r="U438" s="27"/>
      <c r="W438" s="44"/>
      <c r="X438" s="27"/>
      <c r="Z438" s="44"/>
      <c r="AA438" s="27"/>
      <c r="AC438" s="44"/>
      <c r="AD438" s="27"/>
      <c r="AF438" s="44"/>
      <c r="AG438" s="27"/>
      <c r="AH438" s="8"/>
      <c r="AI438" s="44"/>
      <c r="AJ438" s="27"/>
    </row>
    <row r="439">
      <c r="B439" s="44"/>
      <c r="C439" s="27"/>
      <c r="E439" s="44"/>
      <c r="F439" s="27"/>
      <c r="H439" s="44"/>
      <c r="I439" s="27"/>
      <c r="K439" s="44"/>
      <c r="L439" s="27"/>
      <c r="N439" s="44"/>
      <c r="O439" s="27"/>
      <c r="Q439" s="44"/>
      <c r="R439" s="27"/>
      <c r="T439" s="44"/>
      <c r="U439" s="27"/>
      <c r="W439" s="44"/>
      <c r="X439" s="27"/>
      <c r="Z439" s="44"/>
      <c r="AA439" s="27"/>
      <c r="AC439" s="44"/>
      <c r="AD439" s="27"/>
      <c r="AF439" s="44"/>
      <c r="AG439" s="27"/>
      <c r="AH439" s="8"/>
      <c r="AI439" s="44"/>
      <c r="AJ439" s="27"/>
    </row>
    <row r="440">
      <c r="B440" s="44"/>
      <c r="C440" s="27"/>
      <c r="E440" s="44"/>
      <c r="F440" s="27"/>
      <c r="H440" s="44"/>
      <c r="I440" s="27"/>
      <c r="K440" s="44"/>
      <c r="L440" s="27"/>
      <c r="N440" s="44"/>
      <c r="O440" s="27"/>
      <c r="Q440" s="44"/>
      <c r="R440" s="27"/>
      <c r="T440" s="44"/>
      <c r="U440" s="27"/>
      <c r="W440" s="44"/>
      <c r="X440" s="27"/>
      <c r="Z440" s="44"/>
      <c r="AA440" s="27"/>
      <c r="AC440" s="44"/>
      <c r="AD440" s="27"/>
      <c r="AF440" s="44"/>
      <c r="AG440" s="27"/>
      <c r="AH440" s="8"/>
      <c r="AI440" s="44"/>
      <c r="AJ440" s="27"/>
    </row>
    <row r="441">
      <c r="B441" s="44"/>
      <c r="C441" s="27"/>
      <c r="E441" s="44"/>
      <c r="F441" s="27"/>
      <c r="H441" s="44"/>
      <c r="I441" s="27"/>
      <c r="K441" s="44"/>
      <c r="L441" s="27"/>
      <c r="N441" s="44"/>
      <c r="O441" s="27"/>
      <c r="Q441" s="44"/>
      <c r="R441" s="27"/>
      <c r="T441" s="44"/>
      <c r="U441" s="27"/>
      <c r="W441" s="44"/>
      <c r="X441" s="27"/>
      <c r="Z441" s="44"/>
      <c r="AA441" s="27"/>
      <c r="AC441" s="44"/>
      <c r="AD441" s="27"/>
      <c r="AF441" s="44"/>
      <c r="AG441" s="27"/>
      <c r="AH441" s="8"/>
      <c r="AI441" s="44"/>
      <c r="AJ441" s="27"/>
    </row>
    <row r="442">
      <c r="B442" s="44"/>
      <c r="C442" s="27"/>
      <c r="E442" s="44"/>
      <c r="F442" s="27"/>
      <c r="H442" s="44"/>
      <c r="I442" s="27"/>
      <c r="K442" s="44"/>
      <c r="L442" s="27"/>
      <c r="N442" s="44"/>
      <c r="O442" s="27"/>
      <c r="Q442" s="44"/>
      <c r="R442" s="27"/>
      <c r="T442" s="44"/>
      <c r="U442" s="27"/>
      <c r="W442" s="44"/>
      <c r="X442" s="27"/>
      <c r="Z442" s="44"/>
      <c r="AA442" s="27"/>
      <c r="AC442" s="44"/>
      <c r="AD442" s="27"/>
      <c r="AF442" s="44"/>
      <c r="AG442" s="27"/>
      <c r="AH442" s="8"/>
      <c r="AI442" s="44"/>
      <c r="AJ442" s="27"/>
    </row>
    <row r="443">
      <c r="B443" s="44"/>
      <c r="C443" s="27"/>
      <c r="E443" s="44"/>
      <c r="F443" s="27"/>
      <c r="H443" s="44"/>
      <c r="I443" s="27"/>
      <c r="K443" s="44"/>
      <c r="L443" s="27"/>
      <c r="N443" s="44"/>
      <c r="O443" s="27"/>
      <c r="Q443" s="44"/>
      <c r="R443" s="27"/>
      <c r="T443" s="44"/>
      <c r="U443" s="27"/>
      <c r="W443" s="44"/>
      <c r="X443" s="27"/>
      <c r="Z443" s="44"/>
      <c r="AA443" s="27"/>
      <c r="AC443" s="44"/>
      <c r="AD443" s="27"/>
      <c r="AF443" s="44"/>
      <c r="AG443" s="27"/>
      <c r="AH443" s="8"/>
      <c r="AI443" s="44"/>
      <c r="AJ443" s="27"/>
    </row>
    <row r="444">
      <c r="B444" s="44"/>
      <c r="C444" s="27"/>
      <c r="E444" s="44"/>
      <c r="F444" s="27"/>
      <c r="H444" s="44"/>
      <c r="I444" s="27"/>
      <c r="K444" s="44"/>
      <c r="L444" s="27"/>
      <c r="N444" s="44"/>
      <c r="O444" s="27"/>
      <c r="Q444" s="44"/>
      <c r="R444" s="27"/>
      <c r="T444" s="44"/>
      <c r="U444" s="27"/>
      <c r="W444" s="44"/>
      <c r="X444" s="27"/>
      <c r="Z444" s="44"/>
      <c r="AA444" s="27"/>
      <c r="AC444" s="44"/>
      <c r="AD444" s="27"/>
      <c r="AF444" s="44"/>
      <c r="AG444" s="27"/>
      <c r="AH444" s="8"/>
      <c r="AI444" s="44"/>
      <c r="AJ444" s="27"/>
    </row>
    <row r="445">
      <c r="B445" s="44"/>
      <c r="C445" s="27"/>
      <c r="E445" s="44"/>
      <c r="F445" s="27"/>
      <c r="H445" s="44"/>
      <c r="I445" s="27"/>
      <c r="K445" s="44"/>
      <c r="L445" s="27"/>
      <c r="N445" s="44"/>
      <c r="O445" s="27"/>
      <c r="Q445" s="44"/>
      <c r="R445" s="27"/>
      <c r="T445" s="44"/>
      <c r="U445" s="27"/>
      <c r="W445" s="44"/>
      <c r="X445" s="27"/>
      <c r="Z445" s="44"/>
      <c r="AA445" s="27"/>
      <c r="AC445" s="44"/>
      <c r="AD445" s="27"/>
      <c r="AF445" s="44"/>
      <c r="AG445" s="27"/>
      <c r="AH445" s="8"/>
      <c r="AI445" s="44"/>
      <c r="AJ445" s="27"/>
    </row>
    <row r="446">
      <c r="B446" s="44"/>
      <c r="C446" s="27"/>
      <c r="E446" s="44"/>
      <c r="F446" s="27"/>
      <c r="H446" s="44"/>
      <c r="I446" s="27"/>
      <c r="K446" s="44"/>
      <c r="L446" s="27"/>
      <c r="N446" s="44"/>
      <c r="O446" s="27"/>
      <c r="Q446" s="44"/>
      <c r="R446" s="27"/>
      <c r="T446" s="44"/>
      <c r="U446" s="27"/>
      <c r="W446" s="44"/>
      <c r="X446" s="27"/>
      <c r="Z446" s="44"/>
      <c r="AA446" s="27"/>
      <c r="AC446" s="44"/>
      <c r="AD446" s="27"/>
      <c r="AF446" s="44"/>
      <c r="AG446" s="27"/>
      <c r="AH446" s="8"/>
      <c r="AI446" s="44"/>
      <c r="AJ446" s="27"/>
    </row>
    <row r="447">
      <c r="B447" s="44"/>
      <c r="C447" s="27"/>
      <c r="E447" s="44"/>
      <c r="F447" s="27"/>
      <c r="H447" s="44"/>
      <c r="I447" s="27"/>
      <c r="K447" s="44"/>
      <c r="L447" s="27"/>
      <c r="N447" s="44"/>
      <c r="O447" s="27"/>
      <c r="Q447" s="44"/>
      <c r="R447" s="27"/>
      <c r="T447" s="44"/>
      <c r="U447" s="27"/>
      <c r="W447" s="44"/>
      <c r="X447" s="27"/>
      <c r="Z447" s="44"/>
      <c r="AA447" s="27"/>
      <c r="AC447" s="44"/>
      <c r="AD447" s="27"/>
      <c r="AF447" s="44"/>
      <c r="AG447" s="27"/>
      <c r="AH447" s="8"/>
      <c r="AI447" s="44"/>
      <c r="AJ447" s="27"/>
    </row>
    <row r="448">
      <c r="B448" s="44"/>
      <c r="C448" s="27"/>
      <c r="E448" s="44"/>
      <c r="F448" s="27"/>
      <c r="H448" s="44"/>
      <c r="I448" s="27"/>
      <c r="K448" s="44"/>
      <c r="L448" s="27"/>
      <c r="N448" s="44"/>
      <c r="O448" s="27"/>
      <c r="Q448" s="44"/>
      <c r="R448" s="27"/>
      <c r="T448" s="44"/>
      <c r="U448" s="27"/>
      <c r="W448" s="44"/>
      <c r="X448" s="27"/>
      <c r="Z448" s="44"/>
      <c r="AA448" s="27"/>
      <c r="AC448" s="44"/>
      <c r="AD448" s="27"/>
      <c r="AF448" s="44"/>
      <c r="AG448" s="27"/>
      <c r="AH448" s="8"/>
      <c r="AI448" s="44"/>
      <c r="AJ448" s="27"/>
    </row>
    <row r="449">
      <c r="B449" s="44"/>
      <c r="C449" s="27"/>
      <c r="E449" s="44"/>
      <c r="F449" s="27"/>
      <c r="H449" s="44"/>
      <c r="I449" s="27"/>
      <c r="K449" s="44"/>
      <c r="L449" s="27"/>
      <c r="N449" s="44"/>
      <c r="O449" s="27"/>
      <c r="Q449" s="44"/>
      <c r="R449" s="27"/>
      <c r="T449" s="44"/>
      <c r="U449" s="27"/>
      <c r="W449" s="44"/>
      <c r="X449" s="27"/>
      <c r="Z449" s="44"/>
      <c r="AA449" s="27"/>
      <c r="AC449" s="44"/>
      <c r="AD449" s="27"/>
      <c r="AF449" s="44"/>
      <c r="AG449" s="27"/>
      <c r="AH449" s="8"/>
      <c r="AI449" s="44"/>
      <c r="AJ449" s="27"/>
    </row>
    <row r="450">
      <c r="B450" s="44"/>
      <c r="C450" s="27"/>
      <c r="E450" s="44"/>
      <c r="F450" s="27"/>
      <c r="H450" s="44"/>
      <c r="I450" s="27"/>
      <c r="K450" s="44"/>
      <c r="L450" s="27"/>
      <c r="N450" s="44"/>
      <c r="O450" s="27"/>
      <c r="Q450" s="44"/>
      <c r="R450" s="27"/>
      <c r="T450" s="44"/>
      <c r="U450" s="27"/>
      <c r="W450" s="44"/>
      <c r="X450" s="27"/>
      <c r="Z450" s="44"/>
      <c r="AA450" s="27"/>
      <c r="AC450" s="44"/>
      <c r="AD450" s="27"/>
      <c r="AF450" s="44"/>
      <c r="AG450" s="27"/>
      <c r="AH450" s="8"/>
      <c r="AI450" s="44"/>
      <c r="AJ450" s="27"/>
    </row>
    <row r="451">
      <c r="B451" s="44"/>
      <c r="C451" s="27"/>
      <c r="E451" s="44"/>
      <c r="F451" s="27"/>
      <c r="H451" s="44"/>
      <c r="I451" s="27"/>
      <c r="K451" s="44"/>
      <c r="L451" s="27"/>
      <c r="N451" s="44"/>
      <c r="O451" s="27"/>
      <c r="Q451" s="44"/>
      <c r="R451" s="27"/>
      <c r="T451" s="44"/>
      <c r="U451" s="27"/>
      <c r="W451" s="44"/>
      <c r="X451" s="27"/>
      <c r="Z451" s="44"/>
      <c r="AA451" s="27"/>
      <c r="AC451" s="44"/>
      <c r="AD451" s="27"/>
      <c r="AF451" s="44"/>
      <c r="AG451" s="27"/>
      <c r="AH451" s="8"/>
      <c r="AI451" s="44"/>
      <c r="AJ451" s="27"/>
    </row>
    <row r="452">
      <c r="B452" s="44"/>
      <c r="C452" s="27"/>
      <c r="E452" s="44"/>
      <c r="F452" s="27"/>
      <c r="H452" s="44"/>
      <c r="I452" s="27"/>
      <c r="K452" s="44"/>
      <c r="L452" s="27"/>
      <c r="N452" s="44"/>
      <c r="O452" s="27"/>
      <c r="Q452" s="44"/>
      <c r="R452" s="27"/>
      <c r="T452" s="44"/>
      <c r="U452" s="27"/>
      <c r="W452" s="44"/>
      <c r="X452" s="27"/>
      <c r="Z452" s="44"/>
      <c r="AA452" s="27"/>
      <c r="AC452" s="44"/>
      <c r="AD452" s="27"/>
      <c r="AF452" s="44"/>
      <c r="AG452" s="27"/>
      <c r="AH452" s="8"/>
      <c r="AI452" s="44"/>
      <c r="AJ452" s="27"/>
    </row>
    <row r="453">
      <c r="B453" s="44"/>
      <c r="C453" s="27"/>
      <c r="E453" s="44"/>
      <c r="F453" s="27"/>
      <c r="H453" s="44"/>
      <c r="I453" s="27"/>
      <c r="K453" s="44"/>
      <c r="L453" s="27"/>
      <c r="N453" s="44"/>
      <c r="O453" s="27"/>
      <c r="Q453" s="44"/>
      <c r="R453" s="27"/>
      <c r="T453" s="44"/>
      <c r="U453" s="27"/>
      <c r="W453" s="44"/>
      <c r="X453" s="27"/>
      <c r="Z453" s="44"/>
      <c r="AA453" s="27"/>
      <c r="AC453" s="44"/>
      <c r="AD453" s="27"/>
      <c r="AF453" s="44"/>
      <c r="AG453" s="27"/>
      <c r="AH453" s="8"/>
      <c r="AI453" s="44"/>
      <c r="AJ453" s="27"/>
    </row>
    <row r="454">
      <c r="B454" s="44"/>
      <c r="C454" s="27"/>
      <c r="E454" s="44"/>
      <c r="F454" s="27"/>
      <c r="H454" s="44"/>
      <c r="I454" s="27"/>
      <c r="K454" s="44"/>
      <c r="L454" s="27"/>
      <c r="N454" s="44"/>
      <c r="O454" s="27"/>
      <c r="Q454" s="44"/>
      <c r="R454" s="27"/>
      <c r="T454" s="44"/>
      <c r="U454" s="27"/>
      <c r="W454" s="44"/>
      <c r="X454" s="27"/>
      <c r="Z454" s="44"/>
      <c r="AA454" s="27"/>
      <c r="AC454" s="44"/>
      <c r="AD454" s="27"/>
      <c r="AF454" s="44"/>
      <c r="AG454" s="27"/>
      <c r="AH454" s="8"/>
      <c r="AI454" s="44"/>
      <c r="AJ454" s="27"/>
    </row>
    <row r="455">
      <c r="B455" s="44"/>
      <c r="C455" s="27"/>
      <c r="E455" s="44"/>
      <c r="F455" s="27"/>
      <c r="H455" s="44"/>
      <c r="I455" s="27"/>
      <c r="K455" s="44"/>
      <c r="L455" s="27"/>
      <c r="N455" s="44"/>
      <c r="O455" s="27"/>
      <c r="Q455" s="44"/>
      <c r="R455" s="27"/>
      <c r="T455" s="44"/>
      <c r="U455" s="27"/>
      <c r="W455" s="44"/>
      <c r="X455" s="27"/>
      <c r="Z455" s="44"/>
      <c r="AA455" s="27"/>
      <c r="AC455" s="44"/>
      <c r="AD455" s="27"/>
      <c r="AF455" s="44"/>
      <c r="AG455" s="27"/>
      <c r="AH455" s="8"/>
      <c r="AI455" s="44"/>
      <c r="AJ455" s="27"/>
    </row>
    <row r="456">
      <c r="B456" s="44"/>
      <c r="C456" s="27"/>
      <c r="E456" s="44"/>
      <c r="F456" s="27"/>
      <c r="H456" s="44"/>
      <c r="I456" s="27"/>
      <c r="K456" s="44"/>
      <c r="L456" s="27"/>
      <c r="N456" s="44"/>
      <c r="O456" s="27"/>
      <c r="Q456" s="44"/>
      <c r="R456" s="27"/>
      <c r="T456" s="44"/>
      <c r="U456" s="27"/>
      <c r="W456" s="44"/>
      <c r="X456" s="27"/>
      <c r="Z456" s="44"/>
      <c r="AA456" s="27"/>
      <c r="AC456" s="44"/>
      <c r="AD456" s="27"/>
      <c r="AF456" s="44"/>
      <c r="AG456" s="27"/>
      <c r="AH456" s="8"/>
      <c r="AI456" s="44"/>
      <c r="AJ456" s="27"/>
    </row>
    <row r="457">
      <c r="B457" s="44"/>
      <c r="C457" s="27"/>
      <c r="E457" s="44"/>
      <c r="F457" s="27"/>
      <c r="H457" s="44"/>
      <c r="I457" s="27"/>
      <c r="K457" s="44"/>
      <c r="L457" s="27"/>
      <c r="N457" s="44"/>
      <c r="O457" s="27"/>
      <c r="Q457" s="44"/>
      <c r="R457" s="27"/>
      <c r="T457" s="44"/>
      <c r="U457" s="27"/>
      <c r="W457" s="44"/>
      <c r="X457" s="27"/>
      <c r="Z457" s="44"/>
      <c r="AA457" s="27"/>
      <c r="AC457" s="44"/>
      <c r="AD457" s="27"/>
      <c r="AF457" s="44"/>
      <c r="AG457" s="27"/>
      <c r="AH457" s="8"/>
      <c r="AI457" s="44"/>
      <c r="AJ457" s="27"/>
    </row>
    <row r="458">
      <c r="B458" s="44"/>
      <c r="C458" s="27"/>
      <c r="E458" s="44"/>
      <c r="F458" s="27"/>
      <c r="H458" s="44"/>
      <c r="I458" s="27"/>
      <c r="K458" s="44"/>
      <c r="L458" s="27"/>
      <c r="N458" s="44"/>
      <c r="O458" s="27"/>
      <c r="Q458" s="44"/>
      <c r="R458" s="27"/>
      <c r="T458" s="44"/>
      <c r="U458" s="27"/>
      <c r="W458" s="44"/>
      <c r="X458" s="27"/>
      <c r="Z458" s="44"/>
      <c r="AA458" s="27"/>
      <c r="AC458" s="44"/>
      <c r="AD458" s="27"/>
      <c r="AF458" s="44"/>
      <c r="AG458" s="27"/>
      <c r="AH458" s="8"/>
      <c r="AI458" s="44"/>
      <c r="AJ458" s="27"/>
    </row>
    <row r="459">
      <c r="B459" s="44"/>
      <c r="C459" s="27"/>
      <c r="E459" s="44"/>
      <c r="F459" s="27"/>
      <c r="H459" s="44"/>
      <c r="I459" s="27"/>
      <c r="K459" s="44"/>
      <c r="L459" s="27"/>
      <c r="N459" s="44"/>
      <c r="O459" s="27"/>
      <c r="Q459" s="44"/>
      <c r="R459" s="27"/>
      <c r="T459" s="44"/>
      <c r="U459" s="27"/>
      <c r="W459" s="44"/>
      <c r="X459" s="27"/>
      <c r="Z459" s="44"/>
      <c r="AA459" s="27"/>
      <c r="AC459" s="44"/>
      <c r="AD459" s="27"/>
      <c r="AF459" s="44"/>
      <c r="AG459" s="27"/>
      <c r="AH459" s="8"/>
      <c r="AI459" s="44"/>
      <c r="AJ459" s="27"/>
    </row>
    <row r="460">
      <c r="B460" s="44"/>
      <c r="C460" s="27"/>
      <c r="E460" s="44"/>
      <c r="F460" s="27"/>
      <c r="H460" s="44"/>
      <c r="I460" s="27"/>
      <c r="K460" s="44"/>
      <c r="L460" s="27"/>
      <c r="N460" s="44"/>
      <c r="O460" s="27"/>
      <c r="Q460" s="44"/>
      <c r="R460" s="27"/>
      <c r="T460" s="44"/>
      <c r="U460" s="27"/>
      <c r="W460" s="44"/>
      <c r="X460" s="27"/>
      <c r="Z460" s="44"/>
      <c r="AA460" s="27"/>
      <c r="AC460" s="44"/>
      <c r="AD460" s="27"/>
      <c r="AF460" s="44"/>
      <c r="AG460" s="27"/>
      <c r="AH460" s="8"/>
      <c r="AI460" s="44"/>
      <c r="AJ460" s="27"/>
    </row>
    <row r="461">
      <c r="B461" s="44"/>
      <c r="C461" s="27"/>
      <c r="E461" s="44"/>
      <c r="F461" s="27"/>
      <c r="H461" s="44"/>
      <c r="I461" s="27"/>
      <c r="K461" s="44"/>
      <c r="L461" s="27"/>
      <c r="N461" s="44"/>
      <c r="O461" s="27"/>
      <c r="Q461" s="44"/>
      <c r="R461" s="27"/>
      <c r="T461" s="44"/>
      <c r="U461" s="27"/>
      <c r="W461" s="44"/>
      <c r="X461" s="27"/>
      <c r="Z461" s="44"/>
      <c r="AA461" s="27"/>
      <c r="AC461" s="44"/>
      <c r="AD461" s="27"/>
      <c r="AF461" s="44"/>
      <c r="AG461" s="27"/>
      <c r="AH461" s="8"/>
      <c r="AI461" s="44"/>
      <c r="AJ461" s="27"/>
    </row>
    <row r="462">
      <c r="B462" s="44"/>
      <c r="C462" s="27"/>
      <c r="E462" s="44"/>
      <c r="F462" s="27"/>
      <c r="H462" s="44"/>
      <c r="I462" s="27"/>
      <c r="K462" s="44"/>
      <c r="L462" s="27"/>
      <c r="N462" s="44"/>
      <c r="O462" s="27"/>
      <c r="Q462" s="44"/>
      <c r="R462" s="27"/>
      <c r="T462" s="44"/>
      <c r="U462" s="27"/>
      <c r="W462" s="44"/>
      <c r="X462" s="27"/>
      <c r="Z462" s="44"/>
      <c r="AA462" s="27"/>
      <c r="AC462" s="44"/>
      <c r="AD462" s="27"/>
      <c r="AF462" s="44"/>
      <c r="AG462" s="27"/>
      <c r="AH462" s="8"/>
      <c r="AI462" s="44"/>
      <c r="AJ462" s="27"/>
    </row>
    <row r="463">
      <c r="B463" s="44"/>
      <c r="C463" s="27"/>
      <c r="E463" s="44"/>
      <c r="F463" s="27"/>
      <c r="H463" s="44"/>
      <c r="I463" s="27"/>
      <c r="K463" s="44"/>
      <c r="L463" s="27"/>
      <c r="N463" s="44"/>
      <c r="O463" s="27"/>
      <c r="Q463" s="44"/>
      <c r="R463" s="27"/>
      <c r="T463" s="44"/>
      <c r="U463" s="27"/>
      <c r="W463" s="44"/>
      <c r="X463" s="27"/>
      <c r="Z463" s="44"/>
      <c r="AA463" s="27"/>
      <c r="AC463" s="44"/>
      <c r="AD463" s="27"/>
      <c r="AF463" s="44"/>
      <c r="AG463" s="27"/>
      <c r="AH463" s="8"/>
      <c r="AI463" s="44"/>
      <c r="AJ463" s="27"/>
    </row>
    <row r="464">
      <c r="B464" s="44"/>
      <c r="C464" s="27"/>
      <c r="E464" s="44"/>
      <c r="F464" s="27"/>
      <c r="H464" s="44"/>
      <c r="I464" s="27"/>
      <c r="K464" s="44"/>
      <c r="L464" s="27"/>
      <c r="N464" s="44"/>
      <c r="O464" s="27"/>
      <c r="Q464" s="44"/>
      <c r="R464" s="27"/>
      <c r="T464" s="44"/>
      <c r="U464" s="27"/>
      <c r="W464" s="44"/>
      <c r="X464" s="27"/>
      <c r="Z464" s="44"/>
      <c r="AA464" s="27"/>
      <c r="AC464" s="44"/>
      <c r="AD464" s="27"/>
      <c r="AF464" s="44"/>
      <c r="AG464" s="27"/>
      <c r="AH464" s="8"/>
      <c r="AI464" s="44"/>
      <c r="AJ464" s="27"/>
    </row>
    <row r="465">
      <c r="B465" s="44"/>
      <c r="C465" s="27"/>
      <c r="E465" s="44"/>
      <c r="F465" s="27"/>
      <c r="H465" s="44"/>
      <c r="I465" s="27"/>
      <c r="K465" s="44"/>
      <c r="L465" s="27"/>
      <c r="N465" s="44"/>
      <c r="O465" s="27"/>
      <c r="Q465" s="44"/>
      <c r="R465" s="27"/>
      <c r="T465" s="44"/>
      <c r="U465" s="27"/>
      <c r="W465" s="44"/>
      <c r="X465" s="27"/>
      <c r="Z465" s="44"/>
      <c r="AA465" s="27"/>
      <c r="AC465" s="44"/>
      <c r="AD465" s="27"/>
      <c r="AF465" s="44"/>
      <c r="AG465" s="27"/>
      <c r="AH465" s="8"/>
      <c r="AI465" s="44"/>
      <c r="AJ465" s="27"/>
    </row>
    <row r="466">
      <c r="B466" s="44"/>
      <c r="C466" s="27"/>
      <c r="E466" s="44"/>
      <c r="F466" s="27"/>
      <c r="H466" s="44"/>
      <c r="I466" s="27"/>
      <c r="K466" s="44"/>
      <c r="L466" s="27"/>
      <c r="N466" s="44"/>
      <c r="O466" s="27"/>
      <c r="Q466" s="44"/>
      <c r="R466" s="27"/>
      <c r="T466" s="44"/>
      <c r="U466" s="27"/>
      <c r="W466" s="44"/>
      <c r="X466" s="27"/>
      <c r="Z466" s="44"/>
      <c r="AA466" s="27"/>
      <c r="AC466" s="44"/>
      <c r="AD466" s="27"/>
      <c r="AF466" s="44"/>
      <c r="AG466" s="27"/>
      <c r="AH466" s="8"/>
      <c r="AI466" s="44"/>
      <c r="AJ466" s="27"/>
    </row>
    <row r="467">
      <c r="B467" s="44"/>
      <c r="C467" s="27"/>
      <c r="E467" s="44"/>
      <c r="F467" s="27"/>
      <c r="H467" s="44"/>
      <c r="I467" s="27"/>
      <c r="K467" s="44"/>
      <c r="L467" s="27"/>
      <c r="N467" s="44"/>
      <c r="O467" s="27"/>
      <c r="Q467" s="44"/>
      <c r="R467" s="27"/>
      <c r="T467" s="44"/>
      <c r="U467" s="27"/>
      <c r="W467" s="44"/>
      <c r="X467" s="27"/>
      <c r="Z467" s="44"/>
      <c r="AA467" s="27"/>
      <c r="AC467" s="44"/>
      <c r="AD467" s="27"/>
      <c r="AF467" s="44"/>
      <c r="AG467" s="27"/>
      <c r="AH467" s="8"/>
      <c r="AI467" s="44"/>
      <c r="AJ467" s="27"/>
    </row>
    <row r="468">
      <c r="B468" s="44"/>
      <c r="C468" s="27"/>
      <c r="E468" s="44"/>
      <c r="F468" s="27"/>
      <c r="H468" s="44"/>
      <c r="I468" s="27"/>
      <c r="K468" s="44"/>
      <c r="L468" s="27"/>
      <c r="N468" s="44"/>
      <c r="O468" s="27"/>
      <c r="Q468" s="44"/>
      <c r="R468" s="27"/>
      <c r="T468" s="44"/>
      <c r="U468" s="27"/>
      <c r="W468" s="44"/>
      <c r="X468" s="27"/>
      <c r="Z468" s="44"/>
      <c r="AA468" s="27"/>
      <c r="AC468" s="44"/>
      <c r="AD468" s="27"/>
      <c r="AF468" s="44"/>
      <c r="AG468" s="27"/>
      <c r="AH468" s="8"/>
      <c r="AI468" s="44"/>
      <c r="AJ468" s="27"/>
    </row>
    <row r="469">
      <c r="B469" s="44"/>
      <c r="C469" s="27"/>
      <c r="E469" s="44"/>
      <c r="F469" s="27"/>
      <c r="H469" s="44"/>
      <c r="I469" s="27"/>
      <c r="K469" s="44"/>
      <c r="L469" s="27"/>
      <c r="N469" s="44"/>
      <c r="O469" s="27"/>
      <c r="Q469" s="44"/>
      <c r="R469" s="27"/>
      <c r="T469" s="44"/>
      <c r="U469" s="27"/>
      <c r="W469" s="44"/>
      <c r="X469" s="27"/>
      <c r="Z469" s="44"/>
      <c r="AA469" s="27"/>
      <c r="AC469" s="44"/>
      <c r="AD469" s="27"/>
      <c r="AF469" s="44"/>
      <c r="AG469" s="27"/>
      <c r="AH469" s="8"/>
      <c r="AI469" s="44"/>
      <c r="AJ469" s="27"/>
    </row>
    <row r="470">
      <c r="B470" s="44"/>
      <c r="C470" s="27"/>
      <c r="E470" s="44"/>
      <c r="F470" s="27"/>
      <c r="H470" s="44"/>
      <c r="I470" s="27"/>
      <c r="K470" s="44"/>
      <c r="L470" s="27"/>
      <c r="N470" s="44"/>
      <c r="O470" s="27"/>
      <c r="Q470" s="44"/>
      <c r="R470" s="27"/>
      <c r="T470" s="44"/>
      <c r="U470" s="27"/>
      <c r="W470" s="44"/>
      <c r="X470" s="27"/>
      <c r="Z470" s="44"/>
      <c r="AA470" s="27"/>
      <c r="AC470" s="44"/>
      <c r="AD470" s="27"/>
      <c r="AF470" s="44"/>
      <c r="AG470" s="27"/>
      <c r="AH470" s="8"/>
      <c r="AI470" s="44"/>
      <c r="AJ470" s="27"/>
    </row>
    <row r="471">
      <c r="B471" s="44"/>
      <c r="C471" s="27"/>
      <c r="E471" s="44"/>
      <c r="F471" s="27"/>
      <c r="H471" s="44"/>
      <c r="I471" s="27"/>
      <c r="K471" s="44"/>
      <c r="L471" s="27"/>
      <c r="N471" s="44"/>
      <c r="O471" s="27"/>
      <c r="Q471" s="44"/>
      <c r="R471" s="27"/>
      <c r="T471" s="44"/>
      <c r="U471" s="27"/>
      <c r="W471" s="44"/>
      <c r="X471" s="27"/>
      <c r="Z471" s="44"/>
      <c r="AA471" s="27"/>
      <c r="AC471" s="44"/>
      <c r="AD471" s="27"/>
      <c r="AF471" s="44"/>
      <c r="AG471" s="27"/>
      <c r="AH471" s="8"/>
      <c r="AI471" s="44"/>
      <c r="AJ471" s="27"/>
    </row>
    <row r="472">
      <c r="B472" s="44"/>
      <c r="C472" s="27"/>
      <c r="E472" s="44"/>
      <c r="F472" s="27"/>
      <c r="H472" s="44"/>
      <c r="I472" s="27"/>
      <c r="K472" s="44"/>
      <c r="L472" s="27"/>
      <c r="N472" s="44"/>
      <c r="O472" s="27"/>
      <c r="Q472" s="44"/>
      <c r="R472" s="27"/>
      <c r="T472" s="44"/>
      <c r="U472" s="27"/>
      <c r="W472" s="44"/>
      <c r="X472" s="27"/>
      <c r="Z472" s="44"/>
      <c r="AA472" s="27"/>
      <c r="AC472" s="44"/>
      <c r="AD472" s="27"/>
      <c r="AF472" s="44"/>
      <c r="AG472" s="27"/>
      <c r="AH472" s="8"/>
      <c r="AI472" s="44"/>
      <c r="AJ472" s="27"/>
    </row>
    <row r="473">
      <c r="B473" s="44"/>
      <c r="C473" s="27"/>
      <c r="E473" s="44"/>
      <c r="F473" s="27"/>
      <c r="H473" s="44"/>
      <c r="I473" s="27"/>
      <c r="K473" s="44"/>
      <c r="L473" s="27"/>
      <c r="N473" s="44"/>
      <c r="O473" s="27"/>
      <c r="Q473" s="44"/>
      <c r="R473" s="27"/>
      <c r="T473" s="44"/>
      <c r="U473" s="27"/>
      <c r="W473" s="44"/>
      <c r="X473" s="27"/>
      <c r="Z473" s="44"/>
      <c r="AA473" s="27"/>
      <c r="AC473" s="44"/>
      <c r="AD473" s="27"/>
      <c r="AF473" s="44"/>
      <c r="AG473" s="27"/>
      <c r="AH473" s="8"/>
      <c r="AI473" s="44"/>
      <c r="AJ473" s="27"/>
    </row>
    <row r="474">
      <c r="B474" s="44"/>
      <c r="C474" s="27"/>
      <c r="E474" s="44"/>
      <c r="F474" s="27"/>
      <c r="H474" s="44"/>
      <c r="I474" s="27"/>
      <c r="K474" s="44"/>
      <c r="L474" s="27"/>
      <c r="N474" s="44"/>
      <c r="O474" s="27"/>
      <c r="Q474" s="44"/>
      <c r="R474" s="27"/>
      <c r="T474" s="44"/>
      <c r="U474" s="27"/>
      <c r="W474" s="44"/>
      <c r="X474" s="27"/>
      <c r="Z474" s="44"/>
      <c r="AA474" s="27"/>
      <c r="AC474" s="44"/>
      <c r="AD474" s="27"/>
      <c r="AF474" s="44"/>
      <c r="AG474" s="27"/>
      <c r="AH474" s="8"/>
      <c r="AI474" s="44"/>
      <c r="AJ474" s="27"/>
    </row>
    <row r="475">
      <c r="B475" s="44"/>
      <c r="C475" s="27"/>
      <c r="E475" s="44"/>
      <c r="F475" s="27"/>
      <c r="H475" s="44"/>
      <c r="I475" s="27"/>
      <c r="K475" s="44"/>
      <c r="L475" s="27"/>
      <c r="N475" s="44"/>
      <c r="O475" s="27"/>
      <c r="Q475" s="44"/>
      <c r="R475" s="27"/>
      <c r="T475" s="44"/>
      <c r="U475" s="27"/>
      <c r="W475" s="44"/>
      <c r="X475" s="27"/>
      <c r="Z475" s="44"/>
      <c r="AA475" s="27"/>
      <c r="AC475" s="44"/>
      <c r="AD475" s="27"/>
      <c r="AF475" s="44"/>
      <c r="AG475" s="27"/>
      <c r="AH475" s="8"/>
      <c r="AI475" s="44"/>
      <c r="AJ475" s="27"/>
    </row>
    <row r="476">
      <c r="B476" s="44"/>
      <c r="C476" s="27"/>
      <c r="E476" s="44"/>
      <c r="F476" s="27"/>
      <c r="H476" s="44"/>
      <c r="I476" s="27"/>
      <c r="K476" s="44"/>
      <c r="L476" s="27"/>
      <c r="N476" s="44"/>
      <c r="O476" s="27"/>
      <c r="Q476" s="44"/>
      <c r="R476" s="27"/>
      <c r="T476" s="44"/>
      <c r="U476" s="27"/>
      <c r="W476" s="44"/>
      <c r="X476" s="27"/>
      <c r="Z476" s="44"/>
      <c r="AA476" s="27"/>
      <c r="AC476" s="44"/>
      <c r="AD476" s="27"/>
      <c r="AF476" s="44"/>
      <c r="AG476" s="27"/>
      <c r="AH476" s="8"/>
      <c r="AI476" s="44"/>
      <c r="AJ476" s="27"/>
    </row>
    <row r="477">
      <c r="B477" s="44"/>
      <c r="C477" s="27"/>
      <c r="E477" s="44"/>
      <c r="F477" s="27"/>
      <c r="H477" s="44"/>
      <c r="I477" s="27"/>
      <c r="K477" s="44"/>
      <c r="L477" s="27"/>
      <c r="N477" s="44"/>
      <c r="O477" s="27"/>
      <c r="Q477" s="44"/>
      <c r="R477" s="27"/>
      <c r="T477" s="44"/>
      <c r="U477" s="27"/>
      <c r="W477" s="44"/>
      <c r="X477" s="27"/>
      <c r="Z477" s="44"/>
      <c r="AA477" s="27"/>
      <c r="AC477" s="44"/>
      <c r="AD477" s="27"/>
      <c r="AF477" s="44"/>
      <c r="AG477" s="27"/>
      <c r="AH477" s="8"/>
      <c r="AI477" s="44"/>
      <c r="AJ477" s="27"/>
    </row>
    <row r="478">
      <c r="B478" s="44"/>
      <c r="C478" s="27"/>
      <c r="E478" s="44"/>
      <c r="F478" s="27"/>
      <c r="H478" s="44"/>
      <c r="I478" s="27"/>
      <c r="K478" s="44"/>
      <c r="L478" s="27"/>
      <c r="N478" s="44"/>
      <c r="O478" s="27"/>
      <c r="Q478" s="44"/>
      <c r="R478" s="27"/>
      <c r="T478" s="44"/>
      <c r="U478" s="27"/>
      <c r="W478" s="44"/>
      <c r="X478" s="27"/>
      <c r="Z478" s="44"/>
      <c r="AA478" s="27"/>
      <c r="AC478" s="44"/>
      <c r="AD478" s="27"/>
      <c r="AF478" s="44"/>
      <c r="AG478" s="27"/>
      <c r="AH478" s="8"/>
      <c r="AI478" s="44"/>
      <c r="AJ478" s="27"/>
    </row>
    <row r="479">
      <c r="B479" s="44"/>
      <c r="C479" s="27"/>
      <c r="E479" s="44"/>
      <c r="F479" s="27"/>
      <c r="H479" s="44"/>
      <c r="I479" s="27"/>
      <c r="K479" s="44"/>
      <c r="L479" s="27"/>
      <c r="N479" s="44"/>
      <c r="O479" s="27"/>
      <c r="Q479" s="44"/>
      <c r="R479" s="27"/>
      <c r="T479" s="44"/>
      <c r="U479" s="27"/>
      <c r="W479" s="44"/>
      <c r="X479" s="27"/>
      <c r="Z479" s="44"/>
      <c r="AA479" s="27"/>
      <c r="AC479" s="44"/>
      <c r="AD479" s="27"/>
      <c r="AF479" s="44"/>
      <c r="AG479" s="27"/>
      <c r="AH479" s="8"/>
      <c r="AI479" s="44"/>
      <c r="AJ479" s="27"/>
    </row>
    <row r="480">
      <c r="B480" s="44"/>
      <c r="C480" s="27"/>
      <c r="E480" s="44"/>
      <c r="F480" s="27"/>
      <c r="H480" s="44"/>
      <c r="I480" s="27"/>
      <c r="K480" s="44"/>
      <c r="L480" s="27"/>
      <c r="N480" s="44"/>
      <c r="O480" s="27"/>
      <c r="Q480" s="44"/>
      <c r="R480" s="27"/>
      <c r="T480" s="44"/>
      <c r="U480" s="27"/>
      <c r="W480" s="44"/>
      <c r="X480" s="27"/>
      <c r="Z480" s="44"/>
      <c r="AA480" s="27"/>
      <c r="AC480" s="44"/>
      <c r="AD480" s="27"/>
      <c r="AF480" s="44"/>
      <c r="AG480" s="27"/>
      <c r="AH480" s="8"/>
      <c r="AI480" s="44"/>
      <c r="AJ480" s="27"/>
    </row>
    <row r="481">
      <c r="B481" s="44"/>
      <c r="C481" s="27"/>
      <c r="E481" s="44"/>
      <c r="F481" s="27"/>
      <c r="H481" s="44"/>
      <c r="I481" s="27"/>
      <c r="K481" s="44"/>
      <c r="L481" s="27"/>
      <c r="N481" s="44"/>
      <c r="O481" s="27"/>
      <c r="Q481" s="44"/>
      <c r="R481" s="27"/>
      <c r="T481" s="44"/>
      <c r="U481" s="27"/>
      <c r="W481" s="44"/>
      <c r="X481" s="27"/>
      <c r="Z481" s="44"/>
      <c r="AA481" s="27"/>
      <c r="AC481" s="44"/>
      <c r="AD481" s="27"/>
      <c r="AF481" s="44"/>
      <c r="AG481" s="27"/>
      <c r="AH481" s="8"/>
      <c r="AI481" s="44"/>
      <c r="AJ481" s="27"/>
    </row>
    <row r="482">
      <c r="B482" s="44"/>
      <c r="C482" s="27"/>
      <c r="E482" s="44"/>
      <c r="F482" s="27"/>
      <c r="H482" s="44"/>
      <c r="I482" s="27"/>
      <c r="K482" s="44"/>
      <c r="L482" s="27"/>
      <c r="N482" s="44"/>
      <c r="O482" s="27"/>
      <c r="Q482" s="44"/>
      <c r="R482" s="27"/>
      <c r="T482" s="44"/>
      <c r="U482" s="27"/>
      <c r="W482" s="44"/>
      <c r="X482" s="27"/>
      <c r="Z482" s="44"/>
      <c r="AA482" s="27"/>
      <c r="AC482" s="44"/>
      <c r="AD482" s="27"/>
      <c r="AF482" s="44"/>
      <c r="AG482" s="27"/>
      <c r="AH482" s="8"/>
      <c r="AI482" s="44"/>
      <c r="AJ482" s="27"/>
    </row>
    <row r="483">
      <c r="B483" s="44"/>
      <c r="C483" s="27"/>
      <c r="E483" s="44"/>
      <c r="F483" s="27"/>
      <c r="H483" s="44"/>
      <c r="I483" s="27"/>
      <c r="K483" s="44"/>
      <c r="L483" s="27"/>
      <c r="N483" s="44"/>
      <c r="O483" s="27"/>
      <c r="Q483" s="44"/>
      <c r="R483" s="27"/>
      <c r="T483" s="44"/>
      <c r="U483" s="27"/>
      <c r="W483" s="44"/>
      <c r="X483" s="27"/>
      <c r="Z483" s="44"/>
      <c r="AA483" s="27"/>
      <c r="AC483" s="44"/>
      <c r="AD483" s="27"/>
      <c r="AF483" s="44"/>
      <c r="AG483" s="27"/>
      <c r="AH483" s="8"/>
      <c r="AI483" s="44"/>
      <c r="AJ483" s="27"/>
    </row>
    <row r="484">
      <c r="B484" s="44"/>
      <c r="C484" s="27"/>
      <c r="E484" s="44"/>
      <c r="F484" s="27"/>
      <c r="H484" s="44"/>
      <c r="I484" s="27"/>
      <c r="K484" s="44"/>
      <c r="L484" s="27"/>
      <c r="N484" s="44"/>
      <c r="O484" s="27"/>
      <c r="Q484" s="44"/>
      <c r="R484" s="27"/>
      <c r="T484" s="44"/>
      <c r="U484" s="27"/>
      <c r="W484" s="44"/>
      <c r="X484" s="27"/>
      <c r="Z484" s="44"/>
      <c r="AA484" s="27"/>
      <c r="AC484" s="44"/>
      <c r="AD484" s="27"/>
      <c r="AF484" s="44"/>
      <c r="AG484" s="27"/>
      <c r="AH484" s="8"/>
      <c r="AI484" s="44"/>
      <c r="AJ484" s="27"/>
    </row>
    <row r="485">
      <c r="B485" s="44"/>
      <c r="C485" s="27"/>
      <c r="E485" s="44"/>
      <c r="F485" s="27"/>
      <c r="H485" s="44"/>
      <c r="I485" s="27"/>
      <c r="K485" s="44"/>
      <c r="L485" s="27"/>
      <c r="N485" s="44"/>
      <c r="O485" s="27"/>
      <c r="Q485" s="44"/>
      <c r="R485" s="27"/>
      <c r="T485" s="44"/>
      <c r="U485" s="27"/>
      <c r="W485" s="44"/>
      <c r="X485" s="27"/>
      <c r="Z485" s="44"/>
      <c r="AA485" s="27"/>
      <c r="AC485" s="44"/>
      <c r="AD485" s="27"/>
      <c r="AF485" s="44"/>
      <c r="AG485" s="27"/>
      <c r="AH485" s="8"/>
      <c r="AI485" s="44"/>
      <c r="AJ485" s="27"/>
    </row>
    <row r="486">
      <c r="B486" s="44"/>
      <c r="C486" s="27"/>
      <c r="E486" s="44"/>
      <c r="F486" s="27"/>
      <c r="H486" s="44"/>
      <c r="I486" s="27"/>
      <c r="K486" s="44"/>
      <c r="L486" s="27"/>
      <c r="N486" s="44"/>
      <c r="O486" s="27"/>
      <c r="Q486" s="44"/>
      <c r="R486" s="27"/>
      <c r="T486" s="44"/>
      <c r="U486" s="27"/>
      <c r="W486" s="44"/>
      <c r="X486" s="27"/>
      <c r="Z486" s="44"/>
      <c r="AA486" s="27"/>
      <c r="AC486" s="44"/>
      <c r="AD486" s="27"/>
      <c r="AF486" s="44"/>
      <c r="AG486" s="27"/>
      <c r="AH486" s="8"/>
      <c r="AI486" s="44"/>
      <c r="AJ486" s="27"/>
    </row>
    <row r="487">
      <c r="B487" s="44"/>
      <c r="C487" s="27"/>
      <c r="E487" s="44"/>
      <c r="F487" s="27"/>
      <c r="H487" s="44"/>
      <c r="I487" s="27"/>
      <c r="K487" s="44"/>
      <c r="L487" s="27"/>
      <c r="N487" s="44"/>
      <c r="O487" s="27"/>
      <c r="Q487" s="44"/>
      <c r="R487" s="27"/>
      <c r="T487" s="44"/>
      <c r="U487" s="27"/>
      <c r="W487" s="44"/>
      <c r="X487" s="27"/>
      <c r="Z487" s="44"/>
      <c r="AA487" s="27"/>
      <c r="AC487" s="44"/>
      <c r="AD487" s="27"/>
      <c r="AF487" s="44"/>
      <c r="AG487" s="27"/>
      <c r="AH487" s="8"/>
      <c r="AI487" s="44"/>
      <c r="AJ487" s="27"/>
    </row>
    <row r="488">
      <c r="B488" s="44"/>
      <c r="C488" s="27"/>
      <c r="E488" s="44"/>
      <c r="F488" s="27"/>
      <c r="H488" s="44"/>
      <c r="I488" s="27"/>
      <c r="K488" s="44"/>
      <c r="L488" s="27"/>
      <c r="N488" s="44"/>
      <c r="O488" s="27"/>
      <c r="Q488" s="44"/>
      <c r="R488" s="27"/>
      <c r="T488" s="44"/>
      <c r="U488" s="27"/>
      <c r="W488" s="44"/>
      <c r="X488" s="27"/>
      <c r="Z488" s="44"/>
      <c r="AA488" s="27"/>
      <c r="AC488" s="44"/>
      <c r="AD488" s="27"/>
      <c r="AF488" s="44"/>
      <c r="AG488" s="27"/>
      <c r="AH488" s="8"/>
      <c r="AI488" s="44"/>
      <c r="AJ488" s="27"/>
    </row>
    <row r="489">
      <c r="B489" s="44"/>
      <c r="C489" s="27"/>
      <c r="E489" s="44"/>
      <c r="F489" s="27"/>
      <c r="H489" s="44"/>
      <c r="I489" s="27"/>
      <c r="K489" s="44"/>
      <c r="L489" s="27"/>
      <c r="N489" s="44"/>
      <c r="O489" s="27"/>
      <c r="Q489" s="44"/>
      <c r="R489" s="27"/>
      <c r="T489" s="44"/>
      <c r="U489" s="27"/>
      <c r="W489" s="44"/>
      <c r="X489" s="27"/>
      <c r="Z489" s="44"/>
      <c r="AA489" s="27"/>
      <c r="AC489" s="44"/>
      <c r="AD489" s="27"/>
      <c r="AF489" s="44"/>
      <c r="AG489" s="27"/>
      <c r="AH489" s="8"/>
      <c r="AI489" s="44"/>
      <c r="AJ489" s="27"/>
    </row>
    <row r="490">
      <c r="B490" s="44"/>
      <c r="C490" s="27"/>
      <c r="E490" s="44"/>
      <c r="F490" s="27"/>
      <c r="H490" s="44"/>
      <c r="I490" s="27"/>
      <c r="K490" s="44"/>
      <c r="L490" s="27"/>
      <c r="N490" s="44"/>
      <c r="O490" s="27"/>
      <c r="Q490" s="44"/>
      <c r="R490" s="27"/>
      <c r="T490" s="44"/>
      <c r="U490" s="27"/>
      <c r="W490" s="44"/>
      <c r="X490" s="27"/>
      <c r="Z490" s="44"/>
      <c r="AA490" s="27"/>
      <c r="AC490" s="44"/>
      <c r="AD490" s="27"/>
      <c r="AF490" s="44"/>
      <c r="AG490" s="27"/>
      <c r="AH490" s="8"/>
      <c r="AI490" s="44"/>
      <c r="AJ490" s="27"/>
    </row>
    <row r="491">
      <c r="B491" s="44"/>
      <c r="C491" s="27"/>
      <c r="E491" s="44"/>
      <c r="F491" s="27"/>
      <c r="H491" s="44"/>
      <c r="I491" s="27"/>
      <c r="K491" s="44"/>
      <c r="L491" s="27"/>
      <c r="N491" s="44"/>
      <c r="O491" s="27"/>
      <c r="Q491" s="44"/>
      <c r="R491" s="27"/>
      <c r="T491" s="44"/>
      <c r="U491" s="27"/>
      <c r="W491" s="44"/>
      <c r="X491" s="27"/>
      <c r="Z491" s="44"/>
      <c r="AA491" s="27"/>
      <c r="AC491" s="44"/>
      <c r="AD491" s="27"/>
      <c r="AF491" s="44"/>
      <c r="AG491" s="27"/>
      <c r="AH491" s="8"/>
      <c r="AI491" s="44"/>
      <c r="AJ491" s="27"/>
    </row>
    <row r="492">
      <c r="B492" s="44"/>
      <c r="C492" s="27"/>
      <c r="E492" s="44"/>
      <c r="F492" s="27"/>
      <c r="H492" s="44"/>
      <c r="I492" s="27"/>
      <c r="K492" s="44"/>
      <c r="L492" s="27"/>
      <c r="N492" s="44"/>
      <c r="O492" s="27"/>
      <c r="Q492" s="44"/>
      <c r="R492" s="27"/>
      <c r="T492" s="44"/>
      <c r="U492" s="27"/>
      <c r="W492" s="44"/>
      <c r="X492" s="27"/>
      <c r="Z492" s="44"/>
      <c r="AA492" s="27"/>
      <c r="AC492" s="44"/>
      <c r="AD492" s="27"/>
      <c r="AF492" s="44"/>
      <c r="AG492" s="27"/>
      <c r="AH492" s="8"/>
      <c r="AI492" s="44"/>
      <c r="AJ492" s="27"/>
    </row>
    <row r="493">
      <c r="B493" s="44"/>
      <c r="C493" s="27"/>
      <c r="E493" s="44"/>
      <c r="F493" s="27"/>
      <c r="H493" s="44"/>
      <c r="I493" s="27"/>
      <c r="K493" s="44"/>
      <c r="L493" s="27"/>
      <c r="N493" s="44"/>
      <c r="O493" s="27"/>
      <c r="Q493" s="44"/>
      <c r="R493" s="27"/>
      <c r="T493" s="44"/>
      <c r="U493" s="27"/>
      <c r="W493" s="44"/>
      <c r="X493" s="27"/>
      <c r="Z493" s="44"/>
      <c r="AA493" s="27"/>
      <c r="AC493" s="44"/>
      <c r="AD493" s="27"/>
      <c r="AF493" s="44"/>
      <c r="AG493" s="27"/>
      <c r="AH493" s="8"/>
      <c r="AI493" s="44"/>
      <c r="AJ493" s="27"/>
    </row>
    <row r="494">
      <c r="B494" s="44"/>
      <c r="C494" s="27"/>
      <c r="E494" s="44"/>
      <c r="F494" s="27"/>
      <c r="H494" s="44"/>
      <c r="I494" s="27"/>
      <c r="K494" s="44"/>
      <c r="L494" s="27"/>
      <c r="N494" s="44"/>
      <c r="O494" s="27"/>
      <c r="Q494" s="44"/>
      <c r="R494" s="27"/>
      <c r="T494" s="44"/>
      <c r="U494" s="27"/>
      <c r="W494" s="44"/>
      <c r="X494" s="27"/>
      <c r="Z494" s="44"/>
      <c r="AA494" s="27"/>
      <c r="AC494" s="44"/>
      <c r="AD494" s="27"/>
      <c r="AF494" s="44"/>
      <c r="AG494" s="27"/>
      <c r="AH494" s="8"/>
      <c r="AI494" s="44"/>
      <c r="AJ494" s="27"/>
    </row>
    <row r="495">
      <c r="B495" s="44"/>
      <c r="C495" s="27"/>
      <c r="E495" s="44"/>
      <c r="F495" s="27"/>
      <c r="H495" s="44"/>
      <c r="I495" s="27"/>
      <c r="K495" s="44"/>
      <c r="L495" s="27"/>
      <c r="N495" s="44"/>
      <c r="O495" s="27"/>
      <c r="Q495" s="44"/>
      <c r="R495" s="27"/>
      <c r="T495" s="44"/>
      <c r="U495" s="27"/>
      <c r="W495" s="44"/>
      <c r="X495" s="27"/>
      <c r="Z495" s="44"/>
      <c r="AA495" s="27"/>
      <c r="AC495" s="44"/>
      <c r="AD495" s="27"/>
      <c r="AF495" s="44"/>
      <c r="AG495" s="27"/>
      <c r="AH495" s="8"/>
      <c r="AI495" s="44"/>
      <c r="AJ495" s="27"/>
    </row>
    <row r="496">
      <c r="B496" s="44"/>
      <c r="C496" s="27"/>
      <c r="E496" s="44"/>
      <c r="F496" s="27"/>
      <c r="H496" s="44"/>
      <c r="I496" s="27"/>
      <c r="K496" s="44"/>
      <c r="L496" s="27"/>
      <c r="N496" s="44"/>
      <c r="O496" s="27"/>
      <c r="Q496" s="44"/>
      <c r="R496" s="27"/>
      <c r="T496" s="44"/>
      <c r="U496" s="27"/>
      <c r="W496" s="44"/>
      <c r="X496" s="27"/>
      <c r="Z496" s="44"/>
      <c r="AA496" s="27"/>
      <c r="AC496" s="44"/>
      <c r="AD496" s="27"/>
      <c r="AF496" s="44"/>
      <c r="AG496" s="27"/>
      <c r="AH496" s="8"/>
      <c r="AI496" s="44"/>
      <c r="AJ496" s="27"/>
    </row>
    <row r="497">
      <c r="B497" s="44"/>
      <c r="C497" s="27"/>
      <c r="E497" s="44"/>
      <c r="F497" s="27"/>
      <c r="H497" s="44"/>
      <c r="I497" s="27"/>
      <c r="K497" s="44"/>
      <c r="L497" s="27"/>
      <c r="N497" s="44"/>
      <c r="O497" s="27"/>
      <c r="Q497" s="44"/>
      <c r="R497" s="27"/>
      <c r="T497" s="44"/>
      <c r="U497" s="27"/>
      <c r="W497" s="44"/>
      <c r="X497" s="27"/>
      <c r="Z497" s="44"/>
      <c r="AA497" s="27"/>
      <c r="AC497" s="44"/>
      <c r="AD497" s="27"/>
      <c r="AF497" s="44"/>
      <c r="AG497" s="27"/>
      <c r="AH497" s="8"/>
      <c r="AI497" s="44"/>
      <c r="AJ497" s="27"/>
    </row>
    <row r="498">
      <c r="B498" s="44"/>
      <c r="C498" s="27"/>
      <c r="E498" s="44"/>
      <c r="F498" s="27"/>
      <c r="H498" s="44"/>
      <c r="I498" s="27"/>
      <c r="K498" s="44"/>
      <c r="L498" s="27"/>
      <c r="N498" s="44"/>
      <c r="O498" s="27"/>
      <c r="Q498" s="44"/>
      <c r="R498" s="27"/>
      <c r="T498" s="44"/>
      <c r="U498" s="27"/>
      <c r="W498" s="44"/>
      <c r="X498" s="27"/>
      <c r="Z498" s="44"/>
      <c r="AA498" s="27"/>
      <c r="AC498" s="44"/>
      <c r="AD498" s="27"/>
      <c r="AF498" s="44"/>
      <c r="AG498" s="27"/>
      <c r="AH498" s="8"/>
      <c r="AI498" s="44"/>
      <c r="AJ498" s="27"/>
    </row>
    <row r="499">
      <c r="B499" s="44"/>
      <c r="C499" s="27"/>
      <c r="E499" s="44"/>
      <c r="F499" s="27"/>
      <c r="H499" s="44"/>
      <c r="I499" s="27"/>
      <c r="K499" s="44"/>
      <c r="L499" s="27"/>
      <c r="N499" s="44"/>
      <c r="O499" s="27"/>
      <c r="Q499" s="44"/>
      <c r="R499" s="27"/>
      <c r="T499" s="44"/>
      <c r="U499" s="27"/>
      <c r="W499" s="44"/>
      <c r="X499" s="27"/>
      <c r="Z499" s="44"/>
      <c r="AA499" s="27"/>
      <c r="AC499" s="44"/>
      <c r="AD499" s="27"/>
      <c r="AF499" s="44"/>
      <c r="AG499" s="27"/>
      <c r="AH499" s="8"/>
      <c r="AI499" s="44"/>
      <c r="AJ499" s="27"/>
    </row>
    <row r="500">
      <c r="B500" s="44"/>
      <c r="C500" s="27"/>
      <c r="E500" s="44"/>
      <c r="F500" s="27"/>
      <c r="H500" s="44"/>
      <c r="I500" s="27"/>
      <c r="K500" s="44"/>
      <c r="L500" s="27"/>
      <c r="N500" s="44"/>
      <c r="O500" s="27"/>
      <c r="Q500" s="44"/>
      <c r="R500" s="27"/>
      <c r="T500" s="44"/>
      <c r="U500" s="27"/>
      <c r="W500" s="44"/>
      <c r="X500" s="27"/>
      <c r="Z500" s="44"/>
      <c r="AA500" s="27"/>
      <c r="AC500" s="44"/>
      <c r="AD500" s="27"/>
      <c r="AF500" s="44"/>
      <c r="AG500" s="27"/>
      <c r="AH500" s="8"/>
      <c r="AI500" s="44"/>
      <c r="AJ500" s="27"/>
    </row>
    <row r="501">
      <c r="B501" s="44"/>
      <c r="C501" s="27"/>
      <c r="E501" s="44"/>
      <c r="F501" s="27"/>
      <c r="H501" s="44"/>
      <c r="I501" s="27"/>
      <c r="K501" s="44"/>
      <c r="L501" s="27"/>
      <c r="N501" s="44"/>
      <c r="O501" s="27"/>
      <c r="Q501" s="44"/>
      <c r="R501" s="27"/>
      <c r="T501" s="44"/>
      <c r="U501" s="27"/>
      <c r="W501" s="44"/>
      <c r="X501" s="27"/>
      <c r="Z501" s="44"/>
      <c r="AA501" s="27"/>
      <c r="AC501" s="44"/>
      <c r="AD501" s="27"/>
      <c r="AF501" s="44"/>
      <c r="AG501" s="27"/>
      <c r="AH501" s="8"/>
      <c r="AI501" s="44"/>
      <c r="AJ501" s="27"/>
    </row>
    <row r="502">
      <c r="B502" s="44"/>
      <c r="C502" s="27"/>
      <c r="E502" s="44"/>
      <c r="F502" s="27"/>
      <c r="H502" s="44"/>
      <c r="I502" s="27"/>
      <c r="K502" s="44"/>
      <c r="L502" s="27"/>
      <c r="N502" s="44"/>
      <c r="O502" s="27"/>
      <c r="Q502" s="44"/>
      <c r="R502" s="27"/>
      <c r="T502" s="44"/>
      <c r="U502" s="27"/>
      <c r="W502" s="44"/>
      <c r="X502" s="27"/>
      <c r="Z502" s="44"/>
      <c r="AA502" s="27"/>
      <c r="AC502" s="44"/>
      <c r="AD502" s="27"/>
      <c r="AF502" s="44"/>
      <c r="AG502" s="27"/>
      <c r="AH502" s="8"/>
      <c r="AI502" s="44"/>
      <c r="AJ502" s="27"/>
    </row>
    <row r="503">
      <c r="B503" s="44"/>
      <c r="C503" s="27"/>
      <c r="E503" s="44"/>
      <c r="F503" s="27"/>
      <c r="H503" s="44"/>
      <c r="I503" s="27"/>
      <c r="K503" s="44"/>
      <c r="L503" s="27"/>
      <c r="N503" s="44"/>
      <c r="O503" s="27"/>
      <c r="Q503" s="44"/>
      <c r="R503" s="27"/>
      <c r="T503" s="44"/>
      <c r="U503" s="27"/>
      <c r="W503" s="44"/>
      <c r="X503" s="27"/>
      <c r="Z503" s="44"/>
      <c r="AA503" s="27"/>
      <c r="AC503" s="44"/>
      <c r="AD503" s="27"/>
      <c r="AF503" s="44"/>
      <c r="AG503" s="27"/>
      <c r="AH503" s="8"/>
      <c r="AI503" s="44"/>
      <c r="AJ503" s="27"/>
    </row>
    <row r="504">
      <c r="B504" s="44"/>
      <c r="C504" s="27"/>
      <c r="E504" s="44"/>
      <c r="F504" s="27"/>
      <c r="H504" s="44"/>
      <c r="I504" s="27"/>
      <c r="K504" s="44"/>
      <c r="L504" s="27"/>
      <c r="N504" s="44"/>
      <c r="O504" s="27"/>
      <c r="Q504" s="44"/>
      <c r="R504" s="27"/>
      <c r="T504" s="44"/>
      <c r="U504" s="27"/>
      <c r="W504" s="44"/>
      <c r="X504" s="27"/>
      <c r="Z504" s="44"/>
      <c r="AA504" s="27"/>
      <c r="AC504" s="44"/>
      <c r="AD504" s="27"/>
      <c r="AF504" s="44"/>
      <c r="AG504" s="27"/>
      <c r="AH504" s="8"/>
      <c r="AI504" s="44"/>
      <c r="AJ504" s="27"/>
    </row>
    <row r="505">
      <c r="B505" s="44"/>
      <c r="C505" s="27"/>
      <c r="E505" s="44"/>
      <c r="F505" s="27"/>
      <c r="H505" s="44"/>
      <c r="I505" s="27"/>
      <c r="K505" s="44"/>
      <c r="L505" s="27"/>
      <c r="N505" s="44"/>
      <c r="O505" s="27"/>
      <c r="Q505" s="44"/>
      <c r="R505" s="27"/>
      <c r="T505" s="44"/>
      <c r="U505" s="27"/>
      <c r="W505" s="44"/>
      <c r="X505" s="27"/>
      <c r="Z505" s="44"/>
      <c r="AA505" s="27"/>
      <c r="AC505" s="44"/>
      <c r="AD505" s="27"/>
      <c r="AF505" s="44"/>
      <c r="AG505" s="27"/>
      <c r="AH505" s="8"/>
      <c r="AI505" s="44"/>
      <c r="AJ505" s="27"/>
    </row>
    <row r="506">
      <c r="B506" s="44"/>
      <c r="C506" s="27"/>
      <c r="E506" s="44"/>
      <c r="F506" s="27"/>
      <c r="H506" s="44"/>
      <c r="I506" s="27"/>
      <c r="K506" s="44"/>
      <c r="L506" s="27"/>
      <c r="N506" s="44"/>
      <c r="O506" s="27"/>
      <c r="Q506" s="44"/>
      <c r="R506" s="27"/>
      <c r="T506" s="44"/>
      <c r="U506" s="27"/>
      <c r="W506" s="44"/>
      <c r="X506" s="27"/>
      <c r="Z506" s="44"/>
      <c r="AA506" s="27"/>
      <c r="AC506" s="44"/>
      <c r="AD506" s="27"/>
      <c r="AF506" s="44"/>
      <c r="AG506" s="27"/>
      <c r="AH506" s="8"/>
      <c r="AI506" s="44"/>
      <c r="AJ506" s="27"/>
    </row>
    <row r="507">
      <c r="B507" s="44"/>
      <c r="C507" s="27"/>
      <c r="E507" s="44"/>
      <c r="F507" s="27"/>
      <c r="H507" s="44"/>
      <c r="I507" s="27"/>
      <c r="K507" s="44"/>
      <c r="L507" s="27"/>
      <c r="N507" s="44"/>
      <c r="O507" s="27"/>
      <c r="Q507" s="44"/>
      <c r="R507" s="27"/>
      <c r="T507" s="44"/>
      <c r="U507" s="27"/>
      <c r="W507" s="44"/>
      <c r="X507" s="27"/>
      <c r="Z507" s="44"/>
      <c r="AA507" s="27"/>
      <c r="AC507" s="44"/>
      <c r="AD507" s="27"/>
      <c r="AF507" s="44"/>
      <c r="AG507" s="27"/>
      <c r="AH507" s="8"/>
      <c r="AI507" s="44"/>
      <c r="AJ507" s="27"/>
    </row>
    <row r="508">
      <c r="B508" s="44"/>
      <c r="C508" s="27"/>
      <c r="E508" s="44"/>
      <c r="F508" s="27"/>
      <c r="H508" s="44"/>
      <c r="I508" s="27"/>
      <c r="K508" s="44"/>
      <c r="L508" s="27"/>
      <c r="N508" s="44"/>
      <c r="O508" s="27"/>
      <c r="Q508" s="44"/>
      <c r="R508" s="27"/>
      <c r="T508" s="44"/>
      <c r="U508" s="27"/>
      <c r="W508" s="44"/>
      <c r="X508" s="27"/>
      <c r="Z508" s="44"/>
      <c r="AA508" s="27"/>
      <c r="AC508" s="44"/>
      <c r="AD508" s="27"/>
      <c r="AF508" s="44"/>
      <c r="AG508" s="27"/>
      <c r="AH508" s="8"/>
      <c r="AI508" s="44"/>
      <c r="AJ508" s="27"/>
    </row>
    <row r="509">
      <c r="B509" s="44"/>
      <c r="C509" s="27"/>
      <c r="E509" s="44"/>
      <c r="F509" s="27"/>
      <c r="H509" s="44"/>
      <c r="I509" s="27"/>
      <c r="K509" s="44"/>
      <c r="L509" s="27"/>
      <c r="N509" s="44"/>
      <c r="O509" s="27"/>
      <c r="Q509" s="44"/>
      <c r="R509" s="27"/>
      <c r="T509" s="44"/>
      <c r="U509" s="27"/>
      <c r="W509" s="44"/>
      <c r="X509" s="27"/>
      <c r="Z509" s="44"/>
      <c r="AA509" s="27"/>
      <c r="AC509" s="44"/>
      <c r="AD509" s="27"/>
      <c r="AF509" s="44"/>
      <c r="AG509" s="27"/>
      <c r="AH509" s="8"/>
      <c r="AI509" s="44"/>
      <c r="AJ509" s="27"/>
    </row>
    <row r="510">
      <c r="B510" s="44"/>
      <c r="C510" s="27"/>
      <c r="E510" s="44"/>
      <c r="F510" s="27"/>
      <c r="H510" s="44"/>
      <c r="I510" s="27"/>
      <c r="K510" s="44"/>
      <c r="L510" s="27"/>
      <c r="N510" s="44"/>
      <c r="O510" s="27"/>
      <c r="Q510" s="44"/>
      <c r="R510" s="27"/>
      <c r="T510" s="44"/>
      <c r="U510" s="27"/>
      <c r="W510" s="44"/>
      <c r="X510" s="27"/>
      <c r="Z510" s="44"/>
      <c r="AA510" s="27"/>
      <c r="AC510" s="44"/>
      <c r="AD510" s="27"/>
      <c r="AF510" s="44"/>
      <c r="AG510" s="27"/>
      <c r="AH510" s="8"/>
      <c r="AI510" s="44"/>
      <c r="AJ510" s="27"/>
    </row>
    <row r="511">
      <c r="B511" s="44"/>
      <c r="C511" s="27"/>
      <c r="E511" s="44"/>
      <c r="F511" s="27"/>
      <c r="H511" s="44"/>
      <c r="I511" s="27"/>
      <c r="K511" s="44"/>
      <c r="L511" s="27"/>
      <c r="N511" s="44"/>
      <c r="O511" s="27"/>
      <c r="Q511" s="44"/>
      <c r="R511" s="27"/>
      <c r="T511" s="44"/>
      <c r="U511" s="27"/>
      <c r="W511" s="44"/>
      <c r="X511" s="27"/>
      <c r="Z511" s="44"/>
      <c r="AA511" s="27"/>
      <c r="AC511" s="44"/>
      <c r="AD511" s="27"/>
      <c r="AF511" s="44"/>
      <c r="AG511" s="27"/>
      <c r="AH511" s="8"/>
      <c r="AI511" s="44"/>
      <c r="AJ511" s="27"/>
    </row>
    <row r="512">
      <c r="B512" s="44"/>
      <c r="C512" s="27"/>
      <c r="E512" s="44"/>
      <c r="F512" s="27"/>
      <c r="H512" s="44"/>
      <c r="I512" s="27"/>
      <c r="K512" s="44"/>
      <c r="L512" s="27"/>
      <c r="N512" s="44"/>
      <c r="O512" s="27"/>
      <c r="Q512" s="44"/>
      <c r="R512" s="27"/>
      <c r="T512" s="44"/>
      <c r="U512" s="27"/>
      <c r="W512" s="44"/>
      <c r="X512" s="27"/>
      <c r="Z512" s="44"/>
      <c r="AA512" s="27"/>
      <c r="AC512" s="44"/>
      <c r="AD512" s="27"/>
      <c r="AF512" s="44"/>
      <c r="AG512" s="27"/>
      <c r="AH512" s="8"/>
      <c r="AI512" s="44"/>
      <c r="AJ512" s="27"/>
    </row>
    <row r="513">
      <c r="B513" s="44"/>
      <c r="C513" s="27"/>
      <c r="E513" s="44"/>
      <c r="F513" s="27"/>
      <c r="H513" s="44"/>
      <c r="I513" s="27"/>
      <c r="K513" s="44"/>
      <c r="L513" s="27"/>
      <c r="N513" s="44"/>
      <c r="O513" s="27"/>
      <c r="Q513" s="44"/>
      <c r="R513" s="27"/>
      <c r="T513" s="44"/>
      <c r="U513" s="27"/>
      <c r="W513" s="44"/>
      <c r="X513" s="27"/>
      <c r="Z513" s="44"/>
      <c r="AA513" s="27"/>
      <c r="AC513" s="44"/>
      <c r="AD513" s="27"/>
      <c r="AF513" s="44"/>
      <c r="AG513" s="27"/>
      <c r="AH513" s="8"/>
      <c r="AI513" s="44"/>
      <c r="AJ513" s="27"/>
    </row>
    <row r="514">
      <c r="B514" s="44"/>
      <c r="C514" s="27"/>
      <c r="E514" s="44"/>
      <c r="F514" s="27"/>
      <c r="H514" s="44"/>
      <c r="I514" s="27"/>
      <c r="K514" s="44"/>
      <c r="L514" s="27"/>
      <c r="N514" s="44"/>
      <c r="O514" s="27"/>
      <c r="Q514" s="44"/>
      <c r="R514" s="27"/>
      <c r="T514" s="44"/>
      <c r="U514" s="27"/>
      <c r="W514" s="44"/>
      <c r="X514" s="27"/>
      <c r="Z514" s="44"/>
      <c r="AA514" s="27"/>
      <c r="AC514" s="44"/>
      <c r="AD514" s="27"/>
      <c r="AF514" s="44"/>
      <c r="AG514" s="27"/>
      <c r="AH514" s="8"/>
      <c r="AI514" s="44"/>
      <c r="AJ514" s="27"/>
    </row>
    <row r="515">
      <c r="B515" s="44"/>
      <c r="C515" s="27"/>
      <c r="E515" s="44"/>
      <c r="F515" s="27"/>
      <c r="H515" s="44"/>
      <c r="I515" s="27"/>
      <c r="K515" s="44"/>
      <c r="L515" s="27"/>
      <c r="N515" s="44"/>
      <c r="O515" s="27"/>
      <c r="Q515" s="44"/>
      <c r="R515" s="27"/>
      <c r="T515" s="44"/>
      <c r="U515" s="27"/>
      <c r="W515" s="44"/>
      <c r="X515" s="27"/>
      <c r="Z515" s="44"/>
      <c r="AA515" s="27"/>
      <c r="AC515" s="44"/>
      <c r="AD515" s="27"/>
      <c r="AF515" s="44"/>
      <c r="AG515" s="27"/>
      <c r="AH515" s="8"/>
      <c r="AI515" s="44"/>
      <c r="AJ515" s="27"/>
    </row>
    <row r="516">
      <c r="B516" s="44"/>
      <c r="C516" s="27"/>
      <c r="E516" s="44"/>
      <c r="F516" s="27"/>
      <c r="H516" s="44"/>
      <c r="I516" s="27"/>
      <c r="K516" s="44"/>
      <c r="L516" s="27"/>
      <c r="N516" s="44"/>
      <c r="O516" s="27"/>
      <c r="Q516" s="44"/>
      <c r="R516" s="27"/>
      <c r="T516" s="44"/>
      <c r="U516" s="27"/>
      <c r="W516" s="44"/>
      <c r="X516" s="27"/>
      <c r="Z516" s="44"/>
      <c r="AA516" s="27"/>
      <c r="AC516" s="44"/>
      <c r="AD516" s="27"/>
      <c r="AF516" s="44"/>
      <c r="AG516" s="27"/>
      <c r="AH516" s="8"/>
      <c r="AI516" s="44"/>
      <c r="AJ516" s="27"/>
    </row>
    <row r="517">
      <c r="B517" s="44"/>
      <c r="C517" s="27"/>
      <c r="E517" s="44"/>
      <c r="F517" s="27"/>
      <c r="H517" s="44"/>
      <c r="I517" s="27"/>
      <c r="K517" s="44"/>
      <c r="L517" s="27"/>
      <c r="N517" s="44"/>
      <c r="O517" s="27"/>
      <c r="Q517" s="44"/>
      <c r="R517" s="27"/>
      <c r="T517" s="44"/>
      <c r="U517" s="27"/>
      <c r="W517" s="44"/>
      <c r="X517" s="27"/>
      <c r="Z517" s="44"/>
      <c r="AA517" s="27"/>
      <c r="AC517" s="44"/>
      <c r="AD517" s="27"/>
      <c r="AF517" s="44"/>
      <c r="AG517" s="27"/>
      <c r="AH517" s="8"/>
      <c r="AI517" s="44"/>
      <c r="AJ517" s="27"/>
    </row>
    <row r="518">
      <c r="B518" s="44"/>
      <c r="C518" s="27"/>
      <c r="E518" s="44"/>
      <c r="F518" s="27"/>
      <c r="H518" s="44"/>
      <c r="I518" s="27"/>
      <c r="K518" s="44"/>
      <c r="L518" s="27"/>
      <c r="N518" s="44"/>
      <c r="O518" s="27"/>
      <c r="Q518" s="44"/>
      <c r="R518" s="27"/>
      <c r="T518" s="44"/>
      <c r="U518" s="27"/>
      <c r="W518" s="44"/>
      <c r="X518" s="27"/>
      <c r="Z518" s="44"/>
      <c r="AA518" s="27"/>
      <c r="AC518" s="44"/>
      <c r="AD518" s="27"/>
      <c r="AF518" s="44"/>
      <c r="AG518" s="27"/>
      <c r="AH518" s="8"/>
      <c r="AI518" s="44"/>
      <c r="AJ518" s="27"/>
    </row>
    <row r="519">
      <c r="B519" s="44"/>
      <c r="C519" s="27"/>
      <c r="E519" s="44"/>
      <c r="F519" s="27"/>
      <c r="H519" s="44"/>
      <c r="I519" s="27"/>
      <c r="K519" s="44"/>
      <c r="L519" s="27"/>
      <c r="N519" s="44"/>
      <c r="O519" s="27"/>
      <c r="Q519" s="44"/>
      <c r="R519" s="27"/>
      <c r="T519" s="44"/>
      <c r="U519" s="27"/>
      <c r="W519" s="44"/>
      <c r="X519" s="27"/>
      <c r="Z519" s="44"/>
      <c r="AA519" s="27"/>
      <c r="AC519" s="44"/>
      <c r="AD519" s="27"/>
      <c r="AF519" s="44"/>
      <c r="AG519" s="27"/>
      <c r="AH519" s="8"/>
      <c r="AI519" s="44"/>
      <c r="AJ519" s="27"/>
    </row>
    <row r="520">
      <c r="B520" s="44"/>
      <c r="C520" s="27"/>
      <c r="E520" s="44"/>
      <c r="F520" s="27"/>
      <c r="H520" s="44"/>
      <c r="I520" s="27"/>
      <c r="K520" s="44"/>
      <c r="L520" s="27"/>
      <c r="N520" s="44"/>
      <c r="O520" s="27"/>
      <c r="Q520" s="44"/>
      <c r="R520" s="27"/>
      <c r="T520" s="44"/>
      <c r="U520" s="27"/>
      <c r="W520" s="44"/>
      <c r="X520" s="27"/>
      <c r="Z520" s="44"/>
      <c r="AA520" s="27"/>
      <c r="AC520" s="44"/>
      <c r="AD520" s="27"/>
      <c r="AF520" s="44"/>
      <c r="AG520" s="27"/>
      <c r="AH520" s="8"/>
      <c r="AI520" s="44"/>
      <c r="AJ520" s="27"/>
    </row>
    <row r="521">
      <c r="B521" s="44"/>
      <c r="C521" s="27"/>
      <c r="E521" s="44"/>
      <c r="F521" s="27"/>
      <c r="H521" s="44"/>
      <c r="I521" s="27"/>
      <c r="K521" s="44"/>
      <c r="L521" s="27"/>
      <c r="N521" s="44"/>
      <c r="O521" s="27"/>
      <c r="Q521" s="44"/>
      <c r="R521" s="27"/>
      <c r="T521" s="44"/>
      <c r="U521" s="27"/>
      <c r="W521" s="44"/>
      <c r="X521" s="27"/>
      <c r="Z521" s="44"/>
      <c r="AA521" s="27"/>
      <c r="AC521" s="44"/>
      <c r="AD521" s="27"/>
      <c r="AF521" s="44"/>
      <c r="AG521" s="27"/>
      <c r="AH521" s="8"/>
      <c r="AI521" s="44"/>
      <c r="AJ521" s="27"/>
    </row>
    <row r="522">
      <c r="B522" s="44"/>
      <c r="C522" s="27"/>
      <c r="E522" s="44"/>
      <c r="F522" s="27"/>
      <c r="H522" s="44"/>
      <c r="I522" s="27"/>
      <c r="K522" s="44"/>
      <c r="L522" s="27"/>
      <c r="N522" s="44"/>
      <c r="O522" s="27"/>
      <c r="Q522" s="44"/>
      <c r="R522" s="27"/>
      <c r="T522" s="44"/>
      <c r="U522" s="27"/>
      <c r="W522" s="44"/>
      <c r="X522" s="27"/>
      <c r="Z522" s="44"/>
      <c r="AA522" s="27"/>
      <c r="AC522" s="44"/>
      <c r="AD522" s="27"/>
      <c r="AF522" s="44"/>
      <c r="AG522" s="27"/>
      <c r="AH522" s="8"/>
      <c r="AI522" s="44"/>
      <c r="AJ522" s="27"/>
    </row>
    <row r="523">
      <c r="B523" s="44"/>
      <c r="C523" s="27"/>
      <c r="E523" s="44"/>
      <c r="F523" s="27"/>
      <c r="H523" s="44"/>
      <c r="I523" s="27"/>
      <c r="K523" s="44"/>
      <c r="L523" s="27"/>
      <c r="N523" s="44"/>
      <c r="O523" s="27"/>
      <c r="Q523" s="44"/>
      <c r="R523" s="27"/>
      <c r="T523" s="44"/>
      <c r="U523" s="27"/>
      <c r="W523" s="44"/>
      <c r="X523" s="27"/>
      <c r="Z523" s="44"/>
      <c r="AA523" s="27"/>
      <c r="AC523" s="44"/>
      <c r="AD523" s="27"/>
      <c r="AF523" s="44"/>
      <c r="AG523" s="27"/>
      <c r="AH523" s="8"/>
      <c r="AI523" s="44"/>
      <c r="AJ523" s="27"/>
    </row>
    <row r="524">
      <c r="B524" s="44"/>
      <c r="C524" s="27"/>
      <c r="E524" s="44"/>
      <c r="F524" s="27"/>
      <c r="H524" s="44"/>
      <c r="I524" s="27"/>
      <c r="K524" s="44"/>
      <c r="L524" s="27"/>
      <c r="N524" s="44"/>
      <c r="O524" s="27"/>
      <c r="Q524" s="44"/>
      <c r="R524" s="27"/>
      <c r="T524" s="44"/>
      <c r="U524" s="27"/>
      <c r="W524" s="44"/>
      <c r="X524" s="27"/>
      <c r="Z524" s="44"/>
      <c r="AA524" s="27"/>
      <c r="AC524" s="44"/>
      <c r="AD524" s="27"/>
      <c r="AF524" s="44"/>
      <c r="AG524" s="27"/>
      <c r="AH524" s="8"/>
      <c r="AI524" s="44"/>
      <c r="AJ524" s="27"/>
    </row>
    <row r="525">
      <c r="B525" s="44"/>
      <c r="C525" s="27"/>
      <c r="E525" s="44"/>
      <c r="F525" s="27"/>
      <c r="H525" s="44"/>
      <c r="I525" s="27"/>
      <c r="K525" s="44"/>
      <c r="L525" s="27"/>
      <c r="N525" s="44"/>
      <c r="O525" s="27"/>
      <c r="Q525" s="44"/>
      <c r="R525" s="27"/>
      <c r="T525" s="44"/>
      <c r="U525" s="27"/>
      <c r="W525" s="44"/>
      <c r="X525" s="27"/>
      <c r="Z525" s="44"/>
      <c r="AA525" s="27"/>
      <c r="AC525" s="44"/>
      <c r="AD525" s="27"/>
      <c r="AF525" s="44"/>
      <c r="AG525" s="27"/>
      <c r="AH525" s="8"/>
      <c r="AI525" s="44"/>
      <c r="AJ525" s="27"/>
    </row>
    <row r="526">
      <c r="B526" s="44"/>
      <c r="C526" s="27"/>
      <c r="E526" s="44"/>
      <c r="F526" s="27"/>
      <c r="H526" s="44"/>
      <c r="I526" s="27"/>
      <c r="K526" s="44"/>
      <c r="L526" s="27"/>
      <c r="N526" s="44"/>
      <c r="O526" s="27"/>
      <c r="Q526" s="44"/>
      <c r="R526" s="27"/>
      <c r="T526" s="44"/>
      <c r="U526" s="27"/>
      <c r="W526" s="44"/>
      <c r="X526" s="27"/>
      <c r="Z526" s="44"/>
      <c r="AA526" s="27"/>
      <c r="AC526" s="44"/>
      <c r="AD526" s="27"/>
      <c r="AF526" s="44"/>
      <c r="AG526" s="27"/>
      <c r="AH526" s="8"/>
      <c r="AI526" s="44"/>
      <c r="AJ526" s="27"/>
    </row>
    <row r="527">
      <c r="B527" s="44"/>
      <c r="C527" s="27"/>
      <c r="E527" s="44"/>
      <c r="F527" s="27"/>
      <c r="H527" s="44"/>
      <c r="I527" s="27"/>
      <c r="K527" s="44"/>
      <c r="L527" s="27"/>
      <c r="N527" s="44"/>
      <c r="O527" s="27"/>
      <c r="Q527" s="44"/>
      <c r="R527" s="27"/>
      <c r="T527" s="44"/>
      <c r="U527" s="27"/>
      <c r="W527" s="44"/>
      <c r="X527" s="27"/>
      <c r="Z527" s="44"/>
      <c r="AA527" s="27"/>
      <c r="AC527" s="44"/>
      <c r="AD527" s="27"/>
      <c r="AF527" s="44"/>
      <c r="AG527" s="27"/>
      <c r="AH527" s="8"/>
      <c r="AI527" s="44"/>
      <c r="AJ527" s="27"/>
    </row>
    <row r="528">
      <c r="B528" s="44"/>
      <c r="C528" s="27"/>
      <c r="E528" s="44"/>
      <c r="F528" s="27"/>
      <c r="H528" s="44"/>
      <c r="I528" s="27"/>
      <c r="K528" s="44"/>
      <c r="L528" s="27"/>
      <c r="N528" s="44"/>
      <c r="O528" s="27"/>
      <c r="Q528" s="44"/>
      <c r="R528" s="27"/>
      <c r="T528" s="44"/>
      <c r="U528" s="27"/>
      <c r="W528" s="44"/>
      <c r="X528" s="27"/>
      <c r="Z528" s="44"/>
      <c r="AA528" s="27"/>
      <c r="AC528" s="44"/>
      <c r="AD528" s="27"/>
      <c r="AF528" s="44"/>
      <c r="AG528" s="27"/>
      <c r="AH528" s="8"/>
      <c r="AI528" s="44"/>
      <c r="AJ528" s="27"/>
    </row>
    <row r="529">
      <c r="B529" s="44"/>
      <c r="C529" s="27"/>
      <c r="E529" s="44"/>
      <c r="F529" s="27"/>
      <c r="H529" s="44"/>
      <c r="I529" s="27"/>
      <c r="K529" s="44"/>
      <c r="L529" s="27"/>
      <c r="N529" s="44"/>
      <c r="O529" s="27"/>
      <c r="Q529" s="44"/>
      <c r="R529" s="27"/>
      <c r="T529" s="44"/>
      <c r="U529" s="27"/>
      <c r="W529" s="44"/>
      <c r="X529" s="27"/>
      <c r="Z529" s="44"/>
      <c r="AA529" s="27"/>
      <c r="AC529" s="44"/>
      <c r="AD529" s="27"/>
      <c r="AF529" s="44"/>
      <c r="AG529" s="27"/>
      <c r="AH529" s="8"/>
      <c r="AI529" s="44"/>
      <c r="AJ529" s="27"/>
    </row>
    <row r="530">
      <c r="B530" s="44"/>
      <c r="C530" s="27"/>
      <c r="E530" s="44"/>
      <c r="F530" s="27"/>
      <c r="H530" s="44"/>
      <c r="I530" s="27"/>
      <c r="K530" s="44"/>
      <c r="L530" s="27"/>
      <c r="N530" s="44"/>
      <c r="O530" s="27"/>
      <c r="Q530" s="44"/>
      <c r="R530" s="27"/>
      <c r="T530" s="44"/>
      <c r="U530" s="27"/>
      <c r="W530" s="44"/>
      <c r="X530" s="27"/>
      <c r="Z530" s="44"/>
      <c r="AA530" s="27"/>
      <c r="AC530" s="44"/>
      <c r="AD530" s="27"/>
      <c r="AF530" s="44"/>
      <c r="AG530" s="27"/>
      <c r="AH530" s="8"/>
      <c r="AI530" s="44"/>
      <c r="AJ530" s="27"/>
    </row>
    <row r="531">
      <c r="B531" s="44"/>
      <c r="C531" s="27"/>
      <c r="E531" s="44"/>
      <c r="F531" s="27"/>
      <c r="H531" s="44"/>
      <c r="I531" s="27"/>
      <c r="K531" s="44"/>
      <c r="L531" s="27"/>
      <c r="N531" s="44"/>
      <c r="O531" s="27"/>
      <c r="Q531" s="44"/>
      <c r="R531" s="27"/>
      <c r="T531" s="44"/>
      <c r="U531" s="27"/>
      <c r="W531" s="44"/>
      <c r="X531" s="27"/>
      <c r="Z531" s="44"/>
      <c r="AA531" s="27"/>
      <c r="AC531" s="44"/>
      <c r="AD531" s="27"/>
      <c r="AF531" s="44"/>
      <c r="AG531" s="27"/>
      <c r="AH531" s="8"/>
      <c r="AI531" s="44"/>
      <c r="AJ531" s="27"/>
    </row>
    <row r="532">
      <c r="B532" s="44"/>
      <c r="C532" s="27"/>
      <c r="E532" s="44"/>
      <c r="F532" s="27"/>
      <c r="H532" s="44"/>
      <c r="I532" s="27"/>
      <c r="K532" s="44"/>
      <c r="L532" s="27"/>
      <c r="N532" s="44"/>
      <c r="O532" s="27"/>
      <c r="Q532" s="44"/>
      <c r="R532" s="27"/>
      <c r="T532" s="44"/>
      <c r="U532" s="27"/>
      <c r="W532" s="44"/>
      <c r="X532" s="27"/>
      <c r="Z532" s="44"/>
      <c r="AA532" s="27"/>
      <c r="AC532" s="44"/>
      <c r="AD532" s="27"/>
      <c r="AF532" s="44"/>
      <c r="AG532" s="27"/>
      <c r="AH532" s="8"/>
      <c r="AI532" s="44"/>
      <c r="AJ532" s="27"/>
    </row>
    <row r="533">
      <c r="B533" s="44"/>
      <c r="C533" s="27"/>
      <c r="E533" s="44"/>
      <c r="F533" s="27"/>
      <c r="H533" s="44"/>
      <c r="I533" s="27"/>
      <c r="K533" s="44"/>
      <c r="L533" s="27"/>
      <c r="N533" s="44"/>
      <c r="O533" s="27"/>
      <c r="Q533" s="44"/>
      <c r="R533" s="27"/>
      <c r="T533" s="44"/>
      <c r="U533" s="27"/>
      <c r="W533" s="44"/>
      <c r="X533" s="27"/>
      <c r="Z533" s="44"/>
      <c r="AA533" s="27"/>
      <c r="AC533" s="44"/>
      <c r="AD533" s="27"/>
      <c r="AF533" s="44"/>
      <c r="AG533" s="27"/>
      <c r="AH533" s="8"/>
      <c r="AI533" s="44"/>
      <c r="AJ533" s="27"/>
    </row>
    <row r="534">
      <c r="B534" s="44"/>
      <c r="C534" s="27"/>
      <c r="E534" s="44"/>
      <c r="F534" s="27"/>
      <c r="H534" s="44"/>
      <c r="I534" s="27"/>
      <c r="K534" s="44"/>
      <c r="L534" s="27"/>
      <c r="N534" s="44"/>
      <c r="O534" s="27"/>
      <c r="Q534" s="44"/>
      <c r="R534" s="27"/>
      <c r="T534" s="44"/>
      <c r="U534" s="27"/>
      <c r="W534" s="44"/>
      <c r="X534" s="27"/>
      <c r="Z534" s="44"/>
      <c r="AA534" s="27"/>
      <c r="AC534" s="44"/>
      <c r="AD534" s="27"/>
      <c r="AF534" s="44"/>
      <c r="AG534" s="27"/>
      <c r="AH534" s="8"/>
      <c r="AI534" s="44"/>
      <c r="AJ534" s="27"/>
    </row>
    <row r="535">
      <c r="B535" s="44"/>
      <c r="C535" s="27"/>
      <c r="E535" s="44"/>
      <c r="F535" s="27"/>
      <c r="H535" s="44"/>
      <c r="I535" s="27"/>
      <c r="K535" s="44"/>
      <c r="L535" s="27"/>
      <c r="N535" s="44"/>
      <c r="O535" s="27"/>
      <c r="Q535" s="44"/>
      <c r="R535" s="27"/>
      <c r="T535" s="44"/>
      <c r="U535" s="27"/>
      <c r="W535" s="44"/>
      <c r="X535" s="27"/>
      <c r="Z535" s="44"/>
      <c r="AA535" s="27"/>
      <c r="AC535" s="44"/>
      <c r="AD535" s="27"/>
      <c r="AF535" s="44"/>
      <c r="AG535" s="27"/>
      <c r="AH535" s="8"/>
      <c r="AI535" s="44"/>
      <c r="AJ535" s="27"/>
    </row>
    <row r="536">
      <c r="B536" s="44"/>
      <c r="C536" s="27"/>
      <c r="E536" s="44"/>
      <c r="F536" s="27"/>
      <c r="H536" s="44"/>
      <c r="I536" s="27"/>
      <c r="K536" s="44"/>
      <c r="L536" s="27"/>
      <c r="N536" s="44"/>
      <c r="O536" s="27"/>
      <c r="Q536" s="44"/>
      <c r="R536" s="27"/>
      <c r="T536" s="44"/>
      <c r="U536" s="27"/>
      <c r="W536" s="44"/>
      <c r="X536" s="27"/>
      <c r="Z536" s="44"/>
      <c r="AA536" s="27"/>
      <c r="AC536" s="44"/>
      <c r="AD536" s="27"/>
      <c r="AF536" s="44"/>
      <c r="AG536" s="27"/>
      <c r="AH536" s="8"/>
      <c r="AI536" s="44"/>
      <c r="AJ536" s="27"/>
    </row>
    <row r="537">
      <c r="B537" s="44"/>
      <c r="C537" s="27"/>
      <c r="E537" s="44"/>
      <c r="F537" s="27"/>
      <c r="H537" s="44"/>
      <c r="I537" s="27"/>
      <c r="K537" s="44"/>
      <c r="L537" s="27"/>
      <c r="N537" s="44"/>
      <c r="O537" s="27"/>
      <c r="Q537" s="44"/>
      <c r="R537" s="27"/>
      <c r="T537" s="44"/>
      <c r="U537" s="27"/>
      <c r="W537" s="44"/>
      <c r="X537" s="27"/>
      <c r="Z537" s="44"/>
      <c r="AA537" s="27"/>
      <c r="AC537" s="44"/>
      <c r="AD537" s="27"/>
      <c r="AF537" s="44"/>
      <c r="AG537" s="27"/>
      <c r="AH537" s="8"/>
      <c r="AI537" s="44"/>
      <c r="AJ537" s="27"/>
    </row>
    <row r="538">
      <c r="B538" s="44"/>
      <c r="C538" s="27"/>
      <c r="E538" s="44"/>
      <c r="F538" s="27"/>
      <c r="H538" s="44"/>
      <c r="I538" s="27"/>
      <c r="K538" s="44"/>
      <c r="L538" s="27"/>
      <c r="N538" s="44"/>
      <c r="O538" s="27"/>
      <c r="Q538" s="44"/>
      <c r="R538" s="27"/>
      <c r="T538" s="44"/>
      <c r="U538" s="27"/>
      <c r="W538" s="44"/>
      <c r="X538" s="27"/>
      <c r="Z538" s="44"/>
      <c r="AA538" s="27"/>
      <c r="AC538" s="44"/>
      <c r="AD538" s="27"/>
      <c r="AF538" s="44"/>
      <c r="AG538" s="27"/>
      <c r="AH538" s="8"/>
      <c r="AI538" s="44"/>
      <c r="AJ538" s="27"/>
    </row>
    <row r="539">
      <c r="B539" s="44"/>
      <c r="C539" s="27"/>
      <c r="E539" s="44"/>
      <c r="F539" s="27"/>
      <c r="H539" s="44"/>
      <c r="I539" s="27"/>
      <c r="K539" s="44"/>
      <c r="L539" s="27"/>
      <c r="N539" s="44"/>
      <c r="O539" s="27"/>
      <c r="Q539" s="44"/>
      <c r="R539" s="27"/>
      <c r="T539" s="44"/>
      <c r="U539" s="27"/>
      <c r="W539" s="44"/>
      <c r="X539" s="27"/>
      <c r="Z539" s="44"/>
      <c r="AA539" s="27"/>
      <c r="AC539" s="44"/>
      <c r="AD539" s="27"/>
      <c r="AF539" s="44"/>
      <c r="AG539" s="27"/>
      <c r="AH539" s="8"/>
      <c r="AI539" s="44"/>
      <c r="AJ539" s="27"/>
    </row>
    <row r="540">
      <c r="B540" s="44"/>
      <c r="C540" s="27"/>
      <c r="E540" s="44"/>
      <c r="F540" s="27"/>
      <c r="H540" s="44"/>
      <c r="I540" s="27"/>
      <c r="K540" s="44"/>
      <c r="L540" s="27"/>
      <c r="N540" s="44"/>
      <c r="O540" s="27"/>
      <c r="Q540" s="44"/>
      <c r="R540" s="27"/>
      <c r="T540" s="44"/>
      <c r="U540" s="27"/>
      <c r="W540" s="44"/>
      <c r="X540" s="27"/>
      <c r="Z540" s="44"/>
      <c r="AA540" s="27"/>
      <c r="AC540" s="44"/>
      <c r="AD540" s="27"/>
      <c r="AF540" s="44"/>
      <c r="AG540" s="27"/>
      <c r="AH540" s="8"/>
      <c r="AI540" s="44"/>
      <c r="AJ540" s="27"/>
    </row>
    <row r="541">
      <c r="B541" s="44"/>
      <c r="C541" s="27"/>
      <c r="E541" s="44"/>
      <c r="F541" s="27"/>
      <c r="H541" s="44"/>
      <c r="I541" s="27"/>
      <c r="K541" s="44"/>
      <c r="L541" s="27"/>
      <c r="N541" s="44"/>
      <c r="O541" s="27"/>
      <c r="Q541" s="44"/>
      <c r="R541" s="27"/>
      <c r="T541" s="44"/>
      <c r="U541" s="27"/>
      <c r="W541" s="44"/>
      <c r="X541" s="27"/>
      <c r="Z541" s="44"/>
      <c r="AA541" s="27"/>
      <c r="AC541" s="44"/>
      <c r="AD541" s="27"/>
      <c r="AF541" s="44"/>
      <c r="AG541" s="27"/>
      <c r="AH541" s="8"/>
      <c r="AI541" s="44"/>
      <c r="AJ541" s="27"/>
    </row>
    <row r="542">
      <c r="B542" s="44"/>
      <c r="C542" s="27"/>
      <c r="E542" s="44"/>
      <c r="F542" s="27"/>
      <c r="H542" s="44"/>
      <c r="I542" s="27"/>
      <c r="K542" s="44"/>
      <c r="L542" s="27"/>
      <c r="N542" s="44"/>
      <c r="O542" s="27"/>
      <c r="Q542" s="44"/>
      <c r="R542" s="27"/>
      <c r="T542" s="44"/>
      <c r="U542" s="27"/>
      <c r="W542" s="44"/>
      <c r="X542" s="27"/>
      <c r="Z542" s="44"/>
      <c r="AA542" s="27"/>
      <c r="AC542" s="44"/>
      <c r="AD542" s="27"/>
      <c r="AF542" s="44"/>
      <c r="AG542" s="27"/>
      <c r="AH542" s="8"/>
      <c r="AI542" s="44"/>
      <c r="AJ542" s="27"/>
    </row>
    <row r="543">
      <c r="B543" s="44"/>
      <c r="C543" s="27"/>
      <c r="E543" s="44"/>
      <c r="F543" s="27"/>
      <c r="H543" s="44"/>
      <c r="I543" s="27"/>
      <c r="K543" s="44"/>
      <c r="L543" s="27"/>
      <c r="N543" s="44"/>
      <c r="O543" s="27"/>
      <c r="Q543" s="44"/>
      <c r="R543" s="27"/>
      <c r="T543" s="44"/>
      <c r="U543" s="27"/>
      <c r="W543" s="44"/>
      <c r="X543" s="27"/>
      <c r="Z543" s="44"/>
      <c r="AA543" s="27"/>
      <c r="AC543" s="44"/>
      <c r="AD543" s="27"/>
      <c r="AF543" s="44"/>
      <c r="AG543" s="27"/>
      <c r="AH543" s="8"/>
      <c r="AI543" s="44"/>
      <c r="AJ543" s="27"/>
    </row>
    <row r="544">
      <c r="B544" s="44"/>
      <c r="C544" s="27"/>
      <c r="E544" s="44"/>
      <c r="F544" s="27"/>
      <c r="H544" s="44"/>
      <c r="I544" s="27"/>
      <c r="K544" s="44"/>
      <c r="L544" s="27"/>
      <c r="N544" s="44"/>
      <c r="O544" s="27"/>
      <c r="Q544" s="44"/>
      <c r="R544" s="27"/>
      <c r="T544" s="44"/>
      <c r="U544" s="27"/>
      <c r="W544" s="44"/>
      <c r="X544" s="27"/>
      <c r="Z544" s="44"/>
      <c r="AA544" s="27"/>
      <c r="AC544" s="44"/>
      <c r="AD544" s="27"/>
      <c r="AF544" s="44"/>
      <c r="AG544" s="27"/>
      <c r="AH544" s="8"/>
      <c r="AI544" s="44"/>
      <c r="AJ544" s="27"/>
    </row>
    <row r="545">
      <c r="B545" s="44"/>
      <c r="C545" s="27"/>
      <c r="E545" s="44"/>
      <c r="F545" s="27"/>
      <c r="H545" s="44"/>
      <c r="I545" s="27"/>
      <c r="K545" s="44"/>
      <c r="L545" s="27"/>
      <c r="N545" s="44"/>
      <c r="O545" s="27"/>
      <c r="Q545" s="44"/>
      <c r="R545" s="27"/>
      <c r="T545" s="44"/>
      <c r="U545" s="27"/>
      <c r="W545" s="44"/>
      <c r="X545" s="27"/>
      <c r="Z545" s="44"/>
      <c r="AA545" s="27"/>
      <c r="AC545" s="44"/>
      <c r="AD545" s="27"/>
      <c r="AF545" s="44"/>
      <c r="AG545" s="27"/>
      <c r="AH545" s="8"/>
      <c r="AI545" s="44"/>
      <c r="AJ545" s="27"/>
    </row>
    <row r="546">
      <c r="B546" s="44"/>
      <c r="C546" s="27"/>
      <c r="E546" s="44"/>
      <c r="F546" s="27"/>
      <c r="H546" s="44"/>
      <c r="I546" s="27"/>
      <c r="K546" s="44"/>
      <c r="L546" s="27"/>
      <c r="N546" s="44"/>
      <c r="O546" s="27"/>
      <c r="Q546" s="44"/>
      <c r="R546" s="27"/>
      <c r="T546" s="44"/>
      <c r="U546" s="27"/>
      <c r="W546" s="44"/>
      <c r="X546" s="27"/>
      <c r="Z546" s="44"/>
      <c r="AA546" s="27"/>
      <c r="AC546" s="44"/>
      <c r="AD546" s="27"/>
      <c r="AF546" s="44"/>
      <c r="AG546" s="27"/>
      <c r="AH546" s="8"/>
      <c r="AI546" s="44"/>
      <c r="AJ546" s="27"/>
    </row>
    <row r="547">
      <c r="B547" s="44"/>
      <c r="C547" s="27"/>
      <c r="E547" s="44"/>
      <c r="F547" s="27"/>
      <c r="H547" s="44"/>
      <c r="I547" s="27"/>
      <c r="K547" s="44"/>
      <c r="L547" s="27"/>
      <c r="N547" s="44"/>
      <c r="O547" s="27"/>
      <c r="Q547" s="44"/>
      <c r="R547" s="27"/>
      <c r="T547" s="44"/>
      <c r="U547" s="27"/>
      <c r="W547" s="44"/>
      <c r="X547" s="27"/>
      <c r="Z547" s="44"/>
      <c r="AA547" s="27"/>
      <c r="AC547" s="44"/>
      <c r="AD547" s="27"/>
      <c r="AF547" s="44"/>
      <c r="AG547" s="27"/>
      <c r="AH547" s="8"/>
      <c r="AI547" s="44"/>
      <c r="AJ547" s="27"/>
    </row>
    <row r="548">
      <c r="B548" s="44"/>
      <c r="C548" s="27"/>
      <c r="E548" s="44"/>
      <c r="F548" s="27"/>
      <c r="H548" s="44"/>
      <c r="I548" s="27"/>
      <c r="K548" s="44"/>
      <c r="L548" s="27"/>
      <c r="N548" s="44"/>
      <c r="O548" s="27"/>
      <c r="Q548" s="44"/>
      <c r="R548" s="27"/>
      <c r="T548" s="44"/>
      <c r="U548" s="27"/>
      <c r="W548" s="44"/>
      <c r="X548" s="27"/>
      <c r="Z548" s="44"/>
      <c r="AA548" s="27"/>
      <c r="AC548" s="44"/>
      <c r="AD548" s="27"/>
      <c r="AF548" s="44"/>
      <c r="AG548" s="27"/>
      <c r="AH548" s="8"/>
      <c r="AI548" s="44"/>
      <c r="AJ548" s="27"/>
    </row>
    <row r="549">
      <c r="B549" s="44"/>
      <c r="C549" s="27"/>
      <c r="E549" s="44"/>
      <c r="F549" s="27"/>
      <c r="H549" s="44"/>
      <c r="I549" s="27"/>
      <c r="K549" s="44"/>
      <c r="L549" s="27"/>
      <c r="N549" s="44"/>
      <c r="O549" s="27"/>
      <c r="Q549" s="44"/>
      <c r="R549" s="27"/>
      <c r="T549" s="44"/>
      <c r="U549" s="27"/>
      <c r="W549" s="44"/>
      <c r="X549" s="27"/>
      <c r="Z549" s="44"/>
      <c r="AA549" s="27"/>
      <c r="AC549" s="44"/>
      <c r="AD549" s="27"/>
      <c r="AF549" s="44"/>
      <c r="AG549" s="27"/>
      <c r="AH549" s="8"/>
      <c r="AI549" s="44"/>
      <c r="AJ549" s="27"/>
    </row>
    <row r="550">
      <c r="B550" s="44"/>
      <c r="C550" s="27"/>
      <c r="E550" s="44"/>
      <c r="F550" s="27"/>
      <c r="H550" s="44"/>
      <c r="I550" s="27"/>
      <c r="K550" s="44"/>
      <c r="L550" s="27"/>
      <c r="N550" s="44"/>
      <c r="O550" s="27"/>
      <c r="Q550" s="44"/>
      <c r="R550" s="27"/>
      <c r="T550" s="44"/>
      <c r="U550" s="27"/>
      <c r="W550" s="44"/>
      <c r="X550" s="27"/>
      <c r="Z550" s="44"/>
      <c r="AA550" s="27"/>
      <c r="AC550" s="44"/>
      <c r="AD550" s="27"/>
      <c r="AF550" s="44"/>
      <c r="AG550" s="27"/>
      <c r="AH550" s="8"/>
      <c r="AI550" s="44"/>
      <c r="AJ550" s="27"/>
    </row>
    <row r="551">
      <c r="B551" s="44"/>
      <c r="C551" s="27"/>
      <c r="E551" s="44"/>
      <c r="F551" s="27"/>
      <c r="H551" s="44"/>
      <c r="I551" s="27"/>
      <c r="K551" s="44"/>
      <c r="L551" s="27"/>
      <c r="N551" s="44"/>
      <c r="O551" s="27"/>
      <c r="Q551" s="44"/>
      <c r="R551" s="27"/>
      <c r="T551" s="44"/>
      <c r="U551" s="27"/>
      <c r="W551" s="44"/>
      <c r="X551" s="27"/>
      <c r="Z551" s="44"/>
      <c r="AA551" s="27"/>
      <c r="AC551" s="44"/>
      <c r="AD551" s="27"/>
      <c r="AF551" s="44"/>
      <c r="AG551" s="27"/>
      <c r="AH551" s="8"/>
      <c r="AI551" s="44"/>
      <c r="AJ551" s="27"/>
    </row>
    <row r="552">
      <c r="B552" s="44"/>
      <c r="C552" s="27"/>
      <c r="E552" s="44"/>
      <c r="F552" s="27"/>
      <c r="H552" s="44"/>
      <c r="I552" s="27"/>
      <c r="K552" s="44"/>
      <c r="L552" s="27"/>
      <c r="N552" s="44"/>
      <c r="O552" s="27"/>
      <c r="Q552" s="44"/>
      <c r="R552" s="27"/>
      <c r="T552" s="44"/>
      <c r="U552" s="27"/>
      <c r="W552" s="44"/>
      <c r="X552" s="27"/>
      <c r="Z552" s="44"/>
      <c r="AA552" s="27"/>
      <c r="AC552" s="44"/>
      <c r="AD552" s="27"/>
      <c r="AF552" s="44"/>
      <c r="AG552" s="27"/>
      <c r="AH552" s="8"/>
      <c r="AI552" s="44"/>
      <c r="AJ552" s="27"/>
    </row>
    <row r="553">
      <c r="B553" s="44"/>
      <c r="C553" s="27"/>
      <c r="E553" s="44"/>
      <c r="F553" s="27"/>
      <c r="H553" s="44"/>
      <c r="I553" s="27"/>
      <c r="K553" s="44"/>
      <c r="L553" s="27"/>
      <c r="N553" s="44"/>
      <c r="O553" s="27"/>
      <c r="Q553" s="44"/>
      <c r="R553" s="27"/>
      <c r="T553" s="44"/>
      <c r="U553" s="27"/>
      <c r="W553" s="44"/>
      <c r="X553" s="27"/>
      <c r="Z553" s="44"/>
      <c r="AA553" s="27"/>
      <c r="AC553" s="44"/>
      <c r="AD553" s="27"/>
      <c r="AF553" s="44"/>
      <c r="AG553" s="27"/>
      <c r="AH553" s="8"/>
      <c r="AI553" s="44"/>
      <c r="AJ553" s="27"/>
    </row>
    <row r="554">
      <c r="B554" s="44"/>
      <c r="C554" s="27"/>
      <c r="E554" s="44"/>
      <c r="F554" s="27"/>
      <c r="H554" s="44"/>
      <c r="I554" s="27"/>
      <c r="K554" s="44"/>
      <c r="L554" s="27"/>
      <c r="N554" s="44"/>
      <c r="O554" s="27"/>
      <c r="Q554" s="44"/>
      <c r="R554" s="27"/>
      <c r="T554" s="44"/>
      <c r="U554" s="27"/>
      <c r="W554" s="44"/>
      <c r="X554" s="27"/>
      <c r="Z554" s="44"/>
      <c r="AA554" s="27"/>
      <c r="AC554" s="44"/>
      <c r="AD554" s="27"/>
      <c r="AF554" s="44"/>
      <c r="AG554" s="27"/>
      <c r="AH554" s="8"/>
      <c r="AI554" s="44"/>
      <c r="AJ554" s="27"/>
    </row>
    <row r="555">
      <c r="B555" s="44"/>
      <c r="C555" s="27"/>
      <c r="E555" s="44"/>
      <c r="F555" s="27"/>
      <c r="H555" s="44"/>
      <c r="I555" s="27"/>
      <c r="K555" s="44"/>
      <c r="L555" s="27"/>
      <c r="N555" s="44"/>
      <c r="O555" s="27"/>
      <c r="Q555" s="44"/>
      <c r="R555" s="27"/>
      <c r="T555" s="44"/>
      <c r="U555" s="27"/>
      <c r="W555" s="44"/>
      <c r="X555" s="27"/>
      <c r="Z555" s="44"/>
      <c r="AA555" s="27"/>
      <c r="AC555" s="44"/>
      <c r="AD555" s="27"/>
      <c r="AF555" s="44"/>
      <c r="AG555" s="27"/>
      <c r="AH555" s="8"/>
      <c r="AI555" s="44"/>
      <c r="AJ555" s="27"/>
    </row>
    <row r="556">
      <c r="B556" s="44"/>
      <c r="C556" s="27"/>
      <c r="E556" s="44"/>
      <c r="F556" s="27"/>
      <c r="H556" s="44"/>
      <c r="I556" s="27"/>
      <c r="K556" s="44"/>
      <c r="L556" s="27"/>
      <c r="N556" s="44"/>
      <c r="O556" s="27"/>
      <c r="Q556" s="44"/>
      <c r="R556" s="27"/>
      <c r="T556" s="44"/>
      <c r="U556" s="27"/>
      <c r="W556" s="44"/>
      <c r="X556" s="27"/>
      <c r="Z556" s="44"/>
      <c r="AA556" s="27"/>
      <c r="AC556" s="44"/>
      <c r="AD556" s="27"/>
      <c r="AF556" s="44"/>
      <c r="AG556" s="27"/>
      <c r="AH556" s="8"/>
      <c r="AI556" s="44"/>
      <c r="AJ556" s="27"/>
    </row>
    <row r="557">
      <c r="B557" s="44"/>
      <c r="C557" s="27"/>
      <c r="E557" s="44"/>
      <c r="F557" s="27"/>
      <c r="H557" s="44"/>
      <c r="I557" s="27"/>
      <c r="K557" s="44"/>
      <c r="L557" s="27"/>
      <c r="N557" s="44"/>
      <c r="O557" s="27"/>
      <c r="Q557" s="44"/>
      <c r="R557" s="27"/>
      <c r="T557" s="44"/>
      <c r="U557" s="27"/>
      <c r="W557" s="44"/>
      <c r="X557" s="27"/>
      <c r="Z557" s="44"/>
      <c r="AA557" s="27"/>
      <c r="AC557" s="44"/>
      <c r="AD557" s="27"/>
      <c r="AF557" s="44"/>
      <c r="AG557" s="27"/>
      <c r="AH557" s="8"/>
      <c r="AI557" s="44"/>
      <c r="AJ557" s="27"/>
    </row>
    <row r="558">
      <c r="B558" s="44"/>
      <c r="C558" s="27"/>
      <c r="E558" s="44"/>
      <c r="F558" s="27"/>
      <c r="H558" s="44"/>
      <c r="I558" s="27"/>
      <c r="K558" s="44"/>
      <c r="L558" s="27"/>
      <c r="N558" s="44"/>
      <c r="O558" s="27"/>
      <c r="Q558" s="44"/>
      <c r="R558" s="27"/>
      <c r="T558" s="44"/>
      <c r="U558" s="27"/>
      <c r="W558" s="44"/>
      <c r="X558" s="27"/>
      <c r="Z558" s="44"/>
      <c r="AA558" s="27"/>
      <c r="AC558" s="44"/>
      <c r="AD558" s="27"/>
      <c r="AF558" s="44"/>
      <c r="AG558" s="27"/>
      <c r="AH558" s="8"/>
      <c r="AI558" s="44"/>
      <c r="AJ558" s="27"/>
    </row>
    <row r="559">
      <c r="B559" s="44"/>
      <c r="C559" s="27"/>
      <c r="E559" s="44"/>
      <c r="F559" s="27"/>
      <c r="H559" s="44"/>
      <c r="I559" s="27"/>
      <c r="K559" s="44"/>
      <c r="L559" s="27"/>
      <c r="N559" s="44"/>
      <c r="O559" s="27"/>
      <c r="Q559" s="44"/>
      <c r="R559" s="27"/>
      <c r="T559" s="44"/>
      <c r="U559" s="27"/>
      <c r="W559" s="44"/>
      <c r="X559" s="27"/>
      <c r="Z559" s="44"/>
      <c r="AA559" s="27"/>
      <c r="AC559" s="44"/>
      <c r="AD559" s="27"/>
      <c r="AF559" s="44"/>
      <c r="AG559" s="27"/>
      <c r="AH559" s="8"/>
      <c r="AI559" s="44"/>
      <c r="AJ559" s="27"/>
    </row>
    <row r="560">
      <c r="B560" s="44"/>
      <c r="C560" s="27"/>
      <c r="E560" s="44"/>
      <c r="F560" s="27"/>
      <c r="H560" s="44"/>
      <c r="I560" s="27"/>
      <c r="K560" s="44"/>
      <c r="L560" s="27"/>
      <c r="N560" s="44"/>
      <c r="O560" s="27"/>
      <c r="Q560" s="44"/>
      <c r="R560" s="27"/>
      <c r="T560" s="44"/>
      <c r="U560" s="27"/>
      <c r="W560" s="44"/>
      <c r="X560" s="27"/>
      <c r="Z560" s="44"/>
      <c r="AA560" s="27"/>
      <c r="AC560" s="44"/>
      <c r="AD560" s="27"/>
      <c r="AF560" s="44"/>
      <c r="AG560" s="27"/>
      <c r="AH560" s="8"/>
      <c r="AI560" s="44"/>
      <c r="AJ560" s="27"/>
    </row>
    <row r="561">
      <c r="B561" s="44"/>
      <c r="C561" s="27"/>
      <c r="E561" s="44"/>
      <c r="F561" s="27"/>
      <c r="H561" s="44"/>
      <c r="I561" s="27"/>
      <c r="K561" s="44"/>
      <c r="L561" s="27"/>
      <c r="N561" s="44"/>
      <c r="O561" s="27"/>
      <c r="Q561" s="44"/>
      <c r="R561" s="27"/>
      <c r="T561" s="44"/>
      <c r="U561" s="27"/>
      <c r="W561" s="44"/>
      <c r="X561" s="27"/>
      <c r="Z561" s="44"/>
      <c r="AA561" s="27"/>
      <c r="AC561" s="44"/>
      <c r="AD561" s="27"/>
      <c r="AF561" s="44"/>
      <c r="AG561" s="27"/>
      <c r="AH561" s="8"/>
      <c r="AI561" s="44"/>
      <c r="AJ561" s="27"/>
    </row>
    <row r="562">
      <c r="B562" s="44"/>
      <c r="C562" s="27"/>
      <c r="E562" s="44"/>
      <c r="F562" s="27"/>
      <c r="H562" s="44"/>
      <c r="I562" s="27"/>
      <c r="K562" s="44"/>
      <c r="L562" s="27"/>
      <c r="N562" s="44"/>
      <c r="O562" s="27"/>
      <c r="Q562" s="44"/>
      <c r="R562" s="27"/>
      <c r="T562" s="44"/>
      <c r="U562" s="27"/>
      <c r="W562" s="44"/>
      <c r="X562" s="27"/>
      <c r="Z562" s="44"/>
      <c r="AA562" s="27"/>
      <c r="AC562" s="44"/>
      <c r="AD562" s="27"/>
      <c r="AF562" s="44"/>
      <c r="AG562" s="27"/>
      <c r="AH562" s="8"/>
      <c r="AI562" s="44"/>
      <c r="AJ562" s="27"/>
    </row>
    <row r="563">
      <c r="B563" s="44"/>
      <c r="C563" s="27"/>
      <c r="E563" s="44"/>
      <c r="F563" s="27"/>
      <c r="H563" s="44"/>
      <c r="I563" s="27"/>
      <c r="K563" s="44"/>
      <c r="L563" s="27"/>
      <c r="N563" s="44"/>
      <c r="O563" s="27"/>
      <c r="Q563" s="44"/>
      <c r="R563" s="27"/>
      <c r="T563" s="44"/>
      <c r="U563" s="27"/>
      <c r="W563" s="44"/>
      <c r="X563" s="27"/>
      <c r="Z563" s="44"/>
      <c r="AA563" s="27"/>
      <c r="AC563" s="44"/>
      <c r="AD563" s="27"/>
      <c r="AF563" s="44"/>
      <c r="AG563" s="27"/>
      <c r="AH563" s="8"/>
      <c r="AI563" s="44"/>
      <c r="AJ563" s="27"/>
    </row>
    <row r="564">
      <c r="B564" s="44"/>
      <c r="C564" s="27"/>
      <c r="E564" s="44"/>
      <c r="F564" s="27"/>
      <c r="H564" s="44"/>
      <c r="I564" s="27"/>
      <c r="K564" s="44"/>
      <c r="L564" s="27"/>
      <c r="N564" s="44"/>
      <c r="O564" s="27"/>
      <c r="Q564" s="44"/>
      <c r="R564" s="27"/>
      <c r="T564" s="44"/>
      <c r="U564" s="27"/>
      <c r="W564" s="44"/>
      <c r="X564" s="27"/>
      <c r="Z564" s="44"/>
      <c r="AA564" s="27"/>
      <c r="AC564" s="44"/>
      <c r="AD564" s="27"/>
      <c r="AF564" s="44"/>
      <c r="AG564" s="27"/>
      <c r="AH564" s="8"/>
      <c r="AI564" s="44"/>
      <c r="AJ564" s="27"/>
    </row>
    <row r="565">
      <c r="B565" s="44"/>
      <c r="C565" s="27"/>
      <c r="E565" s="44"/>
      <c r="F565" s="27"/>
      <c r="H565" s="44"/>
      <c r="I565" s="27"/>
      <c r="K565" s="44"/>
      <c r="L565" s="27"/>
      <c r="N565" s="44"/>
      <c r="O565" s="27"/>
      <c r="Q565" s="44"/>
      <c r="R565" s="27"/>
      <c r="T565" s="44"/>
      <c r="U565" s="27"/>
      <c r="W565" s="44"/>
      <c r="X565" s="27"/>
      <c r="Z565" s="44"/>
      <c r="AA565" s="27"/>
      <c r="AC565" s="44"/>
      <c r="AD565" s="27"/>
      <c r="AF565" s="44"/>
      <c r="AG565" s="27"/>
      <c r="AH565" s="8"/>
      <c r="AI565" s="44"/>
      <c r="AJ565" s="27"/>
    </row>
    <row r="566">
      <c r="B566" s="44"/>
      <c r="C566" s="27"/>
      <c r="E566" s="44"/>
      <c r="F566" s="27"/>
      <c r="H566" s="44"/>
      <c r="I566" s="27"/>
      <c r="K566" s="44"/>
      <c r="L566" s="27"/>
      <c r="N566" s="44"/>
      <c r="O566" s="27"/>
      <c r="Q566" s="44"/>
      <c r="R566" s="27"/>
      <c r="T566" s="44"/>
      <c r="U566" s="27"/>
      <c r="W566" s="44"/>
      <c r="X566" s="27"/>
      <c r="Z566" s="44"/>
      <c r="AA566" s="27"/>
      <c r="AC566" s="44"/>
      <c r="AD566" s="27"/>
      <c r="AF566" s="44"/>
      <c r="AG566" s="27"/>
      <c r="AH566" s="8"/>
      <c r="AI566" s="44"/>
      <c r="AJ566" s="27"/>
    </row>
    <row r="567">
      <c r="B567" s="44"/>
      <c r="C567" s="27"/>
      <c r="E567" s="44"/>
      <c r="F567" s="27"/>
      <c r="H567" s="44"/>
      <c r="I567" s="27"/>
      <c r="K567" s="44"/>
      <c r="L567" s="27"/>
      <c r="N567" s="44"/>
      <c r="O567" s="27"/>
      <c r="Q567" s="44"/>
      <c r="R567" s="27"/>
      <c r="T567" s="44"/>
      <c r="U567" s="27"/>
      <c r="W567" s="44"/>
      <c r="X567" s="27"/>
      <c r="Z567" s="44"/>
      <c r="AA567" s="27"/>
      <c r="AC567" s="44"/>
      <c r="AD567" s="27"/>
      <c r="AF567" s="44"/>
      <c r="AG567" s="27"/>
      <c r="AH567" s="8"/>
      <c r="AI567" s="44"/>
      <c r="AJ567" s="27"/>
    </row>
    <row r="568">
      <c r="B568" s="44"/>
      <c r="C568" s="27"/>
      <c r="E568" s="44"/>
      <c r="F568" s="27"/>
      <c r="H568" s="44"/>
      <c r="I568" s="27"/>
      <c r="K568" s="44"/>
      <c r="L568" s="27"/>
      <c r="N568" s="44"/>
      <c r="O568" s="27"/>
      <c r="Q568" s="44"/>
      <c r="R568" s="27"/>
      <c r="T568" s="44"/>
      <c r="U568" s="27"/>
      <c r="W568" s="44"/>
      <c r="X568" s="27"/>
      <c r="Z568" s="44"/>
      <c r="AA568" s="27"/>
      <c r="AC568" s="44"/>
      <c r="AD568" s="27"/>
      <c r="AF568" s="44"/>
      <c r="AG568" s="27"/>
      <c r="AH568" s="8"/>
      <c r="AI568" s="44"/>
      <c r="AJ568" s="27"/>
    </row>
    <row r="569">
      <c r="B569" s="44"/>
      <c r="C569" s="27"/>
      <c r="E569" s="44"/>
      <c r="F569" s="27"/>
      <c r="H569" s="44"/>
      <c r="I569" s="27"/>
      <c r="K569" s="44"/>
      <c r="L569" s="27"/>
      <c r="N569" s="44"/>
      <c r="O569" s="27"/>
      <c r="Q569" s="44"/>
      <c r="R569" s="27"/>
      <c r="T569" s="44"/>
      <c r="U569" s="27"/>
      <c r="W569" s="44"/>
      <c r="X569" s="27"/>
      <c r="Z569" s="44"/>
      <c r="AA569" s="27"/>
      <c r="AC569" s="44"/>
      <c r="AD569" s="27"/>
      <c r="AF569" s="44"/>
      <c r="AG569" s="27"/>
      <c r="AH569" s="8"/>
      <c r="AI569" s="44"/>
      <c r="AJ569" s="27"/>
    </row>
    <row r="570">
      <c r="B570" s="44"/>
      <c r="C570" s="27"/>
      <c r="E570" s="44"/>
      <c r="F570" s="27"/>
      <c r="H570" s="44"/>
      <c r="I570" s="27"/>
      <c r="K570" s="44"/>
      <c r="L570" s="27"/>
      <c r="N570" s="44"/>
      <c r="O570" s="27"/>
      <c r="Q570" s="44"/>
      <c r="R570" s="27"/>
      <c r="T570" s="44"/>
      <c r="U570" s="27"/>
      <c r="W570" s="44"/>
      <c r="X570" s="27"/>
      <c r="Z570" s="44"/>
      <c r="AA570" s="27"/>
      <c r="AC570" s="44"/>
      <c r="AD570" s="27"/>
      <c r="AF570" s="44"/>
      <c r="AG570" s="27"/>
      <c r="AH570" s="8"/>
      <c r="AI570" s="44"/>
      <c r="AJ570" s="27"/>
    </row>
    <row r="571">
      <c r="B571" s="44"/>
      <c r="C571" s="27"/>
      <c r="E571" s="44"/>
      <c r="F571" s="27"/>
      <c r="H571" s="44"/>
      <c r="I571" s="27"/>
      <c r="K571" s="44"/>
      <c r="L571" s="27"/>
      <c r="N571" s="44"/>
      <c r="O571" s="27"/>
      <c r="Q571" s="44"/>
      <c r="R571" s="27"/>
      <c r="T571" s="44"/>
      <c r="U571" s="27"/>
      <c r="W571" s="44"/>
      <c r="X571" s="27"/>
      <c r="Z571" s="44"/>
      <c r="AA571" s="27"/>
      <c r="AC571" s="44"/>
      <c r="AD571" s="27"/>
      <c r="AF571" s="44"/>
      <c r="AG571" s="27"/>
      <c r="AH571" s="8"/>
      <c r="AI571" s="44"/>
      <c r="AJ571" s="27"/>
    </row>
    <row r="572">
      <c r="B572" s="44"/>
      <c r="C572" s="27"/>
      <c r="E572" s="44"/>
      <c r="F572" s="27"/>
      <c r="H572" s="44"/>
      <c r="I572" s="27"/>
      <c r="K572" s="44"/>
      <c r="L572" s="27"/>
      <c r="N572" s="44"/>
      <c r="O572" s="27"/>
      <c r="Q572" s="44"/>
      <c r="R572" s="27"/>
      <c r="T572" s="44"/>
      <c r="U572" s="27"/>
      <c r="W572" s="44"/>
      <c r="X572" s="27"/>
      <c r="Z572" s="44"/>
      <c r="AA572" s="27"/>
      <c r="AC572" s="44"/>
      <c r="AD572" s="27"/>
      <c r="AF572" s="44"/>
      <c r="AG572" s="27"/>
      <c r="AH572" s="8"/>
      <c r="AI572" s="44"/>
      <c r="AJ572" s="27"/>
    </row>
    <row r="573">
      <c r="B573" s="44"/>
      <c r="C573" s="27"/>
      <c r="E573" s="44"/>
      <c r="F573" s="27"/>
      <c r="H573" s="44"/>
      <c r="I573" s="27"/>
      <c r="K573" s="44"/>
      <c r="L573" s="27"/>
      <c r="N573" s="44"/>
      <c r="O573" s="27"/>
      <c r="Q573" s="44"/>
      <c r="R573" s="27"/>
      <c r="T573" s="44"/>
      <c r="U573" s="27"/>
      <c r="W573" s="44"/>
      <c r="X573" s="27"/>
      <c r="Z573" s="44"/>
      <c r="AA573" s="27"/>
      <c r="AC573" s="44"/>
      <c r="AD573" s="27"/>
      <c r="AF573" s="44"/>
      <c r="AG573" s="27"/>
      <c r="AH573" s="8"/>
      <c r="AI573" s="44"/>
      <c r="AJ573" s="27"/>
    </row>
    <row r="574">
      <c r="B574" s="44"/>
      <c r="C574" s="27"/>
      <c r="E574" s="44"/>
      <c r="F574" s="27"/>
      <c r="H574" s="44"/>
      <c r="I574" s="27"/>
      <c r="K574" s="44"/>
      <c r="L574" s="27"/>
      <c r="N574" s="44"/>
      <c r="O574" s="27"/>
      <c r="Q574" s="44"/>
      <c r="R574" s="27"/>
      <c r="T574" s="44"/>
      <c r="U574" s="27"/>
      <c r="W574" s="44"/>
      <c r="X574" s="27"/>
      <c r="Z574" s="44"/>
      <c r="AA574" s="27"/>
      <c r="AC574" s="44"/>
      <c r="AD574" s="27"/>
      <c r="AF574" s="44"/>
      <c r="AG574" s="27"/>
      <c r="AH574" s="8"/>
      <c r="AI574" s="44"/>
      <c r="AJ574" s="27"/>
    </row>
    <row r="575">
      <c r="B575" s="44"/>
      <c r="C575" s="27"/>
      <c r="E575" s="44"/>
      <c r="F575" s="27"/>
      <c r="H575" s="44"/>
      <c r="I575" s="27"/>
      <c r="K575" s="44"/>
      <c r="L575" s="27"/>
      <c r="N575" s="44"/>
      <c r="O575" s="27"/>
      <c r="Q575" s="44"/>
      <c r="R575" s="27"/>
      <c r="T575" s="44"/>
      <c r="U575" s="27"/>
      <c r="W575" s="44"/>
      <c r="X575" s="27"/>
      <c r="Z575" s="44"/>
      <c r="AA575" s="27"/>
      <c r="AC575" s="44"/>
      <c r="AD575" s="27"/>
      <c r="AF575" s="44"/>
      <c r="AG575" s="27"/>
      <c r="AH575" s="8"/>
      <c r="AI575" s="44"/>
      <c r="AJ575" s="27"/>
    </row>
    <row r="576">
      <c r="B576" s="44"/>
      <c r="C576" s="27"/>
      <c r="E576" s="44"/>
      <c r="F576" s="27"/>
      <c r="H576" s="44"/>
      <c r="I576" s="27"/>
      <c r="K576" s="44"/>
      <c r="L576" s="27"/>
      <c r="N576" s="44"/>
      <c r="O576" s="27"/>
      <c r="Q576" s="44"/>
      <c r="R576" s="27"/>
      <c r="T576" s="44"/>
      <c r="U576" s="27"/>
      <c r="W576" s="44"/>
      <c r="X576" s="27"/>
      <c r="Z576" s="44"/>
      <c r="AA576" s="27"/>
      <c r="AC576" s="44"/>
      <c r="AD576" s="27"/>
      <c r="AF576" s="44"/>
      <c r="AG576" s="27"/>
      <c r="AH576" s="8"/>
      <c r="AI576" s="44"/>
      <c r="AJ576" s="27"/>
    </row>
    <row r="577">
      <c r="B577" s="44"/>
      <c r="C577" s="27"/>
      <c r="E577" s="44"/>
      <c r="F577" s="27"/>
      <c r="H577" s="44"/>
      <c r="I577" s="27"/>
      <c r="K577" s="44"/>
      <c r="L577" s="27"/>
      <c r="N577" s="44"/>
      <c r="O577" s="27"/>
      <c r="Q577" s="44"/>
      <c r="R577" s="27"/>
      <c r="T577" s="44"/>
      <c r="U577" s="27"/>
      <c r="W577" s="44"/>
      <c r="X577" s="27"/>
      <c r="Z577" s="44"/>
      <c r="AA577" s="27"/>
      <c r="AC577" s="44"/>
      <c r="AD577" s="27"/>
      <c r="AF577" s="44"/>
      <c r="AG577" s="27"/>
      <c r="AH577" s="8"/>
      <c r="AI577" s="44"/>
      <c r="AJ577" s="27"/>
    </row>
    <row r="578">
      <c r="B578" s="44"/>
      <c r="C578" s="27"/>
      <c r="E578" s="44"/>
      <c r="F578" s="27"/>
      <c r="H578" s="44"/>
      <c r="I578" s="27"/>
      <c r="K578" s="44"/>
      <c r="L578" s="27"/>
      <c r="N578" s="44"/>
      <c r="O578" s="27"/>
      <c r="Q578" s="44"/>
      <c r="R578" s="27"/>
      <c r="T578" s="44"/>
      <c r="U578" s="27"/>
      <c r="W578" s="44"/>
      <c r="X578" s="27"/>
      <c r="Z578" s="44"/>
      <c r="AA578" s="27"/>
      <c r="AC578" s="44"/>
      <c r="AD578" s="27"/>
      <c r="AF578" s="44"/>
      <c r="AG578" s="27"/>
      <c r="AH578" s="8"/>
      <c r="AI578" s="44"/>
      <c r="AJ578" s="27"/>
    </row>
    <row r="579">
      <c r="B579" s="44"/>
      <c r="C579" s="27"/>
      <c r="E579" s="44"/>
      <c r="F579" s="27"/>
      <c r="H579" s="44"/>
      <c r="I579" s="27"/>
      <c r="K579" s="44"/>
      <c r="L579" s="27"/>
      <c r="N579" s="44"/>
      <c r="O579" s="27"/>
      <c r="Q579" s="44"/>
      <c r="R579" s="27"/>
      <c r="T579" s="44"/>
      <c r="U579" s="27"/>
      <c r="W579" s="44"/>
      <c r="X579" s="27"/>
      <c r="Z579" s="44"/>
      <c r="AA579" s="27"/>
      <c r="AC579" s="44"/>
      <c r="AD579" s="27"/>
      <c r="AF579" s="44"/>
      <c r="AG579" s="27"/>
      <c r="AH579" s="8"/>
      <c r="AI579" s="44"/>
      <c r="AJ579" s="27"/>
    </row>
    <row r="580">
      <c r="B580" s="44"/>
      <c r="C580" s="27"/>
      <c r="E580" s="44"/>
      <c r="F580" s="27"/>
      <c r="H580" s="44"/>
      <c r="I580" s="27"/>
      <c r="K580" s="44"/>
      <c r="L580" s="27"/>
      <c r="N580" s="44"/>
      <c r="O580" s="27"/>
      <c r="Q580" s="44"/>
      <c r="R580" s="27"/>
      <c r="T580" s="44"/>
      <c r="U580" s="27"/>
      <c r="W580" s="44"/>
      <c r="X580" s="27"/>
      <c r="Z580" s="44"/>
      <c r="AA580" s="27"/>
      <c r="AC580" s="44"/>
      <c r="AD580" s="27"/>
      <c r="AF580" s="44"/>
      <c r="AG580" s="27"/>
      <c r="AH580" s="8"/>
      <c r="AI580" s="44"/>
      <c r="AJ580" s="27"/>
    </row>
    <row r="581">
      <c r="B581" s="44"/>
      <c r="C581" s="27"/>
      <c r="E581" s="44"/>
      <c r="F581" s="27"/>
      <c r="H581" s="44"/>
      <c r="I581" s="27"/>
      <c r="K581" s="44"/>
      <c r="L581" s="27"/>
      <c r="N581" s="44"/>
      <c r="O581" s="27"/>
      <c r="Q581" s="44"/>
      <c r="R581" s="27"/>
      <c r="T581" s="44"/>
      <c r="U581" s="27"/>
      <c r="W581" s="44"/>
      <c r="X581" s="27"/>
      <c r="Z581" s="44"/>
      <c r="AA581" s="27"/>
      <c r="AC581" s="44"/>
      <c r="AD581" s="27"/>
      <c r="AF581" s="44"/>
      <c r="AG581" s="27"/>
      <c r="AH581" s="8"/>
      <c r="AI581" s="44"/>
      <c r="AJ581" s="27"/>
    </row>
    <row r="582">
      <c r="B582" s="44"/>
      <c r="C582" s="27"/>
      <c r="E582" s="44"/>
      <c r="F582" s="27"/>
      <c r="H582" s="44"/>
      <c r="I582" s="27"/>
      <c r="K582" s="44"/>
      <c r="L582" s="27"/>
      <c r="N582" s="44"/>
      <c r="O582" s="27"/>
      <c r="Q582" s="44"/>
      <c r="R582" s="27"/>
      <c r="T582" s="44"/>
      <c r="U582" s="27"/>
      <c r="W582" s="44"/>
      <c r="X582" s="27"/>
      <c r="Z582" s="44"/>
      <c r="AA582" s="27"/>
      <c r="AC582" s="44"/>
      <c r="AD582" s="27"/>
      <c r="AF582" s="44"/>
      <c r="AG582" s="27"/>
      <c r="AH582" s="8"/>
      <c r="AI582" s="44"/>
      <c r="AJ582" s="27"/>
    </row>
    <row r="583">
      <c r="B583" s="44"/>
      <c r="C583" s="27"/>
      <c r="E583" s="44"/>
      <c r="F583" s="27"/>
      <c r="H583" s="44"/>
      <c r="I583" s="27"/>
      <c r="K583" s="44"/>
      <c r="L583" s="27"/>
      <c r="N583" s="44"/>
      <c r="O583" s="27"/>
      <c r="Q583" s="44"/>
      <c r="R583" s="27"/>
      <c r="T583" s="44"/>
      <c r="U583" s="27"/>
      <c r="W583" s="44"/>
      <c r="X583" s="27"/>
      <c r="Z583" s="44"/>
      <c r="AA583" s="27"/>
      <c r="AC583" s="44"/>
      <c r="AD583" s="27"/>
      <c r="AF583" s="44"/>
      <c r="AG583" s="27"/>
      <c r="AH583" s="8"/>
      <c r="AI583" s="44"/>
      <c r="AJ583" s="27"/>
    </row>
    <row r="584">
      <c r="B584" s="44"/>
      <c r="C584" s="27"/>
      <c r="E584" s="44"/>
      <c r="F584" s="27"/>
      <c r="H584" s="44"/>
      <c r="I584" s="27"/>
      <c r="K584" s="44"/>
      <c r="L584" s="27"/>
      <c r="N584" s="44"/>
      <c r="O584" s="27"/>
      <c r="Q584" s="44"/>
      <c r="R584" s="27"/>
      <c r="T584" s="44"/>
      <c r="U584" s="27"/>
      <c r="W584" s="44"/>
      <c r="X584" s="27"/>
      <c r="Z584" s="44"/>
      <c r="AA584" s="27"/>
      <c r="AC584" s="44"/>
      <c r="AD584" s="27"/>
      <c r="AF584" s="44"/>
      <c r="AG584" s="27"/>
      <c r="AH584" s="8"/>
      <c r="AI584" s="44"/>
      <c r="AJ584" s="27"/>
    </row>
    <row r="585">
      <c r="B585" s="44"/>
      <c r="C585" s="27"/>
      <c r="E585" s="44"/>
      <c r="F585" s="27"/>
      <c r="H585" s="44"/>
      <c r="I585" s="27"/>
      <c r="K585" s="44"/>
      <c r="L585" s="27"/>
      <c r="N585" s="44"/>
      <c r="O585" s="27"/>
      <c r="Q585" s="44"/>
      <c r="R585" s="27"/>
      <c r="T585" s="44"/>
      <c r="U585" s="27"/>
      <c r="W585" s="44"/>
      <c r="X585" s="27"/>
      <c r="Z585" s="44"/>
      <c r="AA585" s="27"/>
      <c r="AC585" s="44"/>
      <c r="AD585" s="27"/>
      <c r="AF585" s="44"/>
      <c r="AG585" s="27"/>
      <c r="AH585" s="8"/>
      <c r="AI585" s="44"/>
      <c r="AJ585" s="27"/>
    </row>
    <row r="586">
      <c r="B586" s="44"/>
      <c r="C586" s="27"/>
      <c r="E586" s="44"/>
      <c r="F586" s="27"/>
      <c r="H586" s="44"/>
      <c r="I586" s="27"/>
      <c r="K586" s="44"/>
      <c r="L586" s="27"/>
      <c r="N586" s="44"/>
      <c r="O586" s="27"/>
      <c r="Q586" s="44"/>
      <c r="R586" s="27"/>
      <c r="T586" s="44"/>
      <c r="U586" s="27"/>
      <c r="W586" s="44"/>
      <c r="X586" s="27"/>
      <c r="Z586" s="44"/>
      <c r="AA586" s="27"/>
      <c r="AC586" s="44"/>
      <c r="AD586" s="27"/>
      <c r="AF586" s="44"/>
      <c r="AG586" s="27"/>
      <c r="AH586" s="8"/>
      <c r="AI586" s="44"/>
      <c r="AJ586" s="27"/>
    </row>
    <row r="587">
      <c r="B587" s="44"/>
      <c r="C587" s="27"/>
      <c r="E587" s="44"/>
      <c r="F587" s="27"/>
      <c r="H587" s="44"/>
      <c r="I587" s="27"/>
      <c r="K587" s="44"/>
      <c r="L587" s="27"/>
      <c r="N587" s="44"/>
      <c r="O587" s="27"/>
      <c r="Q587" s="44"/>
      <c r="R587" s="27"/>
      <c r="T587" s="44"/>
      <c r="U587" s="27"/>
      <c r="W587" s="44"/>
      <c r="X587" s="27"/>
      <c r="Z587" s="44"/>
      <c r="AA587" s="27"/>
      <c r="AC587" s="44"/>
      <c r="AD587" s="27"/>
      <c r="AF587" s="44"/>
      <c r="AG587" s="27"/>
      <c r="AH587" s="8"/>
      <c r="AI587" s="44"/>
      <c r="AJ587" s="27"/>
    </row>
    <row r="588">
      <c r="B588" s="44"/>
      <c r="C588" s="27"/>
      <c r="E588" s="44"/>
      <c r="F588" s="27"/>
      <c r="H588" s="44"/>
      <c r="I588" s="27"/>
      <c r="K588" s="44"/>
      <c r="L588" s="27"/>
      <c r="N588" s="44"/>
      <c r="O588" s="27"/>
      <c r="Q588" s="44"/>
      <c r="R588" s="27"/>
      <c r="T588" s="44"/>
      <c r="U588" s="27"/>
      <c r="W588" s="44"/>
      <c r="X588" s="27"/>
      <c r="Z588" s="44"/>
      <c r="AA588" s="27"/>
      <c r="AC588" s="44"/>
      <c r="AD588" s="27"/>
      <c r="AF588" s="44"/>
      <c r="AG588" s="27"/>
      <c r="AH588" s="8"/>
      <c r="AI588" s="44"/>
      <c r="AJ588" s="27"/>
    </row>
    <row r="589">
      <c r="B589" s="44"/>
      <c r="C589" s="27"/>
      <c r="E589" s="44"/>
      <c r="F589" s="27"/>
      <c r="H589" s="44"/>
      <c r="I589" s="27"/>
      <c r="K589" s="44"/>
      <c r="L589" s="27"/>
      <c r="N589" s="44"/>
      <c r="O589" s="27"/>
      <c r="Q589" s="44"/>
      <c r="R589" s="27"/>
      <c r="T589" s="44"/>
      <c r="U589" s="27"/>
      <c r="W589" s="44"/>
      <c r="X589" s="27"/>
      <c r="Z589" s="44"/>
      <c r="AA589" s="27"/>
      <c r="AC589" s="44"/>
      <c r="AD589" s="27"/>
      <c r="AF589" s="44"/>
      <c r="AG589" s="27"/>
      <c r="AH589" s="8"/>
      <c r="AI589" s="44"/>
      <c r="AJ589" s="27"/>
    </row>
    <row r="590">
      <c r="B590" s="44"/>
      <c r="C590" s="27"/>
      <c r="E590" s="44"/>
      <c r="F590" s="27"/>
      <c r="H590" s="44"/>
      <c r="I590" s="27"/>
      <c r="K590" s="44"/>
      <c r="L590" s="27"/>
      <c r="N590" s="44"/>
      <c r="O590" s="27"/>
      <c r="Q590" s="44"/>
      <c r="R590" s="27"/>
      <c r="T590" s="44"/>
      <c r="U590" s="27"/>
      <c r="W590" s="44"/>
      <c r="X590" s="27"/>
      <c r="Z590" s="44"/>
      <c r="AA590" s="27"/>
      <c r="AC590" s="44"/>
      <c r="AD590" s="27"/>
      <c r="AF590" s="44"/>
      <c r="AG590" s="27"/>
      <c r="AH590" s="8"/>
      <c r="AI590" s="44"/>
      <c r="AJ590" s="27"/>
    </row>
    <row r="591">
      <c r="B591" s="44"/>
      <c r="C591" s="27"/>
      <c r="E591" s="44"/>
      <c r="F591" s="27"/>
      <c r="H591" s="44"/>
      <c r="I591" s="27"/>
      <c r="K591" s="44"/>
      <c r="L591" s="27"/>
      <c r="N591" s="44"/>
      <c r="O591" s="27"/>
      <c r="Q591" s="44"/>
      <c r="R591" s="27"/>
      <c r="T591" s="44"/>
      <c r="U591" s="27"/>
      <c r="W591" s="44"/>
      <c r="X591" s="27"/>
      <c r="Z591" s="44"/>
      <c r="AA591" s="27"/>
      <c r="AC591" s="44"/>
      <c r="AD591" s="27"/>
      <c r="AF591" s="44"/>
      <c r="AG591" s="27"/>
      <c r="AH591" s="8"/>
      <c r="AI591" s="44"/>
      <c r="AJ591" s="27"/>
    </row>
    <row r="592">
      <c r="B592" s="44"/>
      <c r="C592" s="27"/>
      <c r="E592" s="44"/>
      <c r="F592" s="27"/>
      <c r="H592" s="44"/>
      <c r="I592" s="27"/>
      <c r="K592" s="44"/>
      <c r="L592" s="27"/>
      <c r="N592" s="44"/>
      <c r="O592" s="27"/>
      <c r="Q592" s="44"/>
      <c r="R592" s="27"/>
      <c r="T592" s="44"/>
      <c r="U592" s="27"/>
      <c r="W592" s="44"/>
      <c r="X592" s="27"/>
      <c r="Z592" s="44"/>
      <c r="AA592" s="27"/>
      <c r="AC592" s="44"/>
      <c r="AD592" s="27"/>
      <c r="AF592" s="44"/>
      <c r="AG592" s="27"/>
      <c r="AH592" s="8"/>
      <c r="AI592" s="44"/>
      <c r="AJ592" s="27"/>
    </row>
    <row r="593">
      <c r="B593" s="44"/>
      <c r="C593" s="27"/>
      <c r="E593" s="44"/>
      <c r="F593" s="27"/>
      <c r="H593" s="44"/>
      <c r="I593" s="27"/>
      <c r="K593" s="44"/>
      <c r="L593" s="27"/>
      <c r="N593" s="44"/>
      <c r="O593" s="27"/>
      <c r="Q593" s="44"/>
      <c r="R593" s="27"/>
      <c r="T593" s="44"/>
      <c r="U593" s="27"/>
      <c r="W593" s="44"/>
      <c r="X593" s="27"/>
      <c r="Z593" s="44"/>
      <c r="AA593" s="27"/>
      <c r="AC593" s="44"/>
      <c r="AD593" s="27"/>
      <c r="AF593" s="44"/>
      <c r="AG593" s="27"/>
      <c r="AH593" s="8"/>
      <c r="AI593" s="44"/>
      <c r="AJ593" s="27"/>
    </row>
    <row r="594">
      <c r="B594" s="44"/>
      <c r="C594" s="27"/>
      <c r="E594" s="44"/>
      <c r="F594" s="27"/>
      <c r="H594" s="44"/>
      <c r="I594" s="27"/>
      <c r="K594" s="44"/>
      <c r="L594" s="27"/>
      <c r="N594" s="44"/>
      <c r="O594" s="27"/>
      <c r="Q594" s="44"/>
      <c r="R594" s="27"/>
      <c r="T594" s="44"/>
      <c r="U594" s="27"/>
      <c r="W594" s="44"/>
      <c r="X594" s="27"/>
      <c r="Z594" s="44"/>
      <c r="AA594" s="27"/>
      <c r="AC594" s="44"/>
      <c r="AD594" s="27"/>
      <c r="AF594" s="44"/>
      <c r="AG594" s="27"/>
      <c r="AH594" s="8"/>
      <c r="AI594" s="44"/>
      <c r="AJ594" s="27"/>
    </row>
    <row r="595">
      <c r="B595" s="44"/>
      <c r="C595" s="27"/>
      <c r="E595" s="44"/>
      <c r="F595" s="27"/>
      <c r="H595" s="44"/>
      <c r="I595" s="27"/>
      <c r="K595" s="44"/>
      <c r="L595" s="27"/>
      <c r="N595" s="44"/>
      <c r="O595" s="27"/>
      <c r="Q595" s="44"/>
      <c r="R595" s="27"/>
      <c r="T595" s="44"/>
      <c r="U595" s="27"/>
      <c r="W595" s="44"/>
      <c r="X595" s="27"/>
      <c r="Z595" s="44"/>
      <c r="AA595" s="27"/>
      <c r="AC595" s="44"/>
      <c r="AD595" s="27"/>
      <c r="AF595" s="44"/>
      <c r="AG595" s="27"/>
      <c r="AH595" s="8"/>
      <c r="AI595" s="44"/>
      <c r="AJ595" s="27"/>
    </row>
    <row r="596">
      <c r="B596" s="44"/>
      <c r="C596" s="27"/>
      <c r="E596" s="44"/>
      <c r="F596" s="27"/>
      <c r="H596" s="44"/>
      <c r="I596" s="27"/>
      <c r="K596" s="44"/>
      <c r="L596" s="27"/>
      <c r="N596" s="44"/>
      <c r="O596" s="27"/>
      <c r="Q596" s="44"/>
      <c r="R596" s="27"/>
      <c r="T596" s="44"/>
      <c r="U596" s="27"/>
      <c r="W596" s="44"/>
      <c r="X596" s="27"/>
      <c r="Z596" s="44"/>
      <c r="AA596" s="27"/>
      <c r="AC596" s="44"/>
      <c r="AD596" s="27"/>
      <c r="AF596" s="44"/>
      <c r="AG596" s="27"/>
      <c r="AH596" s="8"/>
      <c r="AI596" s="44"/>
      <c r="AJ596" s="27"/>
    </row>
    <row r="597">
      <c r="B597" s="44"/>
      <c r="C597" s="27"/>
      <c r="E597" s="44"/>
      <c r="F597" s="27"/>
      <c r="H597" s="44"/>
      <c r="I597" s="27"/>
      <c r="K597" s="44"/>
      <c r="L597" s="27"/>
      <c r="N597" s="44"/>
      <c r="O597" s="27"/>
      <c r="Q597" s="44"/>
      <c r="R597" s="27"/>
      <c r="T597" s="44"/>
      <c r="U597" s="27"/>
      <c r="W597" s="44"/>
      <c r="X597" s="27"/>
      <c r="Z597" s="44"/>
      <c r="AA597" s="27"/>
      <c r="AC597" s="44"/>
      <c r="AD597" s="27"/>
      <c r="AF597" s="44"/>
      <c r="AG597" s="27"/>
      <c r="AH597" s="8"/>
      <c r="AI597" s="44"/>
      <c r="AJ597" s="27"/>
    </row>
    <row r="598">
      <c r="B598" s="44"/>
      <c r="C598" s="27"/>
      <c r="E598" s="44"/>
      <c r="F598" s="27"/>
      <c r="H598" s="44"/>
      <c r="I598" s="27"/>
      <c r="K598" s="44"/>
      <c r="L598" s="27"/>
      <c r="N598" s="44"/>
      <c r="O598" s="27"/>
      <c r="Q598" s="44"/>
      <c r="R598" s="27"/>
      <c r="T598" s="44"/>
      <c r="U598" s="27"/>
      <c r="W598" s="44"/>
      <c r="X598" s="27"/>
      <c r="Z598" s="44"/>
      <c r="AA598" s="27"/>
      <c r="AC598" s="44"/>
      <c r="AD598" s="27"/>
      <c r="AF598" s="44"/>
      <c r="AG598" s="27"/>
      <c r="AH598" s="8"/>
      <c r="AI598" s="44"/>
      <c r="AJ598" s="27"/>
    </row>
    <row r="599">
      <c r="B599" s="44"/>
      <c r="C599" s="27"/>
      <c r="E599" s="44"/>
      <c r="F599" s="27"/>
      <c r="H599" s="44"/>
      <c r="I599" s="27"/>
      <c r="K599" s="44"/>
      <c r="L599" s="27"/>
      <c r="N599" s="44"/>
      <c r="O599" s="27"/>
      <c r="Q599" s="44"/>
      <c r="R599" s="27"/>
      <c r="T599" s="44"/>
      <c r="U599" s="27"/>
      <c r="W599" s="44"/>
      <c r="X599" s="27"/>
      <c r="Z599" s="44"/>
      <c r="AA599" s="27"/>
      <c r="AC599" s="44"/>
      <c r="AD599" s="27"/>
      <c r="AF599" s="44"/>
      <c r="AG599" s="27"/>
      <c r="AH599" s="8"/>
      <c r="AI599" s="44"/>
      <c r="AJ599" s="27"/>
    </row>
    <row r="600">
      <c r="B600" s="44"/>
      <c r="C600" s="27"/>
      <c r="E600" s="44"/>
      <c r="F600" s="27"/>
      <c r="H600" s="44"/>
      <c r="I600" s="27"/>
      <c r="K600" s="44"/>
      <c r="L600" s="27"/>
      <c r="N600" s="44"/>
      <c r="O600" s="27"/>
      <c r="Q600" s="44"/>
      <c r="R600" s="27"/>
      <c r="T600" s="44"/>
      <c r="U600" s="27"/>
      <c r="W600" s="44"/>
      <c r="X600" s="27"/>
      <c r="Z600" s="44"/>
      <c r="AA600" s="27"/>
      <c r="AC600" s="44"/>
      <c r="AD600" s="27"/>
      <c r="AF600" s="44"/>
      <c r="AG600" s="27"/>
      <c r="AH600" s="8"/>
      <c r="AI600" s="44"/>
      <c r="AJ600" s="27"/>
    </row>
    <row r="601">
      <c r="B601" s="44"/>
      <c r="C601" s="27"/>
      <c r="E601" s="44"/>
      <c r="F601" s="27"/>
      <c r="H601" s="44"/>
      <c r="I601" s="27"/>
      <c r="K601" s="44"/>
      <c r="L601" s="27"/>
      <c r="N601" s="44"/>
      <c r="O601" s="27"/>
      <c r="Q601" s="44"/>
      <c r="R601" s="27"/>
      <c r="T601" s="44"/>
      <c r="U601" s="27"/>
      <c r="W601" s="44"/>
      <c r="X601" s="27"/>
      <c r="Z601" s="44"/>
      <c r="AA601" s="27"/>
      <c r="AC601" s="44"/>
      <c r="AD601" s="27"/>
      <c r="AF601" s="44"/>
      <c r="AG601" s="27"/>
      <c r="AH601" s="8"/>
      <c r="AI601" s="44"/>
      <c r="AJ601" s="27"/>
    </row>
    <row r="602">
      <c r="B602" s="44"/>
      <c r="C602" s="27"/>
      <c r="E602" s="44"/>
      <c r="F602" s="27"/>
      <c r="H602" s="44"/>
      <c r="I602" s="27"/>
      <c r="K602" s="44"/>
      <c r="L602" s="27"/>
      <c r="N602" s="44"/>
      <c r="O602" s="27"/>
      <c r="Q602" s="44"/>
      <c r="R602" s="27"/>
      <c r="T602" s="44"/>
      <c r="U602" s="27"/>
      <c r="W602" s="44"/>
      <c r="X602" s="27"/>
      <c r="Z602" s="44"/>
      <c r="AA602" s="27"/>
      <c r="AC602" s="44"/>
      <c r="AD602" s="27"/>
      <c r="AF602" s="44"/>
      <c r="AG602" s="27"/>
      <c r="AH602" s="8"/>
      <c r="AI602" s="44"/>
      <c r="AJ602" s="27"/>
    </row>
    <row r="603">
      <c r="B603" s="44"/>
      <c r="C603" s="27"/>
      <c r="E603" s="44"/>
      <c r="F603" s="27"/>
      <c r="H603" s="44"/>
      <c r="I603" s="27"/>
      <c r="K603" s="44"/>
      <c r="L603" s="27"/>
      <c r="N603" s="44"/>
      <c r="O603" s="27"/>
      <c r="Q603" s="44"/>
      <c r="R603" s="27"/>
      <c r="T603" s="44"/>
      <c r="U603" s="27"/>
      <c r="W603" s="44"/>
      <c r="X603" s="27"/>
      <c r="Z603" s="44"/>
      <c r="AA603" s="27"/>
      <c r="AC603" s="44"/>
      <c r="AD603" s="27"/>
      <c r="AF603" s="44"/>
      <c r="AG603" s="27"/>
      <c r="AH603" s="8"/>
      <c r="AI603" s="44"/>
      <c r="AJ603" s="27"/>
    </row>
    <row r="604">
      <c r="B604" s="44"/>
      <c r="C604" s="27"/>
      <c r="E604" s="44"/>
      <c r="F604" s="27"/>
      <c r="H604" s="44"/>
      <c r="I604" s="27"/>
      <c r="K604" s="44"/>
      <c r="L604" s="27"/>
      <c r="N604" s="44"/>
      <c r="O604" s="27"/>
      <c r="Q604" s="44"/>
      <c r="R604" s="27"/>
      <c r="T604" s="44"/>
      <c r="U604" s="27"/>
      <c r="W604" s="44"/>
      <c r="X604" s="27"/>
      <c r="Z604" s="44"/>
      <c r="AA604" s="27"/>
      <c r="AC604" s="44"/>
      <c r="AD604" s="27"/>
      <c r="AF604" s="44"/>
      <c r="AG604" s="27"/>
      <c r="AH604" s="8"/>
      <c r="AI604" s="44"/>
      <c r="AJ604" s="27"/>
    </row>
    <row r="605">
      <c r="B605" s="44"/>
      <c r="C605" s="27"/>
      <c r="E605" s="44"/>
      <c r="F605" s="27"/>
      <c r="H605" s="44"/>
      <c r="I605" s="27"/>
      <c r="K605" s="44"/>
      <c r="L605" s="27"/>
      <c r="N605" s="44"/>
      <c r="O605" s="27"/>
      <c r="Q605" s="44"/>
      <c r="R605" s="27"/>
      <c r="T605" s="44"/>
      <c r="U605" s="27"/>
      <c r="W605" s="44"/>
      <c r="X605" s="27"/>
      <c r="Z605" s="44"/>
      <c r="AA605" s="27"/>
      <c r="AC605" s="44"/>
      <c r="AD605" s="27"/>
      <c r="AF605" s="44"/>
      <c r="AG605" s="27"/>
      <c r="AH605" s="8"/>
      <c r="AI605" s="44"/>
      <c r="AJ605" s="27"/>
    </row>
    <row r="606">
      <c r="B606" s="44"/>
      <c r="C606" s="27"/>
      <c r="E606" s="44"/>
      <c r="F606" s="27"/>
      <c r="H606" s="44"/>
      <c r="I606" s="27"/>
      <c r="K606" s="44"/>
      <c r="L606" s="27"/>
      <c r="N606" s="44"/>
      <c r="O606" s="27"/>
      <c r="Q606" s="44"/>
      <c r="R606" s="27"/>
      <c r="T606" s="44"/>
      <c r="U606" s="27"/>
      <c r="W606" s="44"/>
      <c r="X606" s="27"/>
      <c r="Z606" s="44"/>
      <c r="AA606" s="27"/>
      <c r="AC606" s="44"/>
      <c r="AD606" s="27"/>
      <c r="AF606" s="44"/>
      <c r="AG606" s="27"/>
      <c r="AH606" s="8"/>
      <c r="AI606" s="44"/>
      <c r="AJ606" s="27"/>
    </row>
    <row r="607">
      <c r="B607" s="44"/>
      <c r="C607" s="27"/>
      <c r="E607" s="44"/>
      <c r="F607" s="27"/>
      <c r="H607" s="44"/>
      <c r="I607" s="27"/>
      <c r="K607" s="44"/>
      <c r="L607" s="27"/>
      <c r="N607" s="44"/>
      <c r="O607" s="27"/>
      <c r="Q607" s="44"/>
      <c r="R607" s="27"/>
      <c r="T607" s="44"/>
      <c r="U607" s="27"/>
      <c r="W607" s="44"/>
      <c r="X607" s="27"/>
      <c r="Z607" s="44"/>
      <c r="AA607" s="27"/>
      <c r="AC607" s="44"/>
      <c r="AD607" s="27"/>
      <c r="AF607" s="44"/>
      <c r="AG607" s="27"/>
      <c r="AH607" s="8"/>
      <c r="AI607" s="44"/>
      <c r="AJ607" s="27"/>
    </row>
    <row r="608">
      <c r="B608" s="44"/>
      <c r="C608" s="27"/>
      <c r="E608" s="44"/>
      <c r="F608" s="27"/>
      <c r="H608" s="44"/>
      <c r="I608" s="27"/>
      <c r="K608" s="44"/>
      <c r="L608" s="27"/>
      <c r="N608" s="44"/>
      <c r="O608" s="27"/>
      <c r="Q608" s="44"/>
      <c r="R608" s="27"/>
      <c r="T608" s="44"/>
      <c r="U608" s="27"/>
      <c r="W608" s="44"/>
      <c r="X608" s="27"/>
      <c r="Z608" s="44"/>
      <c r="AA608" s="27"/>
      <c r="AC608" s="44"/>
      <c r="AD608" s="27"/>
      <c r="AF608" s="44"/>
      <c r="AG608" s="27"/>
      <c r="AH608" s="8"/>
      <c r="AI608" s="44"/>
      <c r="AJ608" s="27"/>
    </row>
    <row r="609">
      <c r="B609" s="44"/>
      <c r="C609" s="27"/>
      <c r="E609" s="44"/>
      <c r="F609" s="27"/>
      <c r="H609" s="44"/>
      <c r="I609" s="27"/>
      <c r="K609" s="44"/>
      <c r="L609" s="27"/>
      <c r="N609" s="44"/>
      <c r="O609" s="27"/>
      <c r="Q609" s="44"/>
      <c r="R609" s="27"/>
      <c r="T609" s="44"/>
      <c r="U609" s="27"/>
      <c r="W609" s="44"/>
      <c r="X609" s="27"/>
      <c r="Z609" s="44"/>
      <c r="AA609" s="27"/>
      <c r="AC609" s="44"/>
      <c r="AD609" s="27"/>
      <c r="AF609" s="44"/>
      <c r="AG609" s="27"/>
      <c r="AH609" s="8"/>
      <c r="AI609" s="44"/>
      <c r="AJ609" s="27"/>
    </row>
    <row r="610">
      <c r="B610" s="44"/>
      <c r="C610" s="27"/>
      <c r="E610" s="44"/>
      <c r="F610" s="27"/>
      <c r="H610" s="44"/>
      <c r="I610" s="27"/>
      <c r="K610" s="44"/>
      <c r="L610" s="27"/>
      <c r="N610" s="44"/>
      <c r="O610" s="27"/>
      <c r="Q610" s="44"/>
      <c r="R610" s="27"/>
      <c r="T610" s="44"/>
      <c r="U610" s="27"/>
      <c r="W610" s="44"/>
      <c r="X610" s="27"/>
      <c r="Z610" s="44"/>
      <c r="AA610" s="27"/>
      <c r="AC610" s="44"/>
      <c r="AD610" s="27"/>
      <c r="AF610" s="44"/>
      <c r="AG610" s="27"/>
      <c r="AH610" s="8"/>
      <c r="AI610" s="44"/>
      <c r="AJ610" s="27"/>
    </row>
    <row r="611">
      <c r="B611" s="44"/>
      <c r="C611" s="27"/>
      <c r="E611" s="44"/>
      <c r="F611" s="27"/>
      <c r="H611" s="44"/>
      <c r="I611" s="27"/>
      <c r="K611" s="44"/>
      <c r="L611" s="27"/>
      <c r="N611" s="44"/>
      <c r="O611" s="27"/>
      <c r="Q611" s="44"/>
      <c r="R611" s="27"/>
      <c r="T611" s="44"/>
      <c r="U611" s="27"/>
      <c r="W611" s="44"/>
      <c r="X611" s="27"/>
      <c r="Z611" s="44"/>
      <c r="AA611" s="27"/>
      <c r="AC611" s="44"/>
      <c r="AD611" s="27"/>
      <c r="AF611" s="44"/>
      <c r="AG611" s="27"/>
      <c r="AH611" s="8"/>
      <c r="AI611" s="44"/>
      <c r="AJ611" s="27"/>
    </row>
    <row r="612">
      <c r="B612" s="44"/>
      <c r="C612" s="27"/>
      <c r="E612" s="44"/>
      <c r="F612" s="27"/>
      <c r="H612" s="44"/>
      <c r="I612" s="27"/>
      <c r="K612" s="44"/>
      <c r="L612" s="27"/>
      <c r="N612" s="44"/>
      <c r="O612" s="27"/>
      <c r="Q612" s="44"/>
      <c r="R612" s="27"/>
      <c r="T612" s="44"/>
      <c r="U612" s="27"/>
      <c r="W612" s="44"/>
      <c r="X612" s="27"/>
      <c r="Z612" s="44"/>
      <c r="AA612" s="27"/>
      <c r="AC612" s="44"/>
      <c r="AD612" s="27"/>
      <c r="AF612" s="44"/>
      <c r="AG612" s="27"/>
      <c r="AH612" s="8"/>
      <c r="AI612" s="44"/>
      <c r="AJ612" s="27"/>
    </row>
    <row r="613">
      <c r="B613" s="44"/>
      <c r="C613" s="27"/>
      <c r="E613" s="44"/>
      <c r="F613" s="27"/>
      <c r="H613" s="44"/>
      <c r="I613" s="27"/>
      <c r="K613" s="44"/>
      <c r="L613" s="27"/>
      <c r="N613" s="44"/>
      <c r="O613" s="27"/>
      <c r="Q613" s="44"/>
      <c r="R613" s="27"/>
      <c r="T613" s="44"/>
      <c r="U613" s="27"/>
      <c r="W613" s="44"/>
      <c r="X613" s="27"/>
      <c r="Z613" s="44"/>
      <c r="AA613" s="27"/>
      <c r="AC613" s="44"/>
      <c r="AD613" s="27"/>
      <c r="AF613" s="44"/>
      <c r="AG613" s="27"/>
      <c r="AH613" s="8"/>
      <c r="AI613" s="44"/>
      <c r="AJ613" s="27"/>
    </row>
    <row r="614">
      <c r="B614" s="44"/>
      <c r="C614" s="27"/>
      <c r="E614" s="44"/>
      <c r="F614" s="27"/>
      <c r="H614" s="44"/>
      <c r="I614" s="27"/>
      <c r="K614" s="44"/>
      <c r="L614" s="27"/>
      <c r="N614" s="44"/>
      <c r="O614" s="27"/>
      <c r="Q614" s="44"/>
      <c r="R614" s="27"/>
      <c r="T614" s="44"/>
      <c r="U614" s="27"/>
      <c r="W614" s="44"/>
      <c r="X614" s="27"/>
      <c r="Z614" s="44"/>
      <c r="AA614" s="27"/>
      <c r="AC614" s="44"/>
      <c r="AD614" s="27"/>
      <c r="AF614" s="44"/>
      <c r="AG614" s="27"/>
      <c r="AH614" s="8"/>
      <c r="AI614" s="44"/>
      <c r="AJ614" s="27"/>
    </row>
    <row r="615">
      <c r="B615" s="44"/>
      <c r="C615" s="27"/>
      <c r="E615" s="44"/>
      <c r="F615" s="27"/>
      <c r="H615" s="44"/>
      <c r="I615" s="27"/>
      <c r="K615" s="44"/>
      <c r="L615" s="27"/>
      <c r="N615" s="44"/>
      <c r="O615" s="27"/>
      <c r="Q615" s="44"/>
      <c r="R615" s="27"/>
      <c r="T615" s="44"/>
      <c r="U615" s="27"/>
      <c r="W615" s="44"/>
      <c r="X615" s="27"/>
      <c r="Z615" s="44"/>
      <c r="AA615" s="27"/>
      <c r="AC615" s="44"/>
      <c r="AD615" s="27"/>
      <c r="AF615" s="44"/>
      <c r="AG615" s="27"/>
      <c r="AH615" s="8"/>
      <c r="AI615" s="44"/>
      <c r="AJ615" s="27"/>
    </row>
    <row r="616">
      <c r="B616" s="44"/>
      <c r="C616" s="27"/>
      <c r="E616" s="44"/>
      <c r="F616" s="27"/>
      <c r="H616" s="44"/>
      <c r="I616" s="27"/>
      <c r="K616" s="44"/>
      <c r="L616" s="27"/>
      <c r="N616" s="44"/>
      <c r="O616" s="27"/>
      <c r="Q616" s="44"/>
      <c r="R616" s="27"/>
      <c r="T616" s="44"/>
      <c r="U616" s="27"/>
      <c r="W616" s="44"/>
      <c r="X616" s="27"/>
      <c r="Z616" s="44"/>
      <c r="AA616" s="27"/>
      <c r="AC616" s="44"/>
      <c r="AD616" s="27"/>
      <c r="AF616" s="44"/>
      <c r="AG616" s="27"/>
      <c r="AH616" s="8"/>
      <c r="AI616" s="44"/>
      <c r="AJ616" s="27"/>
    </row>
    <row r="617">
      <c r="B617" s="44"/>
      <c r="C617" s="27"/>
      <c r="E617" s="44"/>
      <c r="F617" s="27"/>
      <c r="H617" s="44"/>
      <c r="I617" s="27"/>
      <c r="K617" s="44"/>
      <c r="L617" s="27"/>
      <c r="N617" s="44"/>
      <c r="O617" s="27"/>
      <c r="Q617" s="44"/>
      <c r="R617" s="27"/>
      <c r="T617" s="44"/>
      <c r="U617" s="27"/>
      <c r="W617" s="44"/>
      <c r="X617" s="27"/>
      <c r="Z617" s="44"/>
      <c r="AA617" s="27"/>
      <c r="AC617" s="44"/>
      <c r="AD617" s="27"/>
      <c r="AF617" s="44"/>
      <c r="AG617" s="27"/>
      <c r="AH617" s="8"/>
      <c r="AI617" s="44"/>
      <c r="AJ617" s="27"/>
    </row>
    <row r="618">
      <c r="B618" s="44"/>
      <c r="C618" s="27"/>
      <c r="E618" s="44"/>
      <c r="F618" s="27"/>
      <c r="H618" s="44"/>
      <c r="I618" s="27"/>
      <c r="K618" s="44"/>
      <c r="L618" s="27"/>
      <c r="N618" s="44"/>
      <c r="O618" s="27"/>
      <c r="Q618" s="44"/>
      <c r="R618" s="27"/>
      <c r="T618" s="44"/>
      <c r="U618" s="27"/>
      <c r="W618" s="44"/>
      <c r="X618" s="27"/>
      <c r="Z618" s="44"/>
      <c r="AA618" s="27"/>
      <c r="AC618" s="44"/>
      <c r="AD618" s="27"/>
      <c r="AF618" s="44"/>
      <c r="AG618" s="27"/>
      <c r="AH618" s="8"/>
      <c r="AI618" s="44"/>
      <c r="AJ618" s="27"/>
    </row>
    <row r="619">
      <c r="B619" s="44"/>
      <c r="C619" s="27"/>
      <c r="E619" s="44"/>
      <c r="F619" s="27"/>
      <c r="H619" s="44"/>
      <c r="I619" s="27"/>
      <c r="K619" s="44"/>
      <c r="L619" s="27"/>
      <c r="N619" s="44"/>
      <c r="O619" s="27"/>
      <c r="Q619" s="44"/>
      <c r="R619" s="27"/>
      <c r="T619" s="44"/>
      <c r="U619" s="27"/>
      <c r="W619" s="44"/>
      <c r="X619" s="27"/>
      <c r="Z619" s="44"/>
      <c r="AA619" s="27"/>
      <c r="AC619" s="44"/>
      <c r="AD619" s="27"/>
      <c r="AF619" s="44"/>
      <c r="AG619" s="27"/>
      <c r="AH619" s="8"/>
      <c r="AI619" s="44"/>
      <c r="AJ619" s="27"/>
    </row>
    <row r="620">
      <c r="B620" s="44"/>
      <c r="C620" s="27"/>
      <c r="E620" s="44"/>
      <c r="F620" s="27"/>
      <c r="H620" s="44"/>
      <c r="I620" s="27"/>
      <c r="K620" s="44"/>
      <c r="L620" s="27"/>
      <c r="N620" s="44"/>
      <c r="O620" s="27"/>
      <c r="Q620" s="44"/>
      <c r="R620" s="27"/>
      <c r="T620" s="44"/>
      <c r="U620" s="27"/>
      <c r="W620" s="44"/>
      <c r="X620" s="27"/>
      <c r="Z620" s="44"/>
      <c r="AA620" s="27"/>
      <c r="AC620" s="44"/>
      <c r="AD620" s="27"/>
      <c r="AF620" s="44"/>
      <c r="AG620" s="27"/>
      <c r="AH620" s="8"/>
      <c r="AI620" s="44"/>
      <c r="AJ620" s="27"/>
    </row>
    <row r="621">
      <c r="B621" s="44"/>
      <c r="C621" s="27"/>
      <c r="E621" s="44"/>
      <c r="F621" s="27"/>
      <c r="H621" s="44"/>
      <c r="I621" s="27"/>
      <c r="K621" s="44"/>
      <c r="L621" s="27"/>
      <c r="N621" s="44"/>
      <c r="O621" s="27"/>
      <c r="Q621" s="44"/>
      <c r="R621" s="27"/>
      <c r="T621" s="44"/>
      <c r="U621" s="27"/>
      <c r="W621" s="44"/>
      <c r="X621" s="27"/>
      <c r="Z621" s="44"/>
      <c r="AA621" s="27"/>
      <c r="AC621" s="44"/>
      <c r="AD621" s="27"/>
      <c r="AF621" s="44"/>
      <c r="AG621" s="27"/>
      <c r="AH621" s="8"/>
      <c r="AI621" s="44"/>
      <c r="AJ621" s="27"/>
    </row>
    <row r="622">
      <c r="B622" s="44"/>
      <c r="C622" s="27"/>
      <c r="E622" s="44"/>
      <c r="F622" s="27"/>
      <c r="H622" s="44"/>
      <c r="I622" s="27"/>
      <c r="K622" s="44"/>
      <c r="L622" s="27"/>
      <c r="N622" s="44"/>
      <c r="O622" s="27"/>
      <c r="Q622" s="44"/>
      <c r="R622" s="27"/>
      <c r="T622" s="44"/>
      <c r="U622" s="27"/>
      <c r="W622" s="44"/>
      <c r="X622" s="27"/>
      <c r="Z622" s="44"/>
      <c r="AA622" s="27"/>
      <c r="AC622" s="44"/>
      <c r="AD622" s="27"/>
      <c r="AF622" s="44"/>
      <c r="AG622" s="27"/>
      <c r="AH622" s="8"/>
      <c r="AI622" s="44"/>
      <c r="AJ622" s="27"/>
    </row>
    <row r="623">
      <c r="B623" s="44"/>
      <c r="C623" s="27"/>
      <c r="E623" s="44"/>
      <c r="F623" s="27"/>
      <c r="H623" s="44"/>
      <c r="I623" s="27"/>
      <c r="K623" s="44"/>
      <c r="L623" s="27"/>
      <c r="N623" s="44"/>
      <c r="O623" s="27"/>
      <c r="Q623" s="44"/>
      <c r="R623" s="27"/>
      <c r="T623" s="44"/>
      <c r="U623" s="27"/>
      <c r="W623" s="44"/>
      <c r="X623" s="27"/>
      <c r="Z623" s="44"/>
      <c r="AA623" s="27"/>
      <c r="AC623" s="44"/>
      <c r="AD623" s="27"/>
      <c r="AF623" s="44"/>
      <c r="AG623" s="27"/>
      <c r="AH623" s="8"/>
      <c r="AI623" s="44"/>
      <c r="AJ623" s="27"/>
    </row>
    <row r="624">
      <c r="B624" s="44"/>
      <c r="C624" s="27"/>
      <c r="E624" s="44"/>
      <c r="F624" s="27"/>
      <c r="H624" s="44"/>
      <c r="I624" s="27"/>
      <c r="K624" s="44"/>
      <c r="L624" s="27"/>
      <c r="N624" s="44"/>
      <c r="O624" s="27"/>
      <c r="Q624" s="44"/>
      <c r="R624" s="27"/>
      <c r="T624" s="44"/>
      <c r="U624" s="27"/>
      <c r="W624" s="44"/>
      <c r="X624" s="27"/>
      <c r="Z624" s="44"/>
      <c r="AA624" s="27"/>
      <c r="AC624" s="44"/>
      <c r="AD624" s="27"/>
      <c r="AF624" s="44"/>
      <c r="AG624" s="27"/>
      <c r="AH624" s="8"/>
      <c r="AI624" s="44"/>
      <c r="AJ624" s="27"/>
    </row>
    <row r="625">
      <c r="B625" s="44"/>
      <c r="C625" s="27"/>
      <c r="E625" s="44"/>
      <c r="F625" s="27"/>
      <c r="H625" s="44"/>
      <c r="I625" s="27"/>
      <c r="K625" s="44"/>
      <c r="L625" s="27"/>
      <c r="N625" s="44"/>
      <c r="O625" s="27"/>
      <c r="Q625" s="44"/>
      <c r="R625" s="27"/>
      <c r="T625" s="44"/>
      <c r="U625" s="27"/>
      <c r="W625" s="44"/>
      <c r="X625" s="27"/>
      <c r="Z625" s="44"/>
      <c r="AA625" s="27"/>
      <c r="AC625" s="44"/>
      <c r="AD625" s="27"/>
      <c r="AF625" s="44"/>
      <c r="AG625" s="27"/>
      <c r="AH625" s="8"/>
      <c r="AI625" s="44"/>
      <c r="AJ625" s="27"/>
    </row>
    <row r="626">
      <c r="B626" s="44"/>
      <c r="C626" s="27"/>
      <c r="E626" s="44"/>
      <c r="F626" s="27"/>
      <c r="H626" s="44"/>
      <c r="I626" s="27"/>
      <c r="K626" s="44"/>
      <c r="L626" s="27"/>
      <c r="N626" s="44"/>
      <c r="O626" s="27"/>
      <c r="Q626" s="44"/>
      <c r="R626" s="27"/>
      <c r="T626" s="44"/>
      <c r="U626" s="27"/>
      <c r="W626" s="44"/>
      <c r="X626" s="27"/>
      <c r="Z626" s="44"/>
      <c r="AA626" s="27"/>
      <c r="AC626" s="44"/>
      <c r="AD626" s="27"/>
      <c r="AF626" s="44"/>
      <c r="AG626" s="27"/>
      <c r="AH626" s="8"/>
      <c r="AI626" s="44"/>
      <c r="AJ626" s="27"/>
    </row>
    <row r="627">
      <c r="B627" s="44"/>
      <c r="C627" s="27"/>
      <c r="E627" s="44"/>
      <c r="F627" s="27"/>
      <c r="H627" s="44"/>
      <c r="I627" s="27"/>
      <c r="K627" s="44"/>
      <c r="L627" s="27"/>
      <c r="N627" s="44"/>
      <c r="O627" s="27"/>
      <c r="Q627" s="44"/>
      <c r="R627" s="27"/>
      <c r="T627" s="44"/>
      <c r="U627" s="27"/>
      <c r="W627" s="44"/>
      <c r="X627" s="27"/>
      <c r="Z627" s="44"/>
      <c r="AA627" s="27"/>
      <c r="AC627" s="44"/>
      <c r="AD627" s="27"/>
      <c r="AF627" s="44"/>
      <c r="AG627" s="27"/>
      <c r="AH627" s="8"/>
      <c r="AI627" s="44"/>
      <c r="AJ627" s="27"/>
    </row>
    <row r="628">
      <c r="B628" s="44"/>
      <c r="C628" s="27"/>
      <c r="E628" s="44"/>
      <c r="F628" s="27"/>
      <c r="H628" s="44"/>
      <c r="I628" s="27"/>
      <c r="K628" s="44"/>
      <c r="L628" s="27"/>
      <c r="N628" s="44"/>
      <c r="O628" s="27"/>
      <c r="Q628" s="44"/>
      <c r="R628" s="27"/>
      <c r="T628" s="44"/>
      <c r="U628" s="27"/>
      <c r="W628" s="44"/>
      <c r="X628" s="27"/>
      <c r="Z628" s="44"/>
      <c r="AA628" s="27"/>
      <c r="AC628" s="44"/>
      <c r="AD628" s="27"/>
      <c r="AF628" s="44"/>
      <c r="AG628" s="27"/>
      <c r="AH628" s="8"/>
      <c r="AI628" s="44"/>
      <c r="AJ628" s="27"/>
    </row>
    <row r="629">
      <c r="B629" s="44"/>
      <c r="C629" s="27"/>
      <c r="E629" s="44"/>
      <c r="F629" s="27"/>
      <c r="H629" s="44"/>
      <c r="I629" s="27"/>
      <c r="K629" s="44"/>
      <c r="L629" s="27"/>
      <c r="N629" s="44"/>
      <c r="O629" s="27"/>
      <c r="Q629" s="44"/>
      <c r="R629" s="27"/>
      <c r="T629" s="44"/>
      <c r="U629" s="27"/>
      <c r="W629" s="44"/>
      <c r="X629" s="27"/>
      <c r="Z629" s="44"/>
      <c r="AA629" s="27"/>
      <c r="AC629" s="44"/>
      <c r="AD629" s="27"/>
      <c r="AF629" s="44"/>
      <c r="AG629" s="27"/>
      <c r="AH629" s="8"/>
      <c r="AI629" s="44"/>
      <c r="AJ629" s="27"/>
    </row>
    <row r="630">
      <c r="B630" s="44"/>
      <c r="C630" s="27"/>
      <c r="E630" s="44"/>
      <c r="F630" s="27"/>
      <c r="H630" s="44"/>
      <c r="I630" s="27"/>
      <c r="K630" s="44"/>
      <c r="L630" s="27"/>
      <c r="N630" s="44"/>
      <c r="O630" s="27"/>
      <c r="Q630" s="44"/>
      <c r="R630" s="27"/>
      <c r="T630" s="44"/>
      <c r="U630" s="27"/>
      <c r="W630" s="44"/>
      <c r="X630" s="27"/>
      <c r="Z630" s="44"/>
      <c r="AA630" s="27"/>
      <c r="AC630" s="44"/>
      <c r="AD630" s="27"/>
      <c r="AF630" s="44"/>
      <c r="AG630" s="27"/>
      <c r="AH630" s="8"/>
      <c r="AI630" s="44"/>
      <c r="AJ630" s="27"/>
    </row>
    <row r="631">
      <c r="B631" s="44"/>
      <c r="C631" s="27"/>
      <c r="E631" s="44"/>
      <c r="F631" s="27"/>
      <c r="H631" s="44"/>
      <c r="I631" s="27"/>
      <c r="K631" s="44"/>
      <c r="L631" s="27"/>
      <c r="N631" s="44"/>
      <c r="O631" s="27"/>
      <c r="Q631" s="44"/>
      <c r="R631" s="27"/>
      <c r="T631" s="44"/>
      <c r="U631" s="27"/>
      <c r="W631" s="44"/>
      <c r="X631" s="27"/>
      <c r="Z631" s="44"/>
      <c r="AA631" s="27"/>
      <c r="AC631" s="44"/>
      <c r="AD631" s="27"/>
      <c r="AF631" s="44"/>
      <c r="AG631" s="27"/>
      <c r="AH631" s="8"/>
      <c r="AI631" s="44"/>
      <c r="AJ631" s="27"/>
    </row>
    <row r="632">
      <c r="B632" s="44"/>
      <c r="C632" s="27"/>
      <c r="E632" s="44"/>
      <c r="F632" s="27"/>
      <c r="H632" s="44"/>
      <c r="I632" s="27"/>
      <c r="K632" s="44"/>
      <c r="L632" s="27"/>
      <c r="N632" s="44"/>
      <c r="O632" s="27"/>
      <c r="Q632" s="44"/>
      <c r="R632" s="27"/>
      <c r="T632" s="44"/>
      <c r="U632" s="27"/>
      <c r="W632" s="44"/>
      <c r="X632" s="27"/>
      <c r="Z632" s="44"/>
      <c r="AA632" s="27"/>
      <c r="AC632" s="44"/>
      <c r="AD632" s="27"/>
      <c r="AF632" s="44"/>
      <c r="AG632" s="27"/>
      <c r="AH632" s="8"/>
      <c r="AI632" s="44"/>
      <c r="AJ632" s="27"/>
    </row>
    <row r="633">
      <c r="B633" s="44"/>
      <c r="C633" s="27"/>
      <c r="E633" s="44"/>
      <c r="F633" s="27"/>
      <c r="H633" s="44"/>
      <c r="I633" s="27"/>
      <c r="K633" s="44"/>
      <c r="L633" s="27"/>
      <c r="N633" s="44"/>
      <c r="O633" s="27"/>
      <c r="Q633" s="44"/>
      <c r="R633" s="27"/>
      <c r="T633" s="44"/>
      <c r="U633" s="27"/>
      <c r="W633" s="44"/>
      <c r="X633" s="27"/>
      <c r="Z633" s="44"/>
      <c r="AA633" s="27"/>
      <c r="AC633" s="44"/>
      <c r="AD633" s="27"/>
      <c r="AF633" s="44"/>
      <c r="AG633" s="27"/>
      <c r="AH633" s="8"/>
      <c r="AI633" s="44"/>
      <c r="AJ633" s="27"/>
    </row>
    <row r="634">
      <c r="B634" s="44"/>
      <c r="C634" s="27"/>
      <c r="E634" s="44"/>
      <c r="F634" s="27"/>
      <c r="H634" s="44"/>
      <c r="I634" s="27"/>
      <c r="K634" s="44"/>
      <c r="L634" s="27"/>
      <c r="N634" s="44"/>
      <c r="O634" s="27"/>
      <c r="Q634" s="44"/>
      <c r="R634" s="27"/>
      <c r="T634" s="44"/>
      <c r="U634" s="27"/>
      <c r="W634" s="44"/>
      <c r="X634" s="27"/>
      <c r="Z634" s="44"/>
      <c r="AA634" s="27"/>
      <c r="AC634" s="44"/>
      <c r="AD634" s="27"/>
      <c r="AF634" s="44"/>
      <c r="AG634" s="27"/>
      <c r="AH634" s="8"/>
      <c r="AI634" s="44"/>
      <c r="AJ634" s="27"/>
    </row>
    <row r="635">
      <c r="B635" s="44"/>
      <c r="C635" s="27"/>
      <c r="E635" s="44"/>
      <c r="F635" s="27"/>
      <c r="H635" s="44"/>
      <c r="I635" s="27"/>
      <c r="K635" s="44"/>
      <c r="L635" s="27"/>
      <c r="N635" s="44"/>
      <c r="O635" s="27"/>
      <c r="Q635" s="44"/>
      <c r="R635" s="27"/>
      <c r="T635" s="44"/>
      <c r="U635" s="27"/>
      <c r="W635" s="44"/>
      <c r="X635" s="27"/>
      <c r="Z635" s="44"/>
      <c r="AA635" s="27"/>
      <c r="AC635" s="44"/>
      <c r="AD635" s="27"/>
      <c r="AF635" s="44"/>
      <c r="AG635" s="27"/>
      <c r="AH635" s="8"/>
      <c r="AI635" s="44"/>
      <c r="AJ635" s="27"/>
    </row>
    <row r="636">
      <c r="B636" s="44"/>
      <c r="C636" s="27"/>
      <c r="E636" s="44"/>
      <c r="F636" s="27"/>
      <c r="H636" s="44"/>
      <c r="I636" s="27"/>
      <c r="K636" s="44"/>
      <c r="L636" s="27"/>
      <c r="N636" s="44"/>
      <c r="O636" s="27"/>
      <c r="Q636" s="44"/>
      <c r="R636" s="27"/>
      <c r="T636" s="44"/>
      <c r="U636" s="27"/>
      <c r="W636" s="44"/>
      <c r="X636" s="27"/>
      <c r="Z636" s="44"/>
      <c r="AA636" s="27"/>
      <c r="AC636" s="44"/>
      <c r="AD636" s="27"/>
      <c r="AF636" s="44"/>
      <c r="AG636" s="27"/>
      <c r="AH636" s="8"/>
      <c r="AI636" s="44"/>
      <c r="AJ636" s="27"/>
    </row>
    <row r="637">
      <c r="B637" s="44"/>
      <c r="C637" s="27"/>
      <c r="E637" s="44"/>
      <c r="F637" s="27"/>
      <c r="H637" s="44"/>
      <c r="I637" s="27"/>
      <c r="K637" s="44"/>
      <c r="L637" s="27"/>
      <c r="N637" s="44"/>
      <c r="O637" s="27"/>
      <c r="Q637" s="44"/>
      <c r="R637" s="27"/>
      <c r="T637" s="44"/>
      <c r="U637" s="27"/>
      <c r="W637" s="44"/>
      <c r="X637" s="27"/>
      <c r="Z637" s="44"/>
      <c r="AA637" s="27"/>
      <c r="AC637" s="44"/>
      <c r="AD637" s="27"/>
      <c r="AF637" s="44"/>
      <c r="AG637" s="27"/>
      <c r="AH637" s="8"/>
      <c r="AI637" s="44"/>
      <c r="AJ637" s="27"/>
    </row>
    <row r="638">
      <c r="B638" s="44"/>
      <c r="C638" s="27"/>
      <c r="E638" s="44"/>
      <c r="F638" s="27"/>
      <c r="H638" s="44"/>
      <c r="I638" s="27"/>
      <c r="K638" s="44"/>
      <c r="L638" s="27"/>
      <c r="N638" s="44"/>
      <c r="O638" s="27"/>
      <c r="Q638" s="44"/>
      <c r="R638" s="27"/>
      <c r="T638" s="44"/>
      <c r="U638" s="27"/>
      <c r="W638" s="44"/>
      <c r="X638" s="27"/>
      <c r="Z638" s="44"/>
      <c r="AA638" s="27"/>
      <c r="AC638" s="44"/>
      <c r="AD638" s="27"/>
      <c r="AF638" s="44"/>
      <c r="AG638" s="27"/>
      <c r="AH638" s="8"/>
      <c r="AI638" s="44"/>
      <c r="AJ638" s="27"/>
    </row>
    <row r="639">
      <c r="B639" s="44"/>
      <c r="C639" s="27"/>
      <c r="E639" s="44"/>
      <c r="F639" s="27"/>
      <c r="H639" s="44"/>
      <c r="I639" s="27"/>
      <c r="K639" s="44"/>
      <c r="L639" s="27"/>
      <c r="N639" s="44"/>
      <c r="O639" s="27"/>
      <c r="Q639" s="44"/>
      <c r="R639" s="27"/>
      <c r="T639" s="44"/>
      <c r="U639" s="27"/>
      <c r="W639" s="44"/>
      <c r="X639" s="27"/>
      <c r="Z639" s="44"/>
      <c r="AA639" s="27"/>
      <c r="AC639" s="44"/>
      <c r="AD639" s="27"/>
      <c r="AF639" s="44"/>
      <c r="AG639" s="27"/>
      <c r="AH639" s="8"/>
      <c r="AI639" s="44"/>
      <c r="AJ639" s="27"/>
    </row>
    <row r="640">
      <c r="B640" s="44"/>
      <c r="C640" s="27"/>
      <c r="E640" s="44"/>
      <c r="F640" s="27"/>
      <c r="H640" s="44"/>
      <c r="I640" s="27"/>
      <c r="K640" s="44"/>
      <c r="L640" s="27"/>
      <c r="N640" s="44"/>
      <c r="O640" s="27"/>
      <c r="Q640" s="44"/>
      <c r="R640" s="27"/>
      <c r="T640" s="44"/>
      <c r="U640" s="27"/>
      <c r="W640" s="44"/>
      <c r="X640" s="27"/>
      <c r="Z640" s="44"/>
      <c r="AA640" s="27"/>
      <c r="AC640" s="44"/>
      <c r="AD640" s="27"/>
      <c r="AF640" s="44"/>
      <c r="AG640" s="27"/>
      <c r="AH640" s="8"/>
      <c r="AI640" s="44"/>
      <c r="AJ640" s="27"/>
    </row>
    <row r="641">
      <c r="B641" s="44"/>
      <c r="C641" s="27"/>
      <c r="E641" s="44"/>
      <c r="F641" s="27"/>
      <c r="H641" s="44"/>
      <c r="I641" s="27"/>
      <c r="K641" s="44"/>
      <c r="L641" s="27"/>
      <c r="N641" s="44"/>
      <c r="O641" s="27"/>
      <c r="Q641" s="44"/>
      <c r="R641" s="27"/>
      <c r="T641" s="44"/>
      <c r="U641" s="27"/>
      <c r="W641" s="44"/>
      <c r="X641" s="27"/>
      <c r="Z641" s="44"/>
      <c r="AA641" s="27"/>
      <c r="AC641" s="44"/>
      <c r="AD641" s="27"/>
      <c r="AF641" s="44"/>
      <c r="AG641" s="27"/>
      <c r="AH641" s="8"/>
      <c r="AI641" s="44"/>
      <c r="AJ641" s="27"/>
    </row>
    <row r="642">
      <c r="B642" s="44"/>
      <c r="C642" s="27"/>
      <c r="E642" s="44"/>
      <c r="F642" s="27"/>
      <c r="H642" s="44"/>
      <c r="I642" s="27"/>
      <c r="K642" s="44"/>
      <c r="L642" s="27"/>
      <c r="N642" s="44"/>
      <c r="O642" s="27"/>
      <c r="Q642" s="44"/>
      <c r="R642" s="27"/>
      <c r="T642" s="44"/>
      <c r="U642" s="27"/>
      <c r="W642" s="44"/>
      <c r="X642" s="27"/>
      <c r="Z642" s="44"/>
      <c r="AA642" s="27"/>
      <c r="AC642" s="44"/>
      <c r="AD642" s="27"/>
      <c r="AF642" s="44"/>
      <c r="AG642" s="27"/>
      <c r="AH642" s="8"/>
      <c r="AI642" s="44"/>
      <c r="AJ642" s="27"/>
    </row>
    <row r="643">
      <c r="B643" s="44"/>
      <c r="C643" s="27"/>
      <c r="E643" s="44"/>
      <c r="F643" s="27"/>
      <c r="H643" s="44"/>
      <c r="I643" s="27"/>
      <c r="K643" s="44"/>
      <c r="L643" s="27"/>
      <c r="N643" s="44"/>
      <c r="O643" s="27"/>
      <c r="Q643" s="44"/>
      <c r="R643" s="27"/>
      <c r="T643" s="44"/>
      <c r="U643" s="27"/>
      <c r="W643" s="44"/>
      <c r="X643" s="27"/>
      <c r="Z643" s="44"/>
      <c r="AA643" s="27"/>
      <c r="AC643" s="44"/>
      <c r="AD643" s="27"/>
      <c r="AF643" s="44"/>
      <c r="AG643" s="27"/>
      <c r="AH643" s="8"/>
      <c r="AI643" s="44"/>
      <c r="AJ643" s="27"/>
    </row>
    <row r="644">
      <c r="B644" s="44"/>
      <c r="C644" s="27"/>
      <c r="E644" s="44"/>
      <c r="F644" s="27"/>
      <c r="H644" s="44"/>
      <c r="I644" s="27"/>
      <c r="K644" s="44"/>
      <c r="L644" s="27"/>
      <c r="N644" s="44"/>
      <c r="O644" s="27"/>
      <c r="Q644" s="44"/>
      <c r="R644" s="27"/>
      <c r="T644" s="44"/>
      <c r="U644" s="27"/>
      <c r="W644" s="44"/>
      <c r="X644" s="27"/>
      <c r="Z644" s="44"/>
      <c r="AA644" s="27"/>
      <c r="AC644" s="44"/>
      <c r="AD644" s="27"/>
      <c r="AF644" s="44"/>
      <c r="AG644" s="27"/>
      <c r="AH644" s="8"/>
      <c r="AI644" s="44"/>
      <c r="AJ644" s="27"/>
    </row>
    <row r="645">
      <c r="B645" s="44"/>
      <c r="C645" s="27"/>
      <c r="E645" s="44"/>
      <c r="F645" s="27"/>
      <c r="H645" s="44"/>
      <c r="I645" s="27"/>
      <c r="K645" s="44"/>
      <c r="L645" s="27"/>
      <c r="N645" s="44"/>
      <c r="O645" s="27"/>
      <c r="Q645" s="44"/>
      <c r="R645" s="27"/>
      <c r="T645" s="44"/>
      <c r="U645" s="27"/>
      <c r="W645" s="44"/>
      <c r="X645" s="27"/>
      <c r="Z645" s="44"/>
      <c r="AA645" s="27"/>
      <c r="AC645" s="44"/>
      <c r="AD645" s="27"/>
      <c r="AF645" s="44"/>
      <c r="AG645" s="27"/>
      <c r="AH645" s="8"/>
      <c r="AI645" s="44"/>
      <c r="AJ645" s="27"/>
    </row>
    <row r="646">
      <c r="B646" s="44"/>
      <c r="C646" s="27"/>
      <c r="E646" s="44"/>
      <c r="F646" s="27"/>
      <c r="H646" s="44"/>
      <c r="I646" s="27"/>
      <c r="K646" s="44"/>
      <c r="L646" s="27"/>
      <c r="N646" s="44"/>
      <c r="O646" s="27"/>
      <c r="Q646" s="44"/>
      <c r="R646" s="27"/>
      <c r="T646" s="44"/>
      <c r="U646" s="27"/>
      <c r="W646" s="44"/>
      <c r="X646" s="27"/>
      <c r="Z646" s="44"/>
      <c r="AA646" s="27"/>
      <c r="AC646" s="44"/>
      <c r="AD646" s="27"/>
      <c r="AF646" s="44"/>
      <c r="AG646" s="27"/>
      <c r="AH646" s="8"/>
      <c r="AI646" s="44"/>
      <c r="AJ646" s="27"/>
    </row>
    <row r="647">
      <c r="B647" s="44"/>
      <c r="C647" s="27"/>
      <c r="E647" s="44"/>
      <c r="F647" s="27"/>
      <c r="H647" s="44"/>
      <c r="I647" s="27"/>
      <c r="K647" s="44"/>
      <c r="L647" s="27"/>
      <c r="N647" s="44"/>
      <c r="O647" s="27"/>
      <c r="Q647" s="44"/>
      <c r="R647" s="27"/>
      <c r="T647" s="44"/>
      <c r="U647" s="27"/>
      <c r="W647" s="44"/>
      <c r="X647" s="27"/>
      <c r="Z647" s="44"/>
      <c r="AA647" s="27"/>
      <c r="AC647" s="44"/>
      <c r="AD647" s="27"/>
      <c r="AF647" s="44"/>
      <c r="AG647" s="27"/>
      <c r="AH647" s="8"/>
      <c r="AI647" s="44"/>
      <c r="AJ647" s="27"/>
    </row>
    <row r="648">
      <c r="B648" s="44"/>
      <c r="C648" s="27"/>
      <c r="E648" s="44"/>
      <c r="F648" s="27"/>
      <c r="H648" s="44"/>
      <c r="I648" s="27"/>
      <c r="K648" s="44"/>
      <c r="L648" s="27"/>
      <c r="N648" s="44"/>
      <c r="O648" s="27"/>
      <c r="Q648" s="44"/>
      <c r="R648" s="27"/>
      <c r="T648" s="44"/>
      <c r="U648" s="27"/>
      <c r="W648" s="44"/>
      <c r="X648" s="27"/>
      <c r="Z648" s="44"/>
      <c r="AA648" s="27"/>
      <c r="AC648" s="44"/>
      <c r="AD648" s="27"/>
      <c r="AF648" s="44"/>
      <c r="AG648" s="27"/>
      <c r="AH648" s="8"/>
      <c r="AI648" s="44"/>
      <c r="AJ648" s="27"/>
    </row>
    <row r="649">
      <c r="B649" s="44"/>
      <c r="C649" s="27"/>
      <c r="E649" s="44"/>
      <c r="F649" s="27"/>
      <c r="H649" s="44"/>
      <c r="I649" s="27"/>
      <c r="K649" s="44"/>
      <c r="L649" s="27"/>
      <c r="N649" s="44"/>
      <c r="O649" s="27"/>
      <c r="Q649" s="44"/>
      <c r="R649" s="27"/>
      <c r="T649" s="44"/>
      <c r="U649" s="27"/>
      <c r="W649" s="44"/>
      <c r="X649" s="27"/>
      <c r="Z649" s="44"/>
      <c r="AA649" s="27"/>
      <c r="AC649" s="44"/>
      <c r="AD649" s="27"/>
      <c r="AF649" s="44"/>
      <c r="AG649" s="27"/>
      <c r="AH649" s="8"/>
      <c r="AI649" s="44"/>
      <c r="AJ649" s="27"/>
    </row>
    <row r="650">
      <c r="B650" s="44"/>
      <c r="C650" s="27"/>
      <c r="E650" s="44"/>
      <c r="F650" s="27"/>
      <c r="H650" s="44"/>
      <c r="I650" s="27"/>
      <c r="K650" s="44"/>
      <c r="L650" s="27"/>
      <c r="N650" s="44"/>
      <c r="O650" s="27"/>
      <c r="Q650" s="44"/>
      <c r="R650" s="27"/>
      <c r="T650" s="44"/>
      <c r="U650" s="27"/>
      <c r="W650" s="44"/>
      <c r="X650" s="27"/>
      <c r="Z650" s="44"/>
      <c r="AA650" s="27"/>
      <c r="AC650" s="44"/>
      <c r="AD650" s="27"/>
      <c r="AF650" s="44"/>
      <c r="AG650" s="27"/>
      <c r="AH650" s="8"/>
      <c r="AI650" s="44"/>
      <c r="AJ650" s="27"/>
    </row>
    <row r="651">
      <c r="B651" s="44"/>
      <c r="C651" s="27"/>
      <c r="E651" s="44"/>
      <c r="F651" s="27"/>
      <c r="H651" s="44"/>
      <c r="I651" s="27"/>
      <c r="K651" s="44"/>
      <c r="L651" s="27"/>
      <c r="N651" s="44"/>
      <c r="O651" s="27"/>
      <c r="Q651" s="44"/>
      <c r="R651" s="27"/>
      <c r="T651" s="44"/>
      <c r="U651" s="27"/>
      <c r="W651" s="44"/>
      <c r="X651" s="27"/>
      <c r="Z651" s="44"/>
      <c r="AA651" s="27"/>
      <c r="AC651" s="44"/>
      <c r="AD651" s="27"/>
      <c r="AF651" s="44"/>
      <c r="AG651" s="27"/>
      <c r="AH651" s="8"/>
      <c r="AI651" s="44"/>
      <c r="AJ651" s="27"/>
    </row>
    <row r="652">
      <c r="B652" s="44"/>
      <c r="C652" s="27"/>
      <c r="E652" s="44"/>
      <c r="F652" s="27"/>
      <c r="H652" s="44"/>
      <c r="I652" s="27"/>
      <c r="K652" s="44"/>
      <c r="L652" s="27"/>
      <c r="N652" s="44"/>
      <c r="O652" s="27"/>
      <c r="Q652" s="44"/>
      <c r="R652" s="27"/>
      <c r="T652" s="44"/>
      <c r="U652" s="27"/>
      <c r="W652" s="44"/>
      <c r="X652" s="27"/>
      <c r="Z652" s="44"/>
      <c r="AA652" s="27"/>
      <c r="AC652" s="44"/>
      <c r="AD652" s="27"/>
      <c r="AF652" s="44"/>
      <c r="AG652" s="27"/>
      <c r="AH652" s="8"/>
      <c r="AI652" s="44"/>
      <c r="AJ652" s="27"/>
    </row>
    <row r="653">
      <c r="B653" s="44"/>
      <c r="C653" s="27"/>
      <c r="E653" s="44"/>
      <c r="F653" s="27"/>
      <c r="H653" s="44"/>
      <c r="I653" s="27"/>
      <c r="K653" s="44"/>
      <c r="L653" s="27"/>
      <c r="N653" s="44"/>
      <c r="O653" s="27"/>
      <c r="Q653" s="44"/>
      <c r="R653" s="27"/>
      <c r="T653" s="44"/>
      <c r="U653" s="27"/>
      <c r="W653" s="44"/>
      <c r="X653" s="27"/>
      <c r="Z653" s="44"/>
      <c r="AA653" s="27"/>
      <c r="AC653" s="44"/>
      <c r="AD653" s="27"/>
      <c r="AF653" s="44"/>
      <c r="AG653" s="27"/>
      <c r="AH653" s="8"/>
      <c r="AI653" s="44"/>
      <c r="AJ653" s="27"/>
    </row>
    <row r="654">
      <c r="B654" s="44"/>
      <c r="C654" s="27"/>
      <c r="E654" s="44"/>
      <c r="F654" s="27"/>
      <c r="H654" s="44"/>
      <c r="I654" s="27"/>
      <c r="K654" s="44"/>
      <c r="L654" s="27"/>
      <c r="N654" s="44"/>
      <c r="O654" s="27"/>
      <c r="Q654" s="44"/>
      <c r="R654" s="27"/>
      <c r="T654" s="44"/>
      <c r="U654" s="27"/>
      <c r="W654" s="44"/>
      <c r="X654" s="27"/>
      <c r="Z654" s="44"/>
      <c r="AA654" s="27"/>
      <c r="AC654" s="44"/>
      <c r="AD654" s="27"/>
      <c r="AF654" s="44"/>
      <c r="AG654" s="27"/>
      <c r="AH654" s="8"/>
      <c r="AI654" s="44"/>
      <c r="AJ654" s="27"/>
    </row>
    <row r="655">
      <c r="B655" s="44"/>
      <c r="C655" s="27"/>
      <c r="E655" s="44"/>
      <c r="F655" s="27"/>
      <c r="H655" s="44"/>
      <c r="I655" s="27"/>
      <c r="K655" s="44"/>
      <c r="L655" s="27"/>
      <c r="N655" s="44"/>
      <c r="O655" s="27"/>
      <c r="Q655" s="44"/>
      <c r="R655" s="27"/>
      <c r="T655" s="44"/>
      <c r="U655" s="27"/>
      <c r="W655" s="44"/>
      <c r="X655" s="27"/>
      <c r="Z655" s="44"/>
      <c r="AA655" s="27"/>
      <c r="AC655" s="44"/>
      <c r="AD655" s="27"/>
      <c r="AF655" s="44"/>
      <c r="AG655" s="27"/>
      <c r="AH655" s="8"/>
      <c r="AI655" s="44"/>
      <c r="AJ655" s="27"/>
    </row>
    <row r="656">
      <c r="B656" s="44"/>
      <c r="C656" s="27"/>
      <c r="E656" s="44"/>
      <c r="F656" s="27"/>
      <c r="H656" s="44"/>
      <c r="I656" s="27"/>
      <c r="K656" s="44"/>
      <c r="L656" s="27"/>
      <c r="N656" s="44"/>
      <c r="O656" s="27"/>
      <c r="Q656" s="44"/>
      <c r="R656" s="27"/>
      <c r="T656" s="44"/>
      <c r="U656" s="27"/>
      <c r="W656" s="44"/>
      <c r="X656" s="27"/>
      <c r="Z656" s="44"/>
      <c r="AA656" s="27"/>
      <c r="AC656" s="44"/>
      <c r="AD656" s="27"/>
      <c r="AF656" s="44"/>
      <c r="AG656" s="27"/>
      <c r="AH656" s="8"/>
      <c r="AI656" s="44"/>
      <c r="AJ656" s="27"/>
    </row>
    <row r="657">
      <c r="B657" s="44"/>
      <c r="C657" s="27"/>
      <c r="E657" s="44"/>
      <c r="F657" s="27"/>
      <c r="H657" s="44"/>
      <c r="I657" s="27"/>
      <c r="K657" s="44"/>
      <c r="L657" s="27"/>
      <c r="N657" s="44"/>
      <c r="O657" s="27"/>
      <c r="Q657" s="44"/>
      <c r="R657" s="27"/>
      <c r="T657" s="44"/>
      <c r="U657" s="27"/>
      <c r="W657" s="44"/>
      <c r="X657" s="27"/>
      <c r="Z657" s="44"/>
      <c r="AA657" s="27"/>
      <c r="AC657" s="44"/>
      <c r="AD657" s="27"/>
      <c r="AF657" s="44"/>
      <c r="AG657" s="27"/>
      <c r="AH657" s="8"/>
      <c r="AI657" s="44"/>
      <c r="AJ657" s="27"/>
    </row>
    <row r="658">
      <c r="B658" s="44"/>
      <c r="C658" s="27"/>
      <c r="E658" s="44"/>
      <c r="F658" s="27"/>
      <c r="H658" s="44"/>
      <c r="I658" s="27"/>
      <c r="K658" s="44"/>
      <c r="L658" s="27"/>
      <c r="N658" s="44"/>
      <c r="O658" s="27"/>
      <c r="Q658" s="44"/>
      <c r="R658" s="27"/>
      <c r="T658" s="44"/>
      <c r="U658" s="27"/>
      <c r="W658" s="44"/>
      <c r="X658" s="27"/>
      <c r="Z658" s="44"/>
      <c r="AA658" s="27"/>
      <c r="AC658" s="44"/>
      <c r="AD658" s="27"/>
      <c r="AF658" s="44"/>
      <c r="AG658" s="27"/>
      <c r="AH658" s="8"/>
      <c r="AI658" s="44"/>
      <c r="AJ658" s="27"/>
    </row>
    <row r="659">
      <c r="B659" s="44"/>
      <c r="C659" s="27"/>
      <c r="E659" s="44"/>
      <c r="F659" s="27"/>
      <c r="H659" s="44"/>
      <c r="I659" s="27"/>
      <c r="K659" s="44"/>
      <c r="L659" s="27"/>
      <c r="N659" s="44"/>
      <c r="O659" s="27"/>
      <c r="Q659" s="44"/>
      <c r="R659" s="27"/>
      <c r="T659" s="44"/>
      <c r="U659" s="27"/>
      <c r="W659" s="44"/>
      <c r="X659" s="27"/>
      <c r="Z659" s="44"/>
      <c r="AA659" s="27"/>
      <c r="AC659" s="44"/>
      <c r="AD659" s="27"/>
      <c r="AF659" s="44"/>
      <c r="AG659" s="27"/>
      <c r="AH659" s="8"/>
      <c r="AI659" s="44"/>
      <c r="AJ659" s="27"/>
    </row>
    <row r="660">
      <c r="B660" s="44"/>
      <c r="C660" s="27"/>
      <c r="E660" s="44"/>
      <c r="F660" s="27"/>
      <c r="H660" s="44"/>
      <c r="I660" s="27"/>
      <c r="K660" s="44"/>
      <c r="L660" s="27"/>
      <c r="N660" s="44"/>
      <c r="O660" s="27"/>
      <c r="Q660" s="44"/>
      <c r="R660" s="27"/>
      <c r="T660" s="44"/>
      <c r="U660" s="27"/>
      <c r="W660" s="44"/>
      <c r="X660" s="27"/>
      <c r="Z660" s="44"/>
      <c r="AA660" s="27"/>
      <c r="AC660" s="44"/>
      <c r="AD660" s="27"/>
      <c r="AF660" s="44"/>
      <c r="AG660" s="27"/>
      <c r="AH660" s="8"/>
      <c r="AI660" s="44"/>
      <c r="AJ660" s="27"/>
    </row>
    <row r="661">
      <c r="B661" s="44"/>
      <c r="C661" s="27"/>
      <c r="E661" s="44"/>
      <c r="F661" s="27"/>
      <c r="H661" s="44"/>
      <c r="I661" s="27"/>
      <c r="K661" s="44"/>
      <c r="L661" s="27"/>
      <c r="N661" s="44"/>
      <c r="O661" s="27"/>
      <c r="Q661" s="44"/>
      <c r="R661" s="27"/>
      <c r="T661" s="44"/>
      <c r="U661" s="27"/>
      <c r="W661" s="44"/>
      <c r="X661" s="27"/>
      <c r="Z661" s="44"/>
      <c r="AA661" s="27"/>
      <c r="AC661" s="44"/>
      <c r="AD661" s="27"/>
      <c r="AF661" s="44"/>
      <c r="AG661" s="27"/>
      <c r="AH661" s="8"/>
      <c r="AI661" s="44"/>
      <c r="AJ661" s="27"/>
    </row>
    <row r="662">
      <c r="B662" s="44"/>
      <c r="C662" s="27"/>
      <c r="E662" s="44"/>
      <c r="F662" s="27"/>
      <c r="H662" s="44"/>
      <c r="I662" s="27"/>
      <c r="K662" s="44"/>
      <c r="L662" s="27"/>
      <c r="N662" s="44"/>
      <c r="O662" s="27"/>
      <c r="Q662" s="44"/>
      <c r="R662" s="27"/>
      <c r="T662" s="44"/>
      <c r="U662" s="27"/>
      <c r="W662" s="44"/>
      <c r="X662" s="27"/>
      <c r="Z662" s="44"/>
      <c r="AA662" s="27"/>
      <c r="AC662" s="44"/>
      <c r="AD662" s="27"/>
      <c r="AF662" s="44"/>
      <c r="AG662" s="27"/>
      <c r="AH662" s="8"/>
      <c r="AI662" s="44"/>
      <c r="AJ662" s="27"/>
    </row>
    <row r="663">
      <c r="B663" s="44"/>
      <c r="C663" s="27"/>
      <c r="E663" s="44"/>
      <c r="F663" s="27"/>
      <c r="H663" s="44"/>
      <c r="I663" s="27"/>
      <c r="K663" s="44"/>
      <c r="L663" s="27"/>
      <c r="N663" s="44"/>
      <c r="O663" s="27"/>
      <c r="Q663" s="44"/>
      <c r="R663" s="27"/>
      <c r="T663" s="44"/>
      <c r="U663" s="27"/>
      <c r="W663" s="44"/>
      <c r="X663" s="27"/>
      <c r="Z663" s="44"/>
      <c r="AA663" s="27"/>
      <c r="AC663" s="44"/>
      <c r="AD663" s="27"/>
      <c r="AF663" s="44"/>
      <c r="AG663" s="27"/>
      <c r="AH663" s="8"/>
      <c r="AI663" s="44"/>
      <c r="AJ663" s="27"/>
    </row>
    <row r="664">
      <c r="B664" s="44"/>
      <c r="C664" s="27"/>
      <c r="E664" s="44"/>
      <c r="F664" s="27"/>
      <c r="H664" s="44"/>
      <c r="I664" s="27"/>
      <c r="K664" s="44"/>
      <c r="L664" s="27"/>
      <c r="N664" s="44"/>
      <c r="O664" s="27"/>
      <c r="Q664" s="44"/>
      <c r="R664" s="27"/>
      <c r="T664" s="44"/>
      <c r="U664" s="27"/>
      <c r="W664" s="44"/>
      <c r="X664" s="27"/>
      <c r="Z664" s="44"/>
      <c r="AA664" s="27"/>
      <c r="AC664" s="44"/>
      <c r="AD664" s="27"/>
      <c r="AF664" s="44"/>
      <c r="AG664" s="27"/>
      <c r="AH664" s="8"/>
      <c r="AI664" s="44"/>
      <c r="AJ664" s="27"/>
    </row>
    <row r="665">
      <c r="B665" s="44"/>
      <c r="C665" s="27"/>
      <c r="E665" s="44"/>
      <c r="F665" s="27"/>
      <c r="H665" s="44"/>
      <c r="I665" s="27"/>
      <c r="K665" s="44"/>
      <c r="L665" s="27"/>
      <c r="N665" s="44"/>
      <c r="O665" s="27"/>
      <c r="Q665" s="44"/>
      <c r="R665" s="27"/>
      <c r="T665" s="44"/>
      <c r="U665" s="27"/>
      <c r="W665" s="44"/>
      <c r="X665" s="27"/>
      <c r="Z665" s="44"/>
      <c r="AA665" s="27"/>
      <c r="AC665" s="44"/>
      <c r="AD665" s="27"/>
      <c r="AF665" s="44"/>
      <c r="AG665" s="27"/>
      <c r="AH665" s="8"/>
      <c r="AI665" s="44"/>
      <c r="AJ665" s="27"/>
    </row>
    <row r="666">
      <c r="B666" s="44"/>
      <c r="C666" s="27"/>
      <c r="E666" s="44"/>
      <c r="F666" s="27"/>
      <c r="H666" s="44"/>
      <c r="I666" s="27"/>
      <c r="K666" s="44"/>
      <c r="L666" s="27"/>
      <c r="N666" s="44"/>
      <c r="O666" s="27"/>
      <c r="Q666" s="44"/>
      <c r="R666" s="27"/>
      <c r="T666" s="44"/>
      <c r="U666" s="27"/>
      <c r="W666" s="44"/>
      <c r="X666" s="27"/>
      <c r="Z666" s="44"/>
      <c r="AA666" s="27"/>
      <c r="AC666" s="44"/>
      <c r="AD666" s="27"/>
      <c r="AF666" s="44"/>
      <c r="AG666" s="27"/>
      <c r="AH666" s="8"/>
      <c r="AI666" s="44"/>
      <c r="AJ666" s="27"/>
    </row>
    <row r="667">
      <c r="B667" s="44"/>
      <c r="C667" s="27"/>
      <c r="E667" s="44"/>
      <c r="F667" s="27"/>
      <c r="H667" s="44"/>
      <c r="I667" s="27"/>
      <c r="K667" s="44"/>
      <c r="L667" s="27"/>
      <c r="N667" s="44"/>
      <c r="O667" s="27"/>
      <c r="Q667" s="44"/>
      <c r="R667" s="27"/>
      <c r="T667" s="44"/>
      <c r="U667" s="27"/>
      <c r="W667" s="44"/>
      <c r="X667" s="27"/>
      <c r="Z667" s="44"/>
      <c r="AA667" s="27"/>
      <c r="AC667" s="44"/>
      <c r="AD667" s="27"/>
      <c r="AF667" s="44"/>
      <c r="AG667" s="27"/>
      <c r="AH667" s="8"/>
      <c r="AI667" s="44"/>
      <c r="AJ667" s="27"/>
    </row>
    <row r="668">
      <c r="B668" s="44"/>
      <c r="C668" s="27"/>
      <c r="E668" s="44"/>
      <c r="F668" s="27"/>
      <c r="H668" s="44"/>
      <c r="I668" s="27"/>
      <c r="K668" s="44"/>
      <c r="L668" s="27"/>
      <c r="N668" s="44"/>
      <c r="O668" s="27"/>
      <c r="Q668" s="44"/>
      <c r="R668" s="27"/>
      <c r="T668" s="44"/>
      <c r="U668" s="27"/>
      <c r="W668" s="44"/>
      <c r="X668" s="27"/>
      <c r="Z668" s="44"/>
      <c r="AA668" s="27"/>
      <c r="AC668" s="44"/>
      <c r="AD668" s="27"/>
      <c r="AF668" s="44"/>
      <c r="AG668" s="27"/>
      <c r="AH668" s="8"/>
      <c r="AI668" s="44"/>
      <c r="AJ668" s="27"/>
    </row>
    <row r="669">
      <c r="B669" s="44"/>
      <c r="C669" s="27"/>
      <c r="E669" s="44"/>
      <c r="F669" s="27"/>
      <c r="H669" s="44"/>
      <c r="I669" s="27"/>
      <c r="K669" s="44"/>
      <c r="L669" s="27"/>
      <c r="N669" s="44"/>
      <c r="O669" s="27"/>
      <c r="Q669" s="44"/>
      <c r="R669" s="27"/>
      <c r="T669" s="44"/>
      <c r="U669" s="27"/>
      <c r="W669" s="44"/>
      <c r="X669" s="27"/>
      <c r="Z669" s="44"/>
      <c r="AA669" s="27"/>
      <c r="AC669" s="44"/>
      <c r="AD669" s="27"/>
      <c r="AF669" s="44"/>
      <c r="AG669" s="27"/>
      <c r="AH669" s="8"/>
      <c r="AI669" s="44"/>
      <c r="AJ669" s="27"/>
    </row>
    <row r="670">
      <c r="B670" s="44"/>
      <c r="C670" s="27"/>
      <c r="E670" s="44"/>
      <c r="F670" s="27"/>
      <c r="H670" s="44"/>
      <c r="I670" s="27"/>
      <c r="K670" s="44"/>
      <c r="L670" s="27"/>
      <c r="N670" s="44"/>
      <c r="O670" s="27"/>
      <c r="Q670" s="44"/>
      <c r="R670" s="27"/>
      <c r="T670" s="44"/>
      <c r="U670" s="27"/>
      <c r="W670" s="44"/>
      <c r="X670" s="27"/>
      <c r="Z670" s="44"/>
      <c r="AA670" s="27"/>
      <c r="AC670" s="44"/>
      <c r="AD670" s="27"/>
      <c r="AF670" s="44"/>
      <c r="AG670" s="27"/>
      <c r="AH670" s="8"/>
      <c r="AI670" s="44"/>
      <c r="AJ670" s="27"/>
    </row>
    <row r="671">
      <c r="B671" s="44"/>
      <c r="C671" s="27"/>
      <c r="E671" s="44"/>
      <c r="F671" s="27"/>
      <c r="H671" s="44"/>
      <c r="I671" s="27"/>
      <c r="K671" s="44"/>
      <c r="L671" s="27"/>
      <c r="N671" s="44"/>
      <c r="O671" s="27"/>
      <c r="Q671" s="44"/>
      <c r="R671" s="27"/>
      <c r="T671" s="44"/>
      <c r="U671" s="27"/>
      <c r="W671" s="44"/>
      <c r="X671" s="27"/>
      <c r="Z671" s="44"/>
      <c r="AA671" s="27"/>
      <c r="AC671" s="44"/>
      <c r="AD671" s="27"/>
      <c r="AF671" s="44"/>
      <c r="AG671" s="27"/>
      <c r="AH671" s="8"/>
      <c r="AI671" s="44"/>
      <c r="AJ671" s="27"/>
    </row>
    <row r="672">
      <c r="B672" s="44"/>
      <c r="C672" s="27"/>
      <c r="E672" s="44"/>
      <c r="F672" s="27"/>
      <c r="H672" s="44"/>
      <c r="I672" s="27"/>
      <c r="K672" s="44"/>
      <c r="L672" s="27"/>
      <c r="N672" s="44"/>
      <c r="O672" s="27"/>
      <c r="Q672" s="44"/>
      <c r="R672" s="27"/>
      <c r="T672" s="44"/>
      <c r="U672" s="27"/>
      <c r="W672" s="44"/>
      <c r="X672" s="27"/>
      <c r="Z672" s="44"/>
      <c r="AA672" s="27"/>
      <c r="AC672" s="44"/>
      <c r="AD672" s="27"/>
      <c r="AF672" s="44"/>
      <c r="AG672" s="27"/>
      <c r="AH672" s="8"/>
      <c r="AI672" s="44"/>
      <c r="AJ672" s="27"/>
    </row>
    <row r="673">
      <c r="B673" s="44"/>
      <c r="C673" s="27"/>
      <c r="E673" s="44"/>
      <c r="F673" s="27"/>
      <c r="H673" s="44"/>
      <c r="I673" s="27"/>
      <c r="K673" s="44"/>
      <c r="L673" s="27"/>
      <c r="N673" s="44"/>
      <c r="O673" s="27"/>
      <c r="Q673" s="44"/>
      <c r="R673" s="27"/>
      <c r="T673" s="44"/>
      <c r="U673" s="27"/>
      <c r="W673" s="44"/>
      <c r="X673" s="27"/>
      <c r="Z673" s="44"/>
      <c r="AA673" s="27"/>
      <c r="AC673" s="44"/>
      <c r="AD673" s="27"/>
      <c r="AF673" s="44"/>
      <c r="AG673" s="27"/>
      <c r="AH673" s="8"/>
      <c r="AI673" s="44"/>
      <c r="AJ673" s="27"/>
    </row>
    <row r="674">
      <c r="B674" s="44"/>
      <c r="C674" s="27"/>
      <c r="E674" s="44"/>
      <c r="F674" s="27"/>
      <c r="H674" s="44"/>
      <c r="I674" s="27"/>
      <c r="K674" s="44"/>
      <c r="L674" s="27"/>
      <c r="N674" s="44"/>
      <c r="O674" s="27"/>
      <c r="Q674" s="44"/>
      <c r="R674" s="27"/>
      <c r="T674" s="44"/>
      <c r="U674" s="27"/>
      <c r="W674" s="44"/>
      <c r="X674" s="27"/>
      <c r="Z674" s="44"/>
      <c r="AA674" s="27"/>
      <c r="AC674" s="44"/>
      <c r="AD674" s="27"/>
      <c r="AF674" s="44"/>
      <c r="AG674" s="27"/>
      <c r="AH674" s="8"/>
      <c r="AI674" s="44"/>
      <c r="AJ674" s="27"/>
    </row>
    <row r="675">
      <c r="B675" s="44"/>
      <c r="C675" s="27"/>
      <c r="E675" s="44"/>
      <c r="F675" s="27"/>
      <c r="H675" s="44"/>
      <c r="I675" s="27"/>
      <c r="K675" s="44"/>
      <c r="L675" s="27"/>
      <c r="N675" s="44"/>
      <c r="O675" s="27"/>
      <c r="Q675" s="44"/>
      <c r="R675" s="27"/>
      <c r="T675" s="44"/>
      <c r="U675" s="27"/>
      <c r="W675" s="44"/>
      <c r="X675" s="27"/>
      <c r="Z675" s="44"/>
      <c r="AA675" s="27"/>
      <c r="AC675" s="44"/>
      <c r="AD675" s="27"/>
      <c r="AF675" s="44"/>
      <c r="AG675" s="27"/>
      <c r="AH675" s="8"/>
      <c r="AI675" s="44"/>
      <c r="AJ675" s="27"/>
    </row>
    <row r="676">
      <c r="B676" s="44"/>
      <c r="C676" s="27"/>
      <c r="E676" s="44"/>
      <c r="F676" s="27"/>
      <c r="H676" s="44"/>
      <c r="I676" s="27"/>
      <c r="K676" s="44"/>
      <c r="L676" s="27"/>
      <c r="N676" s="44"/>
      <c r="O676" s="27"/>
      <c r="Q676" s="44"/>
      <c r="R676" s="27"/>
      <c r="T676" s="44"/>
      <c r="U676" s="27"/>
      <c r="W676" s="44"/>
      <c r="X676" s="27"/>
      <c r="Z676" s="44"/>
      <c r="AA676" s="27"/>
      <c r="AC676" s="44"/>
      <c r="AD676" s="27"/>
      <c r="AF676" s="44"/>
      <c r="AG676" s="27"/>
      <c r="AH676" s="8"/>
      <c r="AI676" s="44"/>
      <c r="AJ676" s="27"/>
    </row>
    <row r="677">
      <c r="B677" s="44"/>
      <c r="C677" s="27"/>
      <c r="E677" s="44"/>
      <c r="F677" s="27"/>
      <c r="H677" s="44"/>
      <c r="I677" s="27"/>
      <c r="K677" s="44"/>
      <c r="L677" s="27"/>
      <c r="N677" s="44"/>
      <c r="O677" s="27"/>
      <c r="Q677" s="44"/>
      <c r="R677" s="27"/>
      <c r="T677" s="44"/>
      <c r="U677" s="27"/>
      <c r="W677" s="44"/>
      <c r="X677" s="27"/>
      <c r="Z677" s="44"/>
      <c r="AA677" s="27"/>
      <c r="AC677" s="44"/>
      <c r="AD677" s="27"/>
      <c r="AF677" s="44"/>
      <c r="AG677" s="27"/>
      <c r="AH677" s="8"/>
      <c r="AI677" s="44"/>
      <c r="AJ677" s="27"/>
    </row>
    <row r="678">
      <c r="B678" s="44"/>
      <c r="C678" s="27"/>
      <c r="E678" s="44"/>
      <c r="F678" s="27"/>
      <c r="H678" s="44"/>
      <c r="I678" s="27"/>
      <c r="K678" s="44"/>
      <c r="L678" s="27"/>
      <c r="N678" s="44"/>
      <c r="O678" s="27"/>
      <c r="Q678" s="44"/>
      <c r="R678" s="27"/>
      <c r="T678" s="44"/>
      <c r="U678" s="27"/>
      <c r="W678" s="44"/>
      <c r="X678" s="27"/>
      <c r="Z678" s="44"/>
      <c r="AA678" s="27"/>
      <c r="AC678" s="44"/>
      <c r="AD678" s="27"/>
      <c r="AF678" s="44"/>
      <c r="AG678" s="27"/>
      <c r="AH678" s="8"/>
      <c r="AI678" s="44"/>
      <c r="AJ678" s="27"/>
    </row>
    <row r="679">
      <c r="B679" s="44"/>
      <c r="C679" s="27"/>
      <c r="E679" s="44"/>
      <c r="F679" s="27"/>
      <c r="H679" s="44"/>
      <c r="I679" s="27"/>
      <c r="K679" s="44"/>
      <c r="L679" s="27"/>
      <c r="N679" s="44"/>
      <c r="O679" s="27"/>
      <c r="Q679" s="44"/>
      <c r="R679" s="27"/>
      <c r="T679" s="44"/>
      <c r="U679" s="27"/>
      <c r="W679" s="44"/>
      <c r="X679" s="27"/>
      <c r="Z679" s="44"/>
      <c r="AA679" s="27"/>
      <c r="AC679" s="44"/>
      <c r="AD679" s="27"/>
      <c r="AF679" s="44"/>
      <c r="AG679" s="27"/>
      <c r="AH679" s="8"/>
      <c r="AI679" s="44"/>
      <c r="AJ679" s="27"/>
    </row>
    <row r="680">
      <c r="B680" s="44"/>
      <c r="C680" s="27"/>
      <c r="E680" s="44"/>
      <c r="F680" s="27"/>
      <c r="H680" s="44"/>
      <c r="I680" s="27"/>
      <c r="K680" s="44"/>
      <c r="L680" s="27"/>
      <c r="N680" s="44"/>
      <c r="O680" s="27"/>
      <c r="Q680" s="44"/>
      <c r="R680" s="27"/>
      <c r="T680" s="44"/>
      <c r="U680" s="27"/>
      <c r="W680" s="44"/>
      <c r="X680" s="27"/>
      <c r="Z680" s="44"/>
      <c r="AA680" s="27"/>
      <c r="AC680" s="44"/>
      <c r="AD680" s="27"/>
      <c r="AF680" s="44"/>
      <c r="AG680" s="27"/>
      <c r="AH680" s="8"/>
      <c r="AI680" s="44"/>
      <c r="AJ680" s="27"/>
    </row>
    <row r="681">
      <c r="B681" s="44"/>
      <c r="C681" s="27"/>
      <c r="E681" s="44"/>
      <c r="F681" s="27"/>
      <c r="H681" s="44"/>
      <c r="I681" s="27"/>
      <c r="K681" s="44"/>
      <c r="L681" s="27"/>
      <c r="N681" s="44"/>
      <c r="O681" s="27"/>
      <c r="Q681" s="44"/>
      <c r="R681" s="27"/>
      <c r="T681" s="44"/>
      <c r="U681" s="27"/>
      <c r="W681" s="44"/>
      <c r="X681" s="27"/>
      <c r="Z681" s="44"/>
      <c r="AA681" s="27"/>
      <c r="AC681" s="44"/>
      <c r="AD681" s="27"/>
      <c r="AF681" s="44"/>
      <c r="AG681" s="27"/>
      <c r="AH681" s="8"/>
      <c r="AI681" s="44"/>
      <c r="AJ681" s="27"/>
    </row>
    <row r="682">
      <c r="B682" s="44"/>
      <c r="C682" s="27"/>
      <c r="E682" s="44"/>
      <c r="F682" s="27"/>
      <c r="H682" s="44"/>
      <c r="I682" s="27"/>
      <c r="K682" s="44"/>
      <c r="L682" s="27"/>
      <c r="N682" s="44"/>
      <c r="O682" s="27"/>
      <c r="Q682" s="44"/>
      <c r="R682" s="27"/>
      <c r="T682" s="44"/>
      <c r="U682" s="27"/>
      <c r="W682" s="44"/>
      <c r="X682" s="27"/>
      <c r="Z682" s="44"/>
      <c r="AA682" s="27"/>
      <c r="AC682" s="44"/>
      <c r="AD682" s="27"/>
      <c r="AF682" s="44"/>
      <c r="AG682" s="27"/>
      <c r="AH682" s="8"/>
      <c r="AI682" s="44"/>
      <c r="AJ682" s="27"/>
    </row>
    <row r="683">
      <c r="B683" s="44"/>
      <c r="C683" s="27"/>
      <c r="E683" s="44"/>
      <c r="F683" s="27"/>
      <c r="H683" s="44"/>
      <c r="I683" s="27"/>
      <c r="K683" s="44"/>
      <c r="L683" s="27"/>
      <c r="N683" s="44"/>
      <c r="O683" s="27"/>
      <c r="Q683" s="44"/>
      <c r="R683" s="27"/>
      <c r="T683" s="44"/>
      <c r="U683" s="27"/>
      <c r="W683" s="44"/>
      <c r="X683" s="27"/>
      <c r="Z683" s="44"/>
      <c r="AA683" s="27"/>
      <c r="AC683" s="44"/>
      <c r="AD683" s="27"/>
      <c r="AF683" s="44"/>
      <c r="AG683" s="27"/>
      <c r="AH683" s="8"/>
      <c r="AI683" s="44"/>
      <c r="AJ683" s="27"/>
    </row>
    <row r="684">
      <c r="B684" s="44"/>
      <c r="C684" s="27"/>
      <c r="E684" s="44"/>
      <c r="F684" s="27"/>
      <c r="H684" s="44"/>
      <c r="I684" s="27"/>
      <c r="K684" s="44"/>
      <c r="L684" s="27"/>
      <c r="N684" s="44"/>
      <c r="O684" s="27"/>
      <c r="Q684" s="44"/>
      <c r="R684" s="27"/>
      <c r="T684" s="44"/>
      <c r="U684" s="27"/>
      <c r="W684" s="44"/>
      <c r="X684" s="27"/>
      <c r="Z684" s="44"/>
      <c r="AA684" s="27"/>
      <c r="AC684" s="44"/>
      <c r="AD684" s="27"/>
      <c r="AF684" s="44"/>
      <c r="AG684" s="27"/>
      <c r="AH684" s="8"/>
      <c r="AI684" s="44"/>
      <c r="AJ684" s="27"/>
    </row>
    <row r="685">
      <c r="B685" s="44"/>
      <c r="C685" s="27"/>
      <c r="E685" s="44"/>
      <c r="F685" s="27"/>
      <c r="H685" s="44"/>
      <c r="I685" s="27"/>
      <c r="K685" s="44"/>
      <c r="L685" s="27"/>
      <c r="N685" s="44"/>
      <c r="O685" s="27"/>
      <c r="Q685" s="44"/>
      <c r="R685" s="27"/>
      <c r="T685" s="44"/>
      <c r="U685" s="27"/>
      <c r="W685" s="44"/>
      <c r="X685" s="27"/>
      <c r="Z685" s="44"/>
      <c r="AA685" s="27"/>
      <c r="AC685" s="44"/>
      <c r="AD685" s="27"/>
      <c r="AF685" s="44"/>
      <c r="AG685" s="27"/>
      <c r="AH685" s="8"/>
      <c r="AI685" s="44"/>
      <c r="AJ685" s="27"/>
    </row>
    <row r="686">
      <c r="B686" s="44"/>
      <c r="C686" s="27"/>
      <c r="E686" s="44"/>
      <c r="F686" s="27"/>
      <c r="H686" s="44"/>
      <c r="I686" s="27"/>
      <c r="K686" s="44"/>
      <c r="L686" s="27"/>
      <c r="N686" s="44"/>
      <c r="O686" s="27"/>
      <c r="Q686" s="44"/>
      <c r="R686" s="27"/>
      <c r="T686" s="44"/>
      <c r="U686" s="27"/>
      <c r="W686" s="44"/>
      <c r="X686" s="27"/>
      <c r="Z686" s="44"/>
      <c r="AA686" s="27"/>
      <c r="AC686" s="44"/>
      <c r="AD686" s="27"/>
      <c r="AF686" s="44"/>
      <c r="AG686" s="27"/>
      <c r="AH686" s="8"/>
      <c r="AI686" s="44"/>
      <c r="AJ686" s="27"/>
    </row>
    <row r="687">
      <c r="B687" s="44"/>
      <c r="C687" s="27"/>
      <c r="E687" s="44"/>
      <c r="F687" s="27"/>
      <c r="H687" s="44"/>
      <c r="I687" s="27"/>
      <c r="K687" s="44"/>
      <c r="L687" s="27"/>
      <c r="N687" s="44"/>
      <c r="O687" s="27"/>
      <c r="Q687" s="44"/>
      <c r="R687" s="27"/>
      <c r="T687" s="44"/>
      <c r="U687" s="27"/>
      <c r="W687" s="44"/>
      <c r="X687" s="27"/>
      <c r="Z687" s="44"/>
      <c r="AA687" s="27"/>
      <c r="AC687" s="44"/>
      <c r="AD687" s="27"/>
      <c r="AF687" s="44"/>
      <c r="AG687" s="27"/>
      <c r="AH687" s="8"/>
      <c r="AI687" s="44"/>
      <c r="AJ687" s="27"/>
    </row>
    <row r="688">
      <c r="B688" s="44"/>
      <c r="C688" s="27"/>
      <c r="E688" s="44"/>
      <c r="F688" s="27"/>
      <c r="H688" s="44"/>
      <c r="I688" s="27"/>
      <c r="K688" s="44"/>
      <c r="L688" s="27"/>
      <c r="N688" s="44"/>
      <c r="O688" s="27"/>
      <c r="Q688" s="44"/>
      <c r="R688" s="27"/>
      <c r="T688" s="44"/>
      <c r="U688" s="27"/>
      <c r="W688" s="44"/>
      <c r="X688" s="27"/>
      <c r="Z688" s="44"/>
      <c r="AA688" s="27"/>
      <c r="AC688" s="44"/>
      <c r="AD688" s="27"/>
      <c r="AF688" s="44"/>
      <c r="AG688" s="27"/>
      <c r="AH688" s="8"/>
      <c r="AI688" s="44"/>
      <c r="AJ688" s="27"/>
    </row>
    <row r="689">
      <c r="B689" s="44"/>
      <c r="C689" s="27"/>
      <c r="E689" s="44"/>
      <c r="F689" s="27"/>
      <c r="H689" s="44"/>
      <c r="I689" s="27"/>
      <c r="K689" s="44"/>
      <c r="L689" s="27"/>
      <c r="N689" s="44"/>
      <c r="O689" s="27"/>
      <c r="Q689" s="44"/>
      <c r="R689" s="27"/>
      <c r="T689" s="44"/>
      <c r="U689" s="27"/>
      <c r="W689" s="44"/>
      <c r="X689" s="27"/>
      <c r="Z689" s="44"/>
      <c r="AA689" s="27"/>
      <c r="AC689" s="44"/>
      <c r="AD689" s="27"/>
      <c r="AF689" s="44"/>
      <c r="AG689" s="27"/>
      <c r="AH689" s="8"/>
      <c r="AI689" s="44"/>
      <c r="AJ689" s="27"/>
    </row>
    <row r="690">
      <c r="B690" s="44"/>
      <c r="C690" s="27"/>
      <c r="E690" s="44"/>
      <c r="F690" s="27"/>
      <c r="H690" s="44"/>
      <c r="I690" s="27"/>
      <c r="K690" s="44"/>
      <c r="L690" s="27"/>
      <c r="N690" s="44"/>
      <c r="O690" s="27"/>
      <c r="Q690" s="44"/>
      <c r="R690" s="27"/>
      <c r="T690" s="44"/>
      <c r="U690" s="27"/>
      <c r="W690" s="44"/>
      <c r="X690" s="27"/>
      <c r="Z690" s="44"/>
      <c r="AA690" s="27"/>
      <c r="AC690" s="44"/>
      <c r="AD690" s="27"/>
      <c r="AF690" s="44"/>
      <c r="AG690" s="27"/>
      <c r="AH690" s="8"/>
      <c r="AI690" s="44"/>
      <c r="AJ690" s="27"/>
    </row>
    <row r="691">
      <c r="B691" s="44"/>
      <c r="C691" s="27"/>
      <c r="E691" s="44"/>
      <c r="F691" s="27"/>
      <c r="H691" s="44"/>
      <c r="I691" s="27"/>
      <c r="K691" s="44"/>
      <c r="L691" s="27"/>
      <c r="N691" s="44"/>
      <c r="O691" s="27"/>
      <c r="Q691" s="44"/>
      <c r="R691" s="27"/>
      <c r="T691" s="44"/>
      <c r="U691" s="27"/>
      <c r="W691" s="44"/>
      <c r="X691" s="27"/>
      <c r="Z691" s="44"/>
      <c r="AA691" s="27"/>
      <c r="AC691" s="44"/>
      <c r="AD691" s="27"/>
      <c r="AF691" s="44"/>
      <c r="AG691" s="27"/>
      <c r="AH691" s="8"/>
      <c r="AI691" s="44"/>
      <c r="AJ691" s="27"/>
    </row>
    <row r="692">
      <c r="B692" s="44"/>
      <c r="C692" s="27"/>
      <c r="E692" s="44"/>
      <c r="F692" s="27"/>
      <c r="H692" s="44"/>
      <c r="I692" s="27"/>
      <c r="K692" s="44"/>
      <c r="L692" s="27"/>
      <c r="N692" s="44"/>
      <c r="O692" s="27"/>
      <c r="Q692" s="44"/>
      <c r="R692" s="27"/>
      <c r="T692" s="44"/>
      <c r="U692" s="27"/>
      <c r="W692" s="44"/>
      <c r="X692" s="27"/>
      <c r="Z692" s="44"/>
      <c r="AA692" s="27"/>
      <c r="AC692" s="44"/>
      <c r="AD692" s="27"/>
      <c r="AF692" s="44"/>
      <c r="AG692" s="27"/>
      <c r="AH692" s="8"/>
      <c r="AI692" s="44"/>
      <c r="AJ692" s="27"/>
    </row>
    <row r="693">
      <c r="B693" s="44"/>
      <c r="C693" s="27"/>
      <c r="E693" s="44"/>
      <c r="F693" s="27"/>
      <c r="H693" s="44"/>
      <c r="I693" s="27"/>
      <c r="K693" s="44"/>
      <c r="L693" s="27"/>
      <c r="N693" s="44"/>
      <c r="O693" s="27"/>
      <c r="Q693" s="44"/>
      <c r="R693" s="27"/>
      <c r="T693" s="44"/>
      <c r="U693" s="27"/>
      <c r="W693" s="44"/>
      <c r="X693" s="27"/>
      <c r="Z693" s="44"/>
      <c r="AA693" s="27"/>
      <c r="AC693" s="44"/>
      <c r="AD693" s="27"/>
      <c r="AF693" s="44"/>
      <c r="AG693" s="27"/>
      <c r="AH693" s="8"/>
      <c r="AI693" s="44"/>
      <c r="AJ693" s="27"/>
    </row>
    <row r="694">
      <c r="B694" s="44"/>
      <c r="C694" s="27"/>
      <c r="E694" s="44"/>
      <c r="F694" s="27"/>
      <c r="H694" s="44"/>
      <c r="I694" s="27"/>
      <c r="K694" s="44"/>
      <c r="L694" s="27"/>
      <c r="N694" s="44"/>
      <c r="O694" s="27"/>
      <c r="Q694" s="44"/>
      <c r="R694" s="27"/>
      <c r="T694" s="44"/>
      <c r="U694" s="27"/>
      <c r="W694" s="44"/>
      <c r="X694" s="27"/>
      <c r="Z694" s="44"/>
      <c r="AA694" s="27"/>
      <c r="AC694" s="44"/>
      <c r="AD694" s="27"/>
      <c r="AF694" s="44"/>
      <c r="AG694" s="27"/>
      <c r="AH694" s="8"/>
      <c r="AI694" s="44"/>
      <c r="AJ694" s="27"/>
    </row>
    <row r="695">
      <c r="B695" s="44"/>
      <c r="C695" s="27"/>
      <c r="E695" s="44"/>
      <c r="F695" s="27"/>
      <c r="H695" s="44"/>
      <c r="I695" s="27"/>
      <c r="K695" s="44"/>
      <c r="L695" s="27"/>
      <c r="N695" s="44"/>
      <c r="O695" s="27"/>
      <c r="Q695" s="44"/>
      <c r="R695" s="27"/>
      <c r="T695" s="44"/>
      <c r="U695" s="27"/>
      <c r="W695" s="44"/>
      <c r="X695" s="27"/>
      <c r="Z695" s="44"/>
      <c r="AA695" s="27"/>
      <c r="AC695" s="44"/>
      <c r="AD695" s="27"/>
      <c r="AF695" s="44"/>
      <c r="AG695" s="27"/>
      <c r="AH695" s="8"/>
      <c r="AI695" s="44"/>
      <c r="AJ695" s="27"/>
    </row>
    <row r="696">
      <c r="B696" s="44"/>
      <c r="C696" s="27"/>
      <c r="E696" s="44"/>
      <c r="F696" s="27"/>
      <c r="H696" s="44"/>
      <c r="I696" s="27"/>
      <c r="K696" s="44"/>
      <c r="L696" s="27"/>
      <c r="N696" s="44"/>
      <c r="O696" s="27"/>
      <c r="Q696" s="44"/>
      <c r="R696" s="27"/>
      <c r="T696" s="44"/>
      <c r="U696" s="27"/>
      <c r="W696" s="44"/>
      <c r="X696" s="27"/>
      <c r="Z696" s="44"/>
      <c r="AA696" s="27"/>
      <c r="AC696" s="44"/>
      <c r="AD696" s="27"/>
      <c r="AF696" s="44"/>
      <c r="AG696" s="27"/>
      <c r="AH696" s="8"/>
      <c r="AI696" s="44"/>
      <c r="AJ696" s="27"/>
    </row>
    <row r="697">
      <c r="B697" s="44"/>
      <c r="C697" s="27"/>
      <c r="E697" s="44"/>
      <c r="F697" s="27"/>
      <c r="H697" s="44"/>
      <c r="I697" s="27"/>
      <c r="K697" s="44"/>
      <c r="L697" s="27"/>
      <c r="N697" s="44"/>
      <c r="O697" s="27"/>
      <c r="Q697" s="44"/>
      <c r="R697" s="27"/>
      <c r="T697" s="44"/>
      <c r="U697" s="27"/>
      <c r="W697" s="44"/>
      <c r="X697" s="27"/>
      <c r="Z697" s="44"/>
      <c r="AA697" s="27"/>
      <c r="AC697" s="44"/>
      <c r="AD697" s="27"/>
      <c r="AF697" s="44"/>
      <c r="AG697" s="27"/>
      <c r="AH697" s="8"/>
      <c r="AI697" s="44"/>
      <c r="AJ697" s="27"/>
    </row>
    <row r="698">
      <c r="B698" s="44"/>
      <c r="C698" s="27"/>
      <c r="E698" s="44"/>
      <c r="F698" s="27"/>
      <c r="H698" s="44"/>
      <c r="I698" s="27"/>
      <c r="K698" s="44"/>
      <c r="L698" s="27"/>
      <c r="N698" s="44"/>
      <c r="O698" s="27"/>
      <c r="Q698" s="44"/>
      <c r="R698" s="27"/>
      <c r="T698" s="44"/>
      <c r="U698" s="27"/>
      <c r="W698" s="44"/>
      <c r="X698" s="27"/>
      <c r="Z698" s="44"/>
      <c r="AA698" s="27"/>
      <c r="AC698" s="44"/>
      <c r="AD698" s="27"/>
      <c r="AF698" s="44"/>
      <c r="AG698" s="27"/>
      <c r="AH698" s="8"/>
      <c r="AI698" s="44"/>
      <c r="AJ698" s="27"/>
    </row>
    <row r="699">
      <c r="B699" s="44"/>
      <c r="C699" s="27"/>
      <c r="E699" s="44"/>
      <c r="F699" s="27"/>
      <c r="H699" s="44"/>
      <c r="I699" s="27"/>
      <c r="K699" s="44"/>
      <c r="L699" s="27"/>
      <c r="N699" s="44"/>
      <c r="O699" s="27"/>
      <c r="Q699" s="44"/>
      <c r="R699" s="27"/>
      <c r="T699" s="44"/>
      <c r="U699" s="27"/>
      <c r="W699" s="44"/>
      <c r="X699" s="27"/>
      <c r="Z699" s="44"/>
      <c r="AA699" s="27"/>
      <c r="AC699" s="44"/>
      <c r="AD699" s="27"/>
      <c r="AF699" s="44"/>
      <c r="AG699" s="27"/>
      <c r="AH699" s="8"/>
      <c r="AI699" s="44"/>
      <c r="AJ699" s="27"/>
    </row>
    <row r="700">
      <c r="B700" s="44"/>
      <c r="C700" s="27"/>
      <c r="E700" s="44"/>
      <c r="F700" s="27"/>
      <c r="H700" s="44"/>
      <c r="I700" s="27"/>
      <c r="K700" s="44"/>
      <c r="L700" s="27"/>
      <c r="N700" s="44"/>
      <c r="O700" s="27"/>
      <c r="Q700" s="44"/>
      <c r="R700" s="27"/>
      <c r="T700" s="44"/>
      <c r="U700" s="27"/>
      <c r="W700" s="44"/>
      <c r="X700" s="27"/>
      <c r="Z700" s="44"/>
      <c r="AA700" s="27"/>
      <c r="AC700" s="44"/>
      <c r="AD700" s="27"/>
      <c r="AF700" s="44"/>
      <c r="AG700" s="27"/>
      <c r="AH700" s="8"/>
      <c r="AI700" s="44"/>
      <c r="AJ700" s="27"/>
    </row>
    <row r="701">
      <c r="B701" s="44"/>
      <c r="C701" s="27"/>
      <c r="E701" s="44"/>
      <c r="F701" s="27"/>
      <c r="H701" s="44"/>
      <c r="I701" s="27"/>
      <c r="K701" s="44"/>
      <c r="L701" s="27"/>
      <c r="N701" s="44"/>
      <c r="O701" s="27"/>
      <c r="Q701" s="44"/>
      <c r="R701" s="27"/>
      <c r="T701" s="44"/>
      <c r="U701" s="27"/>
      <c r="W701" s="44"/>
      <c r="X701" s="27"/>
      <c r="Z701" s="44"/>
      <c r="AA701" s="27"/>
      <c r="AC701" s="44"/>
      <c r="AD701" s="27"/>
      <c r="AF701" s="44"/>
      <c r="AG701" s="27"/>
      <c r="AH701" s="8"/>
      <c r="AI701" s="44"/>
      <c r="AJ701" s="27"/>
    </row>
    <row r="702">
      <c r="B702" s="44"/>
      <c r="C702" s="27"/>
      <c r="E702" s="44"/>
      <c r="F702" s="27"/>
      <c r="H702" s="44"/>
      <c r="I702" s="27"/>
      <c r="K702" s="44"/>
      <c r="L702" s="27"/>
      <c r="N702" s="44"/>
      <c r="O702" s="27"/>
      <c r="Q702" s="44"/>
      <c r="R702" s="27"/>
      <c r="T702" s="44"/>
      <c r="U702" s="27"/>
      <c r="W702" s="44"/>
      <c r="X702" s="27"/>
      <c r="Z702" s="44"/>
      <c r="AA702" s="27"/>
      <c r="AC702" s="44"/>
      <c r="AD702" s="27"/>
      <c r="AF702" s="44"/>
      <c r="AG702" s="27"/>
      <c r="AH702" s="8"/>
      <c r="AI702" s="44"/>
      <c r="AJ702" s="27"/>
    </row>
    <row r="703">
      <c r="B703" s="44"/>
      <c r="C703" s="27"/>
      <c r="E703" s="44"/>
      <c r="F703" s="27"/>
      <c r="H703" s="44"/>
      <c r="I703" s="27"/>
      <c r="K703" s="44"/>
      <c r="L703" s="27"/>
      <c r="N703" s="44"/>
      <c r="O703" s="27"/>
      <c r="Q703" s="44"/>
      <c r="R703" s="27"/>
      <c r="T703" s="44"/>
      <c r="U703" s="27"/>
      <c r="W703" s="44"/>
      <c r="X703" s="27"/>
      <c r="Z703" s="44"/>
      <c r="AA703" s="27"/>
      <c r="AC703" s="44"/>
      <c r="AD703" s="27"/>
      <c r="AF703" s="44"/>
      <c r="AG703" s="27"/>
      <c r="AH703" s="8"/>
      <c r="AI703" s="44"/>
      <c r="AJ703" s="27"/>
    </row>
    <row r="704">
      <c r="B704" s="44"/>
      <c r="C704" s="27"/>
      <c r="E704" s="44"/>
      <c r="F704" s="27"/>
      <c r="H704" s="44"/>
      <c r="I704" s="27"/>
      <c r="K704" s="44"/>
      <c r="L704" s="27"/>
      <c r="N704" s="44"/>
      <c r="O704" s="27"/>
      <c r="Q704" s="44"/>
      <c r="R704" s="27"/>
      <c r="T704" s="44"/>
      <c r="U704" s="27"/>
      <c r="W704" s="44"/>
      <c r="X704" s="27"/>
      <c r="Z704" s="44"/>
      <c r="AA704" s="27"/>
      <c r="AC704" s="44"/>
      <c r="AD704" s="27"/>
      <c r="AF704" s="44"/>
      <c r="AG704" s="27"/>
      <c r="AH704" s="8"/>
      <c r="AI704" s="44"/>
      <c r="AJ704" s="27"/>
    </row>
    <row r="705">
      <c r="B705" s="44"/>
      <c r="C705" s="27"/>
      <c r="E705" s="44"/>
      <c r="F705" s="27"/>
      <c r="H705" s="44"/>
      <c r="I705" s="27"/>
      <c r="K705" s="44"/>
      <c r="L705" s="27"/>
      <c r="N705" s="44"/>
      <c r="O705" s="27"/>
      <c r="Q705" s="44"/>
      <c r="R705" s="27"/>
      <c r="T705" s="44"/>
      <c r="U705" s="27"/>
      <c r="W705" s="44"/>
      <c r="X705" s="27"/>
      <c r="Z705" s="44"/>
      <c r="AA705" s="27"/>
      <c r="AC705" s="44"/>
      <c r="AD705" s="27"/>
      <c r="AF705" s="44"/>
      <c r="AG705" s="27"/>
      <c r="AH705" s="8"/>
      <c r="AI705" s="44"/>
      <c r="AJ705" s="27"/>
    </row>
    <row r="706">
      <c r="B706" s="44"/>
      <c r="C706" s="27"/>
      <c r="E706" s="44"/>
      <c r="F706" s="27"/>
      <c r="H706" s="44"/>
      <c r="I706" s="27"/>
      <c r="K706" s="44"/>
      <c r="L706" s="27"/>
      <c r="N706" s="44"/>
      <c r="O706" s="27"/>
      <c r="Q706" s="44"/>
      <c r="R706" s="27"/>
      <c r="T706" s="44"/>
      <c r="U706" s="27"/>
      <c r="W706" s="44"/>
      <c r="X706" s="27"/>
      <c r="Z706" s="44"/>
      <c r="AA706" s="27"/>
      <c r="AC706" s="44"/>
      <c r="AD706" s="27"/>
      <c r="AF706" s="44"/>
      <c r="AG706" s="27"/>
      <c r="AH706" s="8"/>
      <c r="AI706" s="44"/>
      <c r="AJ706" s="27"/>
    </row>
    <row r="707">
      <c r="B707" s="44"/>
      <c r="C707" s="27"/>
      <c r="E707" s="44"/>
      <c r="F707" s="27"/>
      <c r="H707" s="44"/>
      <c r="I707" s="27"/>
      <c r="K707" s="44"/>
      <c r="L707" s="27"/>
      <c r="N707" s="44"/>
      <c r="O707" s="27"/>
      <c r="Q707" s="44"/>
      <c r="R707" s="27"/>
      <c r="T707" s="44"/>
      <c r="U707" s="27"/>
      <c r="W707" s="44"/>
      <c r="X707" s="27"/>
      <c r="Z707" s="44"/>
      <c r="AA707" s="27"/>
      <c r="AC707" s="44"/>
      <c r="AD707" s="27"/>
      <c r="AF707" s="44"/>
      <c r="AG707" s="27"/>
      <c r="AH707" s="8"/>
      <c r="AI707" s="44"/>
      <c r="AJ707" s="27"/>
    </row>
    <row r="708">
      <c r="B708" s="44"/>
      <c r="C708" s="27"/>
      <c r="E708" s="44"/>
      <c r="F708" s="27"/>
      <c r="H708" s="44"/>
      <c r="I708" s="27"/>
      <c r="K708" s="44"/>
      <c r="L708" s="27"/>
      <c r="N708" s="44"/>
      <c r="O708" s="27"/>
      <c r="Q708" s="44"/>
      <c r="R708" s="27"/>
      <c r="T708" s="44"/>
      <c r="U708" s="27"/>
      <c r="W708" s="44"/>
      <c r="X708" s="27"/>
      <c r="Z708" s="44"/>
      <c r="AA708" s="27"/>
      <c r="AC708" s="44"/>
      <c r="AD708" s="27"/>
      <c r="AF708" s="44"/>
      <c r="AG708" s="27"/>
      <c r="AH708" s="8"/>
      <c r="AI708" s="44"/>
      <c r="AJ708" s="27"/>
    </row>
    <row r="709">
      <c r="B709" s="44"/>
      <c r="C709" s="27"/>
      <c r="E709" s="44"/>
      <c r="F709" s="27"/>
      <c r="H709" s="44"/>
      <c r="I709" s="27"/>
      <c r="K709" s="44"/>
      <c r="L709" s="27"/>
      <c r="N709" s="44"/>
      <c r="O709" s="27"/>
      <c r="Q709" s="44"/>
      <c r="R709" s="27"/>
      <c r="T709" s="44"/>
      <c r="U709" s="27"/>
      <c r="W709" s="44"/>
      <c r="X709" s="27"/>
      <c r="Z709" s="44"/>
      <c r="AA709" s="27"/>
      <c r="AC709" s="44"/>
      <c r="AD709" s="27"/>
      <c r="AF709" s="44"/>
      <c r="AG709" s="27"/>
      <c r="AH709" s="8"/>
      <c r="AI709" s="44"/>
      <c r="AJ709" s="27"/>
    </row>
    <row r="710">
      <c r="B710" s="44"/>
      <c r="C710" s="27"/>
      <c r="E710" s="44"/>
      <c r="F710" s="27"/>
      <c r="H710" s="44"/>
      <c r="I710" s="27"/>
      <c r="K710" s="44"/>
      <c r="L710" s="27"/>
      <c r="N710" s="44"/>
      <c r="O710" s="27"/>
      <c r="Q710" s="44"/>
      <c r="R710" s="27"/>
      <c r="T710" s="44"/>
      <c r="U710" s="27"/>
      <c r="W710" s="44"/>
      <c r="X710" s="27"/>
      <c r="Z710" s="44"/>
      <c r="AA710" s="27"/>
      <c r="AC710" s="44"/>
      <c r="AD710" s="27"/>
      <c r="AF710" s="44"/>
      <c r="AG710" s="27"/>
      <c r="AH710" s="8"/>
      <c r="AI710" s="44"/>
      <c r="AJ710" s="27"/>
    </row>
    <row r="711">
      <c r="B711" s="44"/>
      <c r="C711" s="27"/>
      <c r="E711" s="44"/>
      <c r="F711" s="27"/>
      <c r="H711" s="44"/>
      <c r="I711" s="27"/>
      <c r="K711" s="44"/>
      <c r="L711" s="27"/>
      <c r="N711" s="44"/>
      <c r="O711" s="27"/>
      <c r="Q711" s="44"/>
      <c r="R711" s="27"/>
      <c r="T711" s="44"/>
      <c r="U711" s="27"/>
      <c r="W711" s="44"/>
      <c r="X711" s="27"/>
      <c r="Z711" s="44"/>
      <c r="AA711" s="27"/>
      <c r="AC711" s="44"/>
      <c r="AD711" s="27"/>
      <c r="AF711" s="44"/>
      <c r="AG711" s="27"/>
      <c r="AH711" s="8"/>
      <c r="AI711" s="44"/>
      <c r="AJ711" s="27"/>
    </row>
    <row r="712">
      <c r="B712" s="44"/>
      <c r="C712" s="27"/>
      <c r="E712" s="44"/>
      <c r="F712" s="27"/>
      <c r="H712" s="44"/>
      <c r="I712" s="27"/>
      <c r="K712" s="44"/>
      <c r="L712" s="27"/>
      <c r="N712" s="44"/>
      <c r="O712" s="27"/>
      <c r="Q712" s="44"/>
      <c r="R712" s="27"/>
      <c r="T712" s="44"/>
      <c r="U712" s="27"/>
      <c r="W712" s="44"/>
      <c r="X712" s="27"/>
      <c r="Z712" s="44"/>
      <c r="AA712" s="27"/>
      <c r="AC712" s="44"/>
      <c r="AD712" s="27"/>
      <c r="AF712" s="44"/>
      <c r="AG712" s="27"/>
      <c r="AH712" s="8"/>
      <c r="AI712" s="44"/>
      <c r="AJ712" s="27"/>
    </row>
    <row r="713">
      <c r="B713" s="44"/>
      <c r="C713" s="27"/>
      <c r="E713" s="44"/>
      <c r="F713" s="27"/>
      <c r="H713" s="44"/>
      <c r="I713" s="27"/>
      <c r="K713" s="44"/>
      <c r="L713" s="27"/>
      <c r="N713" s="44"/>
      <c r="O713" s="27"/>
      <c r="Q713" s="44"/>
      <c r="R713" s="27"/>
      <c r="T713" s="44"/>
      <c r="U713" s="27"/>
      <c r="W713" s="44"/>
      <c r="X713" s="27"/>
      <c r="Z713" s="44"/>
      <c r="AA713" s="27"/>
      <c r="AC713" s="44"/>
      <c r="AD713" s="27"/>
      <c r="AF713" s="44"/>
      <c r="AG713" s="27"/>
      <c r="AH713" s="8"/>
      <c r="AI713" s="44"/>
      <c r="AJ713" s="27"/>
    </row>
    <row r="714">
      <c r="B714" s="44"/>
      <c r="C714" s="27"/>
      <c r="E714" s="44"/>
      <c r="F714" s="27"/>
      <c r="H714" s="44"/>
      <c r="I714" s="27"/>
      <c r="K714" s="44"/>
      <c r="L714" s="27"/>
      <c r="N714" s="44"/>
      <c r="O714" s="27"/>
      <c r="Q714" s="44"/>
      <c r="R714" s="27"/>
      <c r="T714" s="44"/>
      <c r="U714" s="27"/>
      <c r="W714" s="44"/>
      <c r="X714" s="27"/>
      <c r="Z714" s="44"/>
      <c r="AA714" s="27"/>
      <c r="AC714" s="44"/>
      <c r="AD714" s="27"/>
      <c r="AF714" s="44"/>
      <c r="AG714" s="27"/>
      <c r="AH714" s="8"/>
      <c r="AI714" s="44"/>
      <c r="AJ714" s="27"/>
    </row>
    <row r="715">
      <c r="B715" s="44"/>
      <c r="C715" s="27"/>
      <c r="E715" s="44"/>
      <c r="F715" s="27"/>
      <c r="H715" s="44"/>
      <c r="I715" s="27"/>
      <c r="K715" s="44"/>
      <c r="L715" s="27"/>
      <c r="N715" s="44"/>
      <c r="O715" s="27"/>
      <c r="Q715" s="44"/>
      <c r="R715" s="27"/>
      <c r="T715" s="44"/>
      <c r="U715" s="27"/>
      <c r="W715" s="44"/>
      <c r="X715" s="27"/>
      <c r="Z715" s="44"/>
      <c r="AA715" s="27"/>
      <c r="AC715" s="44"/>
      <c r="AD715" s="27"/>
      <c r="AF715" s="44"/>
      <c r="AG715" s="27"/>
      <c r="AH715" s="8"/>
      <c r="AI715" s="44"/>
      <c r="AJ715" s="27"/>
    </row>
    <row r="716">
      <c r="B716" s="44"/>
      <c r="C716" s="27"/>
      <c r="E716" s="44"/>
      <c r="F716" s="27"/>
      <c r="H716" s="44"/>
      <c r="I716" s="27"/>
      <c r="K716" s="44"/>
      <c r="L716" s="27"/>
      <c r="N716" s="44"/>
      <c r="O716" s="27"/>
      <c r="Q716" s="44"/>
      <c r="R716" s="27"/>
      <c r="T716" s="44"/>
      <c r="U716" s="27"/>
      <c r="W716" s="44"/>
      <c r="X716" s="27"/>
      <c r="Z716" s="44"/>
      <c r="AA716" s="27"/>
      <c r="AC716" s="44"/>
      <c r="AD716" s="27"/>
      <c r="AF716" s="44"/>
      <c r="AG716" s="27"/>
      <c r="AH716" s="8"/>
      <c r="AI716" s="44"/>
      <c r="AJ716" s="27"/>
    </row>
    <row r="717">
      <c r="B717" s="44"/>
      <c r="C717" s="27"/>
      <c r="E717" s="44"/>
      <c r="F717" s="27"/>
      <c r="H717" s="44"/>
      <c r="I717" s="27"/>
      <c r="K717" s="44"/>
      <c r="L717" s="27"/>
      <c r="N717" s="44"/>
      <c r="O717" s="27"/>
      <c r="Q717" s="44"/>
      <c r="R717" s="27"/>
      <c r="T717" s="44"/>
      <c r="U717" s="27"/>
      <c r="W717" s="44"/>
      <c r="X717" s="27"/>
      <c r="Z717" s="44"/>
      <c r="AA717" s="27"/>
      <c r="AC717" s="44"/>
      <c r="AD717" s="27"/>
      <c r="AF717" s="44"/>
      <c r="AG717" s="27"/>
      <c r="AH717" s="8"/>
      <c r="AI717" s="44"/>
      <c r="AJ717" s="27"/>
    </row>
    <row r="718">
      <c r="B718" s="44"/>
      <c r="C718" s="27"/>
      <c r="E718" s="44"/>
      <c r="F718" s="27"/>
      <c r="H718" s="44"/>
      <c r="I718" s="27"/>
      <c r="K718" s="44"/>
      <c r="L718" s="27"/>
      <c r="N718" s="44"/>
      <c r="O718" s="27"/>
      <c r="Q718" s="44"/>
      <c r="R718" s="27"/>
      <c r="T718" s="44"/>
      <c r="U718" s="27"/>
      <c r="W718" s="44"/>
      <c r="X718" s="27"/>
      <c r="Z718" s="44"/>
      <c r="AA718" s="27"/>
      <c r="AC718" s="44"/>
      <c r="AD718" s="27"/>
      <c r="AF718" s="44"/>
      <c r="AG718" s="27"/>
      <c r="AH718" s="8"/>
      <c r="AI718" s="44"/>
      <c r="AJ718" s="27"/>
    </row>
    <row r="719">
      <c r="B719" s="44"/>
      <c r="C719" s="27"/>
      <c r="E719" s="44"/>
      <c r="F719" s="27"/>
      <c r="H719" s="44"/>
      <c r="I719" s="27"/>
      <c r="K719" s="44"/>
      <c r="L719" s="27"/>
      <c r="N719" s="44"/>
      <c r="O719" s="27"/>
      <c r="Q719" s="44"/>
      <c r="R719" s="27"/>
      <c r="T719" s="44"/>
      <c r="U719" s="27"/>
      <c r="W719" s="44"/>
      <c r="X719" s="27"/>
      <c r="Z719" s="44"/>
      <c r="AA719" s="27"/>
      <c r="AC719" s="44"/>
      <c r="AD719" s="27"/>
      <c r="AF719" s="44"/>
      <c r="AG719" s="27"/>
      <c r="AH719" s="8"/>
      <c r="AI719" s="44"/>
      <c r="AJ719" s="27"/>
    </row>
    <row r="720">
      <c r="B720" s="44"/>
      <c r="C720" s="27"/>
      <c r="E720" s="44"/>
      <c r="F720" s="27"/>
      <c r="H720" s="44"/>
      <c r="I720" s="27"/>
      <c r="K720" s="44"/>
      <c r="L720" s="27"/>
      <c r="N720" s="44"/>
      <c r="O720" s="27"/>
      <c r="Q720" s="44"/>
      <c r="R720" s="27"/>
      <c r="T720" s="44"/>
      <c r="U720" s="27"/>
      <c r="W720" s="44"/>
      <c r="X720" s="27"/>
      <c r="Z720" s="44"/>
      <c r="AA720" s="27"/>
      <c r="AC720" s="44"/>
      <c r="AD720" s="27"/>
      <c r="AF720" s="44"/>
      <c r="AG720" s="27"/>
      <c r="AH720" s="8"/>
      <c r="AI720" s="44"/>
      <c r="AJ720" s="27"/>
    </row>
    <row r="721">
      <c r="B721" s="44"/>
      <c r="C721" s="27"/>
      <c r="E721" s="44"/>
      <c r="F721" s="27"/>
      <c r="H721" s="44"/>
      <c r="I721" s="27"/>
      <c r="K721" s="44"/>
      <c r="L721" s="27"/>
      <c r="N721" s="44"/>
      <c r="O721" s="27"/>
      <c r="Q721" s="44"/>
      <c r="R721" s="27"/>
      <c r="T721" s="44"/>
      <c r="U721" s="27"/>
      <c r="W721" s="44"/>
      <c r="X721" s="27"/>
      <c r="Z721" s="44"/>
      <c r="AA721" s="27"/>
      <c r="AC721" s="44"/>
      <c r="AD721" s="27"/>
      <c r="AF721" s="44"/>
      <c r="AG721" s="27"/>
      <c r="AH721" s="8"/>
      <c r="AI721" s="44"/>
      <c r="AJ721" s="27"/>
    </row>
    <row r="722">
      <c r="B722" s="44"/>
      <c r="C722" s="27"/>
      <c r="E722" s="44"/>
      <c r="F722" s="27"/>
      <c r="H722" s="44"/>
      <c r="I722" s="27"/>
      <c r="K722" s="44"/>
      <c r="L722" s="27"/>
      <c r="N722" s="44"/>
      <c r="O722" s="27"/>
      <c r="Q722" s="44"/>
      <c r="R722" s="27"/>
      <c r="T722" s="44"/>
      <c r="U722" s="27"/>
      <c r="W722" s="44"/>
      <c r="X722" s="27"/>
      <c r="Z722" s="44"/>
      <c r="AA722" s="27"/>
      <c r="AC722" s="44"/>
      <c r="AD722" s="27"/>
      <c r="AF722" s="44"/>
      <c r="AG722" s="27"/>
      <c r="AH722" s="8"/>
      <c r="AI722" s="44"/>
      <c r="AJ722" s="27"/>
    </row>
    <row r="723">
      <c r="B723" s="44"/>
      <c r="C723" s="27"/>
      <c r="E723" s="44"/>
      <c r="F723" s="27"/>
      <c r="H723" s="44"/>
      <c r="I723" s="27"/>
      <c r="K723" s="44"/>
      <c r="L723" s="27"/>
      <c r="N723" s="44"/>
      <c r="O723" s="27"/>
      <c r="Q723" s="44"/>
      <c r="R723" s="27"/>
      <c r="T723" s="44"/>
      <c r="U723" s="27"/>
      <c r="W723" s="44"/>
      <c r="X723" s="27"/>
      <c r="Z723" s="44"/>
      <c r="AA723" s="27"/>
      <c r="AC723" s="44"/>
      <c r="AD723" s="27"/>
      <c r="AF723" s="44"/>
      <c r="AG723" s="27"/>
      <c r="AH723" s="8"/>
      <c r="AI723" s="44"/>
      <c r="AJ723" s="27"/>
    </row>
    <row r="724">
      <c r="B724" s="44"/>
      <c r="C724" s="27"/>
      <c r="E724" s="44"/>
      <c r="F724" s="27"/>
      <c r="H724" s="44"/>
      <c r="I724" s="27"/>
      <c r="K724" s="44"/>
      <c r="L724" s="27"/>
      <c r="N724" s="44"/>
      <c r="O724" s="27"/>
      <c r="Q724" s="44"/>
      <c r="R724" s="27"/>
      <c r="T724" s="44"/>
      <c r="U724" s="27"/>
      <c r="W724" s="44"/>
      <c r="X724" s="27"/>
      <c r="Z724" s="44"/>
      <c r="AA724" s="27"/>
      <c r="AC724" s="44"/>
      <c r="AD724" s="27"/>
      <c r="AF724" s="44"/>
      <c r="AG724" s="27"/>
      <c r="AH724" s="8"/>
      <c r="AI724" s="44"/>
      <c r="AJ724" s="27"/>
    </row>
    <row r="725">
      <c r="B725" s="44"/>
      <c r="C725" s="27"/>
      <c r="E725" s="44"/>
      <c r="F725" s="27"/>
      <c r="H725" s="44"/>
      <c r="I725" s="27"/>
      <c r="K725" s="44"/>
      <c r="L725" s="27"/>
      <c r="N725" s="44"/>
      <c r="O725" s="27"/>
      <c r="Q725" s="44"/>
      <c r="R725" s="27"/>
      <c r="T725" s="44"/>
      <c r="U725" s="27"/>
      <c r="W725" s="44"/>
      <c r="X725" s="27"/>
      <c r="Z725" s="44"/>
      <c r="AA725" s="27"/>
      <c r="AC725" s="44"/>
      <c r="AD725" s="27"/>
      <c r="AF725" s="44"/>
      <c r="AG725" s="27"/>
      <c r="AH725" s="8"/>
      <c r="AI725" s="44"/>
      <c r="AJ725" s="27"/>
    </row>
    <row r="726">
      <c r="B726" s="44"/>
      <c r="C726" s="27"/>
      <c r="E726" s="44"/>
      <c r="F726" s="27"/>
      <c r="H726" s="44"/>
      <c r="I726" s="27"/>
      <c r="K726" s="44"/>
      <c r="L726" s="27"/>
      <c r="N726" s="44"/>
      <c r="O726" s="27"/>
      <c r="Q726" s="44"/>
      <c r="R726" s="27"/>
      <c r="T726" s="44"/>
      <c r="U726" s="27"/>
      <c r="W726" s="44"/>
      <c r="X726" s="27"/>
      <c r="Z726" s="44"/>
      <c r="AA726" s="27"/>
      <c r="AC726" s="44"/>
      <c r="AD726" s="27"/>
      <c r="AF726" s="44"/>
      <c r="AG726" s="27"/>
      <c r="AH726" s="8"/>
      <c r="AI726" s="44"/>
      <c r="AJ726" s="27"/>
    </row>
    <row r="727">
      <c r="B727" s="44"/>
      <c r="C727" s="27"/>
      <c r="E727" s="44"/>
      <c r="F727" s="27"/>
      <c r="H727" s="44"/>
      <c r="I727" s="27"/>
      <c r="K727" s="44"/>
      <c r="L727" s="27"/>
      <c r="N727" s="44"/>
      <c r="O727" s="27"/>
      <c r="Q727" s="44"/>
      <c r="R727" s="27"/>
      <c r="T727" s="44"/>
      <c r="U727" s="27"/>
      <c r="W727" s="44"/>
      <c r="X727" s="27"/>
      <c r="Z727" s="44"/>
      <c r="AA727" s="27"/>
      <c r="AC727" s="44"/>
      <c r="AD727" s="27"/>
      <c r="AF727" s="44"/>
      <c r="AG727" s="27"/>
      <c r="AH727" s="8"/>
      <c r="AI727" s="44"/>
      <c r="AJ727" s="27"/>
    </row>
    <row r="728">
      <c r="B728" s="44"/>
      <c r="C728" s="27"/>
      <c r="E728" s="44"/>
      <c r="F728" s="27"/>
      <c r="H728" s="44"/>
      <c r="I728" s="27"/>
      <c r="K728" s="44"/>
      <c r="L728" s="27"/>
      <c r="N728" s="44"/>
      <c r="O728" s="27"/>
      <c r="Q728" s="44"/>
      <c r="R728" s="27"/>
      <c r="T728" s="44"/>
      <c r="U728" s="27"/>
      <c r="W728" s="44"/>
      <c r="X728" s="27"/>
      <c r="Z728" s="44"/>
      <c r="AA728" s="27"/>
      <c r="AC728" s="44"/>
      <c r="AD728" s="27"/>
      <c r="AF728" s="44"/>
      <c r="AG728" s="27"/>
      <c r="AH728" s="8"/>
      <c r="AI728" s="44"/>
      <c r="AJ728" s="27"/>
    </row>
    <row r="729">
      <c r="B729" s="44"/>
      <c r="C729" s="27"/>
      <c r="E729" s="44"/>
      <c r="F729" s="27"/>
      <c r="H729" s="44"/>
      <c r="I729" s="27"/>
      <c r="K729" s="44"/>
      <c r="L729" s="27"/>
      <c r="N729" s="44"/>
      <c r="O729" s="27"/>
      <c r="Q729" s="44"/>
      <c r="R729" s="27"/>
      <c r="T729" s="44"/>
      <c r="U729" s="27"/>
      <c r="W729" s="44"/>
      <c r="X729" s="27"/>
      <c r="Z729" s="44"/>
      <c r="AA729" s="27"/>
      <c r="AC729" s="44"/>
      <c r="AD729" s="27"/>
      <c r="AF729" s="44"/>
      <c r="AG729" s="27"/>
      <c r="AH729" s="8"/>
      <c r="AI729" s="44"/>
      <c r="AJ729" s="27"/>
    </row>
    <row r="730">
      <c r="B730" s="44"/>
      <c r="C730" s="27"/>
      <c r="E730" s="44"/>
      <c r="F730" s="27"/>
      <c r="H730" s="44"/>
      <c r="I730" s="27"/>
      <c r="K730" s="44"/>
      <c r="L730" s="27"/>
      <c r="N730" s="44"/>
      <c r="O730" s="27"/>
      <c r="Q730" s="44"/>
      <c r="R730" s="27"/>
      <c r="T730" s="44"/>
      <c r="U730" s="27"/>
      <c r="W730" s="44"/>
      <c r="X730" s="27"/>
      <c r="Z730" s="44"/>
      <c r="AA730" s="27"/>
      <c r="AC730" s="44"/>
      <c r="AD730" s="27"/>
      <c r="AF730" s="44"/>
      <c r="AG730" s="27"/>
      <c r="AH730" s="8"/>
      <c r="AI730" s="44"/>
      <c r="AJ730" s="27"/>
    </row>
    <row r="731">
      <c r="B731" s="44"/>
      <c r="C731" s="27"/>
      <c r="E731" s="44"/>
      <c r="F731" s="27"/>
      <c r="H731" s="44"/>
      <c r="I731" s="27"/>
      <c r="K731" s="44"/>
      <c r="L731" s="27"/>
      <c r="N731" s="44"/>
      <c r="O731" s="27"/>
      <c r="Q731" s="44"/>
      <c r="R731" s="27"/>
      <c r="T731" s="44"/>
      <c r="U731" s="27"/>
      <c r="W731" s="44"/>
      <c r="X731" s="27"/>
      <c r="Z731" s="44"/>
      <c r="AA731" s="27"/>
      <c r="AC731" s="44"/>
      <c r="AD731" s="27"/>
      <c r="AF731" s="44"/>
      <c r="AG731" s="27"/>
      <c r="AH731" s="8"/>
      <c r="AI731" s="44"/>
      <c r="AJ731" s="27"/>
    </row>
    <row r="732">
      <c r="B732" s="44"/>
      <c r="C732" s="27"/>
      <c r="E732" s="44"/>
      <c r="F732" s="27"/>
      <c r="H732" s="44"/>
      <c r="I732" s="27"/>
      <c r="K732" s="44"/>
      <c r="L732" s="27"/>
      <c r="N732" s="44"/>
      <c r="O732" s="27"/>
      <c r="Q732" s="44"/>
      <c r="R732" s="27"/>
      <c r="T732" s="44"/>
      <c r="U732" s="27"/>
      <c r="W732" s="44"/>
      <c r="X732" s="27"/>
      <c r="Z732" s="44"/>
      <c r="AA732" s="27"/>
      <c r="AC732" s="44"/>
      <c r="AD732" s="27"/>
      <c r="AF732" s="44"/>
      <c r="AG732" s="27"/>
      <c r="AH732" s="8"/>
      <c r="AI732" s="44"/>
      <c r="AJ732" s="27"/>
    </row>
    <row r="733">
      <c r="B733" s="44"/>
      <c r="C733" s="27"/>
      <c r="E733" s="44"/>
      <c r="F733" s="27"/>
      <c r="H733" s="44"/>
      <c r="I733" s="27"/>
      <c r="K733" s="44"/>
      <c r="L733" s="27"/>
      <c r="N733" s="44"/>
      <c r="O733" s="27"/>
      <c r="Q733" s="44"/>
      <c r="R733" s="27"/>
      <c r="T733" s="44"/>
      <c r="U733" s="27"/>
      <c r="W733" s="44"/>
      <c r="X733" s="27"/>
      <c r="Z733" s="44"/>
      <c r="AA733" s="27"/>
      <c r="AC733" s="44"/>
      <c r="AD733" s="27"/>
      <c r="AF733" s="44"/>
      <c r="AG733" s="27"/>
      <c r="AH733" s="8"/>
      <c r="AI733" s="44"/>
      <c r="AJ733" s="27"/>
    </row>
    <row r="734">
      <c r="B734" s="44"/>
      <c r="C734" s="27"/>
      <c r="E734" s="44"/>
      <c r="F734" s="27"/>
      <c r="H734" s="44"/>
      <c r="I734" s="27"/>
      <c r="K734" s="44"/>
      <c r="L734" s="27"/>
      <c r="N734" s="44"/>
      <c r="O734" s="27"/>
      <c r="Q734" s="44"/>
      <c r="R734" s="27"/>
      <c r="T734" s="44"/>
      <c r="U734" s="27"/>
      <c r="W734" s="44"/>
      <c r="X734" s="27"/>
      <c r="Z734" s="44"/>
      <c r="AA734" s="27"/>
      <c r="AC734" s="44"/>
      <c r="AD734" s="27"/>
      <c r="AF734" s="44"/>
      <c r="AG734" s="27"/>
      <c r="AH734" s="8"/>
      <c r="AI734" s="44"/>
      <c r="AJ734" s="27"/>
    </row>
    <row r="735">
      <c r="B735" s="44"/>
      <c r="C735" s="27"/>
      <c r="E735" s="44"/>
      <c r="F735" s="27"/>
      <c r="H735" s="44"/>
      <c r="I735" s="27"/>
      <c r="K735" s="44"/>
      <c r="L735" s="27"/>
      <c r="N735" s="44"/>
      <c r="O735" s="27"/>
      <c r="Q735" s="44"/>
      <c r="R735" s="27"/>
      <c r="T735" s="44"/>
      <c r="U735" s="27"/>
      <c r="W735" s="44"/>
      <c r="X735" s="27"/>
      <c r="Z735" s="44"/>
      <c r="AA735" s="27"/>
      <c r="AC735" s="44"/>
      <c r="AD735" s="27"/>
      <c r="AF735" s="44"/>
      <c r="AG735" s="27"/>
      <c r="AH735" s="8"/>
      <c r="AI735" s="44"/>
      <c r="AJ735" s="27"/>
    </row>
    <row r="736">
      <c r="B736" s="44"/>
      <c r="C736" s="27"/>
      <c r="E736" s="44"/>
      <c r="F736" s="27"/>
      <c r="H736" s="44"/>
      <c r="I736" s="27"/>
      <c r="K736" s="44"/>
      <c r="L736" s="27"/>
      <c r="N736" s="44"/>
      <c r="O736" s="27"/>
      <c r="Q736" s="44"/>
      <c r="R736" s="27"/>
      <c r="T736" s="44"/>
      <c r="U736" s="27"/>
      <c r="W736" s="44"/>
      <c r="X736" s="27"/>
      <c r="Z736" s="44"/>
      <c r="AA736" s="27"/>
      <c r="AC736" s="44"/>
      <c r="AD736" s="27"/>
      <c r="AF736" s="44"/>
      <c r="AG736" s="27"/>
      <c r="AH736" s="8"/>
      <c r="AI736" s="44"/>
      <c r="AJ736" s="27"/>
    </row>
    <row r="737">
      <c r="B737" s="44"/>
      <c r="C737" s="27"/>
      <c r="E737" s="44"/>
      <c r="F737" s="27"/>
      <c r="H737" s="44"/>
      <c r="I737" s="27"/>
      <c r="K737" s="44"/>
      <c r="L737" s="27"/>
      <c r="N737" s="44"/>
      <c r="O737" s="27"/>
      <c r="Q737" s="44"/>
      <c r="R737" s="27"/>
      <c r="T737" s="44"/>
      <c r="U737" s="27"/>
      <c r="W737" s="44"/>
      <c r="X737" s="27"/>
      <c r="Z737" s="44"/>
      <c r="AA737" s="27"/>
      <c r="AC737" s="44"/>
      <c r="AD737" s="27"/>
      <c r="AF737" s="44"/>
      <c r="AG737" s="27"/>
      <c r="AH737" s="8"/>
      <c r="AI737" s="44"/>
      <c r="AJ737" s="27"/>
    </row>
    <row r="738">
      <c r="B738" s="44"/>
      <c r="C738" s="27"/>
      <c r="E738" s="44"/>
      <c r="F738" s="27"/>
      <c r="H738" s="44"/>
      <c r="I738" s="27"/>
      <c r="K738" s="44"/>
      <c r="L738" s="27"/>
      <c r="N738" s="44"/>
      <c r="O738" s="27"/>
      <c r="Q738" s="44"/>
      <c r="R738" s="27"/>
      <c r="T738" s="44"/>
      <c r="U738" s="27"/>
      <c r="W738" s="44"/>
      <c r="X738" s="27"/>
      <c r="Z738" s="44"/>
      <c r="AA738" s="27"/>
      <c r="AC738" s="44"/>
      <c r="AD738" s="27"/>
      <c r="AF738" s="44"/>
      <c r="AG738" s="27"/>
      <c r="AH738" s="8"/>
      <c r="AI738" s="44"/>
      <c r="AJ738" s="27"/>
    </row>
    <row r="739">
      <c r="B739" s="44"/>
      <c r="C739" s="27"/>
      <c r="E739" s="44"/>
      <c r="F739" s="27"/>
      <c r="H739" s="44"/>
      <c r="I739" s="27"/>
      <c r="K739" s="44"/>
      <c r="L739" s="27"/>
      <c r="N739" s="44"/>
      <c r="O739" s="27"/>
      <c r="Q739" s="44"/>
      <c r="R739" s="27"/>
      <c r="T739" s="44"/>
      <c r="U739" s="27"/>
      <c r="W739" s="44"/>
      <c r="X739" s="27"/>
      <c r="Z739" s="44"/>
      <c r="AA739" s="27"/>
      <c r="AC739" s="44"/>
      <c r="AD739" s="27"/>
      <c r="AF739" s="44"/>
      <c r="AG739" s="27"/>
      <c r="AH739" s="8"/>
      <c r="AI739" s="44"/>
      <c r="AJ739" s="27"/>
    </row>
    <row r="740">
      <c r="B740" s="44"/>
      <c r="C740" s="27"/>
      <c r="E740" s="44"/>
      <c r="F740" s="27"/>
      <c r="H740" s="44"/>
      <c r="I740" s="27"/>
      <c r="K740" s="44"/>
      <c r="L740" s="27"/>
      <c r="N740" s="44"/>
      <c r="O740" s="27"/>
      <c r="Q740" s="44"/>
      <c r="R740" s="27"/>
      <c r="T740" s="44"/>
      <c r="U740" s="27"/>
      <c r="W740" s="44"/>
      <c r="X740" s="27"/>
      <c r="Z740" s="44"/>
      <c r="AA740" s="27"/>
      <c r="AC740" s="44"/>
      <c r="AD740" s="27"/>
      <c r="AF740" s="44"/>
      <c r="AG740" s="27"/>
      <c r="AH740" s="8"/>
      <c r="AI740" s="44"/>
      <c r="AJ740" s="27"/>
    </row>
    <row r="741">
      <c r="B741" s="44"/>
      <c r="C741" s="27"/>
      <c r="E741" s="44"/>
      <c r="F741" s="27"/>
      <c r="H741" s="44"/>
      <c r="I741" s="27"/>
      <c r="K741" s="44"/>
      <c r="L741" s="27"/>
      <c r="N741" s="44"/>
      <c r="O741" s="27"/>
      <c r="Q741" s="44"/>
      <c r="R741" s="27"/>
      <c r="T741" s="44"/>
      <c r="U741" s="27"/>
      <c r="W741" s="44"/>
      <c r="X741" s="27"/>
      <c r="Z741" s="44"/>
      <c r="AA741" s="27"/>
      <c r="AC741" s="44"/>
      <c r="AD741" s="27"/>
      <c r="AF741" s="44"/>
      <c r="AG741" s="27"/>
      <c r="AH741" s="8"/>
      <c r="AI741" s="44"/>
      <c r="AJ741" s="27"/>
    </row>
    <row r="742">
      <c r="B742" s="44"/>
      <c r="C742" s="27"/>
      <c r="E742" s="44"/>
      <c r="F742" s="27"/>
      <c r="H742" s="44"/>
      <c r="I742" s="27"/>
      <c r="K742" s="44"/>
      <c r="L742" s="27"/>
      <c r="N742" s="44"/>
      <c r="O742" s="27"/>
      <c r="Q742" s="44"/>
      <c r="R742" s="27"/>
      <c r="T742" s="44"/>
      <c r="U742" s="27"/>
      <c r="W742" s="44"/>
      <c r="X742" s="27"/>
      <c r="Z742" s="44"/>
      <c r="AA742" s="27"/>
      <c r="AC742" s="44"/>
      <c r="AD742" s="27"/>
      <c r="AF742" s="44"/>
      <c r="AG742" s="27"/>
      <c r="AH742" s="8"/>
      <c r="AI742" s="44"/>
      <c r="AJ742" s="27"/>
    </row>
    <row r="743">
      <c r="B743" s="44"/>
      <c r="C743" s="27"/>
      <c r="E743" s="44"/>
      <c r="F743" s="27"/>
      <c r="H743" s="44"/>
      <c r="I743" s="27"/>
      <c r="K743" s="44"/>
      <c r="L743" s="27"/>
      <c r="N743" s="44"/>
      <c r="O743" s="27"/>
      <c r="Q743" s="44"/>
      <c r="R743" s="27"/>
      <c r="T743" s="44"/>
      <c r="U743" s="27"/>
      <c r="W743" s="44"/>
      <c r="X743" s="27"/>
      <c r="Z743" s="44"/>
      <c r="AA743" s="27"/>
      <c r="AC743" s="44"/>
      <c r="AD743" s="27"/>
      <c r="AF743" s="44"/>
      <c r="AG743" s="27"/>
      <c r="AH743" s="8"/>
      <c r="AI743" s="44"/>
      <c r="AJ743" s="27"/>
    </row>
    <row r="744">
      <c r="B744" s="44"/>
      <c r="C744" s="27"/>
      <c r="E744" s="44"/>
      <c r="F744" s="27"/>
      <c r="H744" s="44"/>
      <c r="I744" s="27"/>
      <c r="K744" s="44"/>
      <c r="L744" s="27"/>
      <c r="N744" s="44"/>
      <c r="O744" s="27"/>
      <c r="Q744" s="44"/>
      <c r="R744" s="27"/>
      <c r="T744" s="44"/>
      <c r="U744" s="27"/>
      <c r="W744" s="44"/>
      <c r="X744" s="27"/>
      <c r="Z744" s="44"/>
      <c r="AA744" s="27"/>
      <c r="AC744" s="44"/>
      <c r="AD744" s="27"/>
      <c r="AF744" s="44"/>
      <c r="AG744" s="27"/>
      <c r="AH744" s="8"/>
      <c r="AI744" s="44"/>
      <c r="AJ744" s="27"/>
    </row>
    <row r="745">
      <c r="B745" s="44"/>
      <c r="C745" s="27"/>
      <c r="E745" s="44"/>
      <c r="F745" s="27"/>
      <c r="H745" s="44"/>
      <c r="I745" s="27"/>
      <c r="K745" s="44"/>
      <c r="L745" s="27"/>
      <c r="N745" s="44"/>
      <c r="O745" s="27"/>
      <c r="Q745" s="44"/>
      <c r="R745" s="27"/>
      <c r="T745" s="44"/>
      <c r="U745" s="27"/>
      <c r="W745" s="44"/>
      <c r="X745" s="27"/>
      <c r="Z745" s="44"/>
      <c r="AA745" s="27"/>
      <c r="AC745" s="44"/>
      <c r="AD745" s="27"/>
      <c r="AF745" s="44"/>
      <c r="AG745" s="27"/>
      <c r="AH745" s="8"/>
      <c r="AI745" s="44"/>
      <c r="AJ745" s="27"/>
    </row>
    <row r="746">
      <c r="B746" s="44"/>
      <c r="C746" s="27"/>
      <c r="E746" s="44"/>
      <c r="F746" s="27"/>
      <c r="H746" s="44"/>
      <c r="I746" s="27"/>
      <c r="K746" s="44"/>
      <c r="L746" s="27"/>
      <c r="N746" s="44"/>
      <c r="O746" s="27"/>
      <c r="Q746" s="44"/>
      <c r="R746" s="27"/>
      <c r="T746" s="44"/>
      <c r="U746" s="27"/>
      <c r="W746" s="44"/>
      <c r="X746" s="27"/>
      <c r="Z746" s="44"/>
      <c r="AA746" s="27"/>
      <c r="AC746" s="44"/>
      <c r="AD746" s="27"/>
      <c r="AF746" s="44"/>
      <c r="AG746" s="27"/>
      <c r="AH746" s="8"/>
      <c r="AI746" s="44"/>
      <c r="AJ746" s="27"/>
    </row>
    <row r="747">
      <c r="B747" s="44"/>
      <c r="C747" s="27"/>
      <c r="E747" s="44"/>
      <c r="F747" s="27"/>
      <c r="H747" s="44"/>
      <c r="I747" s="27"/>
      <c r="K747" s="44"/>
      <c r="L747" s="27"/>
      <c r="N747" s="44"/>
      <c r="O747" s="27"/>
      <c r="Q747" s="44"/>
      <c r="R747" s="27"/>
      <c r="T747" s="44"/>
      <c r="U747" s="27"/>
      <c r="W747" s="44"/>
      <c r="X747" s="27"/>
      <c r="Z747" s="44"/>
      <c r="AA747" s="27"/>
      <c r="AC747" s="44"/>
      <c r="AD747" s="27"/>
      <c r="AF747" s="44"/>
      <c r="AG747" s="27"/>
      <c r="AH747" s="8"/>
      <c r="AI747" s="44"/>
      <c r="AJ747" s="27"/>
    </row>
    <row r="748">
      <c r="B748" s="44"/>
      <c r="C748" s="27"/>
      <c r="E748" s="44"/>
      <c r="F748" s="27"/>
      <c r="H748" s="44"/>
      <c r="I748" s="27"/>
      <c r="K748" s="44"/>
      <c r="L748" s="27"/>
      <c r="N748" s="44"/>
      <c r="O748" s="27"/>
      <c r="Q748" s="44"/>
      <c r="R748" s="27"/>
      <c r="T748" s="44"/>
      <c r="U748" s="27"/>
      <c r="W748" s="44"/>
      <c r="X748" s="27"/>
      <c r="Z748" s="44"/>
      <c r="AA748" s="27"/>
      <c r="AC748" s="44"/>
      <c r="AD748" s="27"/>
      <c r="AF748" s="44"/>
      <c r="AG748" s="27"/>
      <c r="AH748" s="8"/>
      <c r="AI748" s="44"/>
      <c r="AJ748" s="27"/>
    </row>
    <row r="749">
      <c r="B749" s="44"/>
      <c r="C749" s="27"/>
      <c r="E749" s="44"/>
      <c r="F749" s="27"/>
      <c r="H749" s="44"/>
      <c r="I749" s="27"/>
      <c r="K749" s="44"/>
      <c r="L749" s="27"/>
      <c r="N749" s="44"/>
      <c r="O749" s="27"/>
      <c r="Q749" s="44"/>
      <c r="R749" s="27"/>
      <c r="T749" s="44"/>
      <c r="U749" s="27"/>
      <c r="W749" s="44"/>
      <c r="X749" s="27"/>
      <c r="Z749" s="44"/>
      <c r="AA749" s="27"/>
      <c r="AC749" s="44"/>
      <c r="AD749" s="27"/>
      <c r="AF749" s="44"/>
      <c r="AG749" s="27"/>
      <c r="AH749" s="8"/>
      <c r="AI749" s="44"/>
      <c r="AJ749" s="27"/>
    </row>
    <row r="750">
      <c r="B750" s="44"/>
      <c r="C750" s="27"/>
      <c r="E750" s="44"/>
      <c r="F750" s="27"/>
      <c r="H750" s="44"/>
      <c r="I750" s="27"/>
      <c r="K750" s="44"/>
      <c r="L750" s="27"/>
      <c r="N750" s="44"/>
      <c r="O750" s="27"/>
      <c r="Q750" s="44"/>
      <c r="R750" s="27"/>
      <c r="T750" s="44"/>
      <c r="U750" s="27"/>
      <c r="W750" s="44"/>
      <c r="X750" s="27"/>
      <c r="Z750" s="44"/>
      <c r="AA750" s="27"/>
      <c r="AC750" s="44"/>
      <c r="AD750" s="27"/>
      <c r="AF750" s="44"/>
      <c r="AG750" s="27"/>
      <c r="AH750" s="8"/>
      <c r="AI750" s="44"/>
      <c r="AJ750" s="27"/>
    </row>
    <row r="751">
      <c r="B751" s="44"/>
      <c r="C751" s="27"/>
      <c r="E751" s="44"/>
      <c r="F751" s="27"/>
      <c r="H751" s="44"/>
      <c r="I751" s="27"/>
      <c r="K751" s="44"/>
      <c r="L751" s="27"/>
      <c r="N751" s="44"/>
      <c r="O751" s="27"/>
      <c r="Q751" s="44"/>
      <c r="R751" s="27"/>
      <c r="T751" s="44"/>
      <c r="U751" s="27"/>
      <c r="W751" s="44"/>
      <c r="X751" s="27"/>
      <c r="Z751" s="44"/>
      <c r="AA751" s="27"/>
      <c r="AC751" s="44"/>
      <c r="AD751" s="27"/>
      <c r="AF751" s="44"/>
      <c r="AG751" s="27"/>
      <c r="AH751" s="8"/>
      <c r="AI751" s="44"/>
      <c r="AJ751" s="27"/>
    </row>
    <row r="752">
      <c r="B752" s="44"/>
      <c r="C752" s="27"/>
      <c r="E752" s="44"/>
      <c r="F752" s="27"/>
      <c r="H752" s="44"/>
      <c r="I752" s="27"/>
      <c r="K752" s="44"/>
      <c r="L752" s="27"/>
      <c r="N752" s="44"/>
      <c r="O752" s="27"/>
      <c r="Q752" s="44"/>
      <c r="R752" s="27"/>
      <c r="T752" s="44"/>
      <c r="U752" s="27"/>
      <c r="W752" s="44"/>
      <c r="X752" s="27"/>
      <c r="Z752" s="44"/>
      <c r="AA752" s="27"/>
      <c r="AC752" s="44"/>
      <c r="AD752" s="27"/>
      <c r="AF752" s="44"/>
      <c r="AG752" s="27"/>
      <c r="AH752" s="8"/>
      <c r="AI752" s="44"/>
      <c r="AJ752" s="27"/>
    </row>
    <row r="753">
      <c r="B753" s="44"/>
      <c r="C753" s="27"/>
      <c r="E753" s="44"/>
      <c r="F753" s="27"/>
      <c r="H753" s="44"/>
      <c r="I753" s="27"/>
      <c r="K753" s="44"/>
      <c r="L753" s="27"/>
      <c r="N753" s="44"/>
      <c r="O753" s="27"/>
      <c r="Q753" s="44"/>
      <c r="R753" s="27"/>
      <c r="T753" s="44"/>
      <c r="U753" s="27"/>
      <c r="W753" s="44"/>
      <c r="X753" s="27"/>
      <c r="Z753" s="44"/>
      <c r="AA753" s="27"/>
      <c r="AC753" s="44"/>
      <c r="AD753" s="27"/>
      <c r="AF753" s="44"/>
      <c r="AG753" s="27"/>
      <c r="AH753" s="8"/>
      <c r="AI753" s="44"/>
      <c r="AJ753" s="27"/>
    </row>
    <row r="754">
      <c r="B754" s="44"/>
      <c r="C754" s="27"/>
      <c r="E754" s="44"/>
      <c r="F754" s="27"/>
      <c r="H754" s="44"/>
      <c r="I754" s="27"/>
      <c r="K754" s="44"/>
      <c r="L754" s="27"/>
      <c r="N754" s="44"/>
      <c r="O754" s="27"/>
      <c r="Q754" s="44"/>
      <c r="R754" s="27"/>
      <c r="T754" s="44"/>
      <c r="U754" s="27"/>
      <c r="W754" s="44"/>
      <c r="X754" s="27"/>
      <c r="Z754" s="44"/>
      <c r="AA754" s="27"/>
      <c r="AC754" s="44"/>
      <c r="AD754" s="27"/>
      <c r="AF754" s="44"/>
      <c r="AG754" s="27"/>
      <c r="AH754" s="8"/>
      <c r="AI754" s="44"/>
      <c r="AJ754" s="27"/>
    </row>
    <row r="755">
      <c r="B755" s="44"/>
      <c r="C755" s="27"/>
      <c r="E755" s="44"/>
      <c r="F755" s="27"/>
      <c r="H755" s="44"/>
      <c r="I755" s="27"/>
      <c r="K755" s="44"/>
      <c r="L755" s="27"/>
      <c r="N755" s="44"/>
      <c r="O755" s="27"/>
      <c r="Q755" s="44"/>
      <c r="R755" s="27"/>
      <c r="T755" s="44"/>
      <c r="U755" s="27"/>
      <c r="W755" s="44"/>
      <c r="X755" s="27"/>
      <c r="Z755" s="44"/>
      <c r="AA755" s="27"/>
      <c r="AC755" s="44"/>
      <c r="AD755" s="27"/>
      <c r="AF755" s="44"/>
      <c r="AG755" s="27"/>
      <c r="AH755" s="8"/>
      <c r="AI755" s="44"/>
      <c r="AJ755" s="27"/>
    </row>
    <row r="756">
      <c r="B756" s="44"/>
      <c r="C756" s="27"/>
      <c r="E756" s="44"/>
      <c r="F756" s="27"/>
      <c r="H756" s="44"/>
      <c r="I756" s="27"/>
      <c r="K756" s="44"/>
      <c r="L756" s="27"/>
      <c r="N756" s="44"/>
      <c r="O756" s="27"/>
      <c r="Q756" s="44"/>
      <c r="R756" s="27"/>
      <c r="T756" s="44"/>
      <c r="U756" s="27"/>
      <c r="W756" s="44"/>
      <c r="X756" s="27"/>
      <c r="Z756" s="44"/>
      <c r="AA756" s="27"/>
      <c r="AC756" s="44"/>
      <c r="AD756" s="27"/>
      <c r="AF756" s="44"/>
      <c r="AG756" s="27"/>
      <c r="AH756" s="8"/>
      <c r="AI756" s="44"/>
      <c r="AJ756" s="27"/>
    </row>
    <row r="757">
      <c r="B757" s="44"/>
      <c r="C757" s="27"/>
      <c r="E757" s="44"/>
      <c r="F757" s="27"/>
      <c r="H757" s="44"/>
      <c r="I757" s="27"/>
      <c r="K757" s="44"/>
      <c r="L757" s="27"/>
      <c r="N757" s="44"/>
      <c r="O757" s="27"/>
      <c r="Q757" s="44"/>
      <c r="R757" s="27"/>
      <c r="T757" s="44"/>
      <c r="U757" s="27"/>
      <c r="W757" s="44"/>
      <c r="X757" s="27"/>
      <c r="Z757" s="44"/>
      <c r="AA757" s="27"/>
      <c r="AC757" s="44"/>
      <c r="AD757" s="27"/>
      <c r="AF757" s="44"/>
      <c r="AG757" s="27"/>
      <c r="AH757" s="8"/>
      <c r="AI757" s="44"/>
      <c r="AJ757" s="27"/>
    </row>
    <row r="758">
      <c r="B758" s="44"/>
      <c r="C758" s="27"/>
      <c r="E758" s="44"/>
      <c r="F758" s="27"/>
      <c r="H758" s="44"/>
      <c r="I758" s="27"/>
      <c r="K758" s="44"/>
      <c r="L758" s="27"/>
      <c r="N758" s="44"/>
      <c r="O758" s="27"/>
      <c r="Q758" s="44"/>
      <c r="R758" s="27"/>
      <c r="T758" s="44"/>
      <c r="U758" s="27"/>
      <c r="W758" s="44"/>
      <c r="X758" s="27"/>
      <c r="Z758" s="44"/>
      <c r="AA758" s="27"/>
      <c r="AC758" s="44"/>
      <c r="AD758" s="27"/>
      <c r="AF758" s="44"/>
      <c r="AG758" s="27"/>
      <c r="AH758" s="8"/>
      <c r="AI758" s="44"/>
      <c r="AJ758" s="27"/>
    </row>
    <row r="759">
      <c r="B759" s="44"/>
      <c r="C759" s="27"/>
      <c r="E759" s="44"/>
      <c r="F759" s="27"/>
      <c r="H759" s="44"/>
      <c r="I759" s="27"/>
      <c r="K759" s="44"/>
      <c r="L759" s="27"/>
      <c r="N759" s="44"/>
      <c r="O759" s="27"/>
      <c r="Q759" s="44"/>
      <c r="R759" s="27"/>
      <c r="T759" s="44"/>
      <c r="U759" s="27"/>
      <c r="W759" s="44"/>
      <c r="X759" s="27"/>
      <c r="Z759" s="44"/>
      <c r="AA759" s="27"/>
      <c r="AC759" s="44"/>
      <c r="AD759" s="27"/>
      <c r="AF759" s="44"/>
      <c r="AG759" s="27"/>
      <c r="AH759" s="8"/>
      <c r="AI759" s="44"/>
      <c r="AJ759" s="27"/>
    </row>
    <row r="760">
      <c r="B760" s="44"/>
      <c r="C760" s="27"/>
      <c r="E760" s="44"/>
      <c r="F760" s="27"/>
      <c r="H760" s="44"/>
      <c r="I760" s="27"/>
      <c r="K760" s="44"/>
      <c r="L760" s="27"/>
      <c r="N760" s="44"/>
      <c r="O760" s="27"/>
      <c r="Q760" s="44"/>
      <c r="R760" s="27"/>
      <c r="T760" s="44"/>
      <c r="U760" s="27"/>
      <c r="W760" s="44"/>
      <c r="X760" s="27"/>
      <c r="Z760" s="44"/>
      <c r="AA760" s="27"/>
      <c r="AC760" s="44"/>
      <c r="AD760" s="27"/>
      <c r="AF760" s="44"/>
      <c r="AG760" s="27"/>
      <c r="AH760" s="8"/>
      <c r="AI760" s="44"/>
      <c r="AJ760" s="27"/>
    </row>
    <row r="761">
      <c r="B761" s="44"/>
      <c r="C761" s="27"/>
      <c r="E761" s="44"/>
      <c r="F761" s="27"/>
      <c r="H761" s="44"/>
      <c r="I761" s="27"/>
      <c r="K761" s="44"/>
      <c r="L761" s="27"/>
      <c r="N761" s="44"/>
      <c r="O761" s="27"/>
      <c r="Q761" s="44"/>
      <c r="R761" s="27"/>
      <c r="T761" s="44"/>
      <c r="U761" s="27"/>
      <c r="W761" s="44"/>
      <c r="X761" s="27"/>
      <c r="Z761" s="44"/>
      <c r="AA761" s="27"/>
      <c r="AC761" s="44"/>
      <c r="AD761" s="27"/>
      <c r="AF761" s="44"/>
      <c r="AG761" s="27"/>
      <c r="AH761" s="8"/>
      <c r="AI761" s="44"/>
      <c r="AJ761" s="27"/>
    </row>
    <row r="762">
      <c r="B762" s="44"/>
      <c r="C762" s="27"/>
      <c r="E762" s="44"/>
      <c r="F762" s="27"/>
      <c r="H762" s="44"/>
      <c r="I762" s="27"/>
      <c r="K762" s="44"/>
      <c r="L762" s="27"/>
      <c r="N762" s="44"/>
      <c r="O762" s="27"/>
      <c r="Q762" s="44"/>
      <c r="R762" s="27"/>
      <c r="T762" s="44"/>
      <c r="U762" s="27"/>
      <c r="W762" s="44"/>
      <c r="X762" s="27"/>
      <c r="Z762" s="44"/>
      <c r="AA762" s="27"/>
      <c r="AC762" s="44"/>
      <c r="AD762" s="27"/>
      <c r="AF762" s="44"/>
      <c r="AG762" s="27"/>
      <c r="AH762" s="8"/>
      <c r="AI762" s="44"/>
      <c r="AJ762" s="27"/>
    </row>
    <row r="763">
      <c r="B763" s="44"/>
      <c r="C763" s="27"/>
      <c r="E763" s="44"/>
      <c r="F763" s="27"/>
      <c r="H763" s="44"/>
      <c r="I763" s="27"/>
      <c r="K763" s="44"/>
      <c r="L763" s="27"/>
      <c r="N763" s="44"/>
      <c r="O763" s="27"/>
      <c r="Q763" s="44"/>
      <c r="R763" s="27"/>
      <c r="T763" s="44"/>
      <c r="U763" s="27"/>
      <c r="W763" s="44"/>
      <c r="X763" s="27"/>
      <c r="Z763" s="44"/>
      <c r="AA763" s="27"/>
      <c r="AC763" s="44"/>
      <c r="AD763" s="27"/>
      <c r="AF763" s="44"/>
      <c r="AG763" s="27"/>
      <c r="AH763" s="8"/>
      <c r="AI763" s="44"/>
      <c r="AJ763" s="27"/>
    </row>
    <row r="764">
      <c r="B764" s="44"/>
      <c r="C764" s="27"/>
      <c r="E764" s="44"/>
      <c r="F764" s="27"/>
      <c r="H764" s="44"/>
      <c r="I764" s="27"/>
      <c r="K764" s="44"/>
      <c r="L764" s="27"/>
      <c r="N764" s="44"/>
      <c r="O764" s="27"/>
      <c r="Q764" s="44"/>
      <c r="R764" s="27"/>
      <c r="T764" s="44"/>
      <c r="U764" s="27"/>
      <c r="W764" s="44"/>
      <c r="X764" s="27"/>
      <c r="Z764" s="44"/>
      <c r="AA764" s="27"/>
      <c r="AC764" s="44"/>
      <c r="AD764" s="27"/>
      <c r="AF764" s="44"/>
      <c r="AG764" s="27"/>
      <c r="AH764" s="8"/>
      <c r="AI764" s="44"/>
      <c r="AJ764" s="27"/>
    </row>
    <row r="765">
      <c r="B765" s="44"/>
      <c r="C765" s="27"/>
      <c r="E765" s="44"/>
      <c r="F765" s="27"/>
      <c r="H765" s="44"/>
      <c r="I765" s="27"/>
      <c r="K765" s="44"/>
      <c r="L765" s="27"/>
      <c r="N765" s="44"/>
      <c r="O765" s="27"/>
      <c r="Q765" s="44"/>
      <c r="R765" s="27"/>
      <c r="T765" s="44"/>
      <c r="U765" s="27"/>
      <c r="W765" s="44"/>
      <c r="X765" s="27"/>
      <c r="Z765" s="44"/>
      <c r="AA765" s="27"/>
      <c r="AC765" s="44"/>
      <c r="AD765" s="27"/>
      <c r="AF765" s="44"/>
      <c r="AG765" s="27"/>
      <c r="AH765" s="8"/>
      <c r="AI765" s="44"/>
      <c r="AJ765" s="27"/>
    </row>
    <row r="766">
      <c r="B766" s="44"/>
      <c r="C766" s="27"/>
      <c r="E766" s="44"/>
      <c r="F766" s="27"/>
      <c r="H766" s="44"/>
      <c r="I766" s="27"/>
      <c r="K766" s="44"/>
      <c r="L766" s="27"/>
      <c r="N766" s="44"/>
      <c r="O766" s="27"/>
      <c r="Q766" s="44"/>
      <c r="R766" s="27"/>
      <c r="T766" s="44"/>
      <c r="U766" s="27"/>
      <c r="W766" s="44"/>
      <c r="X766" s="27"/>
      <c r="Z766" s="44"/>
      <c r="AA766" s="27"/>
      <c r="AC766" s="44"/>
      <c r="AD766" s="27"/>
      <c r="AF766" s="44"/>
      <c r="AG766" s="27"/>
      <c r="AH766" s="8"/>
      <c r="AI766" s="44"/>
      <c r="AJ766" s="27"/>
    </row>
    <row r="767">
      <c r="B767" s="44"/>
      <c r="C767" s="27"/>
      <c r="E767" s="44"/>
      <c r="F767" s="27"/>
      <c r="H767" s="44"/>
      <c r="I767" s="27"/>
      <c r="K767" s="44"/>
      <c r="L767" s="27"/>
      <c r="N767" s="44"/>
      <c r="O767" s="27"/>
      <c r="Q767" s="44"/>
      <c r="R767" s="27"/>
      <c r="T767" s="44"/>
      <c r="U767" s="27"/>
      <c r="W767" s="44"/>
      <c r="X767" s="27"/>
      <c r="Z767" s="44"/>
      <c r="AA767" s="27"/>
      <c r="AC767" s="44"/>
      <c r="AD767" s="27"/>
      <c r="AF767" s="44"/>
      <c r="AG767" s="27"/>
      <c r="AH767" s="8"/>
      <c r="AI767" s="44"/>
      <c r="AJ767" s="27"/>
    </row>
    <row r="768">
      <c r="B768" s="44"/>
      <c r="C768" s="27"/>
      <c r="E768" s="44"/>
      <c r="F768" s="27"/>
      <c r="H768" s="44"/>
      <c r="I768" s="27"/>
      <c r="K768" s="44"/>
      <c r="L768" s="27"/>
      <c r="N768" s="44"/>
      <c r="O768" s="27"/>
      <c r="Q768" s="44"/>
      <c r="R768" s="27"/>
      <c r="T768" s="44"/>
      <c r="U768" s="27"/>
      <c r="W768" s="44"/>
      <c r="X768" s="27"/>
      <c r="Z768" s="44"/>
      <c r="AA768" s="27"/>
      <c r="AC768" s="44"/>
      <c r="AD768" s="27"/>
      <c r="AF768" s="44"/>
      <c r="AG768" s="27"/>
      <c r="AH768" s="8"/>
      <c r="AI768" s="44"/>
      <c r="AJ768" s="27"/>
    </row>
    <row r="769">
      <c r="B769" s="44"/>
      <c r="C769" s="27"/>
      <c r="E769" s="44"/>
      <c r="F769" s="27"/>
      <c r="H769" s="44"/>
      <c r="I769" s="27"/>
      <c r="K769" s="44"/>
      <c r="L769" s="27"/>
      <c r="N769" s="44"/>
      <c r="O769" s="27"/>
      <c r="Q769" s="44"/>
      <c r="R769" s="27"/>
      <c r="T769" s="44"/>
      <c r="U769" s="27"/>
      <c r="W769" s="44"/>
      <c r="X769" s="27"/>
      <c r="Z769" s="44"/>
      <c r="AA769" s="27"/>
      <c r="AC769" s="44"/>
      <c r="AD769" s="27"/>
      <c r="AF769" s="44"/>
      <c r="AG769" s="27"/>
      <c r="AH769" s="8"/>
      <c r="AI769" s="44"/>
      <c r="AJ769" s="27"/>
    </row>
    <row r="770">
      <c r="B770" s="44"/>
      <c r="C770" s="27"/>
      <c r="E770" s="44"/>
      <c r="F770" s="27"/>
      <c r="H770" s="44"/>
      <c r="I770" s="27"/>
      <c r="K770" s="44"/>
      <c r="L770" s="27"/>
      <c r="N770" s="44"/>
      <c r="O770" s="27"/>
      <c r="Q770" s="44"/>
      <c r="R770" s="27"/>
      <c r="T770" s="44"/>
      <c r="U770" s="27"/>
      <c r="W770" s="44"/>
      <c r="X770" s="27"/>
      <c r="Z770" s="44"/>
      <c r="AA770" s="27"/>
      <c r="AC770" s="44"/>
      <c r="AD770" s="27"/>
      <c r="AF770" s="44"/>
      <c r="AG770" s="27"/>
      <c r="AH770" s="8"/>
      <c r="AI770" s="44"/>
      <c r="AJ770" s="27"/>
    </row>
    <row r="771">
      <c r="B771" s="44"/>
      <c r="C771" s="27"/>
      <c r="E771" s="44"/>
      <c r="F771" s="27"/>
      <c r="H771" s="44"/>
      <c r="I771" s="27"/>
      <c r="K771" s="44"/>
      <c r="L771" s="27"/>
      <c r="N771" s="44"/>
      <c r="O771" s="27"/>
      <c r="Q771" s="44"/>
      <c r="R771" s="27"/>
      <c r="T771" s="44"/>
      <c r="U771" s="27"/>
      <c r="W771" s="44"/>
      <c r="X771" s="27"/>
      <c r="Z771" s="44"/>
      <c r="AA771" s="27"/>
      <c r="AC771" s="44"/>
      <c r="AD771" s="27"/>
      <c r="AF771" s="44"/>
      <c r="AG771" s="27"/>
      <c r="AH771" s="8"/>
      <c r="AI771" s="44"/>
      <c r="AJ771" s="27"/>
    </row>
    <row r="772">
      <c r="B772" s="44"/>
      <c r="C772" s="27"/>
      <c r="E772" s="44"/>
      <c r="F772" s="27"/>
      <c r="H772" s="44"/>
      <c r="I772" s="27"/>
      <c r="K772" s="44"/>
      <c r="L772" s="27"/>
      <c r="N772" s="44"/>
      <c r="O772" s="27"/>
      <c r="Q772" s="44"/>
      <c r="R772" s="27"/>
      <c r="T772" s="44"/>
      <c r="U772" s="27"/>
      <c r="W772" s="44"/>
      <c r="X772" s="27"/>
      <c r="Z772" s="44"/>
      <c r="AA772" s="27"/>
      <c r="AC772" s="44"/>
      <c r="AD772" s="27"/>
      <c r="AF772" s="44"/>
      <c r="AG772" s="27"/>
      <c r="AH772" s="8"/>
      <c r="AI772" s="44"/>
      <c r="AJ772" s="27"/>
    </row>
    <row r="773">
      <c r="B773" s="44"/>
      <c r="C773" s="27"/>
      <c r="E773" s="44"/>
      <c r="F773" s="27"/>
      <c r="H773" s="44"/>
      <c r="I773" s="27"/>
      <c r="K773" s="44"/>
      <c r="L773" s="27"/>
      <c r="N773" s="44"/>
      <c r="O773" s="27"/>
      <c r="Q773" s="44"/>
      <c r="R773" s="27"/>
      <c r="T773" s="44"/>
      <c r="U773" s="27"/>
      <c r="W773" s="44"/>
      <c r="X773" s="27"/>
      <c r="Z773" s="44"/>
      <c r="AA773" s="27"/>
      <c r="AC773" s="44"/>
      <c r="AD773" s="27"/>
      <c r="AF773" s="44"/>
      <c r="AG773" s="27"/>
      <c r="AH773" s="8"/>
      <c r="AI773" s="44"/>
      <c r="AJ773" s="27"/>
    </row>
    <row r="774">
      <c r="B774" s="44"/>
      <c r="C774" s="27"/>
      <c r="E774" s="44"/>
      <c r="F774" s="27"/>
      <c r="H774" s="44"/>
      <c r="I774" s="27"/>
      <c r="K774" s="44"/>
      <c r="L774" s="27"/>
      <c r="N774" s="44"/>
      <c r="O774" s="27"/>
      <c r="Q774" s="44"/>
      <c r="R774" s="27"/>
      <c r="T774" s="44"/>
      <c r="U774" s="27"/>
      <c r="W774" s="44"/>
      <c r="X774" s="27"/>
      <c r="Z774" s="44"/>
      <c r="AA774" s="27"/>
      <c r="AC774" s="44"/>
      <c r="AD774" s="27"/>
      <c r="AF774" s="44"/>
      <c r="AG774" s="27"/>
      <c r="AH774" s="8"/>
      <c r="AI774" s="44"/>
      <c r="AJ774" s="27"/>
    </row>
    <row r="775">
      <c r="B775" s="44"/>
      <c r="C775" s="27"/>
      <c r="E775" s="44"/>
      <c r="F775" s="27"/>
      <c r="H775" s="44"/>
      <c r="I775" s="27"/>
      <c r="K775" s="44"/>
      <c r="L775" s="27"/>
      <c r="N775" s="44"/>
      <c r="O775" s="27"/>
      <c r="Q775" s="44"/>
      <c r="R775" s="27"/>
      <c r="T775" s="44"/>
      <c r="U775" s="27"/>
      <c r="W775" s="44"/>
      <c r="X775" s="27"/>
      <c r="Z775" s="44"/>
      <c r="AA775" s="27"/>
      <c r="AC775" s="44"/>
      <c r="AD775" s="27"/>
      <c r="AF775" s="44"/>
      <c r="AG775" s="27"/>
      <c r="AH775" s="8"/>
      <c r="AI775" s="44"/>
      <c r="AJ775" s="27"/>
    </row>
    <row r="776">
      <c r="B776" s="44"/>
      <c r="C776" s="27"/>
      <c r="E776" s="44"/>
      <c r="F776" s="27"/>
      <c r="H776" s="44"/>
      <c r="I776" s="27"/>
      <c r="K776" s="44"/>
      <c r="L776" s="27"/>
      <c r="N776" s="44"/>
      <c r="O776" s="27"/>
      <c r="Q776" s="44"/>
      <c r="R776" s="27"/>
      <c r="T776" s="44"/>
      <c r="U776" s="27"/>
      <c r="W776" s="44"/>
      <c r="X776" s="27"/>
      <c r="Z776" s="44"/>
      <c r="AA776" s="27"/>
      <c r="AC776" s="44"/>
      <c r="AD776" s="27"/>
      <c r="AF776" s="44"/>
      <c r="AG776" s="27"/>
      <c r="AH776" s="8"/>
      <c r="AI776" s="44"/>
      <c r="AJ776" s="27"/>
    </row>
    <row r="777">
      <c r="B777" s="44"/>
      <c r="C777" s="27"/>
      <c r="E777" s="44"/>
      <c r="F777" s="27"/>
      <c r="H777" s="44"/>
      <c r="I777" s="27"/>
      <c r="K777" s="44"/>
      <c r="L777" s="27"/>
      <c r="N777" s="44"/>
      <c r="O777" s="27"/>
      <c r="Q777" s="44"/>
      <c r="R777" s="27"/>
      <c r="T777" s="44"/>
      <c r="U777" s="27"/>
      <c r="W777" s="44"/>
      <c r="X777" s="27"/>
      <c r="Z777" s="44"/>
      <c r="AA777" s="27"/>
      <c r="AC777" s="44"/>
      <c r="AD777" s="27"/>
      <c r="AF777" s="44"/>
      <c r="AG777" s="27"/>
      <c r="AH777" s="8"/>
      <c r="AI777" s="44"/>
      <c r="AJ777" s="27"/>
    </row>
    <row r="778">
      <c r="B778" s="44"/>
      <c r="C778" s="27"/>
      <c r="E778" s="44"/>
      <c r="F778" s="27"/>
      <c r="H778" s="44"/>
      <c r="I778" s="27"/>
      <c r="K778" s="44"/>
      <c r="L778" s="27"/>
      <c r="N778" s="44"/>
      <c r="O778" s="27"/>
      <c r="Q778" s="44"/>
      <c r="R778" s="27"/>
      <c r="T778" s="44"/>
      <c r="U778" s="27"/>
      <c r="W778" s="44"/>
      <c r="X778" s="27"/>
      <c r="Z778" s="44"/>
      <c r="AA778" s="27"/>
      <c r="AC778" s="44"/>
      <c r="AD778" s="27"/>
      <c r="AF778" s="44"/>
      <c r="AG778" s="27"/>
      <c r="AH778" s="8"/>
      <c r="AI778" s="44"/>
      <c r="AJ778" s="27"/>
    </row>
    <row r="779">
      <c r="B779" s="44"/>
      <c r="C779" s="27"/>
      <c r="E779" s="44"/>
      <c r="F779" s="27"/>
      <c r="H779" s="44"/>
      <c r="I779" s="27"/>
      <c r="K779" s="44"/>
      <c r="L779" s="27"/>
      <c r="N779" s="44"/>
      <c r="O779" s="27"/>
      <c r="Q779" s="44"/>
      <c r="R779" s="27"/>
      <c r="T779" s="44"/>
      <c r="U779" s="27"/>
      <c r="W779" s="44"/>
      <c r="X779" s="27"/>
      <c r="Z779" s="44"/>
      <c r="AA779" s="27"/>
      <c r="AC779" s="44"/>
      <c r="AD779" s="27"/>
      <c r="AF779" s="44"/>
      <c r="AG779" s="27"/>
      <c r="AH779" s="8"/>
      <c r="AI779" s="44"/>
      <c r="AJ779" s="27"/>
    </row>
    <row r="780">
      <c r="B780" s="44"/>
      <c r="C780" s="27"/>
      <c r="E780" s="44"/>
      <c r="F780" s="27"/>
      <c r="H780" s="44"/>
      <c r="I780" s="27"/>
      <c r="K780" s="44"/>
      <c r="L780" s="27"/>
      <c r="N780" s="44"/>
      <c r="O780" s="27"/>
      <c r="Q780" s="44"/>
      <c r="R780" s="27"/>
      <c r="T780" s="44"/>
      <c r="U780" s="27"/>
      <c r="W780" s="44"/>
      <c r="X780" s="27"/>
      <c r="Z780" s="44"/>
      <c r="AA780" s="27"/>
      <c r="AC780" s="44"/>
      <c r="AD780" s="27"/>
      <c r="AF780" s="44"/>
      <c r="AG780" s="27"/>
      <c r="AH780" s="8"/>
      <c r="AI780" s="44"/>
      <c r="AJ780" s="27"/>
    </row>
    <row r="781">
      <c r="B781" s="44"/>
      <c r="C781" s="27"/>
      <c r="E781" s="44"/>
      <c r="F781" s="27"/>
      <c r="H781" s="44"/>
      <c r="I781" s="27"/>
      <c r="K781" s="44"/>
      <c r="L781" s="27"/>
      <c r="N781" s="44"/>
      <c r="O781" s="27"/>
      <c r="Q781" s="44"/>
      <c r="R781" s="27"/>
      <c r="T781" s="44"/>
      <c r="U781" s="27"/>
      <c r="W781" s="44"/>
      <c r="X781" s="27"/>
      <c r="Z781" s="44"/>
      <c r="AA781" s="27"/>
      <c r="AC781" s="44"/>
      <c r="AD781" s="27"/>
      <c r="AF781" s="44"/>
      <c r="AG781" s="27"/>
      <c r="AH781" s="8"/>
      <c r="AI781" s="44"/>
      <c r="AJ781" s="27"/>
    </row>
    <row r="782">
      <c r="B782" s="44"/>
      <c r="C782" s="27"/>
      <c r="E782" s="44"/>
      <c r="F782" s="27"/>
      <c r="H782" s="44"/>
      <c r="I782" s="27"/>
      <c r="K782" s="44"/>
      <c r="L782" s="27"/>
      <c r="N782" s="44"/>
      <c r="O782" s="27"/>
      <c r="Q782" s="44"/>
      <c r="R782" s="27"/>
      <c r="T782" s="44"/>
      <c r="U782" s="27"/>
      <c r="W782" s="44"/>
      <c r="X782" s="27"/>
      <c r="Z782" s="44"/>
      <c r="AA782" s="27"/>
      <c r="AC782" s="44"/>
      <c r="AD782" s="27"/>
      <c r="AF782" s="44"/>
      <c r="AG782" s="27"/>
      <c r="AH782" s="8"/>
      <c r="AI782" s="44"/>
      <c r="AJ782" s="27"/>
    </row>
    <row r="783">
      <c r="B783" s="44"/>
      <c r="C783" s="27"/>
      <c r="E783" s="44"/>
      <c r="F783" s="27"/>
      <c r="H783" s="44"/>
      <c r="I783" s="27"/>
      <c r="K783" s="44"/>
      <c r="L783" s="27"/>
      <c r="N783" s="44"/>
      <c r="O783" s="27"/>
      <c r="Q783" s="44"/>
      <c r="R783" s="27"/>
      <c r="T783" s="44"/>
      <c r="U783" s="27"/>
      <c r="W783" s="44"/>
      <c r="X783" s="27"/>
      <c r="Z783" s="44"/>
      <c r="AA783" s="27"/>
      <c r="AC783" s="44"/>
      <c r="AD783" s="27"/>
      <c r="AF783" s="44"/>
      <c r="AG783" s="27"/>
      <c r="AH783" s="8"/>
      <c r="AI783" s="44"/>
      <c r="AJ783" s="27"/>
    </row>
    <row r="784">
      <c r="B784" s="44"/>
      <c r="C784" s="27"/>
      <c r="E784" s="44"/>
      <c r="F784" s="27"/>
      <c r="H784" s="44"/>
      <c r="I784" s="27"/>
      <c r="K784" s="44"/>
      <c r="L784" s="27"/>
      <c r="N784" s="44"/>
      <c r="O784" s="27"/>
      <c r="Q784" s="44"/>
      <c r="R784" s="27"/>
      <c r="T784" s="44"/>
      <c r="U784" s="27"/>
      <c r="W784" s="44"/>
      <c r="X784" s="27"/>
      <c r="Z784" s="44"/>
      <c r="AA784" s="27"/>
      <c r="AC784" s="44"/>
      <c r="AD784" s="27"/>
      <c r="AF784" s="44"/>
      <c r="AG784" s="27"/>
      <c r="AH784" s="8"/>
      <c r="AI784" s="44"/>
      <c r="AJ784" s="27"/>
    </row>
    <row r="785">
      <c r="B785" s="44"/>
      <c r="C785" s="27"/>
      <c r="E785" s="44"/>
      <c r="F785" s="27"/>
      <c r="H785" s="44"/>
      <c r="I785" s="27"/>
      <c r="K785" s="44"/>
      <c r="L785" s="27"/>
      <c r="N785" s="44"/>
      <c r="O785" s="27"/>
      <c r="Q785" s="44"/>
      <c r="R785" s="27"/>
      <c r="T785" s="44"/>
      <c r="U785" s="27"/>
      <c r="W785" s="44"/>
      <c r="X785" s="27"/>
      <c r="Z785" s="44"/>
      <c r="AA785" s="27"/>
      <c r="AC785" s="44"/>
      <c r="AD785" s="27"/>
      <c r="AF785" s="44"/>
      <c r="AG785" s="27"/>
      <c r="AH785" s="8"/>
      <c r="AI785" s="44"/>
      <c r="AJ785" s="27"/>
    </row>
    <row r="786">
      <c r="B786" s="44"/>
      <c r="C786" s="27"/>
      <c r="E786" s="44"/>
      <c r="F786" s="27"/>
      <c r="H786" s="44"/>
      <c r="I786" s="27"/>
      <c r="K786" s="44"/>
      <c r="L786" s="27"/>
      <c r="N786" s="44"/>
      <c r="O786" s="27"/>
      <c r="Q786" s="44"/>
      <c r="R786" s="27"/>
      <c r="T786" s="44"/>
      <c r="U786" s="27"/>
      <c r="W786" s="44"/>
      <c r="X786" s="27"/>
      <c r="Z786" s="44"/>
      <c r="AA786" s="27"/>
      <c r="AC786" s="44"/>
      <c r="AD786" s="27"/>
      <c r="AF786" s="44"/>
      <c r="AG786" s="27"/>
      <c r="AH786" s="8"/>
      <c r="AI786" s="44"/>
      <c r="AJ786" s="27"/>
    </row>
    <row r="787">
      <c r="B787" s="44"/>
      <c r="C787" s="27"/>
      <c r="E787" s="44"/>
      <c r="F787" s="27"/>
      <c r="H787" s="44"/>
      <c r="I787" s="27"/>
      <c r="K787" s="44"/>
      <c r="L787" s="27"/>
      <c r="N787" s="44"/>
      <c r="O787" s="27"/>
      <c r="Q787" s="44"/>
      <c r="R787" s="27"/>
      <c r="T787" s="44"/>
      <c r="U787" s="27"/>
      <c r="W787" s="44"/>
      <c r="X787" s="27"/>
      <c r="Z787" s="44"/>
      <c r="AA787" s="27"/>
      <c r="AC787" s="44"/>
      <c r="AD787" s="27"/>
      <c r="AF787" s="44"/>
      <c r="AG787" s="27"/>
      <c r="AH787" s="8"/>
      <c r="AI787" s="44"/>
      <c r="AJ787" s="27"/>
    </row>
    <row r="788">
      <c r="B788" s="44"/>
      <c r="C788" s="27"/>
      <c r="E788" s="44"/>
      <c r="F788" s="27"/>
      <c r="H788" s="44"/>
      <c r="I788" s="27"/>
      <c r="K788" s="44"/>
      <c r="L788" s="27"/>
      <c r="N788" s="44"/>
      <c r="O788" s="27"/>
      <c r="Q788" s="44"/>
      <c r="R788" s="27"/>
      <c r="T788" s="44"/>
      <c r="U788" s="27"/>
      <c r="W788" s="44"/>
      <c r="X788" s="27"/>
      <c r="Z788" s="44"/>
      <c r="AA788" s="27"/>
      <c r="AC788" s="44"/>
      <c r="AD788" s="27"/>
      <c r="AF788" s="44"/>
      <c r="AG788" s="27"/>
      <c r="AH788" s="8"/>
      <c r="AI788" s="44"/>
      <c r="AJ788" s="27"/>
    </row>
    <row r="789">
      <c r="B789" s="44"/>
      <c r="C789" s="27"/>
      <c r="E789" s="44"/>
      <c r="F789" s="27"/>
      <c r="H789" s="44"/>
      <c r="I789" s="27"/>
      <c r="K789" s="44"/>
      <c r="L789" s="27"/>
      <c r="N789" s="44"/>
      <c r="O789" s="27"/>
      <c r="Q789" s="44"/>
      <c r="R789" s="27"/>
      <c r="T789" s="44"/>
      <c r="U789" s="27"/>
      <c r="W789" s="44"/>
      <c r="X789" s="27"/>
      <c r="Z789" s="44"/>
      <c r="AA789" s="27"/>
      <c r="AC789" s="44"/>
      <c r="AD789" s="27"/>
      <c r="AF789" s="44"/>
      <c r="AG789" s="27"/>
      <c r="AH789" s="8"/>
      <c r="AI789" s="44"/>
      <c r="AJ789" s="27"/>
    </row>
    <row r="790">
      <c r="B790" s="44"/>
      <c r="C790" s="27"/>
      <c r="E790" s="44"/>
      <c r="F790" s="27"/>
      <c r="H790" s="44"/>
      <c r="I790" s="27"/>
      <c r="K790" s="44"/>
      <c r="L790" s="27"/>
      <c r="N790" s="44"/>
      <c r="O790" s="27"/>
      <c r="Q790" s="44"/>
      <c r="R790" s="27"/>
      <c r="T790" s="44"/>
      <c r="U790" s="27"/>
      <c r="W790" s="44"/>
      <c r="X790" s="27"/>
      <c r="Z790" s="44"/>
      <c r="AA790" s="27"/>
      <c r="AC790" s="44"/>
      <c r="AD790" s="27"/>
      <c r="AF790" s="44"/>
      <c r="AG790" s="27"/>
      <c r="AH790" s="8"/>
      <c r="AI790" s="44"/>
      <c r="AJ790" s="27"/>
    </row>
    <row r="791">
      <c r="B791" s="44"/>
      <c r="C791" s="27"/>
      <c r="E791" s="44"/>
      <c r="F791" s="27"/>
      <c r="H791" s="44"/>
      <c r="I791" s="27"/>
      <c r="K791" s="44"/>
      <c r="L791" s="27"/>
      <c r="N791" s="44"/>
      <c r="O791" s="27"/>
      <c r="Q791" s="44"/>
      <c r="R791" s="27"/>
      <c r="T791" s="44"/>
      <c r="U791" s="27"/>
      <c r="W791" s="44"/>
      <c r="X791" s="27"/>
      <c r="Z791" s="44"/>
      <c r="AA791" s="27"/>
      <c r="AC791" s="44"/>
      <c r="AD791" s="27"/>
      <c r="AF791" s="44"/>
      <c r="AG791" s="27"/>
      <c r="AH791" s="8"/>
      <c r="AI791" s="44"/>
      <c r="AJ791" s="27"/>
    </row>
    <row r="792">
      <c r="B792" s="44"/>
      <c r="C792" s="27"/>
      <c r="E792" s="44"/>
      <c r="F792" s="27"/>
      <c r="H792" s="44"/>
      <c r="I792" s="27"/>
      <c r="K792" s="44"/>
      <c r="L792" s="27"/>
      <c r="N792" s="44"/>
      <c r="O792" s="27"/>
      <c r="Q792" s="44"/>
      <c r="R792" s="27"/>
      <c r="T792" s="44"/>
      <c r="U792" s="27"/>
      <c r="W792" s="44"/>
      <c r="X792" s="27"/>
      <c r="Z792" s="44"/>
      <c r="AA792" s="27"/>
      <c r="AC792" s="44"/>
      <c r="AD792" s="27"/>
      <c r="AF792" s="44"/>
      <c r="AG792" s="27"/>
      <c r="AH792" s="8"/>
      <c r="AI792" s="44"/>
      <c r="AJ792" s="27"/>
    </row>
    <row r="793">
      <c r="B793" s="44"/>
      <c r="C793" s="27"/>
      <c r="E793" s="44"/>
      <c r="F793" s="27"/>
      <c r="H793" s="44"/>
      <c r="I793" s="27"/>
      <c r="K793" s="44"/>
      <c r="L793" s="27"/>
      <c r="N793" s="44"/>
      <c r="O793" s="27"/>
      <c r="Q793" s="44"/>
      <c r="R793" s="27"/>
      <c r="T793" s="44"/>
      <c r="U793" s="27"/>
      <c r="W793" s="44"/>
      <c r="X793" s="27"/>
      <c r="Z793" s="44"/>
      <c r="AA793" s="27"/>
      <c r="AC793" s="44"/>
      <c r="AD793" s="27"/>
      <c r="AF793" s="44"/>
      <c r="AG793" s="27"/>
      <c r="AH793" s="8"/>
      <c r="AI793" s="44"/>
      <c r="AJ793" s="27"/>
    </row>
    <row r="794">
      <c r="B794" s="44"/>
      <c r="C794" s="27"/>
      <c r="E794" s="44"/>
      <c r="F794" s="27"/>
      <c r="H794" s="44"/>
      <c r="I794" s="27"/>
      <c r="K794" s="44"/>
      <c r="L794" s="27"/>
      <c r="N794" s="44"/>
      <c r="O794" s="27"/>
      <c r="Q794" s="44"/>
      <c r="R794" s="27"/>
      <c r="T794" s="44"/>
      <c r="U794" s="27"/>
      <c r="W794" s="44"/>
      <c r="X794" s="27"/>
      <c r="Z794" s="44"/>
      <c r="AA794" s="27"/>
      <c r="AC794" s="44"/>
      <c r="AD794" s="27"/>
      <c r="AF794" s="44"/>
      <c r="AG794" s="27"/>
      <c r="AH794" s="8"/>
      <c r="AI794" s="44"/>
      <c r="AJ794" s="27"/>
    </row>
    <row r="795">
      <c r="B795" s="44"/>
      <c r="C795" s="27"/>
      <c r="E795" s="44"/>
      <c r="F795" s="27"/>
      <c r="H795" s="44"/>
      <c r="I795" s="27"/>
      <c r="K795" s="44"/>
      <c r="L795" s="27"/>
      <c r="N795" s="44"/>
      <c r="O795" s="27"/>
      <c r="Q795" s="44"/>
      <c r="R795" s="27"/>
      <c r="T795" s="44"/>
      <c r="U795" s="27"/>
      <c r="W795" s="44"/>
      <c r="X795" s="27"/>
      <c r="Z795" s="44"/>
      <c r="AA795" s="27"/>
      <c r="AC795" s="44"/>
      <c r="AD795" s="27"/>
      <c r="AF795" s="44"/>
      <c r="AG795" s="27"/>
      <c r="AH795" s="8"/>
      <c r="AI795" s="44"/>
      <c r="AJ795" s="27"/>
    </row>
    <row r="796">
      <c r="B796" s="44"/>
      <c r="C796" s="27"/>
      <c r="E796" s="44"/>
      <c r="F796" s="27"/>
      <c r="H796" s="44"/>
      <c r="I796" s="27"/>
      <c r="K796" s="44"/>
      <c r="L796" s="27"/>
      <c r="N796" s="44"/>
      <c r="O796" s="27"/>
      <c r="Q796" s="44"/>
      <c r="R796" s="27"/>
      <c r="T796" s="44"/>
      <c r="U796" s="27"/>
      <c r="W796" s="44"/>
      <c r="X796" s="27"/>
      <c r="Z796" s="44"/>
      <c r="AA796" s="27"/>
      <c r="AC796" s="44"/>
      <c r="AD796" s="27"/>
      <c r="AF796" s="44"/>
      <c r="AG796" s="27"/>
      <c r="AH796" s="8"/>
      <c r="AI796" s="44"/>
      <c r="AJ796" s="27"/>
    </row>
    <row r="797">
      <c r="B797" s="44"/>
      <c r="C797" s="27"/>
      <c r="E797" s="44"/>
      <c r="F797" s="27"/>
      <c r="H797" s="44"/>
      <c r="I797" s="27"/>
      <c r="K797" s="44"/>
      <c r="L797" s="27"/>
      <c r="N797" s="44"/>
      <c r="O797" s="27"/>
      <c r="Q797" s="44"/>
      <c r="R797" s="27"/>
      <c r="T797" s="44"/>
      <c r="U797" s="27"/>
      <c r="W797" s="44"/>
      <c r="X797" s="27"/>
      <c r="Z797" s="44"/>
      <c r="AA797" s="27"/>
      <c r="AC797" s="44"/>
      <c r="AD797" s="27"/>
      <c r="AF797" s="44"/>
      <c r="AG797" s="27"/>
      <c r="AH797" s="8"/>
      <c r="AI797" s="44"/>
      <c r="AJ797" s="27"/>
    </row>
    <row r="798">
      <c r="B798" s="44"/>
      <c r="C798" s="27"/>
      <c r="E798" s="44"/>
      <c r="F798" s="27"/>
      <c r="H798" s="44"/>
      <c r="I798" s="27"/>
      <c r="K798" s="44"/>
      <c r="L798" s="27"/>
      <c r="N798" s="44"/>
      <c r="O798" s="27"/>
      <c r="Q798" s="44"/>
      <c r="R798" s="27"/>
      <c r="T798" s="44"/>
      <c r="U798" s="27"/>
      <c r="W798" s="44"/>
      <c r="X798" s="27"/>
      <c r="Z798" s="44"/>
      <c r="AA798" s="27"/>
      <c r="AC798" s="44"/>
      <c r="AD798" s="27"/>
      <c r="AF798" s="44"/>
      <c r="AG798" s="27"/>
      <c r="AH798" s="8"/>
      <c r="AI798" s="44"/>
      <c r="AJ798" s="27"/>
    </row>
    <row r="799">
      <c r="B799" s="44"/>
      <c r="C799" s="27"/>
      <c r="E799" s="44"/>
      <c r="F799" s="27"/>
      <c r="H799" s="44"/>
      <c r="I799" s="27"/>
      <c r="K799" s="44"/>
      <c r="L799" s="27"/>
      <c r="N799" s="44"/>
      <c r="O799" s="27"/>
      <c r="Q799" s="44"/>
      <c r="R799" s="27"/>
      <c r="T799" s="44"/>
      <c r="U799" s="27"/>
      <c r="W799" s="44"/>
      <c r="X799" s="27"/>
      <c r="Z799" s="44"/>
      <c r="AA799" s="27"/>
      <c r="AC799" s="44"/>
      <c r="AD799" s="27"/>
      <c r="AF799" s="44"/>
      <c r="AG799" s="27"/>
      <c r="AH799" s="8"/>
      <c r="AI799" s="44"/>
      <c r="AJ799" s="27"/>
    </row>
    <row r="800">
      <c r="B800" s="44"/>
      <c r="C800" s="27"/>
      <c r="E800" s="44"/>
      <c r="F800" s="27"/>
      <c r="H800" s="44"/>
      <c r="I800" s="27"/>
      <c r="K800" s="44"/>
      <c r="L800" s="27"/>
      <c r="N800" s="44"/>
      <c r="O800" s="27"/>
      <c r="Q800" s="44"/>
      <c r="R800" s="27"/>
      <c r="T800" s="44"/>
      <c r="U800" s="27"/>
      <c r="W800" s="44"/>
      <c r="X800" s="27"/>
      <c r="Z800" s="44"/>
      <c r="AA800" s="27"/>
      <c r="AC800" s="44"/>
      <c r="AD800" s="27"/>
      <c r="AF800" s="44"/>
      <c r="AG800" s="27"/>
      <c r="AH800" s="8"/>
      <c r="AI800" s="44"/>
      <c r="AJ800" s="27"/>
    </row>
    <row r="801">
      <c r="B801" s="44"/>
      <c r="C801" s="27"/>
      <c r="E801" s="44"/>
      <c r="F801" s="27"/>
      <c r="H801" s="44"/>
      <c r="I801" s="27"/>
      <c r="K801" s="44"/>
      <c r="L801" s="27"/>
      <c r="N801" s="44"/>
      <c r="O801" s="27"/>
      <c r="Q801" s="44"/>
      <c r="R801" s="27"/>
      <c r="T801" s="44"/>
      <c r="U801" s="27"/>
      <c r="W801" s="44"/>
      <c r="X801" s="27"/>
      <c r="Z801" s="44"/>
      <c r="AA801" s="27"/>
      <c r="AC801" s="44"/>
      <c r="AD801" s="27"/>
      <c r="AF801" s="44"/>
      <c r="AG801" s="27"/>
      <c r="AH801" s="8"/>
      <c r="AI801" s="44"/>
      <c r="AJ801" s="27"/>
    </row>
    <row r="802">
      <c r="B802" s="44"/>
      <c r="C802" s="27"/>
      <c r="E802" s="44"/>
      <c r="F802" s="27"/>
      <c r="H802" s="44"/>
      <c r="I802" s="27"/>
      <c r="K802" s="44"/>
      <c r="L802" s="27"/>
      <c r="N802" s="44"/>
      <c r="O802" s="27"/>
      <c r="Q802" s="44"/>
      <c r="R802" s="27"/>
      <c r="T802" s="44"/>
      <c r="U802" s="27"/>
      <c r="W802" s="44"/>
      <c r="X802" s="27"/>
      <c r="Z802" s="44"/>
      <c r="AA802" s="27"/>
      <c r="AC802" s="44"/>
      <c r="AD802" s="27"/>
      <c r="AF802" s="44"/>
      <c r="AG802" s="27"/>
      <c r="AH802" s="8"/>
      <c r="AI802" s="44"/>
      <c r="AJ802" s="27"/>
    </row>
    <row r="803">
      <c r="B803" s="44"/>
      <c r="C803" s="27"/>
      <c r="E803" s="44"/>
      <c r="F803" s="27"/>
      <c r="H803" s="44"/>
      <c r="I803" s="27"/>
      <c r="K803" s="44"/>
      <c r="L803" s="27"/>
      <c r="N803" s="44"/>
      <c r="O803" s="27"/>
      <c r="Q803" s="44"/>
      <c r="R803" s="27"/>
      <c r="T803" s="44"/>
      <c r="U803" s="27"/>
      <c r="W803" s="44"/>
      <c r="X803" s="27"/>
      <c r="Z803" s="44"/>
      <c r="AA803" s="27"/>
      <c r="AC803" s="44"/>
      <c r="AD803" s="27"/>
      <c r="AF803" s="44"/>
      <c r="AG803" s="27"/>
      <c r="AH803" s="8"/>
      <c r="AI803" s="44"/>
      <c r="AJ803" s="27"/>
    </row>
    <row r="804">
      <c r="B804" s="44"/>
      <c r="C804" s="27"/>
      <c r="E804" s="44"/>
      <c r="F804" s="27"/>
      <c r="H804" s="44"/>
      <c r="I804" s="27"/>
      <c r="K804" s="44"/>
      <c r="L804" s="27"/>
      <c r="N804" s="44"/>
      <c r="O804" s="27"/>
      <c r="Q804" s="44"/>
      <c r="R804" s="27"/>
      <c r="T804" s="44"/>
      <c r="U804" s="27"/>
      <c r="W804" s="44"/>
      <c r="X804" s="27"/>
      <c r="Z804" s="44"/>
      <c r="AA804" s="27"/>
      <c r="AC804" s="44"/>
      <c r="AD804" s="27"/>
      <c r="AF804" s="44"/>
      <c r="AG804" s="27"/>
      <c r="AH804" s="8"/>
      <c r="AI804" s="44"/>
      <c r="AJ804" s="27"/>
    </row>
    <row r="805">
      <c r="B805" s="44"/>
      <c r="C805" s="27"/>
      <c r="E805" s="44"/>
      <c r="F805" s="27"/>
      <c r="H805" s="44"/>
      <c r="I805" s="27"/>
      <c r="K805" s="44"/>
      <c r="L805" s="27"/>
      <c r="N805" s="44"/>
      <c r="O805" s="27"/>
      <c r="Q805" s="44"/>
      <c r="R805" s="27"/>
      <c r="T805" s="44"/>
      <c r="U805" s="27"/>
      <c r="W805" s="44"/>
      <c r="X805" s="27"/>
      <c r="Z805" s="44"/>
      <c r="AA805" s="27"/>
      <c r="AC805" s="44"/>
      <c r="AD805" s="27"/>
      <c r="AF805" s="44"/>
      <c r="AG805" s="27"/>
      <c r="AH805" s="8"/>
      <c r="AI805" s="44"/>
      <c r="AJ805" s="27"/>
    </row>
    <row r="806">
      <c r="B806" s="44"/>
      <c r="C806" s="27"/>
      <c r="E806" s="44"/>
      <c r="F806" s="27"/>
      <c r="H806" s="44"/>
      <c r="I806" s="27"/>
      <c r="K806" s="44"/>
      <c r="L806" s="27"/>
      <c r="N806" s="44"/>
      <c r="O806" s="27"/>
      <c r="Q806" s="44"/>
      <c r="R806" s="27"/>
      <c r="T806" s="44"/>
      <c r="U806" s="27"/>
      <c r="W806" s="44"/>
      <c r="X806" s="27"/>
      <c r="Z806" s="44"/>
      <c r="AA806" s="27"/>
      <c r="AC806" s="44"/>
      <c r="AD806" s="27"/>
      <c r="AF806" s="44"/>
      <c r="AG806" s="27"/>
      <c r="AH806" s="8"/>
      <c r="AI806" s="44"/>
      <c r="AJ806" s="27"/>
    </row>
    <row r="807">
      <c r="B807" s="44"/>
      <c r="C807" s="27"/>
      <c r="E807" s="44"/>
      <c r="F807" s="27"/>
      <c r="H807" s="44"/>
      <c r="I807" s="27"/>
      <c r="K807" s="44"/>
      <c r="L807" s="27"/>
      <c r="N807" s="44"/>
      <c r="O807" s="27"/>
      <c r="Q807" s="44"/>
      <c r="R807" s="27"/>
      <c r="T807" s="44"/>
      <c r="U807" s="27"/>
      <c r="W807" s="44"/>
      <c r="X807" s="27"/>
      <c r="Z807" s="44"/>
      <c r="AA807" s="27"/>
      <c r="AC807" s="44"/>
      <c r="AD807" s="27"/>
      <c r="AF807" s="44"/>
      <c r="AG807" s="27"/>
      <c r="AH807" s="8"/>
      <c r="AI807" s="44"/>
      <c r="AJ807" s="27"/>
    </row>
    <row r="808">
      <c r="B808" s="44"/>
      <c r="C808" s="27"/>
      <c r="E808" s="44"/>
      <c r="F808" s="27"/>
      <c r="H808" s="44"/>
      <c r="I808" s="27"/>
      <c r="K808" s="44"/>
      <c r="L808" s="27"/>
      <c r="N808" s="44"/>
      <c r="O808" s="27"/>
      <c r="Q808" s="44"/>
      <c r="R808" s="27"/>
      <c r="T808" s="44"/>
      <c r="U808" s="27"/>
      <c r="W808" s="44"/>
      <c r="X808" s="27"/>
      <c r="Z808" s="44"/>
      <c r="AA808" s="27"/>
      <c r="AC808" s="44"/>
      <c r="AD808" s="27"/>
      <c r="AF808" s="44"/>
      <c r="AG808" s="27"/>
      <c r="AH808" s="8"/>
      <c r="AI808" s="44"/>
      <c r="AJ808" s="27"/>
    </row>
    <row r="809">
      <c r="B809" s="44"/>
      <c r="C809" s="27"/>
      <c r="E809" s="44"/>
      <c r="F809" s="27"/>
      <c r="H809" s="44"/>
      <c r="I809" s="27"/>
      <c r="K809" s="44"/>
      <c r="L809" s="27"/>
      <c r="N809" s="44"/>
      <c r="O809" s="27"/>
      <c r="Q809" s="44"/>
      <c r="R809" s="27"/>
      <c r="T809" s="44"/>
      <c r="U809" s="27"/>
      <c r="W809" s="44"/>
      <c r="X809" s="27"/>
      <c r="Z809" s="44"/>
      <c r="AA809" s="27"/>
      <c r="AC809" s="44"/>
      <c r="AD809" s="27"/>
      <c r="AF809" s="44"/>
      <c r="AG809" s="27"/>
      <c r="AH809" s="8"/>
      <c r="AI809" s="44"/>
      <c r="AJ809" s="27"/>
    </row>
    <row r="810">
      <c r="B810" s="44"/>
      <c r="C810" s="27"/>
      <c r="E810" s="44"/>
      <c r="F810" s="27"/>
      <c r="H810" s="44"/>
      <c r="I810" s="27"/>
      <c r="K810" s="44"/>
      <c r="L810" s="27"/>
      <c r="N810" s="44"/>
      <c r="O810" s="27"/>
      <c r="Q810" s="44"/>
      <c r="R810" s="27"/>
      <c r="T810" s="44"/>
      <c r="U810" s="27"/>
      <c r="W810" s="44"/>
      <c r="X810" s="27"/>
      <c r="Z810" s="44"/>
      <c r="AA810" s="27"/>
      <c r="AC810" s="44"/>
      <c r="AD810" s="27"/>
      <c r="AF810" s="44"/>
      <c r="AG810" s="27"/>
      <c r="AH810" s="8"/>
      <c r="AI810" s="44"/>
      <c r="AJ810" s="27"/>
    </row>
    <row r="811">
      <c r="B811" s="44"/>
      <c r="C811" s="27"/>
      <c r="E811" s="44"/>
      <c r="F811" s="27"/>
      <c r="H811" s="44"/>
      <c r="I811" s="27"/>
      <c r="K811" s="44"/>
      <c r="L811" s="27"/>
      <c r="N811" s="44"/>
      <c r="O811" s="27"/>
      <c r="Q811" s="44"/>
      <c r="R811" s="27"/>
      <c r="T811" s="44"/>
      <c r="U811" s="27"/>
      <c r="W811" s="44"/>
      <c r="X811" s="27"/>
      <c r="Z811" s="44"/>
      <c r="AA811" s="27"/>
      <c r="AC811" s="44"/>
      <c r="AD811" s="27"/>
      <c r="AF811" s="44"/>
      <c r="AG811" s="27"/>
      <c r="AH811" s="8"/>
      <c r="AI811" s="44"/>
      <c r="AJ811" s="27"/>
    </row>
    <row r="812">
      <c r="B812" s="44"/>
      <c r="C812" s="27"/>
      <c r="E812" s="44"/>
      <c r="F812" s="27"/>
      <c r="H812" s="44"/>
      <c r="I812" s="27"/>
      <c r="K812" s="44"/>
      <c r="L812" s="27"/>
      <c r="N812" s="44"/>
      <c r="O812" s="27"/>
      <c r="Q812" s="44"/>
      <c r="R812" s="27"/>
      <c r="T812" s="44"/>
      <c r="U812" s="27"/>
      <c r="W812" s="44"/>
      <c r="X812" s="27"/>
      <c r="Z812" s="44"/>
      <c r="AA812" s="27"/>
      <c r="AC812" s="44"/>
      <c r="AD812" s="27"/>
      <c r="AF812" s="44"/>
      <c r="AG812" s="27"/>
      <c r="AH812" s="8"/>
      <c r="AI812" s="44"/>
      <c r="AJ812" s="27"/>
    </row>
    <row r="813">
      <c r="B813" s="44"/>
      <c r="C813" s="27"/>
      <c r="E813" s="44"/>
      <c r="F813" s="27"/>
      <c r="H813" s="44"/>
      <c r="I813" s="27"/>
      <c r="K813" s="44"/>
      <c r="L813" s="27"/>
      <c r="N813" s="44"/>
      <c r="O813" s="27"/>
      <c r="Q813" s="44"/>
      <c r="R813" s="27"/>
      <c r="T813" s="44"/>
      <c r="U813" s="27"/>
      <c r="W813" s="44"/>
      <c r="X813" s="27"/>
      <c r="Z813" s="44"/>
      <c r="AA813" s="27"/>
      <c r="AC813" s="44"/>
      <c r="AD813" s="27"/>
      <c r="AF813" s="44"/>
      <c r="AG813" s="27"/>
      <c r="AH813" s="8"/>
      <c r="AI813" s="44"/>
      <c r="AJ813" s="27"/>
    </row>
    <row r="814">
      <c r="B814" s="44"/>
      <c r="C814" s="27"/>
      <c r="E814" s="44"/>
      <c r="F814" s="27"/>
      <c r="H814" s="44"/>
      <c r="I814" s="27"/>
      <c r="K814" s="44"/>
      <c r="L814" s="27"/>
      <c r="N814" s="44"/>
      <c r="O814" s="27"/>
      <c r="Q814" s="44"/>
      <c r="R814" s="27"/>
      <c r="T814" s="44"/>
      <c r="U814" s="27"/>
      <c r="W814" s="44"/>
      <c r="X814" s="27"/>
      <c r="Z814" s="44"/>
      <c r="AA814" s="27"/>
      <c r="AC814" s="44"/>
      <c r="AD814" s="27"/>
      <c r="AF814" s="44"/>
      <c r="AG814" s="27"/>
      <c r="AH814" s="8"/>
      <c r="AI814" s="44"/>
      <c r="AJ814" s="27"/>
    </row>
    <row r="815">
      <c r="B815" s="44"/>
      <c r="C815" s="27"/>
      <c r="E815" s="44"/>
      <c r="F815" s="27"/>
      <c r="H815" s="44"/>
      <c r="I815" s="27"/>
      <c r="K815" s="44"/>
      <c r="L815" s="27"/>
      <c r="N815" s="44"/>
      <c r="O815" s="27"/>
      <c r="Q815" s="44"/>
      <c r="R815" s="27"/>
      <c r="T815" s="44"/>
      <c r="U815" s="27"/>
      <c r="W815" s="44"/>
      <c r="X815" s="27"/>
      <c r="Z815" s="44"/>
      <c r="AA815" s="27"/>
      <c r="AC815" s="44"/>
      <c r="AD815" s="27"/>
      <c r="AF815" s="44"/>
      <c r="AG815" s="27"/>
      <c r="AH815" s="8"/>
      <c r="AI815" s="44"/>
      <c r="AJ815" s="27"/>
    </row>
    <row r="816">
      <c r="B816" s="44"/>
      <c r="C816" s="27"/>
      <c r="E816" s="44"/>
      <c r="F816" s="27"/>
      <c r="H816" s="44"/>
      <c r="I816" s="27"/>
      <c r="K816" s="44"/>
      <c r="L816" s="27"/>
      <c r="N816" s="44"/>
      <c r="O816" s="27"/>
      <c r="Q816" s="44"/>
      <c r="R816" s="27"/>
      <c r="T816" s="44"/>
      <c r="U816" s="27"/>
      <c r="W816" s="44"/>
      <c r="X816" s="27"/>
      <c r="Z816" s="44"/>
      <c r="AA816" s="27"/>
      <c r="AC816" s="44"/>
      <c r="AD816" s="27"/>
      <c r="AF816" s="44"/>
      <c r="AG816" s="27"/>
      <c r="AH816" s="8"/>
      <c r="AI816" s="44"/>
      <c r="AJ816" s="27"/>
    </row>
    <row r="817">
      <c r="B817" s="44"/>
      <c r="C817" s="27"/>
      <c r="E817" s="44"/>
      <c r="F817" s="27"/>
      <c r="H817" s="44"/>
      <c r="I817" s="27"/>
      <c r="K817" s="44"/>
      <c r="L817" s="27"/>
      <c r="N817" s="44"/>
      <c r="O817" s="27"/>
      <c r="Q817" s="44"/>
      <c r="R817" s="27"/>
      <c r="T817" s="44"/>
      <c r="U817" s="27"/>
      <c r="W817" s="44"/>
      <c r="X817" s="27"/>
      <c r="Z817" s="44"/>
      <c r="AA817" s="27"/>
      <c r="AC817" s="44"/>
      <c r="AD817" s="27"/>
      <c r="AF817" s="44"/>
      <c r="AG817" s="27"/>
      <c r="AH817" s="8"/>
      <c r="AI817" s="44"/>
      <c r="AJ817" s="27"/>
    </row>
    <row r="818">
      <c r="B818" s="44"/>
      <c r="C818" s="27"/>
      <c r="E818" s="44"/>
      <c r="F818" s="27"/>
      <c r="H818" s="44"/>
      <c r="I818" s="27"/>
      <c r="K818" s="44"/>
      <c r="L818" s="27"/>
      <c r="N818" s="44"/>
      <c r="O818" s="27"/>
      <c r="Q818" s="44"/>
      <c r="R818" s="27"/>
      <c r="T818" s="44"/>
      <c r="U818" s="27"/>
      <c r="W818" s="44"/>
      <c r="X818" s="27"/>
      <c r="Z818" s="44"/>
      <c r="AA818" s="27"/>
      <c r="AC818" s="44"/>
      <c r="AD818" s="27"/>
      <c r="AF818" s="44"/>
      <c r="AG818" s="27"/>
      <c r="AH818" s="8"/>
      <c r="AI818" s="44"/>
      <c r="AJ818" s="27"/>
    </row>
    <row r="819">
      <c r="B819" s="44"/>
      <c r="C819" s="27"/>
      <c r="E819" s="44"/>
      <c r="F819" s="27"/>
      <c r="H819" s="44"/>
      <c r="I819" s="27"/>
      <c r="K819" s="44"/>
      <c r="L819" s="27"/>
      <c r="N819" s="44"/>
      <c r="O819" s="27"/>
      <c r="Q819" s="44"/>
      <c r="R819" s="27"/>
      <c r="T819" s="44"/>
      <c r="U819" s="27"/>
      <c r="W819" s="44"/>
      <c r="X819" s="27"/>
      <c r="Z819" s="44"/>
      <c r="AA819" s="27"/>
      <c r="AC819" s="44"/>
      <c r="AD819" s="27"/>
      <c r="AF819" s="44"/>
      <c r="AG819" s="27"/>
      <c r="AH819" s="8"/>
      <c r="AI819" s="44"/>
      <c r="AJ819" s="27"/>
    </row>
    <row r="820">
      <c r="B820" s="44"/>
      <c r="C820" s="27"/>
      <c r="E820" s="44"/>
      <c r="F820" s="27"/>
      <c r="H820" s="44"/>
      <c r="I820" s="27"/>
      <c r="K820" s="44"/>
      <c r="L820" s="27"/>
      <c r="N820" s="44"/>
      <c r="O820" s="27"/>
      <c r="Q820" s="44"/>
      <c r="R820" s="27"/>
      <c r="T820" s="44"/>
      <c r="U820" s="27"/>
      <c r="W820" s="44"/>
      <c r="X820" s="27"/>
      <c r="Z820" s="44"/>
      <c r="AA820" s="27"/>
      <c r="AC820" s="44"/>
      <c r="AD820" s="27"/>
      <c r="AF820" s="44"/>
      <c r="AG820" s="27"/>
      <c r="AH820" s="8"/>
      <c r="AI820" s="44"/>
      <c r="AJ820" s="27"/>
    </row>
    <row r="821">
      <c r="B821" s="44"/>
      <c r="C821" s="27"/>
      <c r="E821" s="44"/>
      <c r="F821" s="27"/>
      <c r="H821" s="44"/>
      <c r="I821" s="27"/>
      <c r="K821" s="44"/>
      <c r="L821" s="27"/>
      <c r="N821" s="44"/>
      <c r="O821" s="27"/>
      <c r="Q821" s="44"/>
      <c r="R821" s="27"/>
      <c r="T821" s="44"/>
      <c r="U821" s="27"/>
      <c r="W821" s="44"/>
      <c r="X821" s="27"/>
      <c r="Z821" s="44"/>
      <c r="AA821" s="27"/>
      <c r="AC821" s="44"/>
      <c r="AD821" s="27"/>
      <c r="AF821" s="44"/>
      <c r="AG821" s="27"/>
      <c r="AH821" s="8"/>
      <c r="AI821" s="44"/>
      <c r="AJ821" s="27"/>
    </row>
    <row r="822">
      <c r="B822" s="44"/>
      <c r="C822" s="27"/>
      <c r="E822" s="44"/>
      <c r="F822" s="27"/>
      <c r="H822" s="44"/>
      <c r="I822" s="27"/>
      <c r="K822" s="44"/>
      <c r="L822" s="27"/>
      <c r="N822" s="44"/>
      <c r="O822" s="27"/>
      <c r="Q822" s="44"/>
      <c r="R822" s="27"/>
      <c r="T822" s="44"/>
      <c r="U822" s="27"/>
      <c r="W822" s="44"/>
      <c r="X822" s="27"/>
      <c r="Z822" s="44"/>
      <c r="AA822" s="27"/>
      <c r="AC822" s="44"/>
      <c r="AD822" s="27"/>
      <c r="AF822" s="44"/>
      <c r="AG822" s="27"/>
      <c r="AH822" s="8"/>
      <c r="AI822" s="44"/>
      <c r="AJ822" s="27"/>
    </row>
    <row r="823">
      <c r="B823" s="44"/>
      <c r="C823" s="27"/>
      <c r="E823" s="44"/>
      <c r="F823" s="27"/>
      <c r="H823" s="44"/>
      <c r="I823" s="27"/>
      <c r="K823" s="44"/>
      <c r="L823" s="27"/>
      <c r="N823" s="44"/>
      <c r="O823" s="27"/>
      <c r="Q823" s="44"/>
      <c r="R823" s="27"/>
      <c r="T823" s="44"/>
      <c r="U823" s="27"/>
      <c r="W823" s="44"/>
      <c r="X823" s="27"/>
      <c r="Z823" s="44"/>
      <c r="AA823" s="27"/>
      <c r="AC823" s="44"/>
      <c r="AD823" s="27"/>
      <c r="AF823" s="44"/>
      <c r="AG823" s="27"/>
      <c r="AH823" s="8"/>
      <c r="AI823" s="44"/>
      <c r="AJ823" s="27"/>
    </row>
    <row r="824">
      <c r="B824" s="44"/>
      <c r="C824" s="27"/>
      <c r="E824" s="44"/>
      <c r="F824" s="27"/>
      <c r="H824" s="44"/>
      <c r="I824" s="27"/>
      <c r="K824" s="44"/>
      <c r="L824" s="27"/>
      <c r="N824" s="44"/>
      <c r="O824" s="27"/>
      <c r="Q824" s="44"/>
      <c r="R824" s="27"/>
      <c r="T824" s="44"/>
      <c r="U824" s="27"/>
      <c r="W824" s="44"/>
      <c r="X824" s="27"/>
      <c r="Z824" s="44"/>
      <c r="AA824" s="27"/>
      <c r="AC824" s="44"/>
      <c r="AD824" s="27"/>
      <c r="AF824" s="44"/>
      <c r="AG824" s="27"/>
      <c r="AH824" s="8"/>
      <c r="AI824" s="44"/>
      <c r="AJ824" s="27"/>
    </row>
    <row r="825">
      <c r="B825" s="44"/>
      <c r="C825" s="27"/>
      <c r="E825" s="44"/>
      <c r="F825" s="27"/>
      <c r="H825" s="44"/>
      <c r="I825" s="27"/>
      <c r="K825" s="44"/>
      <c r="L825" s="27"/>
      <c r="N825" s="44"/>
      <c r="O825" s="27"/>
      <c r="Q825" s="44"/>
      <c r="R825" s="27"/>
      <c r="T825" s="44"/>
      <c r="U825" s="27"/>
      <c r="W825" s="44"/>
      <c r="X825" s="27"/>
      <c r="Z825" s="44"/>
      <c r="AA825" s="27"/>
      <c r="AC825" s="44"/>
      <c r="AD825" s="27"/>
      <c r="AF825" s="44"/>
      <c r="AG825" s="27"/>
      <c r="AH825" s="8"/>
      <c r="AI825" s="44"/>
      <c r="AJ825" s="27"/>
    </row>
    <row r="826">
      <c r="B826" s="44"/>
      <c r="C826" s="27"/>
      <c r="E826" s="44"/>
      <c r="F826" s="27"/>
      <c r="H826" s="44"/>
      <c r="I826" s="27"/>
      <c r="K826" s="44"/>
      <c r="L826" s="27"/>
      <c r="N826" s="44"/>
      <c r="O826" s="27"/>
      <c r="Q826" s="44"/>
      <c r="R826" s="27"/>
      <c r="T826" s="44"/>
      <c r="U826" s="27"/>
      <c r="W826" s="44"/>
      <c r="X826" s="27"/>
      <c r="Z826" s="44"/>
      <c r="AA826" s="27"/>
      <c r="AC826" s="44"/>
      <c r="AD826" s="27"/>
      <c r="AF826" s="44"/>
      <c r="AG826" s="27"/>
      <c r="AH826" s="8"/>
      <c r="AI826" s="44"/>
      <c r="AJ826" s="27"/>
    </row>
    <row r="827">
      <c r="B827" s="44"/>
      <c r="C827" s="27"/>
      <c r="E827" s="44"/>
      <c r="F827" s="27"/>
      <c r="H827" s="44"/>
      <c r="I827" s="27"/>
      <c r="K827" s="44"/>
      <c r="L827" s="27"/>
      <c r="N827" s="44"/>
      <c r="O827" s="27"/>
      <c r="Q827" s="44"/>
      <c r="R827" s="27"/>
      <c r="T827" s="44"/>
      <c r="U827" s="27"/>
      <c r="W827" s="44"/>
      <c r="X827" s="27"/>
      <c r="Z827" s="44"/>
      <c r="AA827" s="27"/>
      <c r="AC827" s="44"/>
      <c r="AD827" s="27"/>
      <c r="AF827" s="44"/>
      <c r="AG827" s="27"/>
      <c r="AH827" s="8"/>
      <c r="AI827" s="44"/>
      <c r="AJ827" s="27"/>
    </row>
    <row r="828">
      <c r="B828" s="44"/>
      <c r="C828" s="27"/>
      <c r="E828" s="44"/>
      <c r="F828" s="27"/>
      <c r="H828" s="44"/>
      <c r="I828" s="27"/>
      <c r="K828" s="44"/>
      <c r="L828" s="27"/>
      <c r="N828" s="44"/>
      <c r="O828" s="27"/>
      <c r="Q828" s="44"/>
      <c r="R828" s="27"/>
      <c r="T828" s="44"/>
      <c r="U828" s="27"/>
      <c r="W828" s="44"/>
      <c r="X828" s="27"/>
      <c r="Z828" s="44"/>
      <c r="AA828" s="27"/>
      <c r="AC828" s="44"/>
      <c r="AD828" s="27"/>
      <c r="AF828" s="44"/>
      <c r="AG828" s="27"/>
      <c r="AH828" s="8"/>
      <c r="AI828" s="44"/>
      <c r="AJ828" s="27"/>
    </row>
    <row r="829">
      <c r="B829" s="44"/>
      <c r="C829" s="27"/>
      <c r="E829" s="44"/>
      <c r="F829" s="27"/>
      <c r="H829" s="44"/>
      <c r="I829" s="27"/>
      <c r="K829" s="44"/>
      <c r="L829" s="27"/>
      <c r="N829" s="44"/>
      <c r="O829" s="27"/>
      <c r="Q829" s="44"/>
      <c r="R829" s="27"/>
      <c r="T829" s="44"/>
      <c r="U829" s="27"/>
      <c r="W829" s="44"/>
      <c r="X829" s="27"/>
      <c r="Z829" s="44"/>
      <c r="AA829" s="27"/>
      <c r="AC829" s="44"/>
      <c r="AD829" s="27"/>
      <c r="AF829" s="44"/>
      <c r="AG829" s="27"/>
      <c r="AH829" s="8"/>
      <c r="AI829" s="44"/>
      <c r="AJ829" s="27"/>
    </row>
    <row r="830">
      <c r="B830" s="44"/>
      <c r="C830" s="27"/>
      <c r="E830" s="44"/>
      <c r="F830" s="27"/>
      <c r="H830" s="44"/>
      <c r="I830" s="27"/>
      <c r="K830" s="44"/>
      <c r="L830" s="27"/>
      <c r="N830" s="44"/>
      <c r="O830" s="27"/>
      <c r="Q830" s="44"/>
      <c r="R830" s="27"/>
      <c r="T830" s="44"/>
      <c r="U830" s="27"/>
      <c r="W830" s="44"/>
      <c r="X830" s="27"/>
      <c r="Z830" s="44"/>
      <c r="AA830" s="27"/>
      <c r="AC830" s="44"/>
      <c r="AD830" s="27"/>
      <c r="AF830" s="44"/>
      <c r="AG830" s="27"/>
      <c r="AH830" s="8"/>
      <c r="AI830" s="44"/>
      <c r="AJ830" s="27"/>
    </row>
    <row r="831">
      <c r="B831" s="44"/>
      <c r="C831" s="27"/>
      <c r="E831" s="44"/>
      <c r="F831" s="27"/>
      <c r="H831" s="44"/>
      <c r="I831" s="27"/>
      <c r="K831" s="44"/>
      <c r="L831" s="27"/>
      <c r="N831" s="44"/>
      <c r="O831" s="27"/>
      <c r="Q831" s="44"/>
      <c r="R831" s="27"/>
      <c r="T831" s="44"/>
      <c r="U831" s="27"/>
      <c r="W831" s="44"/>
      <c r="X831" s="27"/>
      <c r="Z831" s="44"/>
      <c r="AA831" s="27"/>
      <c r="AC831" s="44"/>
      <c r="AD831" s="27"/>
      <c r="AF831" s="44"/>
      <c r="AG831" s="27"/>
      <c r="AH831" s="8"/>
      <c r="AI831" s="44"/>
      <c r="AJ831" s="27"/>
    </row>
    <row r="832">
      <c r="B832" s="44"/>
      <c r="C832" s="27"/>
      <c r="E832" s="44"/>
      <c r="F832" s="27"/>
      <c r="H832" s="44"/>
      <c r="I832" s="27"/>
      <c r="K832" s="44"/>
      <c r="L832" s="27"/>
      <c r="N832" s="44"/>
      <c r="O832" s="27"/>
      <c r="Q832" s="44"/>
      <c r="R832" s="27"/>
      <c r="T832" s="44"/>
      <c r="U832" s="27"/>
      <c r="W832" s="44"/>
      <c r="X832" s="27"/>
      <c r="Z832" s="44"/>
      <c r="AA832" s="27"/>
      <c r="AC832" s="44"/>
      <c r="AD832" s="27"/>
      <c r="AF832" s="44"/>
      <c r="AG832" s="27"/>
      <c r="AH832" s="8"/>
      <c r="AI832" s="44"/>
      <c r="AJ832" s="27"/>
    </row>
    <row r="833">
      <c r="B833" s="44"/>
      <c r="C833" s="27"/>
      <c r="E833" s="44"/>
      <c r="F833" s="27"/>
      <c r="H833" s="44"/>
      <c r="I833" s="27"/>
      <c r="K833" s="44"/>
      <c r="L833" s="27"/>
      <c r="N833" s="44"/>
      <c r="O833" s="27"/>
      <c r="Q833" s="44"/>
      <c r="R833" s="27"/>
      <c r="T833" s="44"/>
      <c r="U833" s="27"/>
      <c r="W833" s="44"/>
      <c r="X833" s="27"/>
      <c r="Z833" s="44"/>
      <c r="AA833" s="27"/>
      <c r="AC833" s="44"/>
      <c r="AD833" s="27"/>
      <c r="AF833" s="44"/>
      <c r="AG833" s="27"/>
      <c r="AH833" s="8"/>
      <c r="AI833" s="44"/>
      <c r="AJ833" s="27"/>
    </row>
    <row r="834">
      <c r="B834" s="44"/>
      <c r="C834" s="27"/>
      <c r="E834" s="44"/>
      <c r="F834" s="27"/>
      <c r="H834" s="44"/>
      <c r="I834" s="27"/>
      <c r="K834" s="44"/>
      <c r="L834" s="27"/>
      <c r="N834" s="44"/>
      <c r="O834" s="27"/>
      <c r="Q834" s="44"/>
      <c r="R834" s="27"/>
      <c r="T834" s="44"/>
      <c r="U834" s="27"/>
      <c r="W834" s="44"/>
      <c r="X834" s="27"/>
      <c r="Z834" s="44"/>
      <c r="AA834" s="27"/>
      <c r="AC834" s="44"/>
      <c r="AD834" s="27"/>
      <c r="AF834" s="44"/>
      <c r="AG834" s="27"/>
      <c r="AH834" s="8"/>
      <c r="AI834" s="44"/>
      <c r="AJ834" s="27"/>
    </row>
    <row r="835">
      <c r="B835" s="44"/>
      <c r="C835" s="27"/>
      <c r="E835" s="44"/>
      <c r="F835" s="27"/>
      <c r="H835" s="44"/>
      <c r="I835" s="27"/>
      <c r="K835" s="44"/>
      <c r="L835" s="27"/>
      <c r="N835" s="44"/>
      <c r="O835" s="27"/>
      <c r="Q835" s="44"/>
      <c r="R835" s="27"/>
      <c r="T835" s="44"/>
      <c r="U835" s="27"/>
      <c r="W835" s="44"/>
      <c r="X835" s="27"/>
      <c r="Z835" s="44"/>
      <c r="AA835" s="27"/>
      <c r="AC835" s="44"/>
      <c r="AD835" s="27"/>
      <c r="AF835" s="44"/>
      <c r="AG835" s="27"/>
      <c r="AH835" s="8"/>
      <c r="AI835" s="44"/>
      <c r="AJ835" s="27"/>
    </row>
    <row r="836">
      <c r="B836" s="44"/>
      <c r="C836" s="27"/>
      <c r="E836" s="44"/>
      <c r="F836" s="27"/>
      <c r="H836" s="44"/>
      <c r="I836" s="27"/>
      <c r="K836" s="44"/>
      <c r="L836" s="27"/>
      <c r="N836" s="44"/>
      <c r="O836" s="27"/>
      <c r="Q836" s="44"/>
      <c r="R836" s="27"/>
      <c r="T836" s="44"/>
      <c r="U836" s="27"/>
      <c r="W836" s="44"/>
      <c r="X836" s="27"/>
      <c r="Z836" s="44"/>
      <c r="AA836" s="27"/>
      <c r="AC836" s="44"/>
      <c r="AD836" s="27"/>
      <c r="AF836" s="44"/>
      <c r="AG836" s="27"/>
      <c r="AH836" s="8"/>
      <c r="AI836" s="44"/>
      <c r="AJ836" s="27"/>
    </row>
    <row r="837">
      <c r="B837" s="44"/>
      <c r="C837" s="27"/>
      <c r="E837" s="44"/>
      <c r="F837" s="27"/>
      <c r="H837" s="44"/>
      <c r="I837" s="27"/>
      <c r="K837" s="44"/>
      <c r="L837" s="27"/>
      <c r="N837" s="44"/>
      <c r="O837" s="27"/>
      <c r="Q837" s="44"/>
      <c r="R837" s="27"/>
      <c r="T837" s="44"/>
      <c r="U837" s="27"/>
      <c r="W837" s="44"/>
      <c r="X837" s="27"/>
      <c r="Z837" s="44"/>
      <c r="AA837" s="27"/>
      <c r="AC837" s="44"/>
      <c r="AD837" s="27"/>
      <c r="AF837" s="44"/>
      <c r="AG837" s="27"/>
      <c r="AH837" s="8"/>
      <c r="AI837" s="44"/>
      <c r="AJ837" s="27"/>
    </row>
    <row r="838">
      <c r="B838" s="44"/>
      <c r="C838" s="27"/>
      <c r="E838" s="44"/>
      <c r="F838" s="27"/>
      <c r="H838" s="44"/>
      <c r="I838" s="27"/>
      <c r="K838" s="44"/>
      <c r="L838" s="27"/>
      <c r="N838" s="44"/>
      <c r="O838" s="27"/>
      <c r="Q838" s="44"/>
      <c r="R838" s="27"/>
      <c r="T838" s="44"/>
      <c r="U838" s="27"/>
      <c r="W838" s="44"/>
      <c r="X838" s="27"/>
      <c r="Z838" s="44"/>
      <c r="AA838" s="27"/>
      <c r="AC838" s="44"/>
      <c r="AD838" s="27"/>
      <c r="AF838" s="44"/>
      <c r="AG838" s="27"/>
      <c r="AH838" s="8"/>
      <c r="AI838" s="44"/>
      <c r="AJ838" s="27"/>
    </row>
    <row r="839">
      <c r="B839" s="44"/>
      <c r="C839" s="27"/>
      <c r="E839" s="44"/>
      <c r="F839" s="27"/>
      <c r="H839" s="44"/>
      <c r="I839" s="27"/>
      <c r="K839" s="44"/>
      <c r="L839" s="27"/>
      <c r="N839" s="44"/>
      <c r="O839" s="27"/>
      <c r="Q839" s="44"/>
      <c r="R839" s="27"/>
      <c r="T839" s="44"/>
      <c r="U839" s="27"/>
      <c r="W839" s="44"/>
      <c r="X839" s="27"/>
      <c r="Z839" s="44"/>
      <c r="AA839" s="27"/>
      <c r="AC839" s="44"/>
      <c r="AD839" s="27"/>
      <c r="AF839" s="44"/>
      <c r="AG839" s="27"/>
      <c r="AH839" s="8"/>
      <c r="AI839" s="44"/>
      <c r="AJ839" s="27"/>
    </row>
    <row r="840">
      <c r="B840" s="44"/>
      <c r="C840" s="27"/>
      <c r="E840" s="44"/>
      <c r="F840" s="27"/>
      <c r="H840" s="44"/>
      <c r="I840" s="27"/>
      <c r="K840" s="44"/>
      <c r="L840" s="27"/>
      <c r="N840" s="44"/>
      <c r="O840" s="27"/>
      <c r="Q840" s="44"/>
      <c r="R840" s="27"/>
      <c r="T840" s="44"/>
      <c r="U840" s="27"/>
      <c r="W840" s="44"/>
      <c r="X840" s="27"/>
      <c r="Z840" s="44"/>
      <c r="AA840" s="27"/>
      <c r="AC840" s="44"/>
      <c r="AD840" s="27"/>
      <c r="AF840" s="44"/>
      <c r="AG840" s="27"/>
      <c r="AH840" s="8"/>
      <c r="AI840" s="44"/>
      <c r="AJ840" s="27"/>
    </row>
    <row r="841">
      <c r="B841" s="44"/>
      <c r="C841" s="27"/>
      <c r="E841" s="44"/>
      <c r="F841" s="27"/>
      <c r="H841" s="44"/>
      <c r="I841" s="27"/>
      <c r="K841" s="44"/>
      <c r="L841" s="27"/>
      <c r="N841" s="44"/>
      <c r="O841" s="27"/>
      <c r="Q841" s="44"/>
      <c r="R841" s="27"/>
      <c r="T841" s="44"/>
      <c r="U841" s="27"/>
      <c r="W841" s="44"/>
      <c r="X841" s="27"/>
      <c r="Z841" s="44"/>
      <c r="AA841" s="27"/>
      <c r="AC841" s="44"/>
      <c r="AD841" s="27"/>
      <c r="AF841" s="44"/>
      <c r="AG841" s="27"/>
      <c r="AH841" s="8"/>
      <c r="AI841" s="44"/>
      <c r="AJ841" s="27"/>
    </row>
    <row r="842">
      <c r="B842" s="44"/>
      <c r="C842" s="27"/>
      <c r="E842" s="44"/>
      <c r="F842" s="27"/>
      <c r="H842" s="44"/>
      <c r="I842" s="27"/>
      <c r="K842" s="44"/>
      <c r="L842" s="27"/>
      <c r="N842" s="44"/>
      <c r="O842" s="27"/>
      <c r="Q842" s="44"/>
      <c r="R842" s="27"/>
      <c r="T842" s="44"/>
      <c r="U842" s="27"/>
      <c r="W842" s="44"/>
      <c r="X842" s="27"/>
      <c r="Z842" s="44"/>
      <c r="AA842" s="27"/>
      <c r="AC842" s="44"/>
      <c r="AD842" s="27"/>
      <c r="AF842" s="44"/>
      <c r="AG842" s="27"/>
      <c r="AH842" s="8"/>
      <c r="AI842" s="44"/>
      <c r="AJ842" s="27"/>
    </row>
    <row r="843">
      <c r="B843" s="44"/>
      <c r="C843" s="27"/>
      <c r="E843" s="44"/>
      <c r="F843" s="27"/>
      <c r="H843" s="44"/>
      <c r="I843" s="27"/>
      <c r="K843" s="44"/>
      <c r="L843" s="27"/>
      <c r="N843" s="44"/>
      <c r="O843" s="27"/>
      <c r="Q843" s="44"/>
      <c r="R843" s="27"/>
      <c r="T843" s="44"/>
      <c r="U843" s="27"/>
      <c r="W843" s="44"/>
      <c r="X843" s="27"/>
      <c r="Z843" s="44"/>
      <c r="AA843" s="27"/>
      <c r="AC843" s="44"/>
      <c r="AD843" s="27"/>
      <c r="AF843" s="44"/>
      <c r="AG843" s="27"/>
      <c r="AH843" s="8"/>
      <c r="AI843" s="44"/>
      <c r="AJ843" s="27"/>
    </row>
    <row r="844">
      <c r="B844" s="44"/>
      <c r="C844" s="27"/>
      <c r="E844" s="44"/>
      <c r="F844" s="27"/>
      <c r="H844" s="44"/>
      <c r="I844" s="27"/>
      <c r="K844" s="44"/>
      <c r="L844" s="27"/>
      <c r="N844" s="44"/>
      <c r="O844" s="27"/>
      <c r="Q844" s="44"/>
      <c r="R844" s="27"/>
      <c r="T844" s="44"/>
      <c r="U844" s="27"/>
      <c r="W844" s="44"/>
      <c r="X844" s="27"/>
      <c r="Z844" s="44"/>
      <c r="AA844" s="27"/>
      <c r="AC844" s="44"/>
      <c r="AD844" s="27"/>
      <c r="AF844" s="44"/>
      <c r="AG844" s="27"/>
      <c r="AH844" s="8"/>
      <c r="AI844" s="44"/>
      <c r="AJ844" s="27"/>
    </row>
    <row r="845">
      <c r="B845" s="44"/>
      <c r="C845" s="27"/>
      <c r="E845" s="44"/>
      <c r="F845" s="27"/>
      <c r="H845" s="44"/>
      <c r="I845" s="27"/>
      <c r="K845" s="44"/>
      <c r="L845" s="27"/>
      <c r="N845" s="44"/>
      <c r="O845" s="27"/>
      <c r="Q845" s="44"/>
      <c r="R845" s="27"/>
      <c r="T845" s="44"/>
      <c r="U845" s="27"/>
      <c r="W845" s="44"/>
      <c r="X845" s="27"/>
      <c r="Z845" s="44"/>
      <c r="AA845" s="27"/>
      <c r="AC845" s="44"/>
      <c r="AD845" s="27"/>
      <c r="AF845" s="44"/>
      <c r="AG845" s="27"/>
      <c r="AH845" s="8"/>
      <c r="AI845" s="44"/>
      <c r="AJ845" s="27"/>
    </row>
    <row r="846">
      <c r="B846" s="44"/>
      <c r="C846" s="27"/>
      <c r="E846" s="44"/>
      <c r="F846" s="27"/>
      <c r="H846" s="44"/>
      <c r="I846" s="27"/>
      <c r="K846" s="44"/>
      <c r="L846" s="27"/>
      <c r="N846" s="44"/>
      <c r="O846" s="27"/>
      <c r="Q846" s="44"/>
      <c r="R846" s="27"/>
      <c r="T846" s="44"/>
      <c r="U846" s="27"/>
      <c r="W846" s="44"/>
      <c r="X846" s="27"/>
      <c r="Z846" s="44"/>
      <c r="AA846" s="27"/>
      <c r="AC846" s="44"/>
      <c r="AD846" s="27"/>
      <c r="AF846" s="44"/>
      <c r="AG846" s="27"/>
      <c r="AH846" s="8"/>
      <c r="AI846" s="44"/>
      <c r="AJ846" s="27"/>
    </row>
    <row r="847">
      <c r="B847" s="44"/>
      <c r="C847" s="27"/>
      <c r="E847" s="44"/>
      <c r="F847" s="27"/>
      <c r="H847" s="44"/>
      <c r="I847" s="27"/>
      <c r="K847" s="44"/>
      <c r="L847" s="27"/>
      <c r="N847" s="44"/>
      <c r="O847" s="27"/>
      <c r="Q847" s="44"/>
      <c r="R847" s="27"/>
      <c r="T847" s="44"/>
      <c r="U847" s="27"/>
      <c r="W847" s="44"/>
      <c r="X847" s="27"/>
      <c r="Z847" s="44"/>
      <c r="AA847" s="27"/>
      <c r="AC847" s="44"/>
      <c r="AD847" s="27"/>
      <c r="AF847" s="44"/>
      <c r="AG847" s="27"/>
      <c r="AH847" s="8"/>
      <c r="AI847" s="44"/>
      <c r="AJ847" s="27"/>
    </row>
    <row r="848">
      <c r="B848" s="44"/>
      <c r="C848" s="27"/>
      <c r="E848" s="44"/>
      <c r="F848" s="27"/>
      <c r="H848" s="44"/>
      <c r="I848" s="27"/>
      <c r="K848" s="44"/>
      <c r="L848" s="27"/>
      <c r="N848" s="44"/>
      <c r="O848" s="27"/>
      <c r="Q848" s="44"/>
      <c r="R848" s="27"/>
      <c r="T848" s="44"/>
      <c r="U848" s="27"/>
      <c r="W848" s="44"/>
      <c r="X848" s="27"/>
      <c r="Z848" s="44"/>
      <c r="AA848" s="27"/>
      <c r="AC848" s="44"/>
      <c r="AD848" s="27"/>
      <c r="AF848" s="44"/>
      <c r="AG848" s="27"/>
      <c r="AH848" s="8"/>
      <c r="AI848" s="44"/>
      <c r="AJ848" s="27"/>
    </row>
    <row r="849">
      <c r="B849" s="44"/>
      <c r="C849" s="27"/>
      <c r="E849" s="44"/>
      <c r="F849" s="27"/>
      <c r="H849" s="44"/>
      <c r="I849" s="27"/>
      <c r="K849" s="44"/>
      <c r="L849" s="27"/>
      <c r="N849" s="44"/>
      <c r="O849" s="27"/>
      <c r="Q849" s="44"/>
      <c r="R849" s="27"/>
      <c r="T849" s="44"/>
      <c r="U849" s="27"/>
      <c r="W849" s="44"/>
      <c r="X849" s="27"/>
      <c r="Z849" s="44"/>
      <c r="AA849" s="27"/>
      <c r="AC849" s="44"/>
      <c r="AD849" s="27"/>
      <c r="AF849" s="44"/>
      <c r="AG849" s="27"/>
      <c r="AH849" s="8"/>
      <c r="AI849" s="44"/>
      <c r="AJ849" s="27"/>
    </row>
    <row r="850">
      <c r="B850" s="44"/>
      <c r="C850" s="27"/>
      <c r="E850" s="44"/>
      <c r="F850" s="27"/>
      <c r="H850" s="44"/>
      <c r="I850" s="27"/>
      <c r="K850" s="44"/>
      <c r="L850" s="27"/>
      <c r="N850" s="44"/>
      <c r="O850" s="27"/>
      <c r="Q850" s="44"/>
      <c r="R850" s="27"/>
      <c r="T850" s="44"/>
      <c r="U850" s="27"/>
      <c r="W850" s="44"/>
      <c r="X850" s="27"/>
      <c r="Z850" s="44"/>
      <c r="AA850" s="27"/>
      <c r="AC850" s="44"/>
      <c r="AD850" s="27"/>
      <c r="AF850" s="44"/>
      <c r="AG850" s="27"/>
      <c r="AH850" s="8"/>
      <c r="AI850" s="44"/>
      <c r="AJ850" s="27"/>
    </row>
    <row r="851">
      <c r="B851" s="44"/>
      <c r="C851" s="27"/>
      <c r="E851" s="44"/>
      <c r="F851" s="27"/>
      <c r="H851" s="44"/>
      <c r="I851" s="27"/>
      <c r="K851" s="44"/>
      <c r="L851" s="27"/>
      <c r="N851" s="44"/>
      <c r="O851" s="27"/>
      <c r="Q851" s="44"/>
      <c r="R851" s="27"/>
      <c r="T851" s="44"/>
      <c r="U851" s="27"/>
      <c r="W851" s="44"/>
      <c r="X851" s="27"/>
      <c r="Z851" s="44"/>
      <c r="AA851" s="27"/>
      <c r="AC851" s="44"/>
      <c r="AD851" s="27"/>
      <c r="AF851" s="44"/>
      <c r="AG851" s="27"/>
      <c r="AH851" s="8"/>
      <c r="AI851" s="44"/>
      <c r="AJ851" s="27"/>
    </row>
    <row r="852">
      <c r="B852" s="44"/>
      <c r="C852" s="27"/>
      <c r="E852" s="44"/>
      <c r="F852" s="27"/>
      <c r="H852" s="44"/>
      <c r="I852" s="27"/>
      <c r="K852" s="44"/>
      <c r="L852" s="27"/>
      <c r="N852" s="44"/>
      <c r="O852" s="27"/>
      <c r="Q852" s="44"/>
      <c r="R852" s="27"/>
      <c r="T852" s="44"/>
      <c r="U852" s="27"/>
      <c r="W852" s="44"/>
      <c r="X852" s="27"/>
      <c r="Z852" s="44"/>
      <c r="AA852" s="27"/>
      <c r="AC852" s="44"/>
      <c r="AD852" s="27"/>
      <c r="AF852" s="44"/>
      <c r="AG852" s="27"/>
      <c r="AH852" s="8"/>
      <c r="AI852" s="44"/>
      <c r="AJ852" s="27"/>
    </row>
    <row r="853">
      <c r="B853" s="44"/>
      <c r="C853" s="27"/>
      <c r="E853" s="44"/>
      <c r="F853" s="27"/>
      <c r="H853" s="44"/>
      <c r="I853" s="27"/>
      <c r="K853" s="44"/>
      <c r="L853" s="27"/>
      <c r="N853" s="44"/>
      <c r="O853" s="27"/>
      <c r="Q853" s="44"/>
      <c r="R853" s="27"/>
      <c r="T853" s="44"/>
      <c r="U853" s="27"/>
      <c r="W853" s="44"/>
      <c r="X853" s="27"/>
      <c r="Z853" s="44"/>
      <c r="AA853" s="27"/>
      <c r="AC853" s="44"/>
      <c r="AD853" s="27"/>
      <c r="AF853" s="44"/>
      <c r="AG853" s="27"/>
      <c r="AH853" s="8"/>
      <c r="AI853" s="44"/>
      <c r="AJ853" s="27"/>
    </row>
    <row r="854">
      <c r="B854" s="44"/>
      <c r="C854" s="27"/>
      <c r="E854" s="44"/>
      <c r="F854" s="27"/>
      <c r="H854" s="44"/>
      <c r="I854" s="27"/>
      <c r="K854" s="44"/>
      <c r="L854" s="27"/>
      <c r="N854" s="44"/>
      <c r="O854" s="27"/>
      <c r="Q854" s="44"/>
      <c r="R854" s="27"/>
      <c r="T854" s="44"/>
      <c r="U854" s="27"/>
      <c r="W854" s="44"/>
      <c r="X854" s="27"/>
      <c r="Z854" s="44"/>
      <c r="AA854" s="27"/>
      <c r="AC854" s="44"/>
      <c r="AD854" s="27"/>
      <c r="AF854" s="44"/>
      <c r="AG854" s="27"/>
      <c r="AH854" s="8"/>
      <c r="AI854" s="44"/>
      <c r="AJ854" s="27"/>
    </row>
    <row r="855">
      <c r="B855" s="44"/>
      <c r="C855" s="27"/>
      <c r="E855" s="44"/>
      <c r="F855" s="27"/>
      <c r="H855" s="44"/>
      <c r="I855" s="27"/>
      <c r="K855" s="44"/>
      <c r="L855" s="27"/>
      <c r="N855" s="44"/>
      <c r="O855" s="27"/>
      <c r="Q855" s="44"/>
      <c r="R855" s="27"/>
      <c r="T855" s="44"/>
      <c r="U855" s="27"/>
      <c r="W855" s="44"/>
      <c r="X855" s="27"/>
      <c r="Z855" s="44"/>
      <c r="AA855" s="27"/>
      <c r="AC855" s="44"/>
      <c r="AD855" s="27"/>
      <c r="AF855" s="44"/>
      <c r="AG855" s="27"/>
      <c r="AH855" s="8"/>
      <c r="AI855" s="44"/>
      <c r="AJ855" s="27"/>
    </row>
    <row r="856">
      <c r="B856" s="44"/>
      <c r="C856" s="27"/>
      <c r="E856" s="44"/>
      <c r="F856" s="27"/>
      <c r="H856" s="44"/>
      <c r="I856" s="27"/>
      <c r="K856" s="44"/>
      <c r="L856" s="27"/>
      <c r="N856" s="44"/>
      <c r="O856" s="27"/>
      <c r="Q856" s="44"/>
      <c r="R856" s="27"/>
      <c r="T856" s="44"/>
      <c r="U856" s="27"/>
      <c r="W856" s="44"/>
      <c r="X856" s="27"/>
      <c r="Z856" s="44"/>
      <c r="AA856" s="27"/>
      <c r="AC856" s="44"/>
      <c r="AD856" s="27"/>
      <c r="AF856" s="44"/>
      <c r="AG856" s="27"/>
      <c r="AH856" s="8"/>
      <c r="AI856" s="44"/>
      <c r="AJ856" s="27"/>
    </row>
    <row r="857">
      <c r="B857" s="44"/>
      <c r="C857" s="27"/>
      <c r="E857" s="44"/>
      <c r="F857" s="27"/>
      <c r="H857" s="44"/>
      <c r="I857" s="27"/>
      <c r="K857" s="44"/>
      <c r="L857" s="27"/>
      <c r="N857" s="44"/>
      <c r="O857" s="27"/>
      <c r="Q857" s="44"/>
      <c r="R857" s="27"/>
      <c r="T857" s="44"/>
      <c r="U857" s="27"/>
      <c r="W857" s="44"/>
      <c r="X857" s="27"/>
      <c r="Z857" s="44"/>
      <c r="AA857" s="27"/>
      <c r="AC857" s="44"/>
      <c r="AD857" s="27"/>
      <c r="AF857" s="44"/>
      <c r="AG857" s="27"/>
      <c r="AH857" s="8"/>
      <c r="AI857" s="44"/>
      <c r="AJ857" s="27"/>
    </row>
    <row r="858">
      <c r="B858" s="44"/>
      <c r="C858" s="27"/>
      <c r="E858" s="44"/>
      <c r="F858" s="27"/>
      <c r="H858" s="44"/>
      <c r="I858" s="27"/>
      <c r="K858" s="44"/>
      <c r="L858" s="27"/>
      <c r="N858" s="44"/>
      <c r="O858" s="27"/>
      <c r="Q858" s="44"/>
      <c r="R858" s="27"/>
      <c r="T858" s="44"/>
      <c r="U858" s="27"/>
      <c r="W858" s="44"/>
      <c r="X858" s="27"/>
      <c r="Z858" s="44"/>
      <c r="AA858" s="27"/>
      <c r="AC858" s="44"/>
      <c r="AD858" s="27"/>
      <c r="AF858" s="44"/>
      <c r="AG858" s="27"/>
      <c r="AH858" s="8"/>
      <c r="AI858" s="44"/>
      <c r="AJ858" s="27"/>
    </row>
    <row r="859">
      <c r="B859" s="44"/>
      <c r="C859" s="27"/>
      <c r="E859" s="44"/>
      <c r="F859" s="27"/>
      <c r="H859" s="44"/>
      <c r="I859" s="27"/>
      <c r="K859" s="44"/>
      <c r="L859" s="27"/>
      <c r="N859" s="44"/>
      <c r="O859" s="27"/>
      <c r="Q859" s="44"/>
      <c r="R859" s="27"/>
      <c r="T859" s="44"/>
      <c r="U859" s="27"/>
      <c r="W859" s="44"/>
      <c r="X859" s="27"/>
      <c r="Z859" s="44"/>
      <c r="AA859" s="27"/>
      <c r="AC859" s="44"/>
      <c r="AD859" s="27"/>
      <c r="AF859" s="44"/>
      <c r="AG859" s="27"/>
      <c r="AH859" s="8"/>
      <c r="AI859" s="44"/>
      <c r="AJ859" s="27"/>
    </row>
    <row r="860">
      <c r="B860" s="44"/>
      <c r="C860" s="27"/>
      <c r="E860" s="44"/>
      <c r="F860" s="27"/>
      <c r="H860" s="44"/>
      <c r="I860" s="27"/>
      <c r="K860" s="44"/>
      <c r="L860" s="27"/>
      <c r="N860" s="44"/>
      <c r="O860" s="27"/>
      <c r="Q860" s="44"/>
      <c r="R860" s="27"/>
      <c r="T860" s="44"/>
      <c r="U860" s="27"/>
      <c r="W860" s="44"/>
      <c r="X860" s="27"/>
      <c r="Z860" s="44"/>
      <c r="AA860" s="27"/>
      <c r="AC860" s="44"/>
      <c r="AD860" s="27"/>
      <c r="AF860" s="44"/>
      <c r="AG860" s="27"/>
      <c r="AH860" s="8"/>
      <c r="AI860" s="44"/>
      <c r="AJ860" s="27"/>
    </row>
    <row r="861">
      <c r="B861" s="44"/>
      <c r="C861" s="27"/>
      <c r="E861" s="44"/>
      <c r="F861" s="27"/>
      <c r="H861" s="44"/>
      <c r="I861" s="27"/>
      <c r="K861" s="44"/>
      <c r="L861" s="27"/>
      <c r="N861" s="44"/>
      <c r="O861" s="27"/>
      <c r="Q861" s="44"/>
      <c r="R861" s="27"/>
      <c r="T861" s="44"/>
      <c r="U861" s="27"/>
      <c r="W861" s="44"/>
      <c r="X861" s="27"/>
      <c r="Z861" s="44"/>
      <c r="AA861" s="27"/>
      <c r="AC861" s="44"/>
      <c r="AD861" s="27"/>
      <c r="AF861" s="44"/>
      <c r="AG861" s="27"/>
      <c r="AH861" s="8"/>
      <c r="AI861" s="44"/>
      <c r="AJ861" s="27"/>
    </row>
    <row r="862">
      <c r="B862" s="44"/>
      <c r="C862" s="27"/>
      <c r="E862" s="44"/>
      <c r="F862" s="27"/>
      <c r="H862" s="44"/>
      <c r="I862" s="27"/>
      <c r="K862" s="44"/>
      <c r="L862" s="27"/>
      <c r="N862" s="44"/>
      <c r="O862" s="27"/>
      <c r="Q862" s="44"/>
      <c r="R862" s="27"/>
      <c r="T862" s="44"/>
      <c r="U862" s="27"/>
      <c r="W862" s="44"/>
      <c r="X862" s="27"/>
      <c r="Z862" s="44"/>
      <c r="AA862" s="27"/>
      <c r="AC862" s="44"/>
      <c r="AD862" s="27"/>
      <c r="AF862" s="44"/>
      <c r="AG862" s="27"/>
      <c r="AH862" s="8"/>
      <c r="AI862" s="44"/>
      <c r="AJ862" s="27"/>
    </row>
    <row r="863">
      <c r="B863" s="44"/>
      <c r="C863" s="27"/>
      <c r="E863" s="44"/>
      <c r="F863" s="27"/>
      <c r="H863" s="44"/>
      <c r="I863" s="27"/>
      <c r="K863" s="44"/>
      <c r="L863" s="27"/>
      <c r="N863" s="44"/>
      <c r="O863" s="27"/>
      <c r="Q863" s="44"/>
      <c r="R863" s="27"/>
      <c r="T863" s="44"/>
      <c r="U863" s="27"/>
      <c r="W863" s="44"/>
      <c r="X863" s="27"/>
      <c r="Z863" s="44"/>
      <c r="AA863" s="27"/>
      <c r="AC863" s="44"/>
      <c r="AD863" s="27"/>
      <c r="AF863" s="44"/>
      <c r="AG863" s="27"/>
      <c r="AH863" s="8"/>
      <c r="AI863" s="44"/>
      <c r="AJ863" s="27"/>
    </row>
    <row r="864">
      <c r="B864" s="44"/>
      <c r="C864" s="27"/>
      <c r="E864" s="44"/>
      <c r="F864" s="27"/>
      <c r="H864" s="44"/>
      <c r="I864" s="27"/>
      <c r="K864" s="44"/>
      <c r="L864" s="27"/>
      <c r="N864" s="44"/>
      <c r="O864" s="27"/>
      <c r="Q864" s="44"/>
      <c r="R864" s="27"/>
      <c r="T864" s="44"/>
      <c r="U864" s="27"/>
      <c r="W864" s="44"/>
      <c r="X864" s="27"/>
      <c r="Z864" s="44"/>
      <c r="AA864" s="27"/>
      <c r="AC864" s="44"/>
      <c r="AD864" s="27"/>
      <c r="AF864" s="44"/>
      <c r="AG864" s="27"/>
      <c r="AH864" s="8"/>
      <c r="AI864" s="44"/>
      <c r="AJ864" s="27"/>
    </row>
    <row r="865">
      <c r="B865" s="44"/>
      <c r="C865" s="27"/>
      <c r="E865" s="44"/>
      <c r="F865" s="27"/>
      <c r="H865" s="44"/>
      <c r="I865" s="27"/>
      <c r="K865" s="44"/>
      <c r="L865" s="27"/>
      <c r="N865" s="44"/>
      <c r="O865" s="27"/>
      <c r="Q865" s="44"/>
      <c r="R865" s="27"/>
      <c r="T865" s="44"/>
      <c r="U865" s="27"/>
      <c r="W865" s="44"/>
      <c r="X865" s="27"/>
      <c r="Z865" s="44"/>
      <c r="AA865" s="27"/>
      <c r="AC865" s="44"/>
      <c r="AD865" s="27"/>
      <c r="AF865" s="44"/>
      <c r="AG865" s="27"/>
      <c r="AH865" s="8"/>
      <c r="AI865" s="44"/>
      <c r="AJ865" s="27"/>
    </row>
    <row r="866">
      <c r="B866" s="44"/>
      <c r="C866" s="27"/>
      <c r="E866" s="44"/>
      <c r="F866" s="27"/>
      <c r="H866" s="44"/>
      <c r="I866" s="27"/>
      <c r="K866" s="44"/>
      <c r="L866" s="27"/>
      <c r="N866" s="44"/>
      <c r="O866" s="27"/>
      <c r="Q866" s="44"/>
      <c r="R866" s="27"/>
      <c r="T866" s="44"/>
      <c r="U866" s="27"/>
      <c r="W866" s="44"/>
      <c r="X866" s="27"/>
      <c r="Z866" s="44"/>
      <c r="AA866" s="27"/>
      <c r="AC866" s="44"/>
      <c r="AD866" s="27"/>
      <c r="AF866" s="44"/>
      <c r="AG866" s="27"/>
      <c r="AH866" s="8"/>
      <c r="AI866" s="44"/>
      <c r="AJ866" s="27"/>
    </row>
    <row r="867">
      <c r="B867" s="44"/>
      <c r="C867" s="27"/>
      <c r="E867" s="44"/>
      <c r="F867" s="27"/>
      <c r="H867" s="44"/>
      <c r="I867" s="27"/>
      <c r="K867" s="44"/>
      <c r="L867" s="27"/>
      <c r="N867" s="44"/>
      <c r="O867" s="27"/>
      <c r="Q867" s="44"/>
      <c r="R867" s="27"/>
      <c r="T867" s="44"/>
      <c r="U867" s="27"/>
      <c r="W867" s="44"/>
      <c r="X867" s="27"/>
      <c r="Z867" s="44"/>
      <c r="AA867" s="27"/>
      <c r="AC867" s="44"/>
      <c r="AD867" s="27"/>
      <c r="AF867" s="44"/>
      <c r="AG867" s="27"/>
      <c r="AH867" s="8"/>
      <c r="AI867" s="44"/>
      <c r="AJ867" s="27"/>
    </row>
    <row r="868">
      <c r="B868" s="44"/>
      <c r="C868" s="27"/>
      <c r="E868" s="44"/>
      <c r="F868" s="27"/>
      <c r="H868" s="44"/>
      <c r="I868" s="27"/>
      <c r="K868" s="44"/>
      <c r="L868" s="27"/>
      <c r="N868" s="44"/>
      <c r="O868" s="27"/>
      <c r="Q868" s="44"/>
      <c r="R868" s="27"/>
      <c r="T868" s="44"/>
      <c r="U868" s="27"/>
      <c r="W868" s="44"/>
      <c r="X868" s="27"/>
      <c r="Z868" s="44"/>
      <c r="AA868" s="27"/>
      <c r="AC868" s="44"/>
      <c r="AD868" s="27"/>
      <c r="AF868" s="44"/>
      <c r="AG868" s="27"/>
      <c r="AH868" s="8"/>
      <c r="AI868" s="44"/>
      <c r="AJ868" s="27"/>
    </row>
    <row r="869">
      <c r="B869" s="44"/>
      <c r="C869" s="27"/>
      <c r="E869" s="44"/>
      <c r="F869" s="27"/>
      <c r="H869" s="44"/>
      <c r="I869" s="27"/>
      <c r="K869" s="44"/>
      <c r="L869" s="27"/>
      <c r="N869" s="44"/>
      <c r="O869" s="27"/>
      <c r="Q869" s="44"/>
      <c r="R869" s="27"/>
      <c r="T869" s="44"/>
      <c r="U869" s="27"/>
      <c r="W869" s="44"/>
      <c r="X869" s="27"/>
      <c r="Z869" s="44"/>
      <c r="AA869" s="27"/>
      <c r="AC869" s="44"/>
      <c r="AD869" s="27"/>
      <c r="AF869" s="44"/>
      <c r="AG869" s="27"/>
      <c r="AH869" s="8"/>
      <c r="AI869" s="44"/>
      <c r="AJ869" s="27"/>
    </row>
    <row r="870">
      <c r="B870" s="44"/>
      <c r="C870" s="27"/>
      <c r="E870" s="44"/>
      <c r="F870" s="27"/>
      <c r="H870" s="44"/>
      <c r="I870" s="27"/>
      <c r="K870" s="44"/>
      <c r="L870" s="27"/>
      <c r="N870" s="44"/>
      <c r="O870" s="27"/>
      <c r="Q870" s="44"/>
      <c r="R870" s="27"/>
      <c r="T870" s="44"/>
      <c r="U870" s="27"/>
      <c r="W870" s="44"/>
      <c r="X870" s="27"/>
      <c r="Z870" s="44"/>
      <c r="AA870" s="27"/>
      <c r="AC870" s="44"/>
      <c r="AD870" s="27"/>
      <c r="AF870" s="44"/>
      <c r="AG870" s="27"/>
      <c r="AH870" s="8"/>
      <c r="AI870" s="44"/>
      <c r="AJ870" s="27"/>
    </row>
    <row r="871">
      <c r="B871" s="44"/>
      <c r="C871" s="27"/>
      <c r="E871" s="44"/>
      <c r="F871" s="27"/>
      <c r="H871" s="44"/>
      <c r="I871" s="27"/>
      <c r="K871" s="44"/>
      <c r="L871" s="27"/>
      <c r="N871" s="44"/>
      <c r="O871" s="27"/>
      <c r="Q871" s="44"/>
      <c r="R871" s="27"/>
      <c r="T871" s="44"/>
      <c r="U871" s="27"/>
      <c r="W871" s="44"/>
      <c r="X871" s="27"/>
      <c r="Z871" s="44"/>
      <c r="AA871" s="27"/>
      <c r="AC871" s="44"/>
      <c r="AD871" s="27"/>
      <c r="AF871" s="44"/>
      <c r="AG871" s="27"/>
      <c r="AH871" s="8"/>
      <c r="AI871" s="44"/>
      <c r="AJ871" s="27"/>
    </row>
    <row r="872">
      <c r="B872" s="44"/>
      <c r="C872" s="27"/>
      <c r="E872" s="44"/>
      <c r="F872" s="27"/>
      <c r="H872" s="44"/>
      <c r="I872" s="27"/>
      <c r="K872" s="44"/>
      <c r="L872" s="27"/>
      <c r="N872" s="44"/>
      <c r="O872" s="27"/>
      <c r="Q872" s="44"/>
      <c r="R872" s="27"/>
      <c r="T872" s="44"/>
      <c r="U872" s="27"/>
      <c r="W872" s="44"/>
      <c r="X872" s="27"/>
      <c r="Z872" s="44"/>
      <c r="AA872" s="27"/>
      <c r="AC872" s="44"/>
      <c r="AD872" s="27"/>
      <c r="AF872" s="44"/>
      <c r="AG872" s="27"/>
      <c r="AH872" s="8"/>
      <c r="AI872" s="44"/>
      <c r="AJ872" s="27"/>
    </row>
    <row r="873">
      <c r="B873" s="44"/>
      <c r="C873" s="27"/>
      <c r="E873" s="44"/>
      <c r="F873" s="27"/>
      <c r="H873" s="44"/>
      <c r="I873" s="27"/>
      <c r="K873" s="44"/>
      <c r="L873" s="27"/>
      <c r="N873" s="44"/>
      <c r="O873" s="27"/>
      <c r="Q873" s="44"/>
      <c r="R873" s="27"/>
      <c r="T873" s="44"/>
      <c r="U873" s="27"/>
      <c r="W873" s="44"/>
      <c r="X873" s="27"/>
      <c r="Z873" s="44"/>
      <c r="AA873" s="27"/>
      <c r="AC873" s="44"/>
      <c r="AD873" s="27"/>
      <c r="AF873" s="44"/>
      <c r="AG873" s="27"/>
      <c r="AH873" s="8"/>
      <c r="AI873" s="44"/>
      <c r="AJ873" s="27"/>
    </row>
    <row r="874">
      <c r="B874" s="44"/>
      <c r="C874" s="27"/>
      <c r="E874" s="44"/>
      <c r="F874" s="27"/>
      <c r="H874" s="44"/>
      <c r="I874" s="27"/>
      <c r="K874" s="44"/>
      <c r="L874" s="27"/>
      <c r="N874" s="44"/>
      <c r="O874" s="27"/>
      <c r="Q874" s="44"/>
      <c r="R874" s="27"/>
      <c r="T874" s="44"/>
      <c r="U874" s="27"/>
      <c r="W874" s="44"/>
      <c r="X874" s="27"/>
      <c r="Z874" s="44"/>
      <c r="AA874" s="27"/>
      <c r="AC874" s="44"/>
      <c r="AD874" s="27"/>
      <c r="AF874" s="44"/>
      <c r="AG874" s="27"/>
      <c r="AH874" s="8"/>
      <c r="AI874" s="44"/>
      <c r="AJ874" s="27"/>
    </row>
    <row r="875">
      <c r="B875" s="44"/>
      <c r="C875" s="27"/>
      <c r="E875" s="44"/>
      <c r="F875" s="27"/>
      <c r="H875" s="44"/>
      <c r="I875" s="27"/>
      <c r="K875" s="44"/>
      <c r="L875" s="27"/>
      <c r="N875" s="44"/>
      <c r="O875" s="27"/>
      <c r="Q875" s="44"/>
      <c r="R875" s="27"/>
      <c r="T875" s="44"/>
      <c r="U875" s="27"/>
      <c r="W875" s="44"/>
      <c r="X875" s="27"/>
      <c r="Z875" s="44"/>
      <c r="AA875" s="27"/>
      <c r="AC875" s="44"/>
      <c r="AD875" s="27"/>
      <c r="AF875" s="44"/>
      <c r="AG875" s="27"/>
      <c r="AH875" s="8"/>
      <c r="AI875" s="44"/>
      <c r="AJ875" s="27"/>
    </row>
    <row r="876">
      <c r="B876" s="44"/>
      <c r="C876" s="27"/>
      <c r="E876" s="44"/>
      <c r="F876" s="27"/>
      <c r="H876" s="44"/>
      <c r="I876" s="27"/>
      <c r="K876" s="44"/>
      <c r="L876" s="27"/>
      <c r="N876" s="44"/>
      <c r="O876" s="27"/>
      <c r="Q876" s="44"/>
      <c r="R876" s="27"/>
      <c r="T876" s="44"/>
      <c r="U876" s="27"/>
      <c r="W876" s="44"/>
      <c r="X876" s="27"/>
      <c r="Z876" s="44"/>
      <c r="AA876" s="27"/>
      <c r="AC876" s="44"/>
      <c r="AD876" s="27"/>
      <c r="AF876" s="44"/>
      <c r="AG876" s="27"/>
      <c r="AH876" s="8"/>
      <c r="AI876" s="44"/>
      <c r="AJ876" s="27"/>
    </row>
    <row r="877">
      <c r="B877" s="44"/>
      <c r="C877" s="27"/>
      <c r="E877" s="44"/>
      <c r="F877" s="27"/>
      <c r="H877" s="44"/>
      <c r="I877" s="27"/>
      <c r="K877" s="44"/>
      <c r="L877" s="27"/>
      <c r="N877" s="44"/>
      <c r="O877" s="27"/>
      <c r="Q877" s="44"/>
      <c r="R877" s="27"/>
      <c r="T877" s="44"/>
      <c r="U877" s="27"/>
      <c r="W877" s="44"/>
      <c r="X877" s="27"/>
      <c r="Z877" s="44"/>
      <c r="AA877" s="27"/>
      <c r="AC877" s="44"/>
      <c r="AD877" s="27"/>
      <c r="AF877" s="44"/>
      <c r="AG877" s="27"/>
      <c r="AH877" s="8"/>
      <c r="AI877" s="44"/>
      <c r="AJ877" s="27"/>
    </row>
    <row r="878">
      <c r="B878" s="44"/>
      <c r="C878" s="27"/>
      <c r="E878" s="44"/>
      <c r="F878" s="27"/>
      <c r="H878" s="44"/>
      <c r="I878" s="27"/>
      <c r="K878" s="44"/>
      <c r="L878" s="27"/>
      <c r="N878" s="44"/>
      <c r="O878" s="27"/>
      <c r="Q878" s="44"/>
      <c r="R878" s="27"/>
      <c r="T878" s="44"/>
      <c r="U878" s="27"/>
      <c r="W878" s="44"/>
      <c r="X878" s="27"/>
      <c r="Z878" s="44"/>
      <c r="AA878" s="27"/>
      <c r="AC878" s="44"/>
      <c r="AD878" s="27"/>
      <c r="AF878" s="44"/>
      <c r="AG878" s="27"/>
      <c r="AH878" s="8"/>
      <c r="AI878" s="44"/>
      <c r="AJ878" s="27"/>
    </row>
    <row r="879">
      <c r="B879" s="44"/>
      <c r="C879" s="27"/>
      <c r="E879" s="44"/>
      <c r="F879" s="27"/>
      <c r="H879" s="44"/>
      <c r="I879" s="27"/>
      <c r="K879" s="44"/>
      <c r="L879" s="27"/>
      <c r="N879" s="44"/>
      <c r="O879" s="27"/>
      <c r="Q879" s="44"/>
      <c r="R879" s="27"/>
      <c r="T879" s="44"/>
      <c r="U879" s="27"/>
      <c r="W879" s="44"/>
      <c r="X879" s="27"/>
      <c r="Z879" s="44"/>
      <c r="AA879" s="27"/>
      <c r="AC879" s="44"/>
      <c r="AD879" s="27"/>
      <c r="AF879" s="44"/>
      <c r="AG879" s="27"/>
      <c r="AH879" s="8"/>
      <c r="AI879" s="44"/>
      <c r="AJ879" s="27"/>
    </row>
    <row r="880">
      <c r="B880" s="44"/>
      <c r="C880" s="27"/>
      <c r="E880" s="44"/>
      <c r="F880" s="27"/>
      <c r="H880" s="44"/>
      <c r="I880" s="27"/>
      <c r="K880" s="44"/>
      <c r="L880" s="27"/>
      <c r="N880" s="44"/>
      <c r="O880" s="27"/>
      <c r="Q880" s="44"/>
      <c r="R880" s="27"/>
      <c r="T880" s="44"/>
      <c r="U880" s="27"/>
      <c r="W880" s="44"/>
      <c r="X880" s="27"/>
      <c r="Z880" s="44"/>
      <c r="AA880" s="27"/>
      <c r="AC880" s="44"/>
      <c r="AD880" s="27"/>
      <c r="AF880" s="44"/>
      <c r="AG880" s="27"/>
      <c r="AH880" s="8"/>
      <c r="AI880" s="44"/>
      <c r="AJ880" s="27"/>
    </row>
    <row r="881">
      <c r="B881" s="44"/>
      <c r="C881" s="27"/>
      <c r="E881" s="44"/>
      <c r="F881" s="27"/>
      <c r="H881" s="44"/>
      <c r="I881" s="27"/>
      <c r="K881" s="44"/>
      <c r="L881" s="27"/>
      <c r="N881" s="44"/>
      <c r="O881" s="27"/>
      <c r="Q881" s="44"/>
      <c r="R881" s="27"/>
      <c r="T881" s="44"/>
      <c r="U881" s="27"/>
      <c r="W881" s="44"/>
      <c r="X881" s="27"/>
      <c r="Z881" s="44"/>
      <c r="AA881" s="27"/>
      <c r="AC881" s="44"/>
      <c r="AD881" s="27"/>
      <c r="AF881" s="44"/>
      <c r="AG881" s="27"/>
      <c r="AH881" s="8"/>
      <c r="AI881" s="44"/>
      <c r="AJ881" s="27"/>
    </row>
    <row r="882">
      <c r="B882" s="44"/>
      <c r="C882" s="27"/>
      <c r="E882" s="44"/>
      <c r="F882" s="27"/>
      <c r="H882" s="44"/>
      <c r="I882" s="27"/>
      <c r="K882" s="44"/>
      <c r="L882" s="27"/>
      <c r="N882" s="44"/>
      <c r="O882" s="27"/>
      <c r="Q882" s="44"/>
      <c r="R882" s="27"/>
      <c r="T882" s="44"/>
      <c r="U882" s="27"/>
      <c r="W882" s="44"/>
      <c r="X882" s="27"/>
      <c r="Z882" s="44"/>
      <c r="AA882" s="27"/>
      <c r="AC882" s="44"/>
      <c r="AD882" s="27"/>
      <c r="AF882" s="44"/>
      <c r="AG882" s="27"/>
      <c r="AH882" s="8"/>
      <c r="AI882" s="44"/>
      <c r="AJ882" s="27"/>
    </row>
    <row r="883">
      <c r="B883" s="44"/>
      <c r="C883" s="27"/>
      <c r="E883" s="44"/>
      <c r="F883" s="27"/>
      <c r="H883" s="44"/>
      <c r="I883" s="27"/>
      <c r="K883" s="44"/>
      <c r="L883" s="27"/>
      <c r="N883" s="44"/>
      <c r="O883" s="27"/>
      <c r="Q883" s="44"/>
      <c r="R883" s="27"/>
      <c r="T883" s="44"/>
      <c r="U883" s="27"/>
      <c r="W883" s="44"/>
      <c r="X883" s="27"/>
      <c r="Z883" s="44"/>
      <c r="AA883" s="27"/>
      <c r="AC883" s="44"/>
      <c r="AD883" s="27"/>
      <c r="AF883" s="44"/>
      <c r="AG883" s="27"/>
      <c r="AH883" s="8"/>
      <c r="AI883" s="44"/>
      <c r="AJ883" s="27"/>
    </row>
    <row r="884">
      <c r="B884" s="44"/>
      <c r="C884" s="27"/>
      <c r="E884" s="44"/>
      <c r="F884" s="27"/>
      <c r="H884" s="44"/>
      <c r="I884" s="27"/>
      <c r="K884" s="44"/>
      <c r="L884" s="27"/>
      <c r="N884" s="44"/>
      <c r="O884" s="27"/>
      <c r="Q884" s="44"/>
      <c r="R884" s="27"/>
      <c r="T884" s="44"/>
      <c r="U884" s="27"/>
      <c r="W884" s="44"/>
      <c r="X884" s="27"/>
      <c r="Z884" s="44"/>
      <c r="AA884" s="27"/>
      <c r="AC884" s="44"/>
      <c r="AD884" s="27"/>
      <c r="AF884" s="44"/>
      <c r="AG884" s="27"/>
      <c r="AH884" s="8"/>
      <c r="AI884" s="44"/>
      <c r="AJ884" s="27"/>
    </row>
    <row r="885">
      <c r="B885" s="44"/>
      <c r="C885" s="27"/>
      <c r="E885" s="44"/>
      <c r="F885" s="27"/>
      <c r="H885" s="44"/>
      <c r="I885" s="27"/>
      <c r="K885" s="44"/>
      <c r="L885" s="27"/>
      <c r="N885" s="44"/>
      <c r="O885" s="27"/>
      <c r="Q885" s="44"/>
      <c r="R885" s="27"/>
      <c r="T885" s="44"/>
      <c r="U885" s="27"/>
      <c r="W885" s="44"/>
      <c r="X885" s="27"/>
      <c r="Z885" s="44"/>
      <c r="AA885" s="27"/>
      <c r="AC885" s="44"/>
      <c r="AD885" s="27"/>
      <c r="AF885" s="44"/>
      <c r="AG885" s="27"/>
      <c r="AH885" s="8"/>
      <c r="AI885" s="44"/>
      <c r="AJ885" s="27"/>
    </row>
    <row r="886">
      <c r="B886" s="44"/>
      <c r="C886" s="27"/>
      <c r="E886" s="44"/>
      <c r="F886" s="27"/>
      <c r="H886" s="44"/>
      <c r="I886" s="27"/>
      <c r="K886" s="44"/>
      <c r="L886" s="27"/>
      <c r="N886" s="44"/>
      <c r="O886" s="27"/>
      <c r="Q886" s="44"/>
      <c r="R886" s="27"/>
      <c r="T886" s="44"/>
      <c r="U886" s="27"/>
      <c r="W886" s="44"/>
      <c r="X886" s="27"/>
      <c r="Z886" s="44"/>
      <c r="AA886" s="27"/>
      <c r="AC886" s="44"/>
      <c r="AD886" s="27"/>
      <c r="AF886" s="44"/>
      <c r="AG886" s="27"/>
      <c r="AH886" s="8"/>
      <c r="AI886" s="44"/>
      <c r="AJ886" s="27"/>
    </row>
    <row r="887">
      <c r="B887" s="44"/>
      <c r="C887" s="27"/>
      <c r="E887" s="44"/>
      <c r="F887" s="27"/>
      <c r="H887" s="44"/>
      <c r="I887" s="27"/>
      <c r="K887" s="44"/>
      <c r="L887" s="27"/>
      <c r="N887" s="44"/>
      <c r="O887" s="27"/>
      <c r="Q887" s="44"/>
      <c r="R887" s="27"/>
      <c r="T887" s="44"/>
      <c r="U887" s="27"/>
      <c r="W887" s="44"/>
      <c r="X887" s="27"/>
      <c r="Z887" s="44"/>
      <c r="AA887" s="27"/>
      <c r="AC887" s="44"/>
      <c r="AD887" s="27"/>
      <c r="AF887" s="44"/>
      <c r="AG887" s="27"/>
      <c r="AH887" s="8"/>
      <c r="AI887" s="44"/>
      <c r="AJ887" s="27"/>
    </row>
    <row r="888">
      <c r="B888" s="44"/>
      <c r="C888" s="27"/>
      <c r="E888" s="44"/>
      <c r="F888" s="27"/>
      <c r="H888" s="44"/>
      <c r="I888" s="27"/>
      <c r="K888" s="44"/>
      <c r="L888" s="27"/>
      <c r="N888" s="44"/>
      <c r="O888" s="27"/>
      <c r="Q888" s="44"/>
      <c r="R888" s="27"/>
      <c r="T888" s="44"/>
      <c r="U888" s="27"/>
      <c r="W888" s="44"/>
      <c r="X888" s="27"/>
      <c r="Z888" s="44"/>
      <c r="AA888" s="27"/>
      <c r="AC888" s="44"/>
      <c r="AD888" s="27"/>
      <c r="AF888" s="44"/>
      <c r="AG888" s="27"/>
      <c r="AH888" s="8"/>
      <c r="AI888" s="44"/>
      <c r="AJ888" s="27"/>
    </row>
    <row r="889">
      <c r="B889" s="44"/>
      <c r="C889" s="27"/>
      <c r="E889" s="44"/>
      <c r="F889" s="27"/>
      <c r="H889" s="44"/>
      <c r="I889" s="27"/>
      <c r="K889" s="44"/>
      <c r="L889" s="27"/>
      <c r="N889" s="44"/>
      <c r="O889" s="27"/>
      <c r="Q889" s="44"/>
      <c r="R889" s="27"/>
      <c r="T889" s="44"/>
      <c r="U889" s="27"/>
      <c r="W889" s="44"/>
      <c r="X889" s="27"/>
      <c r="Z889" s="44"/>
      <c r="AA889" s="27"/>
      <c r="AC889" s="44"/>
      <c r="AD889" s="27"/>
      <c r="AF889" s="44"/>
      <c r="AG889" s="27"/>
      <c r="AH889" s="8"/>
      <c r="AI889" s="44"/>
      <c r="AJ889" s="27"/>
    </row>
    <row r="890">
      <c r="B890" s="44"/>
      <c r="C890" s="27"/>
      <c r="E890" s="44"/>
      <c r="F890" s="27"/>
      <c r="H890" s="44"/>
      <c r="I890" s="27"/>
      <c r="K890" s="44"/>
      <c r="L890" s="27"/>
      <c r="N890" s="44"/>
      <c r="O890" s="27"/>
      <c r="Q890" s="44"/>
      <c r="R890" s="27"/>
      <c r="T890" s="44"/>
      <c r="U890" s="27"/>
      <c r="W890" s="44"/>
      <c r="X890" s="27"/>
      <c r="Z890" s="44"/>
      <c r="AA890" s="27"/>
      <c r="AC890" s="44"/>
      <c r="AD890" s="27"/>
      <c r="AF890" s="44"/>
      <c r="AG890" s="27"/>
      <c r="AH890" s="8"/>
      <c r="AI890" s="44"/>
      <c r="AJ890" s="27"/>
    </row>
    <row r="891">
      <c r="B891" s="44"/>
      <c r="C891" s="27"/>
      <c r="E891" s="44"/>
      <c r="F891" s="27"/>
      <c r="H891" s="44"/>
      <c r="I891" s="27"/>
      <c r="K891" s="44"/>
      <c r="L891" s="27"/>
      <c r="N891" s="44"/>
      <c r="O891" s="27"/>
      <c r="Q891" s="44"/>
      <c r="R891" s="27"/>
      <c r="T891" s="44"/>
      <c r="U891" s="27"/>
      <c r="W891" s="44"/>
      <c r="X891" s="27"/>
      <c r="Z891" s="44"/>
      <c r="AA891" s="27"/>
      <c r="AC891" s="44"/>
      <c r="AD891" s="27"/>
      <c r="AF891" s="44"/>
      <c r="AG891" s="27"/>
      <c r="AH891" s="8"/>
      <c r="AI891" s="44"/>
      <c r="AJ891" s="27"/>
    </row>
    <row r="892">
      <c r="B892" s="44"/>
      <c r="C892" s="27"/>
      <c r="E892" s="44"/>
      <c r="F892" s="27"/>
      <c r="H892" s="44"/>
      <c r="I892" s="27"/>
      <c r="K892" s="44"/>
      <c r="L892" s="27"/>
      <c r="N892" s="44"/>
      <c r="O892" s="27"/>
      <c r="Q892" s="44"/>
      <c r="R892" s="27"/>
      <c r="T892" s="44"/>
      <c r="U892" s="27"/>
      <c r="W892" s="44"/>
      <c r="X892" s="27"/>
      <c r="Z892" s="44"/>
      <c r="AA892" s="27"/>
      <c r="AC892" s="44"/>
      <c r="AD892" s="27"/>
      <c r="AF892" s="44"/>
      <c r="AG892" s="27"/>
      <c r="AH892" s="8"/>
      <c r="AI892" s="44"/>
      <c r="AJ892" s="27"/>
    </row>
    <row r="893">
      <c r="B893" s="44"/>
      <c r="C893" s="27"/>
      <c r="E893" s="44"/>
      <c r="F893" s="27"/>
      <c r="H893" s="44"/>
      <c r="I893" s="27"/>
      <c r="K893" s="44"/>
      <c r="L893" s="27"/>
      <c r="N893" s="44"/>
      <c r="O893" s="27"/>
      <c r="Q893" s="44"/>
      <c r="R893" s="27"/>
      <c r="T893" s="44"/>
      <c r="U893" s="27"/>
      <c r="W893" s="44"/>
      <c r="X893" s="27"/>
      <c r="Z893" s="44"/>
      <c r="AA893" s="27"/>
      <c r="AC893" s="44"/>
      <c r="AD893" s="27"/>
      <c r="AF893" s="44"/>
      <c r="AG893" s="27"/>
      <c r="AH893" s="8"/>
      <c r="AI893" s="44"/>
      <c r="AJ893" s="27"/>
    </row>
    <row r="894">
      <c r="B894" s="44"/>
      <c r="C894" s="27"/>
      <c r="E894" s="44"/>
      <c r="F894" s="27"/>
      <c r="H894" s="44"/>
      <c r="I894" s="27"/>
      <c r="K894" s="44"/>
      <c r="L894" s="27"/>
      <c r="N894" s="44"/>
      <c r="O894" s="27"/>
      <c r="Q894" s="44"/>
      <c r="R894" s="27"/>
      <c r="T894" s="44"/>
      <c r="U894" s="27"/>
      <c r="W894" s="44"/>
      <c r="X894" s="27"/>
      <c r="Z894" s="44"/>
      <c r="AA894" s="27"/>
      <c r="AC894" s="44"/>
      <c r="AD894" s="27"/>
      <c r="AF894" s="44"/>
      <c r="AG894" s="27"/>
      <c r="AH894" s="8"/>
      <c r="AI894" s="44"/>
      <c r="AJ894" s="27"/>
    </row>
    <row r="895">
      <c r="B895" s="44"/>
      <c r="C895" s="27"/>
      <c r="E895" s="44"/>
      <c r="F895" s="27"/>
      <c r="H895" s="44"/>
      <c r="I895" s="27"/>
      <c r="K895" s="44"/>
      <c r="L895" s="27"/>
      <c r="N895" s="44"/>
      <c r="O895" s="27"/>
      <c r="Q895" s="44"/>
      <c r="R895" s="27"/>
      <c r="T895" s="44"/>
      <c r="U895" s="27"/>
      <c r="W895" s="44"/>
      <c r="X895" s="27"/>
      <c r="Z895" s="44"/>
      <c r="AA895" s="27"/>
      <c r="AC895" s="44"/>
      <c r="AD895" s="27"/>
      <c r="AF895" s="44"/>
      <c r="AG895" s="27"/>
      <c r="AH895" s="8"/>
      <c r="AI895" s="44"/>
      <c r="AJ895" s="27"/>
    </row>
    <row r="896">
      <c r="B896" s="44"/>
      <c r="C896" s="27"/>
      <c r="E896" s="44"/>
      <c r="F896" s="27"/>
      <c r="H896" s="44"/>
      <c r="I896" s="27"/>
      <c r="K896" s="44"/>
      <c r="L896" s="27"/>
      <c r="N896" s="44"/>
      <c r="O896" s="27"/>
      <c r="Q896" s="44"/>
      <c r="R896" s="27"/>
      <c r="T896" s="44"/>
      <c r="U896" s="27"/>
      <c r="W896" s="44"/>
      <c r="X896" s="27"/>
      <c r="Z896" s="44"/>
      <c r="AA896" s="27"/>
      <c r="AC896" s="44"/>
      <c r="AD896" s="27"/>
      <c r="AF896" s="44"/>
      <c r="AG896" s="27"/>
      <c r="AH896" s="8"/>
      <c r="AI896" s="44"/>
      <c r="AJ896" s="27"/>
    </row>
    <row r="897">
      <c r="B897" s="44"/>
      <c r="C897" s="27"/>
      <c r="E897" s="44"/>
      <c r="F897" s="27"/>
      <c r="H897" s="44"/>
      <c r="I897" s="27"/>
      <c r="K897" s="44"/>
      <c r="L897" s="27"/>
      <c r="N897" s="44"/>
      <c r="O897" s="27"/>
      <c r="Q897" s="44"/>
      <c r="R897" s="27"/>
      <c r="T897" s="44"/>
      <c r="U897" s="27"/>
      <c r="W897" s="44"/>
      <c r="X897" s="27"/>
      <c r="Z897" s="44"/>
      <c r="AA897" s="27"/>
      <c r="AC897" s="44"/>
      <c r="AD897" s="27"/>
      <c r="AF897" s="44"/>
      <c r="AG897" s="27"/>
      <c r="AH897" s="8"/>
      <c r="AI897" s="44"/>
      <c r="AJ897" s="27"/>
    </row>
    <row r="898">
      <c r="B898" s="44"/>
      <c r="C898" s="27"/>
      <c r="E898" s="44"/>
      <c r="F898" s="27"/>
      <c r="H898" s="44"/>
      <c r="I898" s="27"/>
      <c r="K898" s="44"/>
      <c r="L898" s="27"/>
      <c r="N898" s="44"/>
      <c r="O898" s="27"/>
      <c r="Q898" s="44"/>
      <c r="R898" s="27"/>
      <c r="T898" s="44"/>
      <c r="U898" s="27"/>
      <c r="W898" s="44"/>
      <c r="X898" s="27"/>
      <c r="Z898" s="44"/>
      <c r="AA898" s="27"/>
      <c r="AC898" s="44"/>
      <c r="AD898" s="27"/>
      <c r="AF898" s="44"/>
      <c r="AG898" s="27"/>
      <c r="AH898" s="8"/>
      <c r="AI898" s="44"/>
      <c r="AJ898" s="27"/>
    </row>
    <row r="899">
      <c r="B899" s="44"/>
      <c r="C899" s="27"/>
      <c r="E899" s="44"/>
      <c r="F899" s="27"/>
      <c r="H899" s="44"/>
      <c r="I899" s="27"/>
      <c r="K899" s="44"/>
      <c r="L899" s="27"/>
      <c r="N899" s="44"/>
      <c r="O899" s="27"/>
      <c r="Q899" s="44"/>
      <c r="R899" s="27"/>
      <c r="T899" s="44"/>
      <c r="U899" s="27"/>
      <c r="W899" s="44"/>
      <c r="X899" s="27"/>
      <c r="Z899" s="44"/>
      <c r="AA899" s="27"/>
      <c r="AC899" s="44"/>
      <c r="AD899" s="27"/>
      <c r="AF899" s="44"/>
      <c r="AG899" s="27"/>
      <c r="AH899" s="8"/>
      <c r="AI899" s="44"/>
      <c r="AJ899" s="27"/>
    </row>
    <row r="900">
      <c r="B900" s="44"/>
      <c r="C900" s="27"/>
      <c r="E900" s="44"/>
      <c r="F900" s="27"/>
      <c r="H900" s="44"/>
      <c r="I900" s="27"/>
      <c r="K900" s="44"/>
      <c r="L900" s="27"/>
      <c r="N900" s="44"/>
      <c r="O900" s="27"/>
      <c r="Q900" s="44"/>
      <c r="R900" s="27"/>
      <c r="T900" s="44"/>
      <c r="U900" s="27"/>
      <c r="W900" s="44"/>
      <c r="X900" s="27"/>
      <c r="Z900" s="44"/>
      <c r="AA900" s="27"/>
      <c r="AC900" s="44"/>
      <c r="AD900" s="27"/>
      <c r="AF900" s="44"/>
      <c r="AG900" s="27"/>
      <c r="AH900" s="8"/>
      <c r="AI900" s="44"/>
      <c r="AJ900" s="27"/>
    </row>
    <row r="901">
      <c r="B901" s="44"/>
      <c r="C901" s="27"/>
      <c r="E901" s="44"/>
      <c r="F901" s="27"/>
      <c r="H901" s="44"/>
      <c r="I901" s="27"/>
      <c r="K901" s="44"/>
      <c r="L901" s="27"/>
      <c r="N901" s="44"/>
      <c r="O901" s="27"/>
      <c r="Q901" s="44"/>
      <c r="R901" s="27"/>
      <c r="T901" s="44"/>
      <c r="U901" s="27"/>
      <c r="W901" s="44"/>
      <c r="X901" s="27"/>
      <c r="Z901" s="44"/>
      <c r="AA901" s="27"/>
      <c r="AC901" s="44"/>
      <c r="AD901" s="27"/>
      <c r="AF901" s="44"/>
      <c r="AG901" s="27"/>
      <c r="AH901" s="8"/>
      <c r="AI901" s="44"/>
      <c r="AJ901" s="27"/>
    </row>
    <row r="902">
      <c r="B902" s="44"/>
      <c r="C902" s="27"/>
      <c r="E902" s="44"/>
      <c r="F902" s="27"/>
      <c r="H902" s="44"/>
      <c r="I902" s="27"/>
      <c r="K902" s="44"/>
      <c r="L902" s="27"/>
      <c r="N902" s="44"/>
      <c r="O902" s="27"/>
      <c r="Q902" s="44"/>
      <c r="R902" s="27"/>
      <c r="T902" s="44"/>
      <c r="U902" s="27"/>
      <c r="W902" s="44"/>
      <c r="X902" s="27"/>
      <c r="Z902" s="44"/>
      <c r="AA902" s="27"/>
      <c r="AC902" s="44"/>
      <c r="AD902" s="27"/>
      <c r="AF902" s="44"/>
      <c r="AG902" s="27"/>
      <c r="AH902" s="8"/>
      <c r="AI902" s="44"/>
      <c r="AJ902" s="27"/>
    </row>
    <row r="903">
      <c r="B903" s="44"/>
      <c r="C903" s="27"/>
      <c r="E903" s="44"/>
      <c r="F903" s="27"/>
      <c r="H903" s="44"/>
      <c r="I903" s="27"/>
      <c r="K903" s="44"/>
      <c r="L903" s="27"/>
      <c r="N903" s="44"/>
      <c r="O903" s="27"/>
      <c r="Q903" s="44"/>
      <c r="R903" s="27"/>
      <c r="T903" s="44"/>
      <c r="U903" s="27"/>
      <c r="W903" s="44"/>
      <c r="X903" s="27"/>
      <c r="Z903" s="44"/>
      <c r="AA903" s="27"/>
      <c r="AC903" s="44"/>
      <c r="AD903" s="27"/>
      <c r="AF903" s="44"/>
      <c r="AG903" s="27"/>
      <c r="AH903" s="8"/>
      <c r="AI903" s="44"/>
      <c r="AJ903" s="27"/>
    </row>
    <row r="904">
      <c r="B904" s="44"/>
      <c r="C904" s="27"/>
      <c r="E904" s="44"/>
      <c r="F904" s="27"/>
      <c r="H904" s="44"/>
      <c r="I904" s="27"/>
      <c r="K904" s="44"/>
      <c r="L904" s="27"/>
      <c r="N904" s="44"/>
      <c r="O904" s="27"/>
      <c r="Q904" s="44"/>
      <c r="R904" s="27"/>
      <c r="T904" s="44"/>
      <c r="U904" s="27"/>
      <c r="W904" s="44"/>
      <c r="X904" s="27"/>
      <c r="Z904" s="44"/>
      <c r="AA904" s="27"/>
      <c r="AC904" s="44"/>
      <c r="AD904" s="27"/>
      <c r="AF904" s="44"/>
      <c r="AG904" s="27"/>
      <c r="AH904" s="8"/>
      <c r="AI904" s="44"/>
      <c r="AJ904" s="27"/>
    </row>
    <row r="905">
      <c r="B905" s="44"/>
      <c r="C905" s="27"/>
      <c r="E905" s="44"/>
      <c r="F905" s="27"/>
      <c r="H905" s="44"/>
      <c r="I905" s="27"/>
      <c r="K905" s="44"/>
      <c r="L905" s="27"/>
      <c r="N905" s="44"/>
      <c r="O905" s="27"/>
      <c r="Q905" s="44"/>
      <c r="R905" s="27"/>
      <c r="T905" s="44"/>
      <c r="U905" s="27"/>
      <c r="W905" s="44"/>
      <c r="X905" s="27"/>
      <c r="Z905" s="44"/>
      <c r="AA905" s="27"/>
      <c r="AC905" s="44"/>
      <c r="AD905" s="27"/>
      <c r="AF905" s="44"/>
      <c r="AG905" s="27"/>
      <c r="AH905" s="8"/>
      <c r="AI905" s="44"/>
      <c r="AJ905" s="27"/>
    </row>
    <row r="906">
      <c r="B906" s="44"/>
      <c r="C906" s="27"/>
      <c r="E906" s="44"/>
      <c r="F906" s="27"/>
      <c r="H906" s="44"/>
      <c r="I906" s="27"/>
      <c r="K906" s="44"/>
      <c r="L906" s="27"/>
      <c r="N906" s="44"/>
      <c r="O906" s="27"/>
      <c r="Q906" s="44"/>
      <c r="R906" s="27"/>
      <c r="T906" s="44"/>
      <c r="U906" s="27"/>
      <c r="W906" s="44"/>
      <c r="X906" s="27"/>
      <c r="Z906" s="44"/>
      <c r="AA906" s="27"/>
      <c r="AC906" s="44"/>
      <c r="AD906" s="27"/>
      <c r="AF906" s="44"/>
      <c r="AG906" s="27"/>
      <c r="AH906" s="8"/>
      <c r="AI906" s="44"/>
      <c r="AJ906" s="27"/>
    </row>
    <row r="907">
      <c r="B907" s="44"/>
      <c r="C907" s="27"/>
      <c r="E907" s="44"/>
      <c r="F907" s="27"/>
      <c r="H907" s="44"/>
      <c r="I907" s="27"/>
      <c r="K907" s="44"/>
      <c r="L907" s="27"/>
      <c r="N907" s="44"/>
      <c r="O907" s="27"/>
      <c r="Q907" s="44"/>
      <c r="R907" s="27"/>
      <c r="T907" s="44"/>
      <c r="U907" s="27"/>
      <c r="W907" s="44"/>
      <c r="X907" s="27"/>
      <c r="Z907" s="44"/>
      <c r="AA907" s="27"/>
      <c r="AC907" s="44"/>
      <c r="AD907" s="27"/>
      <c r="AF907" s="44"/>
      <c r="AG907" s="27"/>
      <c r="AH907" s="8"/>
      <c r="AI907" s="44"/>
      <c r="AJ907" s="27"/>
    </row>
    <row r="908">
      <c r="B908" s="44"/>
      <c r="C908" s="27"/>
      <c r="E908" s="44"/>
      <c r="F908" s="27"/>
      <c r="H908" s="44"/>
      <c r="I908" s="27"/>
      <c r="K908" s="44"/>
      <c r="L908" s="27"/>
      <c r="N908" s="44"/>
      <c r="O908" s="27"/>
      <c r="Q908" s="44"/>
      <c r="R908" s="27"/>
      <c r="T908" s="44"/>
      <c r="U908" s="27"/>
      <c r="W908" s="44"/>
      <c r="X908" s="27"/>
      <c r="Z908" s="44"/>
      <c r="AA908" s="27"/>
      <c r="AC908" s="44"/>
      <c r="AD908" s="27"/>
      <c r="AF908" s="44"/>
      <c r="AG908" s="27"/>
      <c r="AH908" s="8"/>
      <c r="AI908" s="44"/>
      <c r="AJ908" s="27"/>
    </row>
    <row r="909">
      <c r="B909" s="44"/>
      <c r="C909" s="27"/>
      <c r="E909" s="44"/>
      <c r="F909" s="27"/>
      <c r="H909" s="44"/>
      <c r="I909" s="27"/>
      <c r="K909" s="44"/>
      <c r="L909" s="27"/>
      <c r="N909" s="44"/>
      <c r="O909" s="27"/>
      <c r="Q909" s="44"/>
      <c r="R909" s="27"/>
      <c r="T909" s="44"/>
      <c r="U909" s="27"/>
      <c r="W909" s="44"/>
      <c r="X909" s="27"/>
      <c r="Z909" s="44"/>
      <c r="AA909" s="27"/>
      <c r="AC909" s="44"/>
      <c r="AD909" s="27"/>
      <c r="AF909" s="44"/>
      <c r="AG909" s="27"/>
      <c r="AH909" s="8"/>
      <c r="AI909" s="44"/>
      <c r="AJ909" s="27"/>
    </row>
    <row r="910">
      <c r="B910" s="44"/>
      <c r="C910" s="27"/>
      <c r="E910" s="44"/>
      <c r="F910" s="27"/>
      <c r="H910" s="44"/>
      <c r="I910" s="27"/>
      <c r="K910" s="44"/>
      <c r="L910" s="27"/>
      <c r="N910" s="44"/>
      <c r="O910" s="27"/>
      <c r="Q910" s="44"/>
      <c r="R910" s="27"/>
      <c r="T910" s="44"/>
      <c r="U910" s="27"/>
      <c r="W910" s="44"/>
      <c r="X910" s="27"/>
      <c r="Z910" s="44"/>
      <c r="AA910" s="27"/>
      <c r="AC910" s="44"/>
      <c r="AD910" s="27"/>
      <c r="AF910" s="44"/>
      <c r="AG910" s="27"/>
      <c r="AH910" s="8"/>
      <c r="AI910" s="44"/>
      <c r="AJ910" s="27"/>
    </row>
    <row r="911">
      <c r="B911" s="44"/>
      <c r="C911" s="27"/>
      <c r="E911" s="44"/>
      <c r="F911" s="27"/>
      <c r="H911" s="44"/>
      <c r="I911" s="27"/>
      <c r="K911" s="44"/>
      <c r="L911" s="27"/>
      <c r="N911" s="44"/>
      <c r="O911" s="27"/>
      <c r="Q911" s="44"/>
      <c r="R911" s="27"/>
      <c r="T911" s="44"/>
      <c r="U911" s="27"/>
      <c r="W911" s="44"/>
      <c r="X911" s="27"/>
      <c r="Z911" s="44"/>
      <c r="AA911" s="27"/>
      <c r="AC911" s="44"/>
      <c r="AD911" s="27"/>
      <c r="AF911" s="44"/>
      <c r="AG911" s="27"/>
      <c r="AH911" s="8"/>
      <c r="AI911" s="44"/>
      <c r="AJ911" s="27"/>
    </row>
    <row r="912">
      <c r="B912" s="44"/>
      <c r="C912" s="27"/>
      <c r="E912" s="44"/>
      <c r="F912" s="27"/>
      <c r="H912" s="44"/>
      <c r="I912" s="27"/>
      <c r="K912" s="44"/>
      <c r="L912" s="27"/>
      <c r="N912" s="44"/>
      <c r="O912" s="27"/>
      <c r="Q912" s="44"/>
      <c r="R912" s="27"/>
      <c r="T912" s="44"/>
      <c r="U912" s="27"/>
      <c r="W912" s="44"/>
      <c r="X912" s="27"/>
      <c r="Z912" s="44"/>
      <c r="AA912" s="27"/>
      <c r="AC912" s="44"/>
      <c r="AD912" s="27"/>
      <c r="AF912" s="44"/>
      <c r="AG912" s="27"/>
      <c r="AH912" s="8"/>
      <c r="AI912" s="44"/>
      <c r="AJ912" s="27"/>
    </row>
    <row r="913">
      <c r="B913" s="44"/>
      <c r="C913" s="27"/>
      <c r="E913" s="44"/>
      <c r="F913" s="27"/>
      <c r="H913" s="44"/>
      <c r="I913" s="27"/>
      <c r="K913" s="44"/>
      <c r="L913" s="27"/>
      <c r="N913" s="44"/>
      <c r="O913" s="27"/>
      <c r="Q913" s="44"/>
      <c r="R913" s="27"/>
      <c r="T913" s="44"/>
      <c r="U913" s="27"/>
      <c r="W913" s="44"/>
      <c r="X913" s="27"/>
      <c r="Z913" s="44"/>
      <c r="AA913" s="27"/>
      <c r="AC913" s="44"/>
      <c r="AD913" s="27"/>
      <c r="AF913" s="44"/>
      <c r="AG913" s="27"/>
      <c r="AH913" s="8"/>
      <c r="AI913" s="44"/>
      <c r="AJ913" s="27"/>
    </row>
    <row r="914">
      <c r="B914" s="44"/>
      <c r="C914" s="27"/>
      <c r="E914" s="44"/>
      <c r="F914" s="27"/>
      <c r="H914" s="44"/>
      <c r="I914" s="27"/>
      <c r="K914" s="44"/>
      <c r="L914" s="27"/>
      <c r="N914" s="44"/>
      <c r="O914" s="27"/>
      <c r="Q914" s="44"/>
      <c r="R914" s="27"/>
      <c r="T914" s="44"/>
      <c r="U914" s="27"/>
      <c r="W914" s="44"/>
      <c r="X914" s="27"/>
      <c r="Z914" s="44"/>
      <c r="AA914" s="27"/>
      <c r="AC914" s="44"/>
      <c r="AD914" s="27"/>
      <c r="AF914" s="44"/>
      <c r="AG914" s="27"/>
      <c r="AH914" s="8"/>
      <c r="AI914" s="44"/>
      <c r="AJ914" s="27"/>
    </row>
    <row r="915">
      <c r="B915" s="44"/>
      <c r="C915" s="27"/>
      <c r="E915" s="44"/>
      <c r="F915" s="27"/>
      <c r="H915" s="44"/>
      <c r="I915" s="27"/>
      <c r="K915" s="44"/>
      <c r="L915" s="27"/>
      <c r="N915" s="44"/>
      <c r="O915" s="27"/>
      <c r="Q915" s="44"/>
      <c r="R915" s="27"/>
      <c r="T915" s="44"/>
      <c r="U915" s="27"/>
      <c r="W915" s="44"/>
      <c r="X915" s="27"/>
      <c r="Z915" s="44"/>
      <c r="AA915" s="27"/>
      <c r="AC915" s="44"/>
      <c r="AD915" s="27"/>
      <c r="AF915" s="44"/>
      <c r="AG915" s="27"/>
      <c r="AH915" s="8"/>
      <c r="AI915" s="44"/>
      <c r="AJ915" s="27"/>
    </row>
    <row r="916">
      <c r="B916" s="44"/>
      <c r="C916" s="27"/>
      <c r="E916" s="44"/>
      <c r="F916" s="27"/>
      <c r="H916" s="44"/>
      <c r="I916" s="27"/>
      <c r="K916" s="44"/>
      <c r="L916" s="27"/>
      <c r="N916" s="44"/>
      <c r="O916" s="27"/>
      <c r="Q916" s="44"/>
      <c r="R916" s="27"/>
      <c r="T916" s="44"/>
      <c r="U916" s="27"/>
      <c r="W916" s="44"/>
      <c r="X916" s="27"/>
      <c r="Z916" s="44"/>
      <c r="AA916" s="27"/>
      <c r="AC916" s="44"/>
      <c r="AD916" s="27"/>
      <c r="AF916" s="44"/>
      <c r="AG916" s="27"/>
      <c r="AH916" s="8"/>
      <c r="AI916" s="44"/>
      <c r="AJ916" s="27"/>
    </row>
    <row r="917">
      <c r="B917" s="44"/>
      <c r="C917" s="27"/>
      <c r="E917" s="44"/>
      <c r="F917" s="27"/>
      <c r="H917" s="44"/>
      <c r="I917" s="27"/>
      <c r="K917" s="44"/>
      <c r="L917" s="27"/>
      <c r="N917" s="44"/>
      <c r="O917" s="27"/>
      <c r="Q917" s="44"/>
      <c r="R917" s="27"/>
      <c r="T917" s="44"/>
      <c r="U917" s="27"/>
      <c r="W917" s="44"/>
      <c r="X917" s="27"/>
      <c r="Z917" s="44"/>
      <c r="AA917" s="27"/>
      <c r="AC917" s="44"/>
      <c r="AD917" s="27"/>
      <c r="AF917" s="44"/>
      <c r="AG917" s="27"/>
      <c r="AH917" s="8"/>
      <c r="AI917" s="44"/>
      <c r="AJ917" s="27"/>
    </row>
    <row r="918">
      <c r="B918" s="44"/>
      <c r="C918" s="27"/>
      <c r="E918" s="44"/>
      <c r="F918" s="27"/>
      <c r="H918" s="44"/>
      <c r="I918" s="27"/>
      <c r="K918" s="44"/>
      <c r="L918" s="27"/>
      <c r="N918" s="44"/>
      <c r="O918" s="27"/>
      <c r="Q918" s="44"/>
      <c r="R918" s="27"/>
      <c r="T918" s="44"/>
      <c r="U918" s="27"/>
      <c r="W918" s="44"/>
      <c r="X918" s="27"/>
      <c r="Z918" s="44"/>
      <c r="AA918" s="27"/>
      <c r="AC918" s="44"/>
      <c r="AD918" s="27"/>
      <c r="AF918" s="44"/>
      <c r="AG918" s="27"/>
      <c r="AH918" s="8"/>
      <c r="AI918" s="44"/>
      <c r="AJ918" s="27"/>
    </row>
    <row r="919">
      <c r="B919" s="44"/>
      <c r="C919" s="27"/>
      <c r="E919" s="44"/>
      <c r="F919" s="27"/>
      <c r="H919" s="44"/>
      <c r="I919" s="27"/>
      <c r="K919" s="44"/>
      <c r="L919" s="27"/>
      <c r="N919" s="44"/>
      <c r="O919" s="27"/>
      <c r="Q919" s="44"/>
      <c r="R919" s="27"/>
      <c r="T919" s="44"/>
      <c r="U919" s="27"/>
      <c r="W919" s="44"/>
      <c r="X919" s="27"/>
      <c r="Z919" s="44"/>
      <c r="AA919" s="27"/>
      <c r="AC919" s="44"/>
      <c r="AD919" s="27"/>
      <c r="AF919" s="44"/>
      <c r="AG919" s="27"/>
      <c r="AH919" s="8"/>
      <c r="AI919" s="44"/>
      <c r="AJ919" s="27"/>
    </row>
    <row r="920">
      <c r="B920" s="44"/>
      <c r="C920" s="27"/>
      <c r="E920" s="44"/>
      <c r="F920" s="27"/>
      <c r="H920" s="44"/>
      <c r="I920" s="27"/>
      <c r="K920" s="44"/>
      <c r="L920" s="27"/>
      <c r="N920" s="44"/>
      <c r="O920" s="27"/>
      <c r="Q920" s="44"/>
      <c r="R920" s="27"/>
      <c r="T920" s="44"/>
      <c r="U920" s="27"/>
      <c r="W920" s="44"/>
      <c r="X920" s="27"/>
      <c r="Z920" s="44"/>
      <c r="AA920" s="27"/>
      <c r="AC920" s="44"/>
      <c r="AD920" s="27"/>
      <c r="AF920" s="44"/>
      <c r="AG920" s="27"/>
      <c r="AH920" s="8"/>
      <c r="AI920" s="44"/>
      <c r="AJ920" s="27"/>
    </row>
    <row r="921">
      <c r="B921" s="44"/>
      <c r="C921" s="27"/>
      <c r="E921" s="44"/>
      <c r="F921" s="27"/>
      <c r="H921" s="44"/>
      <c r="I921" s="27"/>
      <c r="K921" s="44"/>
      <c r="L921" s="27"/>
      <c r="N921" s="44"/>
      <c r="O921" s="27"/>
      <c r="Q921" s="44"/>
      <c r="R921" s="27"/>
      <c r="T921" s="44"/>
      <c r="U921" s="27"/>
      <c r="W921" s="44"/>
      <c r="X921" s="27"/>
      <c r="Z921" s="44"/>
      <c r="AA921" s="27"/>
      <c r="AC921" s="44"/>
      <c r="AD921" s="27"/>
      <c r="AF921" s="44"/>
      <c r="AG921" s="27"/>
      <c r="AH921" s="8"/>
      <c r="AI921" s="44"/>
      <c r="AJ921" s="27"/>
    </row>
    <row r="922">
      <c r="B922" s="44"/>
      <c r="C922" s="27"/>
      <c r="E922" s="44"/>
      <c r="F922" s="27"/>
      <c r="H922" s="44"/>
      <c r="I922" s="27"/>
      <c r="K922" s="44"/>
      <c r="L922" s="27"/>
      <c r="N922" s="44"/>
      <c r="O922" s="27"/>
      <c r="Q922" s="44"/>
      <c r="R922" s="27"/>
      <c r="T922" s="44"/>
      <c r="U922" s="27"/>
      <c r="W922" s="44"/>
      <c r="X922" s="27"/>
      <c r="Z922" s="44"/>
      <c r="AA922" s="27"/>
      <c r="AC922" s="44"/>
      <c r="AD922" s="27"/>
      <c r="AF922" s="44"/>
      <c r="AG922" s="27"/>
      <c r="AH922" s="8"/>
      <c r="AI922" s="44"/>
      <c r="AJ922" s="27"/>
    </row>
    <row r="923">
      <c r="B923" s="44"/>
      <c r="C923" s="27"/>
      <c r="E923" s="44"/>
      <c r="F923" s="27"/>
      <c r="H923" s="44"/>
      <c r="I923" s="27"/>
      <c r="K923" s="44"/>
      <c r="L923" s="27"/>
      <c r="N923" s="44"/>
      <c r="O923" s="27"/>
      <c r="Q923" s="44"/>
      <c r="R923" s="27"/>
      <c r="T923" s="44"/>
      <c r="U923" s="27"/>
      <c r="W923" s="44"/>
      <c r="X923" s="27"/>
      <c r="Z923" s="44"/>
      <c r="AA923" s="27"/>
      <c r="AC923" s="44"/>
      <c r="AD923" s="27"/>
      <c r="AF923" s="44"/>
      <c r="AG923" s="27"/>
      <c r="AH923" s="8"/>
      <c r="AI923" s="44"/>
      <c r="AJ923" s="27"/>
    </row>
    <row r="924">
      <c r="B924" s="44"/>
      <c r="C924" s="27"/>
      <c r="E924" s="44"/>
      <c r="F924" s="27"/>
      <c r="H924" s="44"/>
      <c r="I924" s="27"/>
      <c r="K924" s="44"/>
      <c r="L924" s="27"/>
      <c r="N924" s="44"/>
      <c r="O924" s="27"/>
      <c r="Q924" s="44"/>
      <c r="R924" s="27"/>
      <c r="T924" s="44"/>
      <c r="U924" s="27"/>
      <c r="W924" s="44"/>
      <c r="X924" s="27"/>
      <c r="Z924" s="44"/>
      <c r="AA924" s="27"/>
      <c r="AC924" s="44"/>
      <c r="AD924" s="27"/>
      <c r="AF924" s="44"/>
      <c r="AG924" s="27"/>
      <c r="AH924" s="8"/>
      <c r="AI924" s="44"/>
      <c r="AJ924" s="27"/>
    </row>
    <row r="925">
      <c r="B925" s="44"/>
      <c r="C925" s="27"/>
      <c r="E925" s="44"/>
      <c r="F925" s="27"/>
      <c r="H925" s="44"/>
      <c r="I925" s="27"/>
      <c r="K925" s="44"/>
      <c r="L925" s="27"/>
      <c r="N925" s="44"/>
      <c r="O925" s="27"/>
      <c r="Q925" s="44"/>
      <c r="R925" s="27"/>
      <c r="T925" s="44"/>
      <c r="U925" s="27"/>
      <c r="W925" s="44"/>
      <c r="X925" s="27"/>
      <c r="Z925" s="44"/>
      <c r="AA925" s="27"/>
      <c r="AC925" s="44"/>
      <c r="AD925" s="27"/>
      <c r="AF925" s="44"/>
      <c r="AG925" s="27"/>
      <c r="AH925" s="8"/>
      <c r="AI925" s="44"/>
      <c r="AJ925" s="27"/>
    </row>
    <row r="926">
      <c r="B926" s="44"/>
      <c r="C926" s="27"/>
      <c r="E926" s="44"/>
      <c r="F926" s="27"/>
      <c r="H926" s="44"/>
      <c r="I926" s="27"/>
      <c r="K926" s="44"/>
      <c r="L926" s="27"/>
      <c r="N926" s="44"/>
      <c r="O926" s="27"/>
      <c r="Q926" s="44"/>
      <c r="R926" s="27"/>
      <c r="T926" s="44"/>
      <c r="U926" s="27"/>
      <c r="W926" s="44"/>
      <c r="X926" s="27"/>
      <c r="Z926" s="44"/>
      <c r="AA926" s="27"/>
      <c r="AC926" s="44"/>
      <c r="AD926" s="27"/>
      <c r="AF926" s="44"/>
      <c r="AG926" s="27"/>
      <c r="AH926" s="8"/>
      <c r="AI926" s="44"/>
      <c r="AJ926" s="27"/>
    </row>
    <row r="927">
      <c r="B927" s="44"/>
      <c r="C927" s="27"/>
      <c r="E927" s="44"/>
      <c r="F927" s="27"/>
      <c r="H927" s="44"/>
      <c r="I927" s="27"/>
      <c r="K927" s="44"/>
      <c r="L927" s="27"/>
      <c r="N927" s="44"/>
      <c r="O927" s="27"/>
      <c r="Q927" s="44"/>
      <c r="R927" s="27"/>
      <c r="T927" s="44"/>
      <c r="U927" s="27"/>
      <c r="W927" s="44"/>
      <c r="X927" s="27"/>
      <c r="Z927" s="44"/>
      <c r="AA927" s="27"/>
      <c r="AC927" s="44"/>
      <c r="AD927" s="27"/>
      <c r="AF927" s="44"/>
      <c r="AG927" s="27"/>
      <c r="AH927" s="8"/>
      <c r="AI927" s="44"/>
      <c r="AJ927" s="27"/>
    </row>
    <row r="928">
      <c r="B928" s="44"/>
      <c r="C928" s="27"/>
      <c r="E928" s="44"/>
      <c r="F928" s="27"/>
      <c r="H928" s="44"/>
      <c r="I928" s="27"/>
      <c r="K928" s="44"/>
      <c r="L928" s="27"/>
      <c r="N928" s="44"/>
      <c r="O928" s="27"/>
      <c r="Q928" s="44"/>
      <c r="R928" s="27"/>
      <c r="T928" s="44"/>
      <c r="U928" s="27"/>
      <c r="W928" s="44"/>
      <c r="X928" s="27"/>
      <c r="Z928" s="44"/>
      <c r="AA928" s="27"/>
      <c r="AC928" s="44"/>
      <c r="AD928" s="27"/>
      <c r="AF928" s="44"/>
      <c r="AG928" s="27"/>
      <c r="AH928" s="8"/>
      <c r="AI928" s="44"/>
      <c r="AJ928" s="27"/>
    </row>
    <row r="929">
      <c r="B929" s="44"/>
      <c r="C929" s="27"/>
      <c r="E929" s="44"/>
      <c r="F929" s="27"/>
      <c r="H929" s="44"/>
      <c r="I929" s="27"/>
      <c r="K929" s="44"/>
      <c r="L929" s="27"/>
      <c r="N929" s="44"/>
      <c r="O929" s="27"/>
      <c r="Q929" s="44"/>
      <c r="R929" s="27"/>
      <c r="T929" s="44"/>
      <c r="U929" s="27"/>
      <c r="W929" s="44"/>
      <c r="X929" s="27"/>
      <c r="Z929" s="44"/>
      <c r="AA929" s="27"/>
      <c r="AC929" s="44"/>
      <c r="AD929" s="27"/>
      <c r="AF929" s="44"/>
      <c r="AG929" s="27"/>
      <c r="AH929" s="8"/>
      <c r="AI929" s="44"/>
      <c r="AJ929" s="27"/>
    </row>
    <row r="930">
      <c r="B930" s="44"/>
      <c r="C930" s="27"/>
      <c r="E930" s="44"/>
      <c r="F930" s="27"/>
      <c r="H930" s="44"/>
      <c r="I930" s="27"/>
      <c r="K930" s="44"/>
      <c r="L930" s="27"/>
      <c r="N930" s="44"/>
      <c r="O930" s="27"/>
      <c r="Q930" s="44"/>
      <c r="R930" s="27"/>
      <c r="T930" s="44"/>
      <c r="U930" s="27"/>
      <c r="W930" s="44"/>
      <c r="X930" s="27"/>
      <c r="Z930" s="44"/>
      <c r="AA930" s="27"/>
      <c r="AC930" s="44"/>
      <c r="AD930" s="27"/>
      <c r="AF930" s="44"/>
      <c r="AG930" s="27"/>
      <c r="AH930" s="8"/>
      <c r="AI930" s="44"/>
      <c r="AJ930" s="27"/>
    </row>
    <row r="931">
      <c r="B931" s="44"/>
      <c r="C931" s="27"/>
      <c r="E931" s="44"/>
      <c r="F931" s="27"/>
      <c r="H931" s="44"/>
      <c r="I931" s="27"/>
      <c r="K931" s="44"/>
      <c r="L931" s="27"/>
      <c r="N931" s="44"/>
      <c r="O931" s="27"/>
      <c r="Q931" s="44"/>
      <c r="R931" s="27"/>
      <c r="T931" s="44"/>
      <c r="U931" s="27"/>
      <c r="W931" s="44"/>
      <c r="X931" s="27"/>
      <c r="Z931" s="44"/>
      <c r="AA931" s="27"/>
      <c r="AC931" s="44"/>
      <c r="AD931" s="27"/>
      <c r="AF931" s="44"/>
      <c r="AG931" s="27"/>
      <c r="AH931" s="8"/>
      <c r="AI931" s="44"/>
      <c r="AJ931" s="27"/>
    </row>
    <row r="932">
      <c r="B932" s="44"/>
      <c r="C932" s="27"/>
      <c r="E932" s="44"/>
      <c r="F932" s="27"/>
      <c r="H932" s="44"/>
      <c r="I932" s="27"/>
      <c r="K932" s="44"/>
      <c r="L932" s="27"/>
      <c r="N932" s="44"/>
      <c r="O932" s="27"/>
      <c r="Q932" s="44"/>
      <c r="R932" s="27"/>
      <c r="T932" s="44"/>
      <c r="U932" s="27"/>
      <c r="W932" s="44"/>
      <c r="X932" s="27"/>
      <c r="Z932" s="44"/>
      <c r="AA932" s="27"/>
      <c r="AC932" s="44"/>
      <c r="AD932" s="27"/>
      <c r="AF932" s="44"/>
      <c r="AG932" s="27"/>
      <c r="AH932" s="8"/>
      <c r="AI932" s="44"/>
      <c r="AJ932" s="27"/>
    </row>
    <row r="933">
      <c r="B933" s="44"/>
      <c r="C933" s="27"/>
      <c r="E933" s="44"/>
      <c r="F933" s="27"/>
      <c r="H933" s="44"/>
      <c r="I933" s="27"/>
      <c r="K933" s="44"/>
      <c r="L933" s="27"/>
      <c r="N933" s="44"/>
      <c r="O933" s="27"/>
      <c r="Q933" s="44"/>
      <c r="R933" s="27"/>
      <c r="T933" s="44"/>
      <c r="U933" s="27"/>
      <c r="W933" s="44"/>
      <c r="X933" s="27"/>
      <c r="Z933" s="44"/>
      <c r="AA933" s="27"/>
      <c r="AC933" s="44"/>
      <c r="AD933" s="27"/>
      <c r="AF933" s="44"/>
      <c r="AG933" s="27"/>
      <c r="AH933" s="8"/>
      <c r="AI933" s="44"/>
      <c r="AJ933" s="27"/>
    </row>
    <row r="934">
      <c r="B934" s="44"/>
      <c r="C934" s="27"/>
      <c r="E934" s="44"/>
      <c r="F934" s="27"/>
      <c r="H934" s="44"/>
      <c r="I934" s="27"/>
      <c r="K934" s="44"/>
      <c r="L934" s="27"/>
      <c r="N934" s="44"/>
      <c r="O934" s="27"/>
      <c r="Q934" s="44"/>
      <c r="R934" s="27"/>
      <c r="T934" s="44"/>
      <c r="U934" s="27"/>
      <c r="W934" s="44"/>
      <c r="X934" s="27"/>
      <c r="Z934" s="44"/>
      <c r="AA934" s="27"/>
      <c r="AC934" s="44"/>
      <c r="AD934" s="27"/>
      <c r="AF934" s="44"/>
      <c r="AG934" s="27"/>
      <c r="AH934" s="8"/>
      <c r="AI934" s="44"/>
      <c r="AJ934" s="27"/>
    </row>
    <row r="935">
      <c r="B935" s="44"/>
      <c r="C935" s="27"/>
      <c r="E935" s="44"/>
      <c r="F935" s="27"/>
      <c r="H935" s="44"/>
      <c r="I935" s="27"/>
      <c r="K935" s="44"/>
      <c r="L935" s="27"/>
      <c r="N935" s="44"/>
      <c r="O935" s="27"/>
      <c r="Q935" s="44"/>
      <c r="R935" s="27"/>
      <c r="T935" s="44"/>
      <c r="U935" s="27"/>
      <c r="W935" s="44"/>
      <c r="X935" s="27"/>
      <c r="Z935" s="44"/>
      <c r="AA935" s="27"/>
      <c r="AC935" s="44"/>
      <c r="AD935" s="27"/>
      <c r="AF935" s="44"/>
      <c r="AG935" s="27"/>
      <c r="AH935" s="8"/>
      <c r="AI935" s="44"/>
      <c r="AJ935" s="27"/>
    </row>
    <row r="936">
      <c r="B936" s="44"/>
      <c r="C936" s="27"/>
      <c r="E936" s="44"/>
      <c r="F936" s="27"/>
      <c r="H936" s="44"/>
      <c r="I936" s="27"/>
      <c r="K936" s="44"/>
      <c r="L936" s="27"/>
      <c r="N936" s="44"/>
      <c r="O936" s="27"/>
      <c r="Q936" s="44"/>
      <c r="R936" s="27"/>
      <c r="T936" s="44"/>
      <c r="U936" s="27"/>
      <c r="W936" s="44"/>
      <c r="X936" s="27"/>
      <c r="Z936" s="44"/>
      <c r="AA936" s="27"/>
      <c r="AC936" s="44"/>
      <c r="AD936" s="27"/>
      <c r="AF936" s="44"/>
      <c r="AG936" s="27"/>
      <c r="AH936" s="8"/>
      <c r="AI936" s="44"/>
      <c r="AJ936" s="27"/>
    </row>
    <row r="937">
      <c r="B937" s="44"/>
      <c r="C937" s="27"/>
      <c r="E937" s="44"/>
      <c r="F937" s="27"/>
      <c r="H937" s="44"/>
      <c r="I937" s="27"/>
      <c r="K937" s="44"/>
      <c r="L937" s="27"/>
      <c r="N937" s="44"/>
      <c r="O937" s="27"/>
      <c r="Q937" s="44"/>
      <c r="R937" s="27"/>
      <c r="T937" s="44"/>
      <c r="U937" s="27"/>
      <c r="W937" s="44"/>
      <c r="X937" s="27"/>
      <c r="Z937" s="44"/>
      <c r="AA937" s="27"/>
      <c r="AC937" s="44"/>
      <c r="AD937" s="27"/>
      <c r="AF937" s="44"/>
      <c r="AG937" s="27"/>
      <c r="AH937" s="8"/>
      <c r="AI937" s="44"/>
      <c r="AJ937" s="27"/>
    </row>
    <row r="938">
      <c r="B938" s="44"/>
      <c r="C938" s="27"/>
      <c r="E938" s="44"/>
      <c r="F938" s="27"/>
      <c r="H938" s="44"/>
      <c r="I938" s="27"/>
      <c r="K938" s="44"/>
      <c r="L938" s="27"/>
      <c r="N938" s="44"/>
      <c r="O938" s="27"/>
      <c r="Q938" s="44"/>
      <c r="R938" s="27"/>
      <c r="T938" s="44"/>
      <c r="U938" s="27"/>
      <c r="W938" s="44"/>
      <c r="X938" s="27"/>
      <c r="Z938" s="44"/>
      <c r="AA938" s="27"/>
      <c r="AC938" s="44"/>
      <c r="AD938" s="27"/>
      <c r="AF938" s="44"/>
      <c r="AG938" s="27"/>
      <c r="AH938" s="8"/>
      <c r="AI938" s="44"/>
      <c r="AJ938" s="27"/>
    </row>
    <row r="939">
      <c r="B939" s="44"/>
      <c r="C939" s="27"/>
      <c r="E939" s="44"/>
      <c r="F939" s="27"/>
      <c r="H939" s="44"/>
      <c r="I939" s="27"/>
      <c r="K939" s="44"/>
      <c r="L939" s="27"/>
      <c r="N939" s="44"/>
      <c r="O939" s="27"/>
      <c r="Q939" s="44"/>
      <c r="R939" s="27"/>
      <c r="T939" s="44"/>
      <c r="U939" s="27"/>
      <c r="W939" s="44"/>
      <c r="X939" s="27"/>
      <c r="Z939" s="44"/>
      <c r="AA939" s="27"/>
      <c r="AC939" s="44"/>
      <c r="AD939" s="27"/>
      <c r="AF939" s="44"/>
      <c r="AG939" s="27"/>
      <c r="AH939" s="8"/>
      <c r="AI939" s="44"/>
      <c r="AJ939" s="27"/>
    </row>
    <row r="940">
      <c r="B940" s="44"/>
      <c r="C940" s="27"/>
      <c r="E940" s="44"/>
      <c r="F940" s="27"/>
      <c r="H940" s="44"/>
      <c r="I940" s="27"/>
      <c r="K940" s="44"/>
      <c r="L940" s="27"/>
      <c r="N940" s="44"/>
      <c r="O940" s="27"/>
      <c r="Q940" s="44"/>
      <c r="R940" s="27"/>
      <c r="T940" s="44"/>
      <c r="U940" s="27"/>
      <c r="W940" s="44"/>
      <c r="X940" s="27"/>
      <c r="Z940" s="44"/>
      <c r="AA940" s="27"/>
      <c r="AC940" s="44"/>
      <c r="AD940" s="27"/>
      <c r="AF940" s="44"/>
      <c r="AG940" s="27"/>
      <c r="AH940" s="8"/>
      <c r="AI940" s="44"/>
      <c r="AJ940" s="27"/>
    </row>
    <row r="941">
      <c r="B941" s="44"/>
      <c r="C941" s="27"/>
      <c r="E941" s="44"/>
      <c r="F941" s="27"/>
      <c r="H941" s="44"/>
      <c r="I941" s="27"/>
      <c r="K941" s="44"/>
      <c r="L941" s="27"/>
      <c r="N941" s="44"/>
      <c r="O941" s="27"/>
      <c r="Q941" s="44"/>
      <c r="R941" s="27"/>
      <c r="T941" s="44"/>
      <c r="U941" s="27"/>
      <c r="W941" s="44"/>
      <c r="X941" s="27"/>
      <c r="Z941" s="44"/>
      <c r="AA941" s="27"/>
      <c r="AC941" s="44"/>
      <c r="AD941" s="27"/>
      <c r="AF941" s="44"/>
      <c r="AG941" s="27"/>
      <c r="AH941" s="8"/>
      <c r="AI941" s="44"/>
      <c r="AJ941" s="27"/>
    </row>
    <row r="942">
      <c r="B942" s="44"/>
      <c r="C942" s="27"/>
      <c r="E942" s="44"/>
      <c r="F942" s="27"/>
      <c r="H942" s="44"/>
      <c r="I942" s="27"/>
      <c r="K942" s="44"/>
      <c r="L942" s="27"/>
      <c r="N942" s="44"/>
      <c r="O942" s="27"/>
      <c r="Q942" s="44"/>
      <c r="R942" s="27"/>
      <c r="T942" s="44"/>
      <c r="U942" s="27"/>
      <c r="W942" s="44"/>
      <c r="X942" s="27"/>
      <c r="Z942" s="44"/>
      <c r="AA942" s="27"/>
      <c r="AC942" s="44"/>
      <c r="AD942" s="27"/>
      <c r="AF942" s="44"/>
      <c r="AG942" s="27"/>
      <c r="AH942" s="8"/>
      <c r="AI942" s="44"/>
      <c r="AJ942" s="27"/>
    </row>
    <row r="943">
      <c r="B943" s="44"/>
      <c r="C943" s="27"/>
      <c r="E943" s="44"/>
      <c r="F943" s="27"/>
      <c r="H943" s="44"/>
      <c r="I943" s="27"/>
      <c r="K943" s="44"/>
      <c r="L943" s="27"/>
      <c r="N943" s="44"/>
      <c r="O943" s="27"/>
      <c r="Q943" s="44"/>
      <c r="R943" s="27"/>
      <c r="T943" s="44"/>
      <c r="U943" s="27"/>
      <c r="W943" s="44"/>
      <c r="X943" s="27"/>
      <c r="Z943" s="44"/>
      <c r="AA943" s="27"/>
      <c r="AC943" s="44"/>
      <c r="AD943" s="27"/>
      <c r="AF943" s="44"/>
      <c r="AG943" s="27"/>
      <c r="AH943" s="8"/>
      <c r="AI943" s="44"/>
      <c r="AJ943" s="27"/>
    </row>
    <row r="944">
      <c r="B944" s="44"/>
      <c r="C944" s="27"/>
      <c r="E944" s="44"/>
      <c r="F944" s="27"/>
      <c r="H944" s="44"/>
      <c r="I944" s="27"/>
      <c r="K944" s="44"/>
      <c r="L944" s="27"/>
      <c r="N944" s="44"/>
      <c r="O944" s="27"/>
      <c r="Q944" s="44"/>
      <c r="R944" s="27"/>
      <c r="T944" s="44"/>
      <c r="U944" s="27"/>
      <c r="W944" s="44"/>
      <c r="X944" s="27"/>
      <c r="Z944" s="44"/>
      <c r="AA944" s="27"/>
      <c r="AC944" s="44"/>
      <c r="AD944" s="27"/>
      <c r="AF944" s="44"/>
      <c r="AG944" s="27"/>
      <c r="AH944" s="8"/>
      <c r="AI944" s="44"/>
      <c r="AJ944" s="27"/>
    </row>
    <row r="945">
      <c r="B945" s="44"/>
      <c r="C945" s="27"/>
      <c r="E945" s="44"/>
      <c r="F945" s="27"/>
      <c r="H945" s="44"/>
      <c r="I945" s="27"/>
      <c r="K945" s="44"/>
      <c r="L945" s="27"/>
      <c r="N945" s="44"/>
      <c r="O945" s="27"/>
      <c r="Q945" s="44"/>
      <c r="R945" s="27"/>
      <c r="T945" s="44"/>
      <c r="U945" s="27"/>
      <c r="W945" s="44"/>
      <c r="X945" s="27"/>
      <c r="Z945" s="44"/>
      <c r="AA945" s="27"/>
      <c r="AC945" s="44"/>
      <c r="AD945" s="27"/>
      <c r="AF945" s="44"/>
      <c r="AG945" s="27"/>
      <c r="AH945" s="8"/>
      <c r="AI945" s="44"/>
      <c r="AJ945" s="27"/>
    </row>
    <row r="946">
      <c r="B946" s="44"/>
      <c r="C946" s="27"/>
      <c r="E946" s="44"/>
      <c r="F946" s="27"/>
      <c r="H946" s="44"/>
      <c r="I946" s="27"/>
      <c r="K946" s="44"/>
      <c r="L946" s="27"/>
      <c r="N946" s="44"/>
      <c r="O946" s="27"/>
      <c r="Q946" s="44"/>
      <c r="R946" s="27"/>
      <c r="T946" s="44"/>
      <c r="U946" s="27"/>
      <c r="W946" s="44"/>
      <c r="X946" s="27"/>
      <c r="Z946" s="44"/>
      <c r="AA946" s="27"/>
      <c r="AC946" s="44"/>
      <c r="AD946" s="27"/>
      <c r="AF946" s="44"/>
      <c r="AG946" s="27"/>
      <c r="AH946" s="8"/>
      <c r="AI946" s="44"/>
      <c r="AJ946" s="27"/>
    </row>
    <row r="947">
      <c r="B947" s="44"/>
      <c r="C947" s="27"/>
      <c r="E947" s="44"/>
      <c r="F947" s="27"/>
      <c r="H947" s="44"/>
      <c r="I947" s="27"/>
      <c r="K947" s="44"/>
      <c r="L947" s="27"/>
      <c r="N947" s="44"/>
      <c r="O947" s="27"/>
      <c r="Q947" s="44"/>
      <c r="R947" s="27"/>
      <c r="T947" s="44"/>
      <c r="U947" s="27"/>
      <c r="W947" s="44"/>
      <c r="X947" s="27"/>
      <c r="Z947" s="44"/>
      <c r="AA947" s="27"/>
      <c r="AC947" s="44"/>
      <c r="AD947" s="27"/>
      <c r="AF947" s="44"/>
      <c r="AG947" s="27"/>
      <c r="AH947" s="8"/>
      <c r="AI947" s="44"/>
      <c r="AJ947" s="27"/>
    </row>
    <row r="948">
      <c r="B948" s="44"/>
      <c r="C948" s="27"/>
      <c r="E948" s="44"/>
      <c r="F948" s="27"/>
      <c r="H948" s="44"/>
      <c r="I948" s="27"/>
      <c r="K948" s="44"/>
      <c r="L948" s="27"/>
      <c r="N948" s="44"/>
      <c r="O948" s="27"/>
      <c r="Q948" s="44"/>
      <c r="R948" s="27"/>
      <c r="T948" s="44"/>
      <c r="U948" s="27"/>
      <c r="W948" s="44"/>
      <c r="X948" s="27"/>
      <c r="Z948" s="44"/>
      <c r="AA948" s="27"/>
      <c r="AC948" s="44"/>
      <c r="AD948" s="27"/>
      <c r="AF948" s="44"/>
      <c r="AG948" s="27"/>
      <c r="AH948" s="8"/>
      <c r="AI948" s="44"/>
      <c r="AJ948" s="27"/>
    </row>
    <row r="949">
      <c r="B949" s="44"/>
      <c r="C949" s="27"/>
      <c r="E949" s="44"/>
      <c r="F949" s="27"/>
      <c r="H949" s="44"/>
      <c r="I949" s="27"/>
      <c r="K949" s="44"/>
      <c r="L949" s="27"/>
      <c r="N949" s="44"/>
      <c r="O949" s="27"/>
      <c r="Q949" s="44"/>
      <c r="R949" s="27"/>
      <c r="T949" s="44"/>
      <c r="U949" s="27"/>
      <c r="W949" s="44"/>
      <c r="X949" s="27"/>
      <c r="Z949" s="44"/>
      <c r="AA949" s="27"/>
      <c r="AC949" s="44"/>
      <c r="AD949" s="27"/>
      <c r="AF949" s="44"/>
      <c r="AG949" s="27"/>
      <c r="AH949" s="8"/>
      <c r="AI949" s="44"/>
      <c r="AJ949" s="27"/>
    </row>
    <row r="950">
      <c r="B950" s="44"/>
      <c r="C950" s="27"/>
      <c r="E950" s="44"/>
      <c r="F950" s="27"/>
      <c r="H950" s="44"/>
      <c r="I950" s="27"/>
      <c r="K950" s="44"/>
      <c r="L950" s="27"/>
      <c r="N950" s="44"/>
      <c r="O950" s="27"/>
      <c r="Q950" s="44"/>
      <c r="R950" s="27"/>
      <c r="T950" s="44"/>
      <c r="U950" s="27"/>
      <c r="W950" s="44"/>
      <c r="X950" s="27"/>
      <c r="Z950" s="44"/>
      <c r="AA950" s="27"/>
      <c r="AC950" s="44"/>
      <c r="AD950" s="27"/>
      <c r="AF950" s="44"/>
      <c r="AG950" s="27"/>
      <c r="AH950" s="8"/>
      <c r="AI950" s="44"/>
      <c r="AJ950" s="27"/>
    </row>
    <row r="951">
      <c r="B951" s="44"/>
      <c r="C951" s="27"/>
      <c r="E951" s="44"/>
      <c r="F951" s="27"/>
      <c r="H951" s="44"/>
      <c r="I951" s="27"/>
      <c r="K951" s="44"/>
      <c r="L951" s="27"/>
      <c r="N951" s="44"/>
      <c r="O951" s="27"/>
      <c r="Q951" s="44"/>
      <c r="R951" s="27"/>
      <c r="T951" s="44"/>
      <c r="U951" s="27"/>
      <c r="W951" s="44"/>
      <c r="X951" s="27"/>
      <c r="Z951" s="44"/>
      <c r="AA951" s="27"/>
      <c r="AC951" s="44"/>
      <c r="AD951" s="27"/>
      <c r="AF951" s="44"/>
      <c r="AG951" s="27"/>
      <c r="AH951" s="8"/>
      <c r="AI951" s="44"/>
      <c r="AJ951" s="27"/>
    </row>
    <row r="952">
      <c r="B952" s="44"/>
      <c r="C952" s="27"/>
      <c r="E952" s="44"/>
      <c r="F952" s="27"/>
      <c r="H952" s="44"/>
      <c r="I952" s="27"/>
      <c r="K952" s="44"/>
      <c r="L952" s="27"/>
      <c r="N952" s="44"/>
      <c r="O952" s="27"/>
      <c r="Q952" s="44"/>
      <c r="R952" s="27"/>
      <c r="T952" s="44"/>
      <c r="U952" s="27"/>
      <c r="W952" s="44"/>
      <c r="X952" s="27"/>
      <c r="Z952" s="44"/>
      <c r="AA952" s="27"/>
      <c r="AC952" s="44"/>
      <c r="AD952" s="27"/>
      <c r="AF952" s="44"/>
      <c r="AG952" s="27"/>
      <c r="AH952" s="8"/>
      <c r="AI952" s="44"/>
      <c r="AJ952" s="27"/>
    </row>
    <row r="953">
      <c r="B953" s="44"/>
      <c r="C953" s="27"/>
      <c r="E953" s="44"/>
      <c r="F953" s="27"/>
      <c r="H953" s="44"/>
      <c r="I953" s="27"/>
      <c r="K953" s="44"/>
      <c r="L953" s="27"/>
      <c r="N953" s="44"/>
      <c r="O953" s="27"/>
      <c r="Q953" s="44"/>
      <c r="R953" s="27"/>
      <c r="T953" s="44"/>
      <c r="U953" s="27"/>
      <c r="W953" s="44"/>
      <c r="X953" s="27"/>
      <c r="Z953" s="44"/>
      <c r="AA953" s="27"/>
      <c r="AC953" s="44"/>
      <c r="AD953" s="27"/>
      <c r="AF953" s="44"/>
      <c r="AG953" s="27"/>
      <c r="AH953" s="8"/>
      <c r="AI953" s="44"/>
      <c r="AJ953" s="27"/>
    </row>
    <row r="954">
      <c r="B954" s="44"/>
      <c r="C954" s="27"/>
      <c r="E954" s="44"/>
      <c r="F954" s="27"/>
      <c r="H954" s="44"/>
      <c r="I954" s="27"/>
      <c r="K954" s="44"/>
      <c r="L954" s="27"/>
      <c r="N954" s="44"/>
      <c r="O954" s="27"/>
      <c r="Q954" s="44"/>
      <c r="R954" s="27"/>
      <c r="T954" s="44"/>
      <c r="U954" s="27"/>
      <c r="W954" s="44"/>
      <c r="X954" s="27"/>
      <c r="Z954" s="44"/>
      <c r="AA954" s="27"/>
      <c r="AC954" s="44"/>
      <c r="AD954" s="27"/>
      <c r="AF954" s="44"/>
      <c r="AG954" s="27"/>
      <c r="AH954" s="8"/>
      <c r="AI954" s="44"/>
      <c r="AJ954" s="27"/>
    </row>
    <row r="955">
      <c r="B955" s="44"/>
      <c r="C955" s="27"/>
      <c r="E955" s="44"/>
      <c r="F955" s="27"/>
      <c r="H955" s="44"/>
      <c r="I955" s="27"/>
      <c r="K955" s="44"/>
      <c r="L955" s="27"/>
      <c r="N955" s="44"/>
      <c r="O955" s="27"/>
      <c r="Q955" s="44"/>
      <c r="R955" s="27"/>
      <c r="T955" s="44"/>
      <c r="U955" s="27"/>
      <c r="W955" s="44"/>
      <c r="X955" s="27"/>
      <c r="Z955" s="44"/>
      <c r="AA955" s="27"/>
      <c r="AC955" s="44"/>
      <c r="AD955" s="27"/>
      <c r="AF955" s="44"/>
      <c r="AG955" s="27"/>
      <c r="AH955" s="8"/>
      <c r="AI955" s="44"/>
      <c r="AJ955" s="27"/>
    </row>
    <row r="956">
      <c r="B956" s="44"/>
      <c r="C956" s="27"/>
      <c r="E956" s="44"/>
      <c r="F956" s="27"/>
      <c r="H956" s="44"/>
      <c r="I956" s="27"/>
      <c r="K956" s="44"/>
      <c r="L956" s="27"/>
      <c r="N956" s="44"/>
      <c r="O956" s="27"/>
      <c r="Q956" s="44"/>
      <c r="R956" s="27"/>
      <c r="T956" s="44"/>
      <c r="U956" s="27"/>
      <c r="W956" s="44"/>
      <c r="X956" s="27"/>
      <c r="Z956" s="44"/>
      <c r="AA956" s="27"/>
      <c r="AC956" s="44"/>
      <c r="AD956" s="27"/>
      <c r="AF956" s="44"/>
      <c r="AG956" s="27"/>
      <c r="AH956" s="8"/>
      <c r="AI956" s="44"/>
      <c r="AJ956" s="27"/>
    </row>
    <row r="957">
      <c r="B957" s="44"/>
      <c r="C957" s="27"/>
      <c r="E957" s="44"/>
      <c r="F957" s="27"/>
      <c r="H957" s="44"/>
      <c r="I957" s="27"/>
      <c r="K957" s="44"/>
      <c r="L957" s="27"/>
      <c r="N957" s="44"/>
      <c r="O957" s="27"/>
      <c r="Q957" s="44"/>
      <c r="R957" s="27"/>
      <c r="T957" s="44"/>
      <c r="U957" s="27"/>
      <c r="W957" s="44"/>
      <c r="X957" s="27"/>
      <c r="Z957" s="44"/>
      <c r="AA957" s="27"/>
      <c r="AC957" s="44"/>
      <c r="AD957" s="27"/>
      <c r="AF957" s="44"/>
      <c r="AG957" s="27"/>
      <c r="AH957" s="8"/>
      <c r="AI957" s="44"/>
      <c r="AJ957" s="27"/>
    </row>
    <row r="958">
      <c r="B958" s="44"/>
      <c r="C958" s="27"/>
      <c r="E958" s="44"/>
      <c r="F958" s="27"/>
      <c r="H958" s="44"/>
      <c r="I958" s="27"/>
      <c r="K958" s="44"/>
      <c r="L958" s="27"/>
      <c r="N958" s="44"/>
      <c r="O958" s="27"/>
      <c r="Q958" s="44"/>
      <c r="R958" s="27"/>
      <c r="T958" s="44"/>
      <c r="U958" s="27"/>
      <c r="W958" s="44"/>
      <c r="X958" s="27"/>
      <c r="Z958" s="44"/>
      <c r="AA958" s="27"/>
      <c r="AC958" s="44"/>
      <c r="AD958" s="27"/>
      <c r="AF958" s="44"/>
      <c r="AG958" s="27"/>
      <c r="AH958" s="8"/>
      <c r="AI958" s="44"/>
      <c r="AJ958" s="27"/>
    </row>
    <row r="959">
      <c r="B959" s="44"/>
      <c r="C959" s="27"/>
      <c r="E959" s="44"/>
      <c r="F959" s="27"/>
      <c r="H959" s="44"/>
      <c r="I959" s="27"/>
      <c r="K959" s="44"/>
      <c r="L959" s="27"/>
      <c r="N959" s="44"/>
      <c r="O959" s="27"/>
      <c r="Q959" s="44"/>
      <c r="R959" s="27"/>
      <c r="T959" s="44"/>
      <c r="U959" s="27"/>
      <c r="W959" s="44"/>
      <c r="X959" s="27"/>
      <c r="Z959" s="44"/>
      <c r="AA959" s="27"/>
      <c r="AC959" s="44"/>
      <c r="AD959" s="27"/>
      <c r="AF959" s="44"/>
      <c r="AG959" s="27"/>
      <c r="AH959" s="8"/>
      <c r="AI959" s="44"/>
      <c r="AJ959" s="27"/>
    </row>
    <row r="960">
      <c r="B960" s="44"/>
      <c r="C960" s="27"/>
      <c r="E960" s="44"/>
      <c r="F960" s="27"/>
      <c r="H960" s="44"/>
      <c r="I960" s="27"/>
      <c r="K960" s="44"/>
      <c r="L960" s="27"/>
      <c r="N960" s="44"/>
      <c r="O960" s="27"/>
      <c r="Q960" s="44"/>
      <c r="R960" s="27"/>
      <c r="T960" s="44"/>
      <c r="U960" s="27"/>
      <c r="W960" s="44"/>
      <c r="X960" s="27"/>
      <c r="Z960" s="44"/>
      <c r="AA960" s="27"/>
      <c r="AC960" s="44"/>
      <c r="AD960" s="27"/>
      <c r="AF960" s="44"/>
      <c r="AG960" s="27"/>
      <c r="AH960" s="8"/>
      <c r="AI960" s="44"/>
      <c r="AJ960" s="27"/>
    </row>
    <row r="961">
      <c r="B961" s="44"/>
      <c r="C961" s="27"/>
      <c r="E961" s="44"/>
      <c r="F961" s="27"/>
      <c r="H961" s="44"/>
      <c r="I961" s="27"/>
      <c r="K961" s="44"/>
      <c r="L961" s="27"/>
      <c r="N961" s="44"/>
      <c r="O961" s="27"/>
      <c r="Q961" s="44"/>
      <c r="R961" s="27"/>
      <c r="T961" s="44"/>
      <c r="U961" s="27"/>
      <c r="W961" s="44"/>
      <c r="X961" s="27"/>
      <c r="Z961" s="44"/>
      <c r="AA961" s="27"/>
      <c r="AC961" s="44"/>
      <c r="AD961" s="27"/>
      <c r="AF961" s="44"/>
      <c r="AG961" s="27"/>
      <c r="AH961" s="8"/>
      <c r="AI961" s="44"/>
      <c r="AJ961" s="27"/>
    </row>
    <row r="962">
      <c r="B962" s="44"/>
      <c r="C962" s="27"/>
      <c r="E962" s="44"/>
      <c r="F962" s="27"/>
      <c r="H962" s="44"/>
      <c r="I962" s="27"/>
      <c r="K962" s="44"/>
      <c r="L962" s="27"/>
      <c r="N962" s="44"/>
      <c r="O962" s="27"/>
      <c r="Q962" s="44"/>
      <c r="R962" s="27"/>
      <c r="T962" s="44"/>
      <c r="U962" s="27"/>
      <c r="W962" s="44"/>
      <c r="X962" s="27"/>
      <c r="Z962" s="44"/>
      <c r="AA962" s="27"/>
      <c r="AC962" s="44"/>
      <c r="AD962" s="27"/>
      <c r="AF962" s="44"/>
      <c r="AG962" s="27"/>
      <c r="AH962" s="8"/>
      <c r="AI962" s="44"/>
      <c r="AJ962" s="27"/>
    </row>
    <row r="963">
      <c r="B963" s="44"/>
      <c r="C963" s="27"/>
      <c r="E963" s="44"/>
      <c r="F963" s="27"/>
      <c r="H963" s="44"/>
      <c r="I963" s="27"/>
      <c r="K963" s="44"/>
      <c r="L963" s="27"/>
      <c r="N963" s="44"/>
      <c r="O963" s="27"/>
      <c r="Q963" s="44"/>
      <c r="R963" s="27"/>
      <c r="T963" s="44"/>
      <c r="U963" s="27"/>
      <c r="W963" s="44"/>
      <c r="X963" s="27"/>
      <c r="Z963" s="44"/>
      <c r="AA963" s="27"/>
      <c r="AC963" s="44"/>
      <c r="AD963" s="27"/>
      <c r="AF963" s="44"/>
      <c r="AG963" s="27"/>
      <c r="AH963" s="8"/>
      <c r="AI963" s="44"/>
      <c r="AJ963" s="27"/>
    </row>
    <row r="964">
      <c r="B964" s="44"/>
      <c r="C964" s="27"/>
      <c r="E964" s="44"/>
      <c r="F964" s="27"/>
      <c r="H964" s="44"/>
      <c r="I964" s="27"/>
      <c r="K964" s="44"/>
      <c r="L964" s="27"/>
      <c r="N964" s="44"/>
      <c r="O964" s="27"/>
      <c r="Q964" s="44"/>
      <c r="R964" s="27"/>
      <c r="T964" s="44"/>
      <c r="U964" s="27"/>
      <c r="W964" s="44"/>
      <c r="X964" s="27"/>
      <c r="Z964" s="44"/>
      <c r="AA964" s="27"/>
      <c r="AC964" s="44"/>
      <c r="AD964" s="27"/>
      <c r="AF964" s="44"/>
      <c r="AG964" s="27"/>
      <c r="AH964" s="8"/>
      <c r="AI964" s="44"/>
      <c r="AJ964" s="27"/>
    </row>
    <row r="965">
      <c r="B965" s="44"/>
      <c r="C965" s="27"/>
      <c r="E965" s="44"/>
      <c r="F965" s="27"/>
      <c r="H965" s="44"/>
      <c r="I965" s="27"/>
      <c r="K965" s="44"/>
      <c r="L965" s="27"/>
      <c r="N965" s="44"/>
      <c r="O965" s="27"/>
      <c r="Q965" s="44"/>
      <c r="R965" s="27"/>
      <c r="T965" s="44"/>
      <c r="U965" s="27"/>
      <c r="W965" s="44"/>
      <c r="X965" s="27"/>
      <c r="Z965" s="44"/>
      <c r="AA965" s="27"/>
      <c r="AC965" s="44"/>
      <c r="AD965" s="27"/>
      <c r="AF965" s="44"/>
      <c r="AG965" s="27"/>
      <c r="AH965" s="8"/>
      <c r="AI965" s="44"/>
      <c r="AJ965" s="27"/>
    </row>
    <row r="966">
      <c r="B966" s="44"/>
      <c r="C966" s="27"/>
      <c r="E966" s="44"/>
      <c r="F966" s="27"/>
      <c r="H966" s="44"/>
      <c r="I966" s="27"/>
      <c r="K966" s="44"/>
      <c r="L966" s="27"/>
      <c r="N966" s="44"/>
      <c r="O966" s="27"/>
      <c r="Q966" s="44"/>
      <c r="R966" s="27"/>
      <c r="T966" s="44"/>
      <c r="U966" s="27"/>
      <c r="W966" s="44"/>
      <c r="X966" s="27"/>
      <c r="Z966" s="44"/>
      <c r="AA966" s="27"/>
      <c r="AC966" s="44"/>
      <c r="AD966" s="27"/>
      <c r="AF966" s="44"/>
      <c r="AG966" s="27"/>
      <c r="AH966" s="8"/>
      <c r="AI966" s="44"/>
      <c r="AJ966" s="27"/>
    </row>
    <row r="967">
      <c r="B967" s="44"/>
      <c r="C967" s="27"/>
      <c r="E967" s="44"/>
      <c r="F967" s="27"/>
      <c r="H967" s="44"/>
      <c r="I967" s="27"/>
      <c r="K967" s="44"/>
      <c r="L967" s="27"/>
      <c r="N967" s="44"/>
      <c r="O967" s="27"/>
      <c r="Q967" s="44"/>
      <c r="R967" s="27"/>
      <c r="T967" s="44"/>
      <c r="U967" s="27"/>
      <c r="W967" s="44"/>
      <c r="X967" s="27"/>
      <c r="Z967" s="44"/>
      <c r="AA967" s="27"/>
      <c r="AC967" s="44"/>
      <c r="AD967" s="27"/>
      <c r="AF967" s="44"/>
      <c r="AG967" s="27"/>
      <c r="AH967" s="8"/>
      <c r="AI967" s="44"/>
      <c r="AJ967" s="27"/>
    </row>
    <row r="968">
      <c r="B968" s="44"/>
      <c r="C968" s="27"/>
      <c r="E968" s="44"/>
      <c r="F968" s="27"/>
      <c r="H968" s="44"/>
      <c r="I968" s="27"/>
      <c r="K968" s="44"/>
      <c r="L968" s="27"/>
      <c r="N968" s="44"/>
      <c r="O968" s="27"/>
      <c r="Q968" s="44"/>
      <c r="R968" s="27"/>
      <c r="T968" s="44"/>
      <c r="U968" s="27"/>
      <c r="W968" s="44"/>
      <c r="X968" s="27"/>
      <c r="Z968" s="44"/>
      <c r="AA968" s="27"/>
      <c r="AC968" s="44"/>
      <c r="AD968" s="27"/>
      <c r="AF968" s="44"/>
      <c r="AG968" s="27"/>
      <c r="AH968" s="8"/>
      <c r="AI968" s="44"/>
      <c r="AJ968" s="27"/>
    </row>
    <row r="969">
      <c r="B969" s="44"/>
      <c r="C969" s="27"/>
      <c r="E969" s="44"/>
      <c r="F969" s="27"/>
      <c r="H969" s="44"/>
      <c r="I969" s="27"/>
      <c r="K969" s="44"/>
      <c r="L969" s="27"/>
      <c r="N969" s="44"/>
      <c r="O969" s="27"/>
      <c r="Q969" s="44"/>
      <c r="R969" s="27"/>
      <c r="T969" s="44"/>
      <c r="U969" s="27"/>
      <c r="W969" s="44"/>
      <c r="X969" s="27"/>
      <c r="Z969" s="44"/>
      <c r="AA969" s="27"/>
      <c r="AC969" s="44"/>
      <c r="AD969" s="27"/>
      <c r="AF969" s="44"/>
      <c r="AG969" s="27"/>
      <c r="AH969" s="8"/>
      <c r="AI969" s="44"/>
      <c r="AJ969" s="27"/>
    </row>
    <row r="970">
      <c r="B970" s="44"/>
      <c r="C970" s="27"/>
      <c r="E970" s="44"/>
      <c r="F970" s="27"/>
      <c r="H970" s="44"/>
      <c r="I970" s="27"/>
      <c r="K970" s="44"/>
      <c r="L970" s="27"/>
      <c r="N970" s="44"/>
      <c r="O970" s="27"/>
      <c r="Q970" s="44"/>
      <c r="R970" s="27"/>
      <c r="T970" s="44"/>
      <c r="U970" s="27"/>
      <c r="W970" s="44"/>
      <c r="X970" s="27"/>
      <c r="Z970" s="44"/>
      <c r="AA970" s="27"/>
      <c r="AC970" s="44"/>
      <c r="AD970" s="27"/>
      <c r="AF970" s="44"/>
      <c r="AG970" s="27"/>
      <c r="AH970" s="8"/>
      <c r="AI970" s="44"/>
      <c r="AJ970" s="27"/>
    </row>
    <row r="971">
      <c r="B971" s="44"/>
      <c r="C971" s="27"/>
      <c r="E971" s="44"/>
      <c r="F971" s="27"/>
      <c r="H971" s="44"/>
      <c r="I971" s="27"/>
      <c r="K971" s="44"/>
      <c r="L971" s="27"/>
      <c r="N971" s="44"/>
      <c r="O971" s="27"/>
      <c r="Q971" s="44"/>
      <c r="R971" s="27"/>
      <c r="T971" s="44"/>
      <c r="U971" s="27"/>
      <c r="W971" s="44"/>
      <c r="X971" s="27"/>
      <c r="Z971" s="44"/>
      <c r="AA971" s="27"/>
      <c r="AC971" s="44"/>
      <c r="AD971" s="27"/>
      <c r="AF971" s="44"/>
      <c r="AG971" s="27"/>
      <c r="AH971" s="8"/>
      <c r="AI971" s="44"/>
      <c r="AJ971" s="27"/>
    </row>
    <row r="972">
      <c r="B972" s="44"/>
      <c r="C972" s="27"/>
      <c r="E972" s="44"/>
      <c r="F972" s="27"/>
      <c r="H972" s="44"/>
      <c r="I972" s="27"/>
      <c r="K972" s="44"/>
      <c r="L972" s="27"/>
      <c r="N972" s="44"/>
      <c r="O972" s="27"/>
      <c r="Q972" s="44"/>
      <c r="R972" s="27"/>
      <c r="T972" s="44"/>
      <c r="U972" s="27"/>
      <c r="W972" s="44"/>
      <c r="X972" s="27"/>
      <c r="Z972" s="44"/>
      <c r="AA972" s="27"/>
      <c r="AC972" s="44"/>
      <c r="AD972" s="27"/>
      <c r="AF972" s="44"/>
      <c r="AG972" s="27"/>
      <c r="AH972" s="8"/>
      <c r="AI972" s="44"/>
      <c r="AJ972" s="27"/>
    </row>
    <row r="973">
      <c r="B973" s="44"/>
      <c r="C973" s="27"/>
      <c r="E973" s="44"/>
      <c r="F973" s="27"/>
      <c r="H973" s="44"/>
      <c r="I973" s="27"/>
      <c r="K973" s="44"/>
      <c r="L973" s="27"/>
      <c r="N973" s="44"/>
      <c r="O973" s="27"/>
      <c r="Q973" s="44"/>
      <c r="R973" s="27"/>
      <c r="T973" s="44"/>
      <c r="U973" s="27"/>
      <c r="W973" s="44"/>
      <c r="X973" s="27"/>
      <c r="Z973" s="44"/>
      <c r="AA973" s="27"/>
      <c r="AC973" s="44"/>
      <c r="AD973" s="27"/>
      <c r="AF973" s="44"/>
      <c r="AG973" s="27"/>
      <c r="AH973" s="8"/>
      <c r="AI973" s="44"/>
      <c r="AJ973" s="27"/>
    </row>
    <row r="974">
      <c r="B974" s="44"/>
      <c r="C974" s="27"/>
      <c r="E974" s="44"/>
      <c r="F974" s="27"/>
      <c r="H974" s="44"/>
      <c r="I974" s="27"/>
      <c r="K974" s="44"/>
      <c r="L974" s="27"/>
      <c r="N974" s="44"/>
      <c r="O974" s="27"/>
      <c r="Q974" s="44"/>
      <c r="R974" s="27"/>
      <c r="T974" s="44"/>
      <c r="U974" s="27"/>
      <c r="W974" s="44"/>
      <c r="X974" s="27"/>
      <c r="Z974" s="44"/>
      <c r="AA974" s="27"/>
      <c r="AC974" s="44"/>
      <c r="AD974" s="27"/>
      <c r="AF974" s="44"/>
      <c r="AG974" s="27"/>
      <c r="AH974" s="8"/>
      <c r="AI974" s="44"/>
      <c r="AJ974" s="27"/>
    </row>
    <row r="975">
      <c r="B975" s="44"/>
      <c r="C975" s="27"/>
      <c r="E975" s="44"/>
      <c r="F975" s="27"/>
      <c r="H975" s="44"/>
      <c r="I975" s="27"/>
      <c r="K975" s="44"/>
      <c r="L975" s="27"/>
      <c r="N975" s="44"/>
      <c r="O975" s="27"/>
      <c r="Q975" s="44"/>
      <c r="R975" s="27"/>
      <c r="T975" s="44"/>
      <c r="U975" s="27"/>
      <c r="W975" s="44"/>
      <c r="X975" s="27"/>
      <c r="Z975" s="44"/>
      <c r="AA975" s="27"/>
      <c r="AC975" s="44"/>
      <c r="AD975" s="27"/>
      <c r="AF975" s="44"/>
      <c r="AG975" s="27"/>
      <c r="AH975" s="8"/>
      <c r="AI975" s="44"/>
      <c r="AJ975" s="27"/>
    </row>
    <row r="976">
      <c r="B976" s="44"/>
      <c r="C976" s="27"/>
      <c r="E976" s="44"/>
      <c r="F976" s="27"/>
      <c r="H976" s="44"/>
      <c r="I976" s="27"/>
      <c r="K976" s="44"/>
      <c r="L976" s="27"/>
      <c r="N976" s="44"/>
      <c r="O976" s="27"/>
      <c r="Q976" s="44"/>
      <c r="R976" s="27"/>
      <c r="T976" s="44"/>
      <c r="U976" s="27"/>
      <c r="W976" s="44"/>
      <c r="X976" s="27"/>
      <c r="Z976" s="44"/>
      <c r="AA976" s="27"/>
      <c r="AC976" s="44"/>
      <c r="AD976" s="27"/>
      <c r="AF976" s="44"/>
      <c r="AG976" s="27"/>
      <c r="AH976" s="8"/>
      <c r="AI976" s="44"/>
      <c r="AJ976" s="27"/>
    </row>
    <row r="977">
      <c r="B977" s="44"/>
      <c r="C977" s="27"/>
      <c r="E977" s="44"/>
      <c r="F977" s="27"/>
      <c r="H977" s="44"/>
      <c r="I977" s="27"/>
      <c r="K977" s="44"/>
      <c r="L977" s="27"/>
      <c r="N977" s="44"/>
      <c r="O977" s="27"/>
      <c r="Q977" s="44"/>
      <c r="R977" s="27"/>
      <c r="T977" s="44"/>
      <c r="U977" s="27"/>
      <c r="W977" s="44"/>
      <c r="X977" s="27"/>
      <c r="Z977" s="44"/>
      <c r="AA977" s="27"/>
      <c r="AC977" s="44"/>
      <c r="AD977" s="27"/>
      <c r="AF977" s="44"/>
      <c r="AG977" s="27"/>
      <c r="AH977" s="8"/>
      <c r="AI977" s="44"/>
      <c r="AJ977" s="27"/>
    </row>
    <row r="978">
      <c r="B978" s="44"/>
      <c r="C978" s="27"/>
      <c r="E978" s="44"/>
      <c r="F978" s="27"/>
      <c r="H978" s="44"/>
      <c r="I978" s="27"/>
      <c r="K978" s="44"/>
      <c r="L978" s="27"/>
      <c r="N978" s="44"/>
      <c r="O978" s="27"/>
      <c r="Q978" s="44"/>
      <c r="R978" s="27"/>
      <c r="T978" s="44"/>
      <c r="U978" s="27"/>
      <c r="W978" s="44"/>
      <c r="X978" s="27"/>
      <c r="Z978" s="44"/>
      <c r="AA978" s="27"/>
      <c r="AC978" s="44"/>
      <c r="AD978" s="27"/>
      <c r="AF978" s="44"/>
      <c r="AG978" s="27"/>
      <c r="AH978" s="8"/>
      <c r="AI978" s="44"/>
      <c r="AJ978" s="27"/>
    </row>
    <row r="979">
      <c r="B979" s="44"/>
      <c r="C979" s="27"/>
      <c r="E979" s="44"/>
      <c r="F979" s="27"/>
      <c r="H979" s="44"/>
      <c r="I979" s="27"/>
      <c r="K979" s="44"/>
      <c r="L979" s="27"/>
      <c r="N979" s="44"/>
      <c r="O979" s="27"/>
      <c r="Q979" s="44"/>
      <c r="R979" s="27"/>
      <c r="T979" s="44"/>
      <c r="U979" s="27"/>
      <c r="W979" s="44"/>
      <c r="X979" s="27"/>
      <c r="Z979" s="44"/>
      <c r="AA979" s="27"/>
      <c r="AC979" s="44"/>
      <c r="AD979" s="27"/>
      <c r="AF979" s="44"/>
      <c r="AG979" s="27"/>
      <c r="AH979" s="8"/>
      <c r="AI979" s="44"/>
      <c r="AJ979" s="27"/>
    </row>
    <row r="980">
      <c r="B980" s="44"/>
      <c r="C980" s="27"/>
      <c r="E980" s="44"/>
      <c r="F980" s="27"/>
      <c r="H980" s="44"/>
      <c r="I980" s="27"/>
      <c r="K980" s="44"/>
      <c r="L980" s="27"/>
      <c r="N980" s="44"/>
      <c r="O980" s="27"/>
      <c r="Q980" s="44"/>
      <c r="R980" s="27"/>
      <c r="T980" s="44"/>
      <c r="U980" s="27"/>
      <c r="W980" s="44"/>
      <c r="X980" s="27"/>
      <c r="Z980" s="44"/>
      <c r="AA980" s="27"/>
      <c r="AC980" s="44"/>
      <c r="AD980" s="27"/>
      <c r="AF980" s="44"/>
      <c r="AG980" s="27"/>
      <c r="AH980" s="8"/>
      <c r="AI980" s="44"/>
      <c r="AJ980" s="27"/>
    </row>
    <row r="981">
      <c r="B981" s="44"/>
      <c r="C981" s="27"/>
      <c r="E981" s="44"/>
      <c r="F981" s="27"/>
      <c r="H981" s="44"/>
      <c r="I981" s="27"/>
      <c r="K981" s="44"/>
      <c r="L981" s="27"/>
      <c r="N981" s="44"/>
      <c r="O981" s="27"/>
      <c r="Q981" s="44"/>
      <c r="R981" s="27"/>
      <c r="T981" s="44"/>
      <c r="U981" s="27"/>
      <c r="W981" s="44"/>
      <c r="X981" s="27"/>
      <c r="Z981" s="44"/>
      <c r="AA981" s="27"/>
      <c r="AC981" s="44"/>
      <c r="AD981" s="27"/>
      <c r="AF981" s="44"/>
      <c r="AG981" s="27"/>
      <c r="AH981" s="8"/>
      <c r="AI981" s="44"/>
      <c r="AJ981" s="27"/>
    </row>
    <row r="982">
      <c r="B982" s="44"/>
      <c r="C982" s="27"/>
      <c r="E982" s="44"/>
      <c r="F982" s="27"/>
      <c r="H982" s="44"/>
      <c r="I982" s="27"/>
      <c r="K982" s="44"/>
      <c r="L982" s="27"/>
      <c r="N982" s="44"/>
      <c r="O982" s="27"/>
      <c r="Q982" s="44"/>
      <c r="R982" s="27"/>
      <c r="T982" s="44"/>
      <c r="U982" s="27"/>
      <c r="W982" s="44"/>
      <c r="X982" s="27"/>
      <c r="Z982" s="44"/>
      <c r="AA982" s="27"/>
      <c r="AC982" s="44"/>
      <c r="AD982" s="27"/>
      <c r="AF982" s="44"/>
      <c r="AG982" s="27"/>
      <c r="AH982" s="8"/>
      <c r="AI982" s="44"/>
      <c r="AJ982" s="27"/>
    </row>
    <row r="983">
      <c r="B983" s="44"/>
      <c r="C983" s="27"/>
      <c r="E983" s="44"/>
      <c r="F983" s="27"/>
      <c r="H983" s="44"/>
      <c r="I983" s="27"/>
      <c r="K983" s="44"/>
      <c r="L983" s="27"/>
      <c r="N983" s="44"/>
      <c r="O983" s="27"/>
      <c r="Q983" s="44"/>
      <c r="R983" s="27"/>
      <c r="T983" s="44"/>
      <c r="U983" s="27"/>
      <c r="W983" s="44"/>
      <c r="X983" s="27"/>
      <c r="Z983" s="44"/>
      <c r="AA983" s="27"/>
      <c r="AC983" s="44"/>
      <c r="AD983" s="27"/>
      <c r="AF983" s="44"/>
      <c r="AG983" s="27"/>
      <c r="AH983" s="8"/>
      <c r="AI983" s="44"/>
      <c r="AJ983" s="27"/>
    </row>
    <row r="984">
      <c r="B984" s="44"/>
      <c r="C984" s="27"/>
      <c r="E984" s="44"/>
      <c r="F984" s="27"/>
      <c r="H984" s="44"/>
      <c r="I984" s="27"/>
      <c r="K984" s="44"/>
      <c r="L984" s="27"/>
      <c r="N984" s="44"/>
      <c r="O984" s="27"/>
      <c r="Q984" s="44"/>
      <c r="R984" s="27"/>
      <c r="T984" s="44"/>
      <c r="U984" s="27"/>
      <c r="W984" s="44"/>
      <c r="X984" s="27"/>
      <c r="Z984" s="44"/>
      <c r="AA984" s="27"/>
      <c r="AC984" s="44"/>
      <c r="AD984" s="27"/>
      <c r="AF984" s="44"/>
      <c r="AG984" s="27"/>
      <c r="AH984" s="8"/>
      <c r="AI984" s="44"/>
      <c r="AJ984" s="27"/>
    </row>
    <row r="985">
      <c r="B985" s="44"/>
      <c r="C985" s="27"/>
      <c r="E985" s="44"/>
      <c r="F985" s="27"/>
      <c r="H985" s="44"/>
      <c r="I985" s="27"/>
      <c r="K985" s="44"/>
      <c r="L985" s="27"/>
      <c r="N985" s="44"/>
      <c r="O985" s="27"/>
      <c r="Q985" s="44"/>
      <c r="R985" s="27"/>
      <c r="T985" s="44"/>
      <c r="U985" s="27"/>
      <c r="W985" s="44"/>
      <c r="X985" s="27"/>
      <c r="Z985" s="44"/>
      <c r="AA985" s="27"/>
      <c r="AC985" s="44"/>
      <c r="AD985" s="27"/>
      <c r="AF985" s="44"/>
      <c r="AG985" s="27"/>
      <c r="AH985" s="8"/>
      <c r="AI985" s="44"/>
      <c r="AJ985" s="27"/>
    </row>
    <row r="986">
      <c r="B986" s="44"/>
      <c r="C986" s="27"/>
      <c r="E986" s="44"/>
      <c r="F986" s="27"/>
      <c r="H986" s="44"/>
      <c r="I986" s="27"/>
      <c r="K986" s="44"/>
      <c r="L986" s="27"/>
      <c r="N986" s="44"/>
      <c r="O986" s="27"/>
      <c r="Q986" s="44"/>
      <c r="R986" s="27"/>
      <c r="T986" s="44"/>
      <c r="U986" s="27"/>
      <c r="W986" s="44"/>
      <c r="X986" s="27"/>
      <c r="Z986" s="44"/>
      <c r="AA986" s="27"/>
      <c r="AC986" s="44"/>
      <c r="AD986" s="27"/>
      <c r="AF986" s="44"/>
      <c r="AG986" s="27"/>
      <c r="AH986" s="8"/>
      <c r="AI986" s="44"/>
      <c r="AJ986" s="27"/>
    </row>
    <row r="987">
      <c r="B987" s="44"/>
      <c r="C987" s="27"/>
      <c r="E987" s="44"/>
      <c r="F987" s="27"/>
      <c r="H987" s="44"/>
      <c r="I987" s="27"/>
      <c r="K987" s="44"/>
      <c r="L987" s="27"/>
      <c r="N987" s="44"/>
      <c r="O987" s="27"/>
      <c r="Q987" s="44"/>
      <c r="R987" s="27"/>
      <c r="T987" s="44"/>
      <c r="U987" s="27"/>
      <c r="W987" s="44"/>
      <c r="X987" s="27"/>
      <c r="Z987" s="44"/>
      <c r="AA987" s="27"/>
      <c r="AC987" s="44"/>
      <c r="AD987" s="27"/>
      <c r="AF987" s="44"/>
      <c r="AG987" s="27"/>
      <c r="AH987" s="8"/>
      <c r="AI987" s="44"/>
      <c r="AJ987" s="27"/>
    </row>
    <row r="988">
      <c r="B988" s="44"/>
      <c r="C988" s="27"/>
      <c r="E988" s="44"/>
      <c r="F988" s="27"/>
      <c r="H988" s="44"/>
      <c r="I988" s="27"/>
      <c r="K988" s="44"/>
      <c r="L988" s="27"/>
      <c r="N988" s="44"/>
      <c r="O988" s="27"/>
      <c r="Q988" s="44"/>
      <c r="R988" s="27"/>
      <c r="T988" s="44"/>
      <c r="U988" s="27"/>
      <c r="W988" s="44"/>
      <c r="X988" s="27"/>
      <c r="Z988" s="44"/>
      <c r="AA988" s="27"/>
      <c r="AC988" s="44"/>
      <c r="AD988" s="27"/>
      <c r="AF988" s="44"/>
      <c r="AG988" s="27"/>
      <c r="AH988" s="8"/>
      <c r="AI988" s="44"/>
      <c r="AJ988" s="27"/>
    </row>
    <row r="989">
      <c r="B989" s="44"/>
      <c r="C989" s="27"/>
      <c r="E989" s="44"/>
      <c r="F989" s="27"/>
      <c r="H989" s="44"/>
      <c r="I989" s="27"/>
      <c r="K989" s="44"/>
      <c r="L989" s="27"/>
      <c r="N989" s="44"/>
      <c r="O989" s="27"/>
      <c r="Q989" s="44"/>
      <c r="R989" s="27"/>
      <c r="T989" s="44"/>
      <c r="U989" s="27"/>
      <c r="W989" s="44"/>
      <c r="X989" s="27"/>
      <c r="Z989" s="44"/>
      <c r="AA989" s="27"/>
      <c r="AC989" s="44"/>
      <c r="AD989" s="27"/>
      <c r="AF989" s="44"/>
      <c r="AG989" s="27"/>
      <c r="AH989" s="8"/>
      <c r="AI989" s="44"/>
      <c r="AJ989" s="27"/>
    </row>
    <row r="990">
      <c r="B990" s="44"/>
      <c r="C990" s="27"/>
      <c r="E990" s="44"/>
      <c r="F990" s="27"/>
      <c r="H990" s="44"/>
      <c r="I990" s="27"/>
      <c r="K990" s="44"/>
      <c r="L990" s="27"/>
      <c r="N990" s="44"/>
      <c r="O990" s="27"/>
      <c r="Q990" s="44"/>
      <c r="R990" s="27"/>
      <c r="T990" s="44"/>
      <c r="U990" s="27"/>
      <c r="W990" s="44"/>
      <c r="X990" s="27"/>
      <c r="Z990" s="44"/>
      <c r="AA990" s="27"/>
      <c r="AC990" s="44"/>
      <c r="AD990" s="27"/>
      <c r="AF990" s="44"/>
      <c r="AG990" s="27"/>
      <c r="AH990" s="8"/>
      <c r="AI990" s="44"/>
      <c r="AJ990" s="27"/>
    </row>
    <row r="991">
      <c r="B991" s="44"/>
      <c r="C991" s="27"/>
      <c r="E991" s="44"/>
      <c r="F991" s="27"/>
      <c r="H991" s="44"/>
      <c r="I991" s="27"/>
      <c r="K991" s="44"/>
      <c r="L991" s="27"/>
      <c r="N991" s="44"/>
      <c r="O991" s="27"/>
      <c r="Q991" s="44"/>
      <c r="R991" s="27"/>
      <c r="T991" s="44"/>
      <c r="U991" s="27"/>
      <c r="W991" s="44"/>
      <c r="X991" s="27"/>
      <c r="Z991" s="44"/>
      <c r="AA991" s="27"/>
      <c r="AC991" s="44"/>
      <c r="AD991" s="27"/>
      <c r="AF991" s="44"/>
      <c r="AG991" s="27"/>
      <c r="AH991" s="8"/>
      <c r="AI991" s="44"/>
      <c r="AJ991" s="27"/>
    </row>
    <row r="992">
      <c r="B992" s="44"/>
      <c r="C992" s="27"/>
      <c r="E992" s="44"/>
      <c r="F992" s="27"/>
      <c r="H992" s="44"/>
      <c r="I992" s="27"/>
      <c r="K992" s="44"/>
      <c r="L992" s="27"/>
      <c r="N992" s="44"/>
      <c r="O992" s="27"/>
      <c r="Q992" s="44"/>
      <c r="R992" s="27"/>
      <c r="T992" s="44"/>
      <c r="U992" s="27"/>
      <c r="W992" s="44"/>
      <c r="X992" s="27"/>
      <c r="Z992" s="44"/>
      <c r="AA992" s="27"/>
      <c r="AC992" s="44"/>
      <c r="AD992" s="27"/>
      <c r="AF992" s="44"/>
      <c r="AG992" s="27"/>
      <c r="AH992" s="8"/>
      <c r="AI992" s="44"/>
      <c r="AJ992" s="27"/>
    </row>
    <row r="993">
      <c r="B993" s="44"/>
      <c r="C993" s="27"/>
      <c r="E993" s="44"/>
      <c r="F993" s="27"/>
      <c r="H993" s="44"/>
      <c r="I993" s="27"/>
      <c r="K993" s="44"/>
      <c r="L993" s="27"/>
      <c r="N993" s="44"/>
      <c r="O993" s="27"/>
      <c r="Q993" s="44"/>
      <c r="R993" s="27"/>
      <c r="T993" s="44"/>
      <c r="U993" s="27"/>
      <c r="W993" s="44"/>
      <c r="X993" s="27"/>
      <c r="Z993" s="44"/>
      <c r="AA993" s="27"/>
      <c r="AC993" s="44"/>
      <c r="AD993" s="27"/>
      <c r="AF993" s="44"/>
      <c r="AG993" s="27"/>
      <c r="AH993" s="8"/>
      <c r="AI993" s="44"/>
      <c r="AJ993" s="27"/>
    </row>
    <row r="994">
      <c r="B994" s="44"/>
      <c r="C994" s="27"/>
      <c r="E994" s="44"/>
      <c r="F994" s="27"/>
      <c r="H994" s="44"/>
      <c r="I994" s="27"/>
      <c r="K994" s="44"/>
      <c r="L994" s="27"/>
      <c r="N994" s="44"/>
      <c r="O994" s="27"/>
      <c r="Q994" s="44"/>
      <c r="R994" s="27"/>
      <c r="T994" s="44"/>
      <c r="U994" s="27"/>
      <c r="W994" s="44"/>
      <c r="X994" s="27"/>
      <c r="Z994" s="44"/>
      <c r="AA994" s="27"/>
      <c r="AC994" s="44"/>
      <c r="AD994" s="27"/>
      <c r="AF994" s="44"/>
      <c r="AG994" s="27"/>
      <c r="AH994" s="8"/>
      <c r="AI994" s="44"/>
      <c r="AJ994" s="27"/>
    </row>
    <row r="995">
      <c r="B995" s="44"/>
      <c r="C995" s="27"/>
      <c r="E995" s="44"/>
      <c r="F995" s="27"/>
      <c r="H995" s="44"/>
      <c r="I995" s="27"/>
      <c r="K995" s="44"/>
      <c r="L995" s="27"/>
      <c r="N995" s="44"/>
      <c r="O995" s="27"/>
      <c r="Q995" s="44"/>
      <c r="R995" s="27"/>
      <c r="T995" s="44"/>
      <c r="U995" s="27"/>
      <c r="W995" s="44"/>
      <c r="X995" s="27"/>
      <c r="Z995" s="44"/>
      <c r="AA995" s="27"/>
      <c r="AC995" s="44"/>
      <c r="AD995" s="27"/>
      <c r="AF995" s="44"/>
      <c r="AG995" s="27"/>
      <c r="AH995" s="8"/>
      <c r="AI995" s="44"/>
      <c r="AJ995" s="27"/>
    </row>
    <row r="996">
      <c r="B996" s="44"/>
      <c r="C996" s="27"/>
      <c r="E996" s="44"/>
      <c r="F996" s="27"/>
      <c r="H996" s="44"/>
      <c r="I996" s="27"/>
      <c r="K996" s="44"/>
      <c r="L996" s="27"/>
      <c r="N996" s="44"/>
      <c r="O996" s="27"/>
      <c r="Q996" s="44"/>
      <c r="R996" s="27"/>
      <c r="T996" s="44"/>
      <c r="U996" s="27"/>
      <c r="W996" s="44"/>
      <c r="X996" s="27"/>
      <c r="Z996" s="44"/>
      <c r="AA996" s="27"/>
      <c r="AC996" s="44"/>
      <c r="AD996" s="27"/>
      <c r="AF996" s="44"/>
      <c r="AG996" s="27"/>
      <c r="AH996" s="8"/>
      <c r="AI996" s="44"/>
      <c r="AJ996" s="27"/>
    </row>
    <row r="997">
      <c r="B997" s="44"/>
      <c r="C997" s="27"/>
      <c r="E997" s="44"/>
      <c r="F997" s="27"/>
      <c r="H997" s="44"/>
      <c r="I997" s="27"/>
      <c r="K997" s="44"/>
      <c r="L997" s="27"/>
      <c r="N997" s="44"/>
      <c r="O997" s="27"/>
      <c r="Q997" s="44"/>
      <c r="R997" s="27"/>
      <c r="T997" s="44"/>
      <c r="U997" s="27"/>
      <c r="W997" s="44"/>
      <c r="X997" s="27"/>
      <c r="Z997" s="44"/>
      <c r="AA997" s="27"/>
      <c r="AC997" s="44"/>
      <c r="AD997" s="27"/>
      <c r="AF997" s="44"/>
      <c r="AG997" s="27"/>
      <c r="AH997" s="8"/>
      <c r="AI997" s="44"/>
      <c r="AJ997" s="27"/>
    </row>
    <row r="998">
      <c r="B998" s="44"/>
      <c r="C998" s="27"/>
      <c r="E998" s="44"/>
      <c r="F998" s="27"/>
      <c r="H998" s="44"/>
      <c r="I998" s="27"/>
      <c r="K998" s="44"/>
      <c r="L998" s="27"/>
      <c r="N998" s="44"/>
      <c r="O998" s="27"/>
      <c r="Q998" s="44"/>
      <c r="R998" s="27"/>
      <c r="T998" s="44"/>
      <c r="U998" s="27"/>
      <c r="W998" s="44"/>
      <c r="X998" s="27"/>
      <c r="Z998" s="44"/>
      <c r="AA998" s="27"/>
      <c r="AC998" s="44"/>
      <c r="AD998" s="27"/>
      <c r="AF998" s="44"/>
      <c r="AG998" s="27"/>
      <c r="AH998" s="8"/>
      <c r="AI998" s="44"/>
      <c r="AJ998" s="27"/>
    </row>
    <row r="999">
      <c r="B999" s="44"/>
      <c r="C999" s="27"/>
      <c r="E999" s="44"/>
      <c r="F999" s="27"/>
      <c r="H999" s="44"/>
      <c r="I999" s="27"/>
      <c r="K999" s="44"/>
      <c r="L999" s="27"/>
      <c r="N999" s="44"/>
      <c r="O999" s="27"/>
      <c r="Q999" s="44"/>
      <c r="R999" s="27"/>
      <c r="T999" s="44"/>
      <c r="U999" s="27"/>
      <c r="W999" s="44"/>
      <c r="X999" s="27"/>
      <c r="Z999" s="44"/>
      <c r="AA999" s="27"/>
      <c r="AC999" s="44"/>
      <c r="AD999" s="27"/>
      <c r="AF999" s="44"/>
      <c r="AG999" s="27"/>
      <c r="AH999" s="8"/>
      <c r="AI999" s="44"/>
      <c r="AJ999" s="27"/>
    </row>
    <row r="1000">
      <c r="B1000" s="44"/>
      <c r="C1000" s="27"/>
      <c r="E1000" s="44"/>
      <c r="F1000" s="27"/>
      <c r="H1000" s="44"/>
      <c r="I1000" s="27"/>
      <c r="K1000" s="44"/>
      <c r="L1000" s="27"/>
      <c r="N1000" s="44"/>
      <c r="O1000" s="27"/>
      <c r="Q1000" s="44"/>
      <c r="R1000" s="27"/>
      <c r="T1000" s="44"/>
      <c r="U1000" s="27"/>
      <c r="W1000" s="44"/>
      <c r="X1000" s="27"/>
      <c r="Z1000" s="44"/>
      <c r="AA1000" s="27"/>
      <c r="AC1000" s="44"/>
      <c r="AD1000" s="27"/>
      <c r="AF1000" s="44"/>
      <c r="AG1000" s="27"/>
      <c r="AH1000" s="8"/>
      <c r="AI1000" s="44"/>
      <c r="AJ1000" s="2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3" max="3" width="5.75"/>
    <col customWidth="1" min="4" max="4" width="18.88"/>
    <col customWidth="1" min="5" max="5" width="9.0"/>
    <col customWidth="1" min="6" max="6" width="5.75"/>
    <col customWidth="1" min="7" max="7" width="24.88"/>
    <col customWidth="1" min="8" max="8" width="9.13"/>
    <col customWidth="1" min="9" max="9" width="6.25"/>
    <col customWidth="1" min="10" max="10" width="28.13"/>
    <col customWidth="1" min="11" max="11" width="11.75"/>
    <col customWidth="1" min="12" max="12" width="6.88"/>
    <col customWidth="1" min="15" max="15" width="5.63"/>
    <col customWidth="1" min="18" max="18" width="5.75"/>
    <col customWidth="1" min="21" max="21" width="5.88"/>
  </cols>
  <sheetData>
    <row r="1">
      <c r="A1" s="46" t="s">
        <v>502</v>
      </c>
      <c r="C1" s="27"/>
      <c r="D1" s="35" t="str">
        <f>IFERROR(__xludf.DUMMYFUNCTION("ArrayFormula(QUERY(TRANSPOSE(SPLIT(JOIN("", "",'External Form Feedback'!P2:P1000),"", "",false)&amp;{"""";""""}),""select Col1, count(Col2) where not(Col1 matches 'and|is|on|to|a|I|their|the|in|for|about|they|from|them|-|what|They|of|that|we|at|an|him|are') g"&amp;"roup by Col1 order by count(Col2) desc limit 10 label Col1 'How Useful Was The Support?', count(Col2) 'Frequency'"",0))"),"How Useful Was The Support?")</f>
        <v>How Useful Was The Support?</v>
      </c>
      <c r="E1" s="34" t="str">
        <f>IFERROR(__xludf.DUMMYFUNCTION("""COMPUTED_VALUE"""),"Frequency")</f>
        <v>Frequency</v>
      </c>
      <c r="F1" s="27"/>
      <c r="G1" s="35" t="str">
        <f>IFERROR(__xludf.DUMMYFUNCTION("ArrayFormula(QUERY(TRANSPOSE(SPLIT(JOIN("", "",'External Form Feedback'!R2:R1000),"", "",false)&amp;{"""";""""}),""select Col1, count(Col2) where not(Col1 matches 'and|is|on|to|a|I|their|the|in|for|about|they|from|them|-|what|They|of|that|we|at|an|him|are') g"&amp;"roup by Col1 order by count(Col2) desc limit 10 label Col1 'How Satisfied Are You?', count(Col2) 'Frequency'"",0))"),"How Satisfied Are You?")</f>
        <v>How Satisfied Are You?</v>
      </c>
      <c r="H1" s="47" t="str">
        <f>IFERROR(__xludf.DUMMYFUNCTION("""COMPUTED_VALUE"""),"Frequency")</f>
        <v>Frequency</v>
      </c>
      <c r="I1" s="27"/>
      <c r="J1" s="35" t="str">
        <f>IFERROR(__xludf.DUMMYFUNCTION("ArrayFormula(QUERY(TRANSPOSE(SPLIT(JOIN("", "",'External Form Feedback'!T2:T1000),"", "",false)&amp;{"""";""""}),""select Col1, count(Col2) where not(Col1 matches 'and|is|on|to|a|I|their|the|in|for|about|they|from|them|-|what|They|of|that|we|at|an|him|are') g"&amp;"roup by Col1 order by count(Col2) desc limit 10 label Col1 'How likely are you going reach out to us again or recommend someone else to connect with us??', count(Col2) 'Frequency'"",0))"),"How likely are you going reach out to us again or recommend someone else to connect with us??")</f>
        <v>How likely are you going reach out to us again or recommend someone else to connect with us??</v>
      </c>
      <c r="K1" s="15" t="str">
        <f>IFERROR(__xludf.DUMMYFUNCTION("""COMPUTED_VALUE"""),"Frequency")</f>
        <v>Frequency</v>
      </c>
      <c r="L1" s="27"/>
      <c r="M1" s="20" t="s">
        <v>453</v>
      </c>
      <c r="O1" s="27"/>
      <c r="P1" s="20" t="s">
        <v>455</v>
      </c>
      <c r="R1" s="27"/>
      <c r="S1" s="20" t="s">
        <v>457</v>
      </c>
      <c r="U1" s="27"/>
      <c r="V1" s="20" t="s">
        <v>458</v>
      </c>
    </row>
    <row r="2">
      <c r="A2" s="22" t="s">
        <v>447</v>
      </c>
      <c r="B2" s="37">
        <f>countif('External Form Feedback'!D2:D1000, A2)</f>
        <v>0</v>
      </c>
      <c r="C2" s="27"/>
      <c r="D2" s="15" t="str">
        <f>IFERROR(__xludf.DUMMYFUNCTION("""COMPUTED_VALUE"""),"Very Useful")</f>
        <v>Very Useful</v>
      </c>
      <c r="E2" s="44">
        <f>IFERROR(__xludf.DUMMYFUNCTION("""COMPUTED_VALUE"""),2.0)</f>
        <v>2</v>
      </c>
      <c r="F2" s="27"/>
      <c r="G2" s="15" t="str">
        <f>IFERROR(__xludf.DUMMYFUNCTION("""COMPUTED_VALUE"""),"Extremely Satisfied")</f>
        <v>Extremely Satisfied</v>
      </c>
      <c r="H2" s="47">
        <f>IFERROR(__xludf.DUMMYFUNCTION("""COMPUTED_VALUE"""),2.0)</f>
        <v>2</v>
      </c>
      <c r="I2" s="27"/>
      <c r="J2" s="15" t="str">
        <f>IFERROR(__xludf.DUMMYFUNCTION("""COMPUTED_VALUE"""),"Highly Likely")</f>
        <v>Highly Likely</v>
      </c>
      <c r="K2" s="15">
        <f>IFERROR(__xludf.DUMMYFUNCTION("""COMPUTED_VALUE"""),3.0)</f>
        <v>3</v>
      </c>
      <c r="L2" s="27"/>
      <c r="O2" s="27"/>
      <c r="R2" s="27"/>
      <c r="U2" s="27"/>
    </row>
    <row r="3">
      <c r="A3" s="22" t="s">
        <v>378</v>
      </c>
      <c r="B3" s="37">
        <f>countif('External Form Feedback'!E2:E1000, A3)</f>
        <v>0</v>
      </c>
      <c r="C3" s="27"/>
      <c r="D3" s="22" t="str">
        <f>IFERROR(__xludf.DUMMYFUNCTION("""COMPUTED_VALUE"""),"Useful")</f>
        <v>Useful</v>
      </c>
      <c r="E3" s="44">
        <f>IFERROR(__xludf.DUMMYFUNCTION("""COMPUTED_VALUE"""),1.0)</f>
        <v>1</v>
      </c>
      <c r="F3" s="27"/>
      <c r="G3" s="15" t="str">
        <f>IFERROR(__xludf.DUMMYFUNCTION("""COMPUTED_VALUE"""),"Somewhat Satisfied")</f>
        <v>Somewhat Satisfied</v>
      </c>
      <c r="H3" s="47">
        <f>IFERROR(__xludf.DUMMYFUNCTION("""COMPUTED_VALUE"""),1.0)</f>
        <v>1</v>
      </c>
      <c r="I3" s="27"/>
      <c r="L3" s="27"/>
      <c r="O3" s="27"/>
      <c r="R3" s="27"/>
      <c r="U3" s="27"/>
    </row>
    <row r="4">
      <c r="A4" s="22" t="s">
        <v>88</v>
      </c>
      <c r="B4" s="37">
        <f>countif('External Form Feedback'!F2:F1000, A4)</f>
        <v>1</v>
      </c>
      <c r="C4" s="27"/>
      <c r="D4" s="22"/>
      <c r="E4" s="44"/>
      <c r="F4" s="27"/>
      <c r="H4" s="47"/>
      <c r="I4" s="27"/>
      <c r="L4" s="27"/>
      <c r="O4" s="27"/>
      <c r="R4" s="27"/>
      <c r="U4" s="27"/>
    </row>
    <row r="5">
      <c r="A5" s="22" t="s">
        <v>122</v>
      </c>
      <c r="B5" s="37">
        <f>countif('External Form Feedback'!G2:G1000, A5)</f>
        <v>1</v>
      </c>
      <c r="C5" s="27"/>
      <c r="E5" s="44"/>
      <c r="F5" s="27"/>
      <c r="H5" s="47"/>
      <c r="I5" s="27"/>
      <c r="L5" s="27"/>
      <c r="O5" s="27"/>
      <c r="R5" s="27"/>
      <c r="U5" s="27"/>
    </row>
    <row r="6">
      <c r="A6" s="22" t="s">
        <v>448</v>
      </c>
      <c r="B6" s="37">
        <f>countif('External Form Feedback'!H2:H1000, A6)</f>
        <v>3</v>
      </c>
      <c r="C6" s="27"/>
      <c r="E6" s="44"/>
      <c r="F6" s="27"/>
      <c r="H6" s="47"/>
      <c r="I6" s="27"/>
      <c r="L6" s="27"/>
      <c r="O6" s="27"/>
      <c r="R6" s="27"/>
      <c r="U6" s="27"/>
    </row>
    <row r="7">
      <c r="A7" s="23" t="s">
        <v>449</v>
      </c>
      <c r="B7" s="37">
        <f>countif('External Form Feedback'!I2:I1000, A7)</f>
        <v>1</v>
      </c>
      <c r="C7" s="27"/>
      <c r="E7" s="44"/>
      <c r="F7" s="27"/>
      <c r="H7" s="47"/>
      <c r="I7" s="27"/>
      <c r="L7" s="27"/>
      <c r="O7" s="27"/>
      <c r="R7" s="27"/>
      <c r="U7" s="27"/>
    </row>
    <row r="8">
      <c r="A8" s="23" t="s">
        <v>350</v>
      </c>
      <c r="B8" s="37">
        <f>countif('External Form Feedback'!J2:J1000, A8)</f>
        <v>0</v>
      </c>
      <c r="C8" s="27"/>
      <c r="E8" s="44"/>
      <c r="F8" s="27"/>
      <c r="H8" s="47"/>
      <c r="I8" s="27"/>
      <c r="L8" s="27"/>
      <c r="O8" s="27"/>
      <c r="R8" s="27"/>
      <c r="U8" s="27"/>
    </row>
    <row r="9">
      <c r="A9" s="22" t="s">
        <v>424</v>
      </c>
      <c r="B9" s="37">
        <f>countif('External Form Feedback'!K2:K1000, A9)</f>
        <v>2</v>
      </c>
      <c r="C9" s="27"/>
      <c r="E9" s="44"/>
      <c r="F9" s="27"/>
      <c r="H9" s="47"/>
      <c r="I9" s="27"/>
      <c r="L9" s="27"/>
      <c r="O9" s="27"/>
      <c r="R9" s="27"/>
      <c r="U9" s="27"/>
    </row>
    <row r="10">
      <c r="A10" s="22" t="s">
        <v>450</v>
      </c>
      <c r="B10" s="37">
        <f>countif('External Form Feedback'!L2:L1000, A10)</f>
        <v>0</v>
      </c>
      <c r="C10" s="27"/>
      <c r="E10" s="44"/>
      <c r="F10" s="27"/>
      <c r="H10" s="47"/>
      <c r="I10" s="27"/>
      <c r="L10" s="27"/>
      <c r="O10" s="27"/>
      <c r="R10" s="27"/>
      <c r="U10" s="27"/>
    </row>
    <row r="11">
      <c r="A11" s="22" t="s">
        <v>288</v>
      </c>
      <c r="B11" s="37">
        <f>countif('External Form Feedback'!M2:M1000, A11)</f>
        <v>1</v>
      </c>
      <c r="C11" s="27"/>
      <c r="E11" s="44"/>
      <c r="F11" s="27"/>
      <c r="H11" s="47"/>
      <c r="I11" s="27"/>
      <c r="L11" s="27"/>
      <c r="O11" s="27"/>
      <c r="R11" s="27"/>
      <c r="U11" s="27"/>
    </row>
    <row r="12">
      <c r="A12" s="22" t="s">
        <v>451</v>
      </c>
      <c r="B12" s="37">
        <f>countif('External Form Feedback'!N2:N1000, A12)</f>
        <v>0</v>
      </c>
      <c r="C12" s="27"/>
      <c r="E12" s="44"/>
      <c r="F12" s="27"/>
      <c r="H12" s="47"/>
      <c r="I12" s="27"/>
      <c r="L12" s="27"/>
      <c r="O12" s="27"/>
      <c r="R12" s="27"/>
      <c r="U12" s="27"/>
    </row>
    <row r="13">
      <c r="A13" s="22" t="s">
        <v>71</v>
      </c>
      <c r="B13" s="37">
        <f>countif('External Form Feedback'!O2:O1000, A13)</f>
        <v>1</v>
      </c>
      <c r="C13" s="27"/>
      <c r="E13" s="44"/>
      <c r="F13" s="27"/>
      <c r="H13" s="47"/>
      <c r="I13" s="27"/>
      <c r="L13" s="27"/>
      <c r="O13" s="27"/>
      <c r="R13" s="27"/>
      <c r="U13" s="27"/>
    </row>
    <row r="14">
      <c r="C14" s="27"/>
      <c r="E14" s="44"/>
      <c r="F14" s="27"/>
      <c r="H14" s="47"/>
      <c r="I14" s="27"/>
      <c r="L14" s="27"/>
      <c r="O14" s="27"/>
      <c r="R14" s="27"/>
      <c r="U14" s="27"/>
    </row>
    <row r="15">
      <c r="C15" s="27"/>
      <c r="E15" s="44"/>
      <c r="F15" s="27"/>
      <c r="H15" s="47"/>
      <c r="I15" s="27"/>
      <c r="L15" s="27"/>
      <c r="O15" s="27"/>
      <c r="R15" s="27"/>
      <c r="U15" s="27"/>
    </row>
    <row r="16">
      <c r="C16" s="27"/>
      <c r="E16" s="44"/>
      <c r="F16" s="27"/>
      <c r="H16" s="47"/>
      <c r="I16" s="27"/>
      <c r="L16" s="27"/>
      <c r="O16" s="27"/>
      <c r="R16" s="27"/>
      <c r="U16" s="27"/>
    </row>
    <row r="17">
      <c r="C17" s="27"/>
      <c r="E17" s="44"/>
      <c r="F17" s="27"/>
      <c r="H17" s="47"/>
      <c r="I17" s="27"/>
      <c r="L17" s="27"/>
      <c r="O17" s="27"/>
      <c r="R17" s="27"/>
      <c r="U17" s="27"/>
    </row>
    <row r="18">
      <c r="C18" s="27"/>
      <c r="E18" s="44"/>
      <c r="F18" s="27"/>
      <c r="H18" s="47"/>
      <c r="I18" s="27"/>
      <c r="L18" s="27"/>
      <c r="O18" s="27"/>
      <c r="R18" s="27"/>
      <c r="U18" s="27"/>
    </row>
    <row r="19">
      <c r="C19" s="27"/>
      <c r="E19" s="44"/>
      <c r="F19" s="27"/>
      <c r="H19" s="47"/>
      <c r="I19" s="27"/>
      <c r="L19" s="27"/>
      <c r="O19" s="27"/>
      <c r="R19" s="27"/>
      <c r="U19" s="27"/>
    </row>
    <row r="20">
      <c r="C20" s="27"/>
      <c r="E20" s="44"/>
      <c r="F20" s="27"/>
      <c r="H20" s="47"/>
      <c r="I20" s="27"/>
      <c r="L20" s="27"/>
      <c r="O20" s="27"/>
      <c r="R20" s="27"/>
      <c r="U20" s="27"/>
    </row>
    <row r="21">
      <c r="C21" s="27"/>
      <c r="E21" s="44"/>
      <c r="F21" s="27"/>
      <c r="H21" s="47"/>
      <c r="I21" s="27"/>
      <c r="L21" s="27"/>
      <c r="O21" s="27"/>
      <c r="R21" s="27"/>
      <c r="U21" s="27"/>
    </row>
    <row r="22">
      <c r="C22" s="27"/>
      <c r="E22" s="44"/>
      <c r="F22" s="27"/>
      <c r="H22" s="47"/>
      <c r="I22" s="27"/>
      <c r="L22" s="27"/>
      <c r="O22" s="27"/>
      <c r="R22" s="27"/>
      <c r="U22" s="27"/>
    </row>
    <row r="23">
      <c r="C23" s="27"/>
      <c r="E23" s="44"/>
      <c r="F23" s="27"/>
      <c r="H23" s="47"/>
      <c r="I23" s="27"/>
      <c r="L23" s="27"/>
      <c r="O23" s="27"/>
      <c r="R23" s="27"/>
      <c r="U23" s="27"/>
    </row>
    <row r="24">
      <c r="C24" s="27"/>
      <c r="E24" s="44"/>
      <c r="F24" s="27"/>
      <c r="H24" s="47"/>
      <c r="I24" s="27"/>
      <c r="L24" s="27"/>
      <c r="O24" s="27"/>
      <c r="R24" s="27"/>
      <c r="U24" s="27"/>
    </row>
    <row r="25">
      <c r="C25" s="27"/>
      <c r="E25" s="44"/>
      <c r="F25" s="27"/>
      <c r="H25" s="47"/>
      <c r="I25" s="27"/>
      <c r="L25" s="27"/>
      <c r="O25" s="27"/>
      <c r="R25" s="27"/>
      <c r="U25" s="27"/>
    </row>
    <row r="26">
      <c r="C26" s="27"/>
      <c r="E26" s="44"/>
      <c r="F26" s="27"/>
      <c r="H26" s="47"/>
      <c r="I26" s="27"/>
      <c r="L26" s="27"/>
      <c r="O26" s="27"/>
      <c r="R26" s="27"/>
      <c r="U26" s="27"/>
    </row>
    <row r="27">
      <c r="C27" s="27"/>
      <c r="E27" s="44"/>
      <c r="F27" s="27"/>
      <c r="H27" s="47"/>
      <c r="I27" s="27"/>
      <c r="L27" s="27"/>
      <c r="O27" s="27"/>
      <c r="R27" s="27"/>
      <c r="U27" s="27"/>
    </row>
    <row r="28">
      <c r="C28" s="27"/>
      <c r="E28" s="44"/>
      <c r="F28" s="27"/>
      <c r="H28" s="47"/>
      <c r="I28" s="27"/>
      <c r="L28" s="27"/>
      <c r="O28" s="27"/>
      <c r="R28" s="27"/>
      <c r="U28" s="27"/>
    </row>
    <row r="29">
      <c r="C29" s="27"/>
      <c r="E29" s="44"/>
      <c r="F29" s="27"/>
      <c r="H29" s="47"/>
      <c r="I29" s="27"/>
      <c r="L29" s="27"/>
      <c r="O29" s="27"/>
      <c r="R29" s="27"/>
      <c r="U29" s="27"/>
    </row>
    <row r="30">
      <c r="C30" s="27"/>
      <c r="E30" s="44"/>
      <c r="F30" s="27"/>
      <c r="H30" s="47"/>
      <c r="I30" s="27"/>
      <c r="L30" s="27"/>
      <c r="O30" s="27"/>
      <c r="R30" s="27"/>
      <c r="U30" s="27"/>
    </row>
    <row r="31">
      <c r="C31" s="27"/>
      <c r="E31" s="44"/>
      <c r="F31" s="27"/>
      <c r="H31" s="47"/>
      <c r="I31" s="27"/>
      <c r="L31" s="27"/>
      <c r="O31" s="27"/>
      <c r="R31" s="27"/>
      <c r="U31" s="27"/>
    </row>
    <row r="32">
      <c r="C32" s="27"/>
      <c r="E32" s="44"/>
      <c r="F32" s="27"/>
      <c r="H32" s="47"/>
      <c r="I32" s="27"/>
      <c r="L32" s="27"/>
      <c r="O32" s="27"/>
      <c r="R32" s="27"/>
      <c r="U32" s="27"/>
    </row>
    <row r="33">
      <c r="C33" s="27"/>
      <c r="E33" s="44"/>
      <c r="F33" s="27"/>
      <c r="H33" s="47"/>
      <c r="I33" s="27"/>
      <c r="L33" s="27"/>
      <c r="O33" s="27"/>
      <c r="R33" s="27"/>
      <c r="U33" s="27"/>
    </row>
    <row r="34">
      <c r="C34" s="27"/>
      <c r="E34" s="44"/>
      <c r="F34" s="27"/>
      <c r="H34" s="47"/>
      <c r="I34" s="27"/>
      <c r="L34" s="27"/>
      <c r="O34" s="27"/>
      <c r="R34" s="27"/>
      <c r="U34" s="27"/>
    </row>
    <row r="35">
      <c r="C35" s="27"/>
      <c r="E35" s="44"/>
      <c r="F35" s="27"/>
      <c r="H35" s="47"/>
      <c r="I35" s="27"/>
      <c r="L35" s="27"/>
      <c r="O35" s="27"/>
      <c r="R35" s="27"/>
      <c r="U35" s="27"/>
    </row>
    <row r="36">
      <c r="C36" s="27"/>
      <c r="E36" s="44"/>
      <c r="F36" s="27"/>
      <c r="H36" s="47"/>
      <c r="I36" s="27"/>
      <c r="L36" s="27"/>
      <c r="O36" s="27"/>
      <c r="R36" s="27"/>
      <c r="U36" s="27"/>
    </row>
    <row r="37">
      <c r="C37" s="27"/>
      <c r="E37" s="44"/>
      <c r="F37" s="27"/>
      <c r="H37" s="47"/>
      <c r="I37" s="27"/>
      <c r="L37" s="27"/>
      <c r="O37" s="27"/>
      <c r="R37" s="27"/>
      <c r="U37" s="27"/>
    </row>
    <row r="38">
      <c r="C38" s="27"/>
      <c r="E38" s="44"/>
      <c r="F38" s="27"/>
      <c r="H38" s="47"/>
      <c r="I38" s="27"/>
      <c r="L38" s="27"/>
      <c r="O38" s="27"/>
      <c r="R38" s="27"/>
      <c r="U38" s="27"/>
    </row>
    <row r="39">
      <c r="C39" s="27"/>
      <c r="E39" s="44"/>
      <c r="F39" s="27"/>
      <c r="H39" s="47"/>
      <c r="I39" s="27"/>
      <c r="L39" s="27"/>
      <c r="O39" s="27"/>
      <c r="R39" s="27"/>
      <c r="U39" s="27"/>
    </row>
    <row r="40">
      <c r="C40" s="27"/>
      <c r="E40" s="44"/>
      <c r="F40" s="27"/>
      <c r="H40" s="47"/>
      <c r="I40" s="27"/>
      <c r="L40" s="27"/>
      <c r="O40" s="27"/>
      <c r="R40" s="27"/>
      <c r="U40" s="27"/>
    </row>
    <row r="41">
      <c r="C41" s="27"/>
      <c r="E41" s="44"/>
      <c r="F41" s="27"/>
      <c r="H41" s="47"/>
      <c r="I41" s="27"/>
      <c r="L41" s="27"/>
      <c r="O41" s="27"/>
      <c r="R41" s="27"/>
      <c r="U41" s="27"/>
    </row>
    <row r="42">
      <c r="C42" s="27"/>
      <c r="E42" s="44"/>
      <c r="F42" s="27"/>
      <c r="H42" s="47"/>
      <c r="I42" s="27"/>
      <c r="L42" s="27"/>
      <c r="O42" s="27"/>
      <c r="R42" s="27"/>
      <c r="U42" s="27"/>
    </row>
    <row r="43">
      <c r="C43" s="27"/>
      <c r="E43" s="44"/>
      <c r="F43" s="27"/>
      <c r="H43" s="47"/>
      <c r="I43" s="27"/>
      <c r="L43" s="27"/>
      <c r="O43" s="27"/>
      <c r="R43" s="27"/>
      <c r="U43" s="27"/>
    </row>
    <row r="44">
      <c r="C44" s="27"/>
      <c r="E44" s="44"/>
      <c r="F44" s="27"/>
      <c r="H44" s="47"/>
      <c r="I44" s="27"/>
      <c r="L44" s="27"/>
      <c r="O44" s="27"/>
      <c r="R44" s="27"/>
      <c r="U44" s="27"/>
    </row>
    <row r="45">
      <c r="C45" s="27"/>
      <c r="E45" s="44"/>
      <c r="F45" s="27"/>
      <c r="H45" s="47"/>
      <c r="I45" s="27"/>
      <c r="L45" s="27"/>
      <c r="O45" s="27"/>
      <c r="R45" s="27"/>
      <c r="U45" s="27"/>
    </row>
    <row r="46">
      <c r="C46" s="27"/>
      <c r="E46" s="44"/>
      <c r="F46" s="27"/>
      <c r="H46" s="47"/>
      <c r="I46" s="27"/>
      <c r="L46" s="27"/>
      <c r="O46" s="27"/>
      <c r="R46" s="27"/>
      <c r="U46" s="27"/>
    </row>
    <row r="47">
      <c r="C47" s="27"/>
      <c r="E47" s="44"/>
      <c r="F47" s="27"/>
      <c r="H47" s="47"/>
      <c r="I47" s="27"/>
      <c r="L47" s="27"/>
      <c r="O47" s="27"/>
      <c r="R47" s="27"/>
      <c r="U47" s="27"/>
    </row>
    <row r="48">
      <c r="C48" s="27"/>
      <c r="E48" s="44"/>
      <c r="F48" s="27"/>
      <c r="H48" s="47"/>
      <c r="I48" s="27"/>
      <c r="L48" s="27"/>
      <c r="O48" s="27"/>
      <c r="R48" s="27"/>
      <c r="U48" s="27"/>
    </row>
    <row r="49">
      <c r="C49" s="27"/>
      <c r="E49" s="44"/>
      <c r="F49" s="27"/>
      <c r="H49" s="47"/>
      <c r="I49" s="27"/>
      <c r="L49" s="27"/>
      <c r="O49" s="27"/>
      <c r="R49" s="27"/>
      <c r="U49" s="27"/>
    </row>
    <row r="50">
      <c r="C50" s="27"/>
      <c r="E50" s="44"/>
      <c r="F50" s="27"/>
      <c r="H50" s="47"/>
      <c r="I50" s="27"/>
      <c r="L50" s="27"/>
      <c r="O50" s="27"/>
      <c r="R50" s="27"/>
      <c r="U50" s="27"/>
    </row>
    <row r="51">
      <c r="C51" s="27"/>
      <c r="E51" s="44"/>
      <c r="F51" s="27"/>
      <c r="H51" s="47"/>
      <c r="I51" s="27"/>
      <c r="L51" s="27"/>
      <c r="O51" s="27"/>
      <c r="R51" s="27"/>
      <c r="U51" s="27"/>
    </row>
    <row r="52">
      <c r="C52" s="27"/>
      <c r="E52" s="44"/>
      <c r="F52" s="27"/>
      <c r="H52" s="47"/>
      <c r="I52" s="27"/>
      <c r="L52" s="27"/>
      <c r="O52" s="27"/>
      <c r="R52" s="27"/>
      <c r="U52" s="27"/>
    </row>
    <row r="53">
      <c r="C53" s="27"/>
      <c r="E53" s="44"/>
      <c r="F53" s="27"/>
      <c r="H53" s="47"/>
      <c r="I53" s="27"/>
      <c r="L53" s="27"/>
      <c r="O53" s="27"/>
      <c r="R53" s="27"/>
      <c r="U53" s="27"/>
    </row>
    <row r="54">
      <c r="C54" s="27"/>
      <c r="E54" s="44"/>
      <c r="F54" s="27"/>
      <c r="H54" s="47"/>
      <c r="I54" s="27"/>
      <c r="L54" s="27"/>
      <c r="O54" s="27"/>
      <c r="R54" s="27"/>
      <c r="U54" s="27"/>
    </row>
    <row r="55">
      <c r="C55" s="27"/>
      <c r="E55" s="44"/>
      <c r="F55" s="27"/>
      <c r="H55" s="47"/>
      <c r="I55" s="27"/>
      <c r="L55" s="27"/>
      <c r="O55" s="27"/>
      <c r="R55" s="27"/>
      <c r="U55" s="27"/>
    </row>
    <row r="56">
      <c r="C56" s="27"/>
      <c r="E56" s="44"/>
      <c r="F56" s="27"/>
      <c r="H56" s="47"/>
      <c r="I56" s="27"/>
      <c r="L56" s="27"/>
      <c r="O56" s="27"/>
      <c r="R56" s="27"/>
      <c r="U56" s="27"/>
    </row>
    <row r="57">
      <c r="C57" s="27"/>
      <c r="E57" s="44"/>
      <c r="F57" s="27"/>
      <c r="H57" s="47"/>
      <c r="I57" s="27"/>
      <c r="L57" s="27"/>
      <c r="O57" s="27"/>
      <c r="R57" s="27"/>
      <c r="U57" s="27"/>
    </row>
    <row r="58">
      <c r="C58" s="27"/>
      <c r="E58" s="44"/>
      <c r="F58" s="27"/>
      <c r="H58" s="47"/>
      <c r="I58" s="27"/>
      <c r="L58" s="27"/>
      <c r="O58" s="27"/>
      <c r="R58" s="27"/>
      <c r="U58" s="27"/>
    </row>
    <row r="59">
      <c r="C59" s="27"/>
      <c r="E59" s="44"/>
      <c r="F59" s="27"/>
      <c r="H59" s="47"/>
      <c r="I59" s="27"/>
      <c r="L59" s="27"/>
      <c r="O59" s="27"/>
      <c r="R59" s="27"/>
      <c r="U59" s="27"/>
    </row>
    <row r="60">
      <c r="C60" s="27"/>
      <c r="E60" s="44"/>
      <c r="F60" s="27"/>
      <c r="H60" s="47"/>
      <c r="I60" s="27"/>
      <c r="L60" s="27"/>
      <c r="O60" s="27"/>
      <c r="R60" s="27"/>
      <c r="U60" s="27"/>
    </row>
    <row r="61">
      <c r="C61" s="27"/>
      <c r="E61" s="44"/>
      <c r="F61" s="27"/>
      <c r="H61" s="47"/>
      <c r="I61" s="27"/>
      <c r="L61" s="27"/>
      <c r="O61" s="27"/>
      <c r="R61" s="27"/>
      <c r="U61" s="27"/>
    </row>
    <row r="62">
      <c r="C62" s="27"/>
      <c r="E62" s="44"/>
      <c r="F62" s="27"/>
      <c r="H62" s="47"/>
      <c r="I62" s="27"/>
      <c r="L62" s="27"/>
      <c r="O62" s="27"/>
      <c r="R62" s="27"/>
      <c r="U62" s="27"/>
    </row>
    <row r="63">
      <c r="C63" s="27"/>
      <c r="E63" s="44"/>
      <c r="F63" s="27"/>
      <c r="H63" s="47"/>
      <c r="I63" s="27"/>
      <c r="L63" s="27"/>
      <c r="O63" s="27"/>
      <c r="R63" s="27"/>
      <c r="U63" s="27"/>
    </row>
    <row r="64">
      <c r="C64" s="27"/>
      <c r="E64" s="44"/>
      <c r="F64" s="27"/>
      <c r="H64" s="47"/>
      <c r="I64" s="27"/>
      <c r="L64" s="27"/>
      <c r="O64" s="27"/>
      <c r="R64" s="27"/>
      <c r="U64" s="27"/>
    </row>
    <row r="65">
      <c r="C65" s="27"/>
      <c r="E65" s="44"/>
      <c r="F65" s="27"/>
      <c r="H65" s="47"/>
      <c r="I65" s="27"/>
      <c r="L65" s="27"/>
      <c r="O65" s="27"/>
      <c r="R65" s="27"/>
      <c r="U65" s="27"/>
    </row>
    <row r="66">
      <c r="C66" s="27"/>
      <c r="E66" s="44"/>
      <c r="F66" s="27"/>
      <c r="H66" s="47"/>
      <c r="I66" s="27"/>
      <c r="L66" s="27"/>
      <c r="O66" s="27"/>
      <c r="R66" s="27"/>
      <c r="U66" s="27"/>
    </row>
    <row r="67">
      <c r="C67" s="27"/>
      <c r="E67" s="44"/>
      <c r="F67" s="27"/>
      <c r="H67" s="47"/>
      <c r="I67" s="27"/>
      <c r="L67" s="27"/>
      <c r="O67" s="27"/>
      <c r="R67" s="27"/>
      <c r="U67" s="27"/>
    </row>
    <row r="68">
      <c r="C68" s="27"/>
      <c r="E68" s="44"/>
      <c r="F68" s="27"/>
      <c r="H68" s="47"/>
      <c r="I68" s="27"/>
      <c r="L68" s="27"/>
      <c r="O68" s="27"/>
      <c r="R68" s="27"/>
      <c r="U68" s="27"/>
    </row>
    <row r="69">
      <c r="C69" s="27"/>
      <c r="E69" s="44"/>
      <c r="F69" s="27"/>
      <c r="H69" s="47"/>
      <c r="I69" s="27"/>
      <c r="L69" s="27"/>
      <c r="O69" s="27"/>
      <c r="R69" s="27"/>
      <c r="U69" s="27"/>
    </row>
    <row r="70">
      <c r="C70" s="27"/>
      <c r="E70" s="44"/>
      <c r="F70" s="27"/>
      <c r="H70" s="47"/>
      <c r="I70" s="27"/>
      <c r="L70" s="27"/>
      <c r="O70" s="27"/>
      <c r="R70" s="27"/>
      <c r="U70" s="27"/>
    </row>
    <row r="71">
      <c r="C71" s="27"/>
      <c r="E71" s="44"/>
      <c r="F71" s="27"/>
      <c r="H71" s="47"/>
      <c r="I71" s="27"/>
      <c r="L71" s="27"/>
      <c r="O71" s="27"/>
      <c r="R71" s="27"/>
      <c r="U71" s="27"/>
    </row>
    <row r="72">
      <c r="C72" s="27"/>
      <c r="E72" s="44"/>
      <c r="F72" s="27"/>
      <c r="H72" s="47"/>
      <c r="I72" s="27"/>
      <c r="L72" s="27"/>
      <c r="O72" s="27"/>
      <c r="R72" s="27"/>
      <c r="U72" s="27"/>
    </row>
    <row r="73">
      <c r="C73" s="27"/>
      <c r="E73" s="44"/>
      <c r="F73" s="27"/>
      <c r="H73" s="47"/>
      <c r="I73" s="27"/>
      <c r="L73" s="27"/>
      <c r="O73" s="27"/>
      <c r="R73" s="27"/>
      <c r="U73" s="27"/>
    </row>
    <row r="74">
      <c r="C74" s="27"/>
      <c r="E74" s="44"/>
      <c r="F74" s="27"/>
      <c r="H74" s="47"/>
      <c r="I74" s="27"/>
      <c r="L74" s="27"/>
      <c r="O74" s="27"/>
      <c r="R74" s="27"/>
      <c r="U74" s="27"/>
    </row>
    <row r="75">
      <c r="C75" s="27"/>
      <c r="E75" s="44"/>
      <c r="F75" s="27"/>
      <c r="H75" s="47"/>
      <c r="I75" s="27"/>
      <c r="L75" s="27"/>
      <c r="O75" s="27"/>
      <c r="R75" s="27"/>
      <c r="U75" s="27"/>
    </row>
    <row r="76">
      <c r="C76" s="27"/>
      <c r="E76" s="44"/>
      <c r="F76" s="27"/>
      <c r="H76" s="47"/>
      <c r="I76" s="27"/>
      <c r="L76" s="27"/>
      <c r="O76" s="27"/>
      <c r="R76" s="27"/>
      <c r="U76" s="27"/>
    </row>
    <row r="77">
      <c r="C77" s="27"/>
      <c r="E77" s="44"/>
      <c r="F77" s="27"/>
      <c r="H77" s="47"/>
      <c r="I77" s="27"/>
      <c r="L77" s="27"/>
      <c r="O77" s="27"/>
      <c r="R77" s="27"/>
      <c r="U77" s="27"/>
    </row>
    <row r="78">
      <c r="C78" s="27"/>
      <c r="E78" s="44"/>
      <c r="F78" s="27"/>
      <c r="H78" s="47"/>
      <c r="I78" s="27"/>
      <c r="L78" s="27"/>
      <c r="O78" s="27"/>
      <c r="R78" s="27"/>
      <c r="U78" s="27"/>
    </row>
    <row r="79">
      <c r="C79" s="27"/>
      <c r="E79" s="44"/>
      <c r="F79" s="27"/>
      <c r="H79" s="47"/>
      <c r="I79" s="27"/>
      <c r="L79" s="27"/>
      <c r="O79" s="27"/>
      <c r="R79" s="27"/>
      <c r="U79" s="27"/>
    </row>
    <row r="80">
      <c r="C80" s="27"/>
      <c r="E80" s="44"/>
      <c r="F80" s="27"/>
      <c r="H80" s="47"/>
      <c r="I80" s="27"/>
      <c r="L80" s="27"/>
      <c r="O80" s="27"/>
      <c r="R80" s="27"/>
      <c r="U80" s="27"/>
    </row>
    <row r="81">
      <c r="C81" s="27"/>
      <c r="E81" s="44"/>
      <c r="F81" s="27"/>
      <c r="H81" s="47"/>
      <c r="I81" s="27"/>
      <c r="L81" s="27"/>
      <c r="O81" s="27"/>
      <c r="R81" s="27"/>
      <c r="U81" s="27"/>
    </row>
    <row r="82">
      <c r="C82" s="27"/>
      <c r="E82" s="44"/>
      <c r="F82" s="27"/>
      <c r="H82" s="47"/>
      <c r="I82" s="27"/>
      <c r="L82" s="27"/>
      <c r="O82" s="27"/>
      <c r="R82" s="27"/>
      <c r="U82" s="27"/>
    </row>
    <row r="83">
      <c r="C83" s="27"/>
      <c r="E83" s="44"/>
      <c r="F83" s="27"/>
      <c r="H83" s="47"/>
      <c r="I83" s="27"/>
      <c r="L83" s="27"/>
      <c r="O83" s="27"/>
      <c r="R83" s="27"/>
      <c r="U83" s="27"/>
    </row>
    <row r="84">
      <c r="C84" s="27"/>
      <c r="E84" s="44"/>
      <c r="F84" s="27"/>
      <c r="H84" s="47"/>
      <c r="I84" s="27"/>
      <c r="L84" s="27"/>
      <c r="O84" s="27"/>
      <c r="R84" s="27"/>
      <c r="U84" s="27"/>
    </row>
    <row r="85">
      <c r="C85" s="27"/>
      <c r="E85" s="44"/>
      <c r="F85" s="27"/>
      <c r="H85" s="47"/>
      <c r="I85" s="27"/>
      <c r="L85" s="27"/>
      <c r="O85" s="27"/>
      <c r="R85" s="27"/>
      <c r="U85" s="27"/>
    </row>
    <row r="86">
      <c r="C86" s="27"/>
      <c r="E86" s="44"/>
      <c r="F86" s="27"/>
      <c r="H86" s="47"/>
      <c r="I86" s="27"/>
      <c r="L86" s="27"/>
      <c r="O86" s="27"/>
      <c r="R86" s="27"/>
      <c r="U86" s="27"/>
    </row>
    <row r="87">
      <c r="C87" s="27"/>
      <c r="E87" s="44"/>
      <c r="F87" s="27"/>
      <c r="H87" s="47"/>
      <c r="I87" s="27"/>
      <c r="L87" s="27"/>
      <c r="O87" s="27"/>
      <c r="R87" s="27"/>
      <c r="U87" s="27"/>
    </row>
    <row r="88">
      <c r="C88" s="27"/>
      <c r="E88" s="44"/>
      <c r="F88" s="27"/>
      <c r="H88" s="47"/>
      <c r="I88" s="27"/>
      <c r="L88" s="27"/>
      <c r="O88" s="27"/>
      <c r="R88" s="27"/>
      <c r="U88" s="27"/>
    </row>
    <row r="89">
      <c r="C89" s="27"/>
      <c r="E89" s="44"/>
      <c r="F89" s="27"/>
      <c r="H89" s="47"/>
      <c r="I89" s="27"/>
      <c r="L89" s="27"/>
      <c r="O89" s="27"/>
      <c r="R89" s="27"/>
      <c r="U89" s="27"/>
    </row>
    <row r="90">
      <c r="C90" s="27"/>
      <c r="E90" s="44"/>
      <c r="F90" s="27"/>
      <c r="H90" s="47"/>
      <c r="I90" s="27"/>
      <c r="L90" s="27"/>
      <c r="O90" s="27"/>
      <c r="R90" s="27"/>
      <c r="U90" s="27"/>
    </row>
    <row r="91">
      <c r="C91" s="27"/>
      <c r="E91" s="44"/>
      <c r="F91" s="27"/>
      <c r="H91" s="47"/>
      <c r="I91" s="27"/>
      <c r="L91" s="27"/>
      <c r="O91" s="27"/>
      <c r="R91" s="27"/>
      <c r="U91" s="27"/>
    </row>
    <row r="92">
      <c r="C92" s="27"/>
      <c r="E92" s="44"/>
      <c r="F92" s="27"/>
      <c r="H92" s="47"/>
      <c r="I92" s="27"/>
      <c r="L92" s="27"/>
      <c r="O92" s="27"/>
      <c r="R92" s="27"/>
      <c r="U92" s="27"/>
    </row>
    <row r="93">
      <c r="C93" s="27"/>
      <c r="E93" s="44"/>
      <c r="F93" s="27"/>
      <c r="H93" s="47"/>
      <c r="I93" s="27"/>
      <c r="L93" s="27"/>
      <c r="O93" s="27"/>
      <c r="R93" s="27"/>
      <c r="U93" s="27"/>
    </row>
    <row r="94">
      <c r="C94" s="27"/>
      <c r="E94" s="44"/>
      <c r="F94" s="27"/>
      <c r="H94" s="47"/>
      <c r="I94" s="27"/>
      <c r="L94" s="27"/>
      <c r="O94" s="27"/>
      <c r="R94" s="27"/>
      <c r="U94" s="27"/>
    </row>
    <row r="95">
      <c r="C95" s="27"/>
      <c r="E95" s="44"/>
      <c r="F95" s="27"/>
      <c r="H95" s="47"/>
      <c r="I95" s="27"/>
      <c r="L95" s="27"/>
      <c r="O95" s="27"/>
      <c r="R95" s="27"/>
      <c r="U95" s="27"/>
    </row>
    <row r="96">
      <c r="C96" s="27"/>
      <c r="E96" s="44"/>
      <c r="F96" s="27"/>
      <c r="H96" s="47"/>
      <c r="I96" s="27"/>
      <c r="L96" s="27"/>
      <c r="O96" s="27"/>
      <c r="R96" s="27"/>
      <c r="U96" s="27"/>
    </row>
    <row r="97">
      <c r="C97" s="27"/>
      <c r="E97" s="44"/>
      <c r="F97" s="27"/>
      <c r="H97" s="47"/>
      <c r="I97" s="27"/>
      <c r="L97" s="27"/>
      <c r="O97" s="27"/>
      <c r="R97" s="27"/>
      <c r="U97" s="27"/>
    </row>
    <row r="98">
      <c r="C98" s="27"/>
      <c r="E98" s="44"/>
      <c r="F98" s="27"/>
      <c r="H98" s="47"/>
      <c r="I98" s="27"/>
      <c r="L98" s="27"/>
      <c r="O98" s="27"/>
      <c r="R98" s="27"/>
      <c r="U98" s="27"/>
    </row>
    <row r="99">
      <c r="C99" s="27"/>
      <c r="E99" s="44"/>
      <c r="F99" s="27"/>
      <c r="H99" s="47"/>
      <c r="I99" s="27"/>
      <c r="L99" s="27"/>
      <c r="O99" s="27"/>
      <c r="R99" s="27"/>
      <c r="U99" s="27"/>
    </row>
    <row r="100">
      <c r="C100" s="27"/>
      <c r="E100" s="44"/>
      <c r="F100" s="27"/>
      <c r="H100" s="47"/>
      <c r="I100" s="27"/>
      <c r="L100" s="27"/>
      <c r="O100" s="27"/>
      <c r="R100" s="27"/>
      <c r="U100" s="27"/>
    </row>
    <row r="101">
      <c r="C101" s="27"/>
      <c r="E101" s="44"/>
      <c r="F101" s="27"/>
      <c r="H101" s="47"/>
      <c r="I101" s="27"/>
      <c r="L101" s="27"/>
      <c r="O101" s="27"/>
      <c r="R101" s="27"/>
      <c r="U101" s="27"/>
    </row>
    <row r="102">
      <c r="C102" s="27"/>
      <c r="E102" s="44"/>
      <c r="F102" s="27"/>
      <c r="H102" s="47"/>
      <c r="I102" s="27"/>
      <c r="L102" s="27"/>
      <c r="O102" s="27"/>
      <c r="R102" s="27"/>
      <c r="U102" s="27"/>
    </row>
    <row r="103">
      <c r="C103" s="27"/>
      <c r="E103" s="44"/>
      <c r="F103" s="27"/>
      <c r="H103" s="47"/>
      <c r="I103" s="27"/>
      <c r="L103" s="27"/>
      <c r="O103" s="27"/>
      <c r="R103" s="27"/>
      <c r="U103" s="27"/>
    </row>
    <row r="104">
      <c r="C104" s="27"/>
      <c r="E104" s="44"/>
      <c r="F104" s="27"/>
      <c r="H104" s="47"/>
      <c r="I104" s="27"/>
      <c r="L104" s="27"/>
      <c r="O104" s="27"/>
      <c r="R104" s="27"/>
      <c r="U104" s="27"/>
    </row>
    <row r="105">
      <c r="C105" s="27"/>
      <c r="E105" s="44"/>
      <c r="F105" s="27"/>
      <c r="H105" s="47"/>
      <c r="I105" s="27"/>
      <c r="L105" s="27"/>
      <c r="O105" s="27"/>
      <c r="R105" s="27"/>
      <c r="U105" s="27"/>
    </row>
    <row r="106">
      <c r="C106" s="27"/>
      <c r="E106" s="44"/>
      <c r="F106" s="27"/>
      <c r="H106" s="47"/>
      <c r="I106" s="27"/>
      <c r="L106" s="27"/>
      <c r="O106" s="27"/>
      <c r="R106" s="27"/>
      <c r="U106" s="27"/>
    </row>
    <row r="107">
      <c r="C107" s="27"/>
      <c r="E107" s="44"/>
      <c r="F107" s="27"/>
      <c r="H107" s="47"/>
      <c r="I107" s="27"/>
      <c r="L107" s="27"/>
      <c r="O107" s="27"/>
      <c r="R107" s="27"/>
      <c r="U107" s="27"/>
    </row>
    <row r="108">
      <c r="C108" s="27"/>
      <c r="E108" s="44"/>
      <c r="F108" s="27"/>
      <c r="H108" s="47"/>
      <c r="I108" s="27"/>
      <c r="L108" s="27"/>
      <c r="O108" s="27"/>
      <c r="R108" s="27"/>
      <c r="U108" s="27"/>
    </row>
    <row r="109">
      <c r="C109" s="27"/>
      <c r="E109" s="44"/>
      <c r="F109" s="27"/>
      <c r="H109" s="47"/>
      <c r="I109" s="27"/>
      <c r="L109" s="27"/>
      <c r="O109" s="27"/>
      <c r="R109" s="27"/>
      <c r="U109" s="27"/>
    </row>
    <row r="110">
      <c r="C110" s="27"/>
      <c r="E110" s="44"/>
      <c r="F110" s="27"/>
      <c r="H110" s="47"/>
      <c r="I110" s="27"/>
      <c r="L110" s="27"/>
      <c r="O110" s="27"/>
      <c r="R110" s="27"/>
      <c r="U110" s="27"/>
    </row>
    <row r="111">
      <c r="C111" s="27"/>
      <c r="E111" s="44"/>
      <c r="F111" s="27"/>
      <c r="H111" s="47"/>
      <c r="I111" s="27"/>
      <c r="L111" s="27"/>
      <c r="O111" s="27"/>
      <c r="R111" s="27"/>
      <c r="U111" s="27"/>
    </row>
    <row r="112">
      <c r="C112" s="27"/>
      <c r="E112" s="44"/>
      <c r="F112" s="27"/>
      <c r="H112" s="47"/>
      <c r="I112" s="27"/>
      <c r="L112" s="27"/>
      <c r="O112" s="27"/>
      <c r="R112" s="27"/>
      <c r="U112" s="27"/>
    </row>
    <row r="113">
      <c r="C113" s="27"/>
      <c r="E113" s="44"/>
      <c r="F113" s="27"/>
      <c r="H113" s="47"/>
      <c r="I113" s="27"/>
      <c r="L113" s="27"/>
      <c r="O113" s="27"/>
      <c r="R113" s="27"/>
      <c r="U113" s="27"/>
    </row>
    <row r="114">
      <c r="C114" s="27"/>
      <c r="E114" s="44"/>
      <c r="F114" s="27"/>
      <c r="H114" s="47"/>
      <c r="I114" s="27"/>
      <c r="L114" s="27"/>
      <c r="O114" s="27"/>
      <c r="R114" s="27"/>
      <c r="U114" s="27"/>
    </row>
    <row r="115">
      <c r="C115" s="27"/>
      <c r="E115" s="44"/>
      <c r="F115" s="27"/>
      <c r="H115" s="47"/>
      <c r="I115" s="27"/>
      <c r="L115" s="27"/>
      <c r="O115" s="27"/>
      <c r="R115" s="27"/>
      <c r="U115" s="27"/>
    </row>
    <row r="116">
      <c r="C116" s="27"/>
      <c r="E116" s="44"/>
      <c r="F116" s="27"/>
      <c r="H116" s="47"/>
      <c r="I116" s="27"/>
      <c r="L116" s="27"/>
      <c r="O116" s="27"/>
      <c r="R116" s="27"/>
      <c r="U116" s="27"/>
    </row>
    <row r="117">
      <c r="C117" s="27"/>
      <c r="E117" s="44"/>
      <c r="F117" s="27"/>
      <c r="H117" s="47"/>
      <c r="I117" s="27"/>
      <c r="L117" s="27"/>
      <c r="O117" s="27"/>
      <c r="R117" s="27"/>
      <c r="U117" s="27"/>
    </row>
    <row r="118">
      <c r="C118" s="27"/>
      <c r="E118" s="44"/>
      <c r="F118" s="27"/>
      <c r="H118" s="47"/>
      <c r="I118" s="27"/>
      <c r="L118" s="27"/>
      <c r="O118" s="27"/>
      <c r="R118" s="27"/>
      <c r="U118" s="27"/>
    </row>
    <row r="119">
      <c r="C119" s="27"/>
      <c r="E119" s="44"/>
      <c r="F119" s="27"/>
      <c r="H119" s="47"/>
      <c r="I119" s="27"/>
      <c r="L119" s="27"/>
      <c r="O119" s="27"/>
      <c r="R119" s="27"/>
      <c r="U119" s="27"/>
    </row>
    <row r="120">
      <c r="C120" s="27"/>
      <c r="E120" s="44"/>
      <c r="F120" s="27"/>
      <c r="H120" s="47"/>
      <c r="I120" s="27"/>
      <c r="L120" s="27"/>
      <c r="O120" s="27"/>
      <c r="R120" s="27"/>
      <c r="U120" s="27"/>
    </row>
    <row r="121">
      <c r="C121" s="27"/>
      <c r="E121" s="44"/>
      <c r="F121" s="27"/>
      <c r="H121" s="47"/>
      <c r="I121" s="27"/>
      <c r="L121" s="27"/>
      <c r="O121" s="27"/>
      <c r="R121" s="27"/>
      <c r="U121" s="27"/>
    </row>
    <row r="122">
      <c r="C122" s="27"/>
      <c r="E122" s="44"/>
      <c r="F122" s="27"/>
      <c r="H122" s="47"/>
      <c r="I122" s="27"/>
      <c r="L122" s="27"/>
      <c r="O122" s="27"/>
      <c r="R122" s="27"/>
      <c r="U122" s="27"/>
    </row>
    <row r="123">
      <c r="C123" s="27"/>
      <c r="E123" s="44"/>
      <c r="F123" s="27"/>
      <c r="H123" s="47"/>
      <c r="I123" s="27"/>
      <c r="L123" s="27"/>
      <c r="O123" s="27"/>
      <c r="R123" s="27"/>
      <c r="U123" s="27"/>
    </row>
    <row r="124">
      <c r="C124" s="27"/>
      <c r="E124" s="44"/>
      <c r="F124" s="27"/>
      <c r="H124" s="47"/>
      <c r="I124" s="27"/>
      <c r="L124" s="27"/>
      <c r="O124" s="27"/>
      <c r="R124" s="27"/>
      <c r="U124" s="27"/>
    </row>
    <row r="125">
      <c r="C125" s="27"/>
      <c r="E125" s="44"/>
      <c r="F125" s="27"/>
      <c r="H125" s="47"/>
      <c r="I125" s="27"/>
      <c r="L125" s="27"/>
      <c r="O125" s="27"/>
      <c r="R125" s="27"/>
      <c r="U125" s="27"/>
    </row>
    <row r="126">
      <c r="C126" s="27"/>
      <c r="E126" s="44"/>
      <c r="F126" s="27"/>
      <c r="H126" s="47"/>
      <c r="I126" s="27"/>
      <c r="L126" s="27"/>
      <c r="O126" s="27"/>
      <c r="R126" s="27"/>
      <c r="U126" s="27"/>
    </row>
    <row r="127">
      <c r="C127" s="27"/>
      <c r="E127" s="44"/>
      <c r="F127" s="27"/>
      <c r="H127" s="47"/>
      <c r="I127" s="27"/>
      <c r="L127" s="27"/>
      <c r="O127" s="27"/>
      <c r="R127" s="27"/>
      <c r="U127" s="27"/>
    </row>
    <row r="128">
      <c r="C128" s="27"/>
      <c r="E128" s="44"/>
      <c r="F128" s="27"/>
      <c r="H128" s="47"/>
      <c r="I128" s="27"/>
      <c r="L128" s="27"/>
      <c r="O128" s="27"/>
      <c r="R128" s="27"/>
      <c r="U128" s="27"/>
    </row>
    <row r="129">
      <c r="C129" s="27"/>
      <c r="E129" s="44"/>
      <c r="F129" s="27"/>
      <c r="H129" s="47"/>
      <c r="I129" s="27"/>
      <c r="L129" s="27"/>
      <c r="O129" s="27"/>
      <c r="R129" s="27"/>
      <c r="U129" s="27"/>
    </row>
    <row r="130">
      <c r="C130" s="27"/>
      <c r="E130" s="44"/>
      <c r="F130" s="27"/>
      <c r="H130" s="47"/>
      <c r="I130" s="27"/>
      <c r="L130" s="27"/>
      <c r="O130" s="27"/>
      <c r="R130" s="27"/>
      <c r="U130" s="27"/>
    </row>
    <row r="131">
      <c r="C131" s="27"/>
      <c r="E131" s="44"/>
      <c r="F131" s="27"/>
      <c r="H131" s="47"/>
      <c r="I131" s="27"/>
      <c r="L131" s="27"/>
      <c r="O131" s="27"/>
      <c r="R131" s="27"/>
      <c r="U131" s="27"/>
    </row>
    <row r="132">
      <c r="C132" s="27"/>
      <c r="E132" s="44"/>
      <c r="F132" s="27"/>
      <c r="H132" s="47"/>
      <c r="I132" s="27"/>
      <c r="L132" s="27"/>
      <c r="O132" s="27"/>
      <c r="R132" s="27"/>
      <c r="U132" s="27"/>
    </row>
    <row r="133">
      <c r="C133" s="27"/>
      <c r="E133" s="44"/>
      <c r="F133" s="27"/>
      <c r="H133" s="47"/>
      <c r="I133" s="27"/>
      <c r="L133" s="27"/>
      <c r="O133" s="27"/>
      <c r="R133" s="27"/>
      <c r="U133" s="27"/>
    </row>
    <row r="134">
      <c r="C134" s="27"/>
      <c r="E134" s="44"/>
      <c r="F134" s="27"/>
      <c r="H134" s="47"/>
      <c r="I134" s="27"/>
      <c r="L134" s="27"/>
      <c r="O134" s="27"/>
      <c r="R134" s="27"/>
      <c r="U134" s="27"/>
    </row>
    <row r="135">
      <c r="C135" s="27"/>
      <c r="E135" s="44"/>
      <c r="F135" s="27"/>
      <c r="H135" s="47"/>
      <c r="I135" s="27"/>
      <c r="L135" s="27"/>
      <c r="O135" s="27"/>
      <c r="R135" s="27"/>
      <c r="U135" s="27"/>
    </row>
    <row r="136">
      <c r="C136" s="27"/>
      <c r="E136" s="44"/>
      <c r="F136" s="27"/>
      <c r="H136" s="47"/>
      <c r="I136" s="27"/>
      <c r="L136" s="27"/>
      <c r="O136" s="27"/>
      <c r="R136" s="27"/>
      <c r="U136" s="27"/>
    </row>
    <row r="137">
      <c r="C137" s="27"/>
      <c r="E137" s="44"/>
      <c r="F137" s="27"/>
      <c r="H137" s="47"/>
      <c r="I137" s="27"/>
      <c r="L137" s="27"/>
      <c r="O137" s="27"/>
      <c r="R137" s="27"/>
      <c r="U137" s="27"/>
    </row>
    <row r="138">
      <c r="C138" s="27"/>
      <c r="E138" s="44"/>
      <c r="F138" s="27"/>
      <c r="H138" s="47"/>
      <c r="I138" s="27"/>
      <c r="L138" s="27"/>
      <c r="O138" s="27"/>
      <c r="R138" s="27"/>
      <c r="U138" s="27"/>
    </row>
    <row r="139">
      <c r="C139" s="27"/>
      <c r="E139" s="44"/>
      <c r="F139" s="27"/>
      <c r="H139" s="47"/>
      <c r="I139" s="27"/>
      <c r="L139" s="27"/>
      <c r="O139" s="27"/>
      <c r="R139" s="27"/>
      <c r="U139" s="27"/>
    </row>
    <row r="140">
      <c r="C140" s="27"/>
      <c r="E140" s="44"/>
      <c r="F140" s="27"/>
      <c r="H140" s="47"/>
      <c r="I140" s="27"/>
      <c r="L140" s="27"/>
      <c r="O140" s="27"/>
      <c r="R140" s="27"/>
      <c r="U140" s="27"/>
    </row>
    <row r="141">
      <c r="C141" s="27"/>
      <c r="E141" s="44"/>
      <c r="F141" s="27"/>
      <c r="H141" s="47"/>
      <c r="I141" s="27"/>
      <c r="L141" s="27"/>
      <c r="O141" s="27"/>
      <c r="R141" s="27"/>
      <c r="U141" s="27"/>
    </row>
    <row r="142">
      <c r="C142" s="27"/>
      <c r="E142" s="44"/>
      <c r="F142" s="27"/>
      <c r="H142" s="47"/>
      <c r="I142" s="27"/>
      <c r="L142" s="27"/>
      <c r="O142" s="27"/>
      <c r="R142" s="27"/>
      <c r="U142" s="27"/>
    </row>
    <row r="143">
      <c r="C143" s="27"/>
      <c r="E143" s="44"/>
      <c r="F143" s="27"/>
      <c r="H143" s="47"/>
      <c r="I143" s="27"/>
      <c r="L143" s="27"/>
      <c r="O143" s="27"/>
      <c r="R143" s="27"/>
      <c r="U143" s="27"/>
    </row>
    <row r="144">
      <c r="C144" s="27"/>
      <c r="E144" s="44"/>
      <c r="F144" s="27"/>
      <c r="H144" s="47"/>
      <c r="I144" s="27"/>
      <c r="L144" s="27"/>
      <c r="O144" s="27"/>
      <c r="R144" s="27"/>
      <c r="U144" s="27"/>
    </row>
    <row r="145">
      <c r="C145" s="27"/>
      <c r="E145" s="44"/>
      <c r="F145" s="27"/>
      <c r="H145" s="47"/>
      <c r="I145" s="27"/>
      <c r="L145" s="27"/>
      <c r="O145" s="27"/>
      <c r="R145" s="27"/>
      <c r="U145" s="27"/>
    </row>
    <row r="146">
      <c r="C146" s="27"/>
      <c r="E146" s="44"/>
      <c r="F146" s="27"/>
      <c r="H146" s="47"/>
      <c r="I146" s="27"/>
      <c r="L146" s="27"/>
      <c r="O146" s="27"/>
      <c r="R146" s="27"/>
      <c r="U146" s="27"/>
    </row>
    <row r="147">
      <c r="C147" s="27"/>
      <c r="E147" s="44"/>
      <c r="F147" s="27"/>
      <c r="H147" s="47"/>
      <c r="I147" s="27"/>
      <c r="L147" s="27"/>
      <c r="O147" s="27"/>
      <c r="R147" s="27"/>
      <c r="U147" s="27"/>
    </row>
    <row r="148">
      <c r="C148" s="27"/>
      <c r="E148" s="44"/>
      <c r="F148" s="27"/>
      <c r="H148" s="47"/>
      <c r="I148" s="27"/>
      <c r="L148" s="27"/>
      <c r="O148" s="27"/>
      <c r="R148" s="27"/>
      <c r="U148" s="27"/>
    </row>
    <row r="149">
      <c r="C149" s="27"/>
      <c r="E149" s="44"/>
      <c r="F149" s="27"/>
      <c r="H149" s="47"/>
      <c r="I149" s="27"/>
      <c r="L149" s="27"/>
      <c r="O149" s="27"/>
      <c r="R149" s="27"/>
      <c r="U149" s="27"/>
    </row>
    <row r="150">
      <c r="C150" s="27"/>
      <c r="E150" s="44"/>
      <c r="F150" s="27"/>
      <c r="H150" s="47"/>
      <c r="I150" s="27"/>
      <c r="L150" s="27"/>
      <c r="O150" s="27"/>
      <c r="R150" s="27"/>
      <c r="U150" s="27"/>
    </row>
    <row r="151">
      <c r="C151" s="27"/>
      <c r="E151" s="44"/>
      <c r="F151" s="27"/>
      <c r="H151" s="47"/>
      <c r="I151" s="27"/>
      <c r="L151" s="27"/>
      <c r="O151" s="27"/>
      <c r="R151" s="27"/>
      <c r="U151" s="27"/>
    </row>
    <row r="152">
      <c r="C152" s="27"/>
      <c r="E152" s="44"/>
      <c r="F152" s="27"/>
      <c r="H152" s="47"/>
      <c r="I152" s="27"/>
      <c r="L152" s="27"/>
      <c r="O152" s="27"/>
      <c r="R152" s="27"/>
      <c r="U152" s="27"/>
    </row>
    <row r="153">
      <c r="C153" s="27"/>
      <c r="E153" s="44"/>
      <c r="F153" s="27"/>
      <c r="H153" s="47"/>
      <c r="I153" s="27"/>
      <c r="L153" s="27"/>
      <c r="O153" s="27"/>
      <c r="R153" s="27"/>
      <c r="U153" s="27"/>
    </row>
    <row r="154">
      <c r="C154" s="27"/>
      <c r="E154" s="44"/>
      <c r="F154" s="27"/>
      <c r="H154" s="47"/>
      <c r="I154" s="27"/>
      <c r="L154" s="27"/>
      <c r="O154" s="27"/>
      <c r="R154" s="27"/>
      <c r="U154" s="27"/>
    </row>
    <row r="155">
      <c r="C155" s="27"/>
      <c r="E155" s="44"/>
      <c r="F155" s="27"/>
      <c r="H155" s="47"/>
      <c r="I155" s="27"/>
      <c r="L155" s="27"/>
      <c r="O155" s="27"/>
      <c r="R155" s="27"/>
      <c r="U155" s="27"/>
    </row>
    <row r="156">
      <c r="C156" s="27"/>
      <c r="E156" s="44"/>
      <c r="F156" s="27"/>
      <c r="H156" s="47"/>
      <c r="I156" s="27"/>
      <c r="L156" s="27"/>
      <c r="O156" s="27"/>
      <c r="R156" s="27"/>
      <c r="U156" s="27"/>
    </row>
    <row r="157">
      <c r="C157" s="27"/>
      <c r="E157" s="44"/>
      <c r="F157" s="27"/>
      <c r="H157" s="47"/>
      <c r="I157" s="27"/>
      <c r="L157" s="27"/>
      <c r="O157" s="27"/>
      <c r="R157" s="27"/>
      <c r="U157" s="27"/>
    </row>
    <row r="158">
      <c r="C158" s="27"/>
      <c r="E158" s="44"/>
      <c r="F158" s="27"/>
      <c r="H158" s="47"/>
      <c r="I158" s="27"/>
      <c r="L158" s="27"/>
      <c r="O158" s="27"/>
      <c r="R158" s="27"/>
      <c r="U158" s="27"/>
    </row>
    <row r="159">
      <c r="C159" s="27"/>
      <c r="E159" s="44"/>
      <c r="F159" s="27"/>
      <c r="H159" s="47"/>
      <c r="I159" s="27"/>
      <c r="L159" s="27"/>
      <c r="O159" s="27"/>
      <c r="R159" s="27"/>
      <c r="U159" s="27"/>
    </row>
    <row r="160">
      <c r="C160" s="27"/>
      <c r="E160" s="44"/>
      <c r="F160" s="27"/>
      <c r="H160" s="47"/>
      <c r="I160" s="27"/>
      <c r="L160" s="27"/>
      <c r="O160" s="27"/>
      <c r="R160" s="27"/>
      <c r="U160" s="27"/>
    </row>
    <row r="161">
      <c r="C161" s="27"/>
      <c r="E161" s="44"/>
      <c r="F161" s="27"/>
      <c r="H161" s="47"/>
      <c r="I161" s="27"/>
      <c r="L161" s="27"/>
      <c r="O161" s="27"/>
      <c r="R161" s="27"/>
      <c r="U161" s="27"/>
    </row>
    <row r="162">
      <c r="C162" s="27"/>
      <c r="E162" s="44"/>
      <c r="F162" s="27"/>
      <c r="H162" s="47"/>
      <c r="I162" s="27"/>
      <c r="L162" s="27"/>
      <c r="O162" s="27"/>
      <c r="R162" s="27"/>
      <c r="U162" s="27"/>
    </row>
    <row r="163">
      <c r="C163" s="27"/>
      <c r="E163" s="44"/>
      <c r="F163" s="27"/>
      <c r="H163" s="47"/>
      <c r="I163" s="27"/>
      <c r="L163" s="27"/>
      <c r="O163" s="27"/>
      <c r="R163" s="27"/>
      <c r="U163" s="27"/>
    </row>
    <row r="164">
      <c r="C164" s="27"/>
      <c r="E164" s="44"/>
      <c r="F164" s="27"/>
      <c r="H164" s="47"/>
      <c r="I164" s="27"/>
      <c r="L164" s="27"/>
      <c r="O164" s="27"/>
      <c r="R164" s="27"/>
      <c r="U164" s="27"/>
    </row>
    <row r="165">
      <c r="C165" s="27"/>
      <c r="E165" s="44"/>
      <c r="F165" s="27"/>
      <c r="H165" s="47"/>
      <c r="I165" s="27"/>
      <c r="L165" s="27"/>
      <c r="O165" s="27"/>
      <c r="R165" s="27"/>
      <c r="U165" s="27"/>
    </row>
    <row r="166">
      <c r="C166" s="27"/>
      <c r="E166" s="44"/>
      <c r="F166" s="27"/>
      <c r="H166" s="47"/>
      <c r="I166" s="27"/>
      <c r="L166" s="27"/>
      <c r="O166" s="27"/>
      <c r="R166" s="27"/>
      <c r="U166" s="27"/>
    </row>
    <row r="167">
      <c r="C167" s="27"/>
      <c r="E167" s="44"/>
      <c r="F167" s="27"/>
      <c r="H167" s="47"/>
      <c r="I167" s="27"/>
      <c r="L167" s="27"/>
      <c r="O167" s="27"/>
      <c r="R167" s="27"/>
      <c r="U167" s="27"/>
    </row>
    <row r="168">
      <c r="C168" s="27"/>
      <c r="E168" s="44"/>
      <c r="F168" s="27"/>
      <c r="H168" s="47"/>
      <c r="I168" s="27"/>
      <c r="L168" s="27"/>
      <c r="O168" s="27"/>
      <c r="R168" s="27"/>
      <c r="U168" s="27"/>
    </row>
    <row r="169">
      <c r="C169" s="27"/>
      <c r="E169" s="44"/>
      <c r="F169" s="27"/>
      <c r="H169" s="47"/>
      <c r="I169" s="27"/>
      <c r="L169" s="27"/>
      <c r="O169" s="27"/>
      <c r="R169" s="27"/>
      <c r="U169" s="27"/>
    </row>
    <row r="170">
      <c r="C170" s="27"/>
      <c r="E170" s="44"/>
      <c r="F170" s="27"/>
      <c r="H170" s="47"/>
      <c r="I170" s="27"/>
      <c r="L170" s="27"/>
      <c r="O170" s="27"/>
      <c r="R170" s="27"/>
      <c r="U170" s="27"/>
    </row>
    <row r="171">
      <c r="C171" s="27"/>
      <c r="E171" s="44"/>
      <c r="F171" s="27"/>
      <c r="H171" s="47"/>
      <c r="I171" s="27"/>
      <c r="L171" s="27"/>
      <c r="O171" s="27"/>
      <c r="R171" s="27"/>
      <c r="U171" s="27"/>
    </row>
    <row r="172">
      <c r="C172" s="27"/>
      <c r="E172" s="44"/>
      <c r="F172" s="27"/>
      <c r="H172" s="47"/>
      <c r="I172" s="27"/>
      <c r="L172" s="27"/>
      <c r="O172" s="27"/>
      <c r="R172" s="27"/>
      <c r="U172" s="27"/>
    </row>
    <row r="173">
      <c r="C173" s="27"/>
      <c r="E173" s="44"/>
      <c r="F173" s="27"/>
      <c r="H173" s="47"/>
      <c r="I173" s="27"/>
      <c r="L173" s="27"/>
      <c r="O173" s="27"/>
      <c r="R173" s="27"/>
      <c r="U173" s="27"/>
    </row>
    <row r="174">
      <c r="C174" s="27"/>
      <c r="E174" s="44"/>
      <c r="F174" s="27"/>
      <c r="H174" s="47"/>
      <c r="I174" s="27"/>
      <c r="L174" s="27"/>
      <c r="O174" s="27"/>
      <c r="R174" s="27"/>
      <c r="U174" s="27"/>
    </row>
    <row r="175">
      <c r="C175" s="27"/>
      <c r="E175" s="44"/>
      <c r="F175" s="27"/>
      <c r="H175" s="47"/>
      <c r="I175" s="27"/>
      <c r="L175" s="27"/>
      <c r="O175" s="27"/>
      <c r="R175" s="27"/>
      <c r="U175" s="27"/>
    </row>
    <row r="176">
      <c r="C176" s="27"/>
      <c r="E176" s="44"/>
      <c r="F176" s="27"/>
      <c r="H176" s="47"/>
      <c r="I176" s="27"/>
      <c r="L176" s="27"/>
      <c r="O176" s="27"/>
      <c r="R176" s="27"/>
      <c r="U176" s="27"/>
    </row>
    <row r="177">
      <c r="C177" s="27"/>
      <c r="E177" s="44"/>
      <c r="F177" s="27"/>
      <c r="H177" s="47"/>
      <c r="I177" s="27"/>
      <c r="L177" s="27"/>
      <c r="O177" s="27"/>
      <c r="R177" s="27"/>
      <c r="U177" s="27"/>
    </row>
    <row r="178">
      <c r="C178" s="27"/>
      <c r="E178" s="44"/>
      <c r="F178" s="27"/>
      <c r="H178" s="47"/>
      <c r="I178" s="27"/>
      <c r="L178" s="27"/>
      <c r="O178" s="27"/>
      <c r="R178" s="27"/>
      <c r="U178" s="27"/>
    </row>
    <row r="179">
      <c r="C179" s="27"/>
      <c r="E179" s="44"/>
      <c r="F179" s="27"/>
      <c r="H179" s="47"/>
      <c r="I179" s="27"/>
      <c r="L179" s="27"/>
      <c r="O179" s="27"/>
      <c r="R179" s="27"/>
      <c r="U179" s="27"/>
    </row>
    <row r="180">
      <c r="C180" s="27"/>
      <c r="E180" s="44"/>
      <c r="F180" s="27"/>
      <c r="H180" s="47"/>
      <c r="I180" s="27"/>
      <c r="L180" s="27"/>
      <c r="O180" s="27"/>
      <c r="R180" s="27"/>
      <c r="U180" s="27"/>
    </row>
    <row r="181">
      <c r="C181" s="27"/>
      <c r="E181" s="44"/>
      <c r="F181" s="27"/>
      <c r="H181" s="47"/>
      <c r="I181" s="27"/>
      <c r="L181" s="27"/>
      <c r="O181" s="27"/>
      <c r="R181" s="27"/>
      <c r="U181" s="27"/>
    </row>
    <row r="182">
      <c r="C182" s="27"/>
      <c r="E182" s="44"/>
      <c r="F182" s="27"/>
      <c r="H182" s="47"/>
      <c r="I182" s="27"/>
      <c r="L182" s="27"/>
      <c r="O182" s="27"/>
      <c r="R182" s="27"/>
      <c r="U182" s="27"/>
    </row>
    <row r="183">
      <c r="C183" s="27"/>
      <c r="E183" s="44"/>
      <c r="F183" s="27"/>
      <c r="H183" s="47"/>
      <c r="I183" s="27"/>
      <c r="L183" s="27"/>
      <c r="O183" s="27"/>
      <c r="R183" s="27"/>
      <c r="U183" s="27"/>
    </row>
    <row r="184">
      <c r="C184" s="27"/>
      <c r="E184" s="44"/>
      <c r="F184" s="27"/>
      <c r="H184" s="47"/>
      <c r="I184" s="27"/>
      <c r="L184" s="27"/>
      <c r="O184" s="27"/>
      <c r="R184" s="27"/>
      <c r="U184" s="27"/>
    </row>
    <row r="185">
      <c r="C185" s="27"/>
      <c r="E185" s="44"/>
      <c r="F185" s="27"/>
      <c r="H185" s="47"/>
      <c r="I185" s="27"/>
      <c r="L185" s="27"/>
      <c r="O185" s="27"/>
      <c r="R185" s="27"/>
      <c r="U185" s="27"/>
    </row>
    <row r="186">
      <c r="C186" s="27"/>
      <c r="E186" s="44"/>
      <c r="F186" s="27"/>
      <c r="H186" s="47"/>
      <c r="I186" s="27"/>
      <c r="L186" s="27"/>
      <c r="O186" s="27"/>
      <c r="R186" s="27"/>
      <c r="U186" s="27"/>
    </row>
    <row r="187">
      <c r="C187" s="27"/>
      <c r="E187" s="44"/>
      <c r="F187" s="27"/>
      <c r="H187" s="47"/>
      <c r="I187" s="27"/>
      <c r="L187" s="27"/>
      <c r="O187" s="27"/>
      <c r="R187" s="27"/>
      <c r="U187" s="27"/>
    </row>
    <row r="188">
      <c r="C188" s="27"/>
      <c r="E188" s="44"/>
      <c r="F188" s="27"/>
      <c r="H188" s="47"/>
      <c r="I188" s="27"/>
      <c r="L188" s="27"/>
      <c r="O188" s="27"/>
      <c r="R188" s="27"/>
      <c r="U188" s="27"/>
    </row>
    <row r="189">
      <c r="C189" s="27"/>
      <c r="E189" s="44"/>
      <c r="F189" s="27"/>
      <c r="H189" s="47"/>
      <c r="I189" s="27"/>
      <c r="L189" s="27"/>
      <c r="O189" s="27"/>
      <c r="R189" s="27"/>
      <c r="U189" s="27"/>
    </row>
    <row r="190">
      <c r="C190" s="27"/>
      <c r="E190" s="44"/>
      <c r="F190" s="27"/>
      <c r="H190" s="47"/>
      <c r="I190" s="27"/>
      <c r="L190" s="27"/>
      <c r="O190" s="27"/>
      <c r="R190" s="27"/>
      <c r="U190" s="27"/>
    </row>
    <row r="191">
      <c r="C191" s="27"/>
      <c r="E191" s="44"/>
      <c r="F191" s="27"/>
      <c r="H191" s="47"/>
      <c r="I191" s="27"/>
      <c r="L191" s="27"/>
      <c r="O191" s="27"/>
      <c r="R191" s="27"/>
      <c r="U191" s="27"/>
    </row>
    <row r="192">
      <c r="C192" s="27"/>
      <c r="E192" s="44"/>
      <c r="F192" s="27"/>
      <c r="H192" s="47"/>
      <c r="I192" s="27"/>
      <c r="L192" s="27"/>
      <c r="O192" s="27"/>
      <c r="R192" s="27"/>
      <c r="U192" s="27"/>
    </row>
    <row r="193">
      <c r="C193" s="27"/>
      <c r="E193" s="44"/>
      <c r="F193" s="27"/>
      <c r="H193" s="47"/>
      <c r="I193" s="27"/>
      <c r="L193" s="27"/>
      <c r="O193" s="27"/>
      <c r="R193" s="27"/>
      <c r="U193" s="27"/>
    </row>
    <row r="194">
      <c r="C194" s="27"/>
      <c r="E194" s="44"/>
      <c r="F194" s="27"/>
      <c r="H194" s="47"/>
      <c r="I194" s="27"/>
      <c r="L194" s="27"/>
      <c r="O194" s="27"/>
      <c r="R194" s="27"/>
      <c r="U194" s="27"/>
    </row>
    <row r="195">
      <c r="C195" s="27"/>
      <c r="E195" s="44"/>
      <c r="F195" s="27"/>
      <c r="H195" s="47"/>
      <c r="I195" s="27"/>
      <c r="L195" s="27"/>
      <c r="O195" s="27"/>
      <c r="R195" s="27"/>
      <c r="U195" s="27"/>
    </row>
    <row r="196">
      <c r="C196" s="27"/>
      <c r="E196" s="44"/>
      <c r="F196" s="27"/>
      <c r="H196" s="47"/>
      <c r="I196" s="27"/>
      <c r="L196" s="27"/>
      <c r="O196" s="27"/>
      <c r="R196" s="27"/>
      <c r="U196" s="27"/>
    </row>
    <row r="197">
      <c r="C197" s="27"/>
      <c r="E197" s="44"/>
      <c r="F197" s="27"/>
      <c r="H197" s="47"/>
      <c r="I197" s="27"/>
      <c r="L197" s="27"/>
      <c r="O197" s="27"/>
      <c r="R197" s="27"/>
      <c r="U197" s="27"/>
    </row>
    <row r="198">
      <c r="C198" s="27"/>
      <c r="E198" s="44"/>
      <c r="F198" s="27"/>
      <c r="H198" s="47"/>
      <c r="I198" s="27"/>
      <c r="L198" s="27"/>
      <c r="O198" s="27"/>
      <c r="R198" s="27"/>
      <c r="U198" s="27"/>
    </row>
    <row r="199">
      <c r="C199" s="27"/>
      <c r="E199" s="44"/>
      <c r="F199" s="27"/>
      <c r="H199" s="47"/>
      <c r="I199" s="27"/>
      <c r="L199" s="27"/>
      <c r="O199" s="27"/>
      <c r="R199" s="27"/>
      <c r="U199" s="27"/>
    </row>
    <row r="200">
      <c r="C200" s="27"/>
      <c r="E200" s="44"/>
      <c r="F200" s="27"/>
      <c r="H200" s="47"/>
      <c r="I200" s="27"/>
      <c r="L200" s="27"/>
      <c r="O200" s="27"/>
      <c r="R200" s="27"/>
      <c r="U200" s="27"/>
    </row>
    <row r="201">
      <c r="C201" s="27"/>
      <c r="E201" s="44"/>
      <c r="F201" s="27"/>
      <c r="H201" s="47"/>
      <c r="I201" s="27"/>
      <c r="L201" s="27"/>
      <c r="O201" s="27"/>
      <c r="R201" s="27"/>
      <c r="U201" s="27"/>
    </row>
    <row r="202">
      <c r="C202" s="27"/>
      <c r="E202" s="44"/>
      <c r="F202" s="27"/>
      <c r="H202" s="47"/>
      <c r="I202" s="27"/>
      <c r="L202" s="27"/>
      <c r="O202" s="27"/>
      <c r="R202" s="27"/>
      <c r="U202" s="27"/>
    </row>
    <row r="203">
      <c r="C203" s="27"/>
      <c r="E203" s="44"/>
      <c r="F203" s="27"/>
      <c r="H203" s="47"/>
      <c r="I203" s="27"/>
      <c r="L203" s="27"/>
      <c r="O203" s="27"/>
      <c r="R203" s="27"/>
      <c r="U203" s="27"/>
    </row>
    <row r="204">
      <c r="C204" s="27"/>
      <c r="E204" s="44"/>
      <c r="F204" s="27"/>
      <c r="H204" s="47"/>
      <c r="I204" s="27"/>
      <c r="L204" s="27"/>
      <c r="O204" s="27"/>
      <c r="R204" s="27"/>
      <c r="U204" s="27"/>
    </row>
    <row r="205">
      <c r="C205" s="27"/>
      <c r="E205" s="44"/>
      <c r="F205" s="27"/>
      <c r="H205" s="47"/>
      <c r="I205" s="27"/>
      <c r="L205" s="27"/>
      <c r="O205" s="27"/>
      <c r="R205" s="27"/>
      <c r="U205" s="27"/>
    </row>
    <row r="206">
      <c r="C206" s="27"/>
      <c r="E206" s="44"/>
      <c r="F206" s="27"/>
      <c r="H206" s="47"/>
      <c r="I206" s="27"/>
      <c r="L206" s="27"/>
      <c r="O206" s="27"/>
      <c r="R206" s="27"/>
      <c r="U206" s="27"/>
    </row>
    <row r="207">
      <c r="C207" s="27"/>
      <c r="E207" s="44"/>
      <c r="F207" s="27"/>
      <c r="H207" s="47"/>
      <c r="I207" s="27"/>
      <c r="L207" s="27"/>
      <c r="O207" s="27"/>
      <c r="R207" s="27"/>
      <c r="U207" s="27"/>
    </row>
    <row r="208">
      <c r="C208" s="27"/>
      <c r="E208" s="44"/>
      <c r="F208" s="27"/>
      <c r="H208" s="47"/>
      <c r="I208" s="27"/>
      <c r="L208" s="27"/>
      <c r="O208" s="27"/>
      <c r="R208" s="27"/>
      <c r="U208" s="27"/>
    </row>
    <row r="209">
      <c r="C209" s="27"/>
      <c r="E209" s="44"/>
      <c r="F209" s="27"/>
      <c r="H209" s="47"/>
      <c r="I209" s="27"/>
      <c r="L209" s="27"/>
      <c r="O209" s="27"/>
      <c r="R209" s="27"/>
      <c r="U209" s="27"/>
    </row>
    <row r="210">
      <c r="C210" s="27"/>
      <c r="E210" s="44"/>
      <c r="F210" s="27"/>
      <c r="H210" s="47"/>
      <c r="I210" s="27"/>
      <c r="L210" s="27"/>
      <c r="O210" s="27"/>
      <c r="R210" s="27"/>
      <c r="U210" s="27"/>
    </row>
    <row r="211">
      <c r="C211" s="27"/>
      <c r="E211" s="44"/>
      <c r="F211" s="27"/>
      <c r="H211" s="47"/>
      <c r="I211" s="27"/>
      <c r="L211" s="27"/>
      <c r="O211" s="27"/>
      <c r="R211" s="27"/>
      <c r="U211" s="27"/>
    </row>
    <row r="212">
      <c r="C212" s="27"/>
      <c r="E212" s="44"/>
      <c r="F212" s="27"/>
      <c r="H212" s="47"/>
      <c r="I212" s="27"/>
      <c r="L212" s="27"/>
      <c r="O212" s="27"/>
      <c r="R212" s="27"/>
      <c r="U212" s="27"/>
    </row>
    <row r="213">
      <c r="C213" s="27"/>
      <c r="E213" s="44"/>
      <c r="F213" s="27"/>
      <c r="H213" s="47"/>
      <c r="I213" s="27"/>
      <c r="L213" s="27"/>
      <c r="O213" s="27"/>
      <c r="R213" s="27"/>
      <c r="U213" s="27"/>
    </row>
    <row r="214">
      <c r="C214" s="27"/>
      <c r="E214" s="44"/>
      <c r="F214" s="27"/>
      <c r="H214" s="47"/>
      <c r="I214" s="27"/>
      <c r="L214" s="27"/>
      <c r="O214" s="27"/>
      <c r="R214" s="27"/>
      <c r="U214" s="27"/>
    </row>
    <row r="215">
      <c r="C215" s="27"/>
      <c r="E215" s="44"/>
      <c r="F215" s="27"/>
      <c r="H215" s="47"/>
      <c r="I215" s="27"/>
      <c r="L215" s="27"/>
      <c r="O215" s="27"/>
      <c r="R215" s="27"/>
      <c r="U215" s="27"/>
    </row>
    <row r="216">
      <c r="C216" s="27"/>
      <c r="E216" s="44"/>
      <c r="F216" s="27"/>
      <c r="H216" s="47"/>
      <c r="I216" s="27"/>
      <c r="L216" s="27"/>
      <c r="O216" s="27"/>
      <c r="R216" s="27"/>
      <c r="U216" s="27"/>
    </row>
    <row r="217">
      <c r="C217" s="27"/>
      <c r="E217" s="44"/>
      <c r="F217" s="27"/>
      <c r="H217" s="47"/>
      <c r="I217" s="27"/>
      <c r="L217" s="27"/>
      <c r="O217" s="27"/>
      <c r="R217" s="27"/>
      <c r="U217" s="27"/>
    </row>
    <row r="218">
      <c r="C218" s="27"/>
      <c r="E218" s="44"/>
      <c r="F218" s="27"/>
      <c r="H218" s="47"/>
      <c r="I218" s="27"/>
      <c r="L218" s="27"/>
      <c r="O218" s="27"/>
      <c r="R218" s="27"/>
      <c r="U218" s="27"/>
    </row>
    <row r="219">
      <c r="C219" s="27"/>
      <c r="E219" s="44"/>
      <c r="F219" s="27"/>
      <c r="H219" s="47"/>
      <c r="I219" s="27"/>
      <c r="L219" s="27"/>
      <c r="O219" s="27"/>
      <c r="R219" s="27"/>
      <c r="U219" s="27"/>
    </row>
    <row r="220">
      <c r="C220" s="27"/>
      <c r="E220" s="44"/>
      <c r="F220" s="27"/>
      <c r="H220" s="47"/>
      <c r="I220" s="27"/>
      <c r="L220" s="27"/>
      <c r="O220" s="27"/>
      <c r="R220" s="27"/>
      <c r="U220" s="27"/>
    </row>
    <row r="221">
      <c r="C221" s="27"/>
      <c r="E221" s="44"/>
      <c r="F221" s="27"/>
      <c r="H221" s="47"/>
      <c r="I221" s="27"/>
      <c r="L221" s="27"/>
      <c r="O221" s="27"/>
      <c r="R221" s="27"/>
      <c r="U221" s="27"/>
    </row>
    <row r="222">
      <c r="C222" s="27"/>
      <c r="E222" s="44"/>
      <c r="F222" s="27"/>
      <c r="H222" s="47"/>
      <c r="I222" s="27"/>
      <c r="L222" s="27"/>
      <c r="O222" s="27"/>
      <c r="R222" s="27"/>
      <c r="U222" s="27"/>
    </row>
    <row r="223">
      <c r="C223" s="27"/>
      <c r="E223" s="44"/>
      <c r="F223" s="27"/>
      <c r="H223" s="47"/>
      <c r="I223" s="27"/>
      <c r="L223" s="27"/>
      <c r="O223" s="27"/>
      <c r="R223" s="27"/>
      <c r="U223" s="27"/>
    </row>
    <row r="224">
      <c r="C224" s="27"/>
      <c r="E224" s="44"/>
      <c r="F224" s="27"/>
      <c r="H224" s="47"/>
      <c r="I224" s="27"/>
      <c r="L224" s="27"/>
      <c r="O224" s="27"/>
      <c r="R224" s="27"/>
      <c r="U224" s="27"/>
    </row>
    <row r="225">
      <c r="C225" s="27"/>
      <c r="E225" s="44"/>
      <c r="F225" s="27"/>
      <c r="H225" s="47"/>
      <c r="I225" s="27"/>
      <c r="L225" s="27"/>
      <c r="O225" s="27"/>
      <c r="R225" s="27"/>
      <c r="U225" s="27"/>
    </row>
    <row r="226">
      <c r="C226" s="27"/>
      <c r="E226" s="44"/>
      <c r="F226" s="27"/>
      <c r="H226" s="47"/>
      <c r="I226" s="27"/>
      <c r="L226" s="27"/>
      <c r="O226" s="27"/>
      <c r="R226" s="27"/>
      <c r="U226" s="27"/>
    </row>
    <row r="227">
      <c r="C227" s="27"/>
      <c r="E227" s="44"/>
      <c r="F227" s="27"/>
      <c r="H227" s="47"/>
      <c r="I227" s="27"/>
      <c r="L227" s="27"/>
      <c r="O227" s="27"/>
      <c r="R227" s="27"/>
      <c r="U227" s="27"/>
    </row>
    <row r="228">
      <c r="C228" s="27"/>
      <c r="E228" s="44"/>
      <c r="F228" s="27"/>
      <c r="H228" s="47"/>
      <c r="I228" s="27"/>
      <c r="L228" s="27"/>
      <c r="O228" s="27"/>
      <c r="R228" s="27"/>
      <c r="U228" s="27"/>
    </row>
    <row r="229">
      <c r="C229" s="27"/>
      <c r="E229" s="44"/>
      <c r="F229" s="27"/>
      <c r="H229" s="47"/>
      <c r="I229" s="27"/>
      <c r="L229" s="27"/>
      <c r="O229" s="27"/>
      <c r="R229" s="27"/>
      <c r="U229" s="27"/>
    </row>
    <row r="230">
      <c r="C230" s="27"/>
      <c r="E230" s="44"/>
      <c r="F230" s="27"/>
      <c r="H230" s="47"/>
      <c r="I230" s="27"/>
      <c r="L230" s="27"/>
      <c r="O230" s="27"/>
      <c r="R230" s="27"/>
      <c r="U230" s="27"/>
    </row>
    <row r="231">
      <c r="C231" s="27"/>
      <c r="E231" s="44"/>
      <c r="F231" s="27"/>
      <c r="H231" s="47"/>
      <c r="I231" s="27"/>
      <c r="L231" s="27"/>
      <c r="O231" s="27"/>
      <c r="R231" s="27"/>
      <c r="U231" s="27"/>
    </row>
    <row r="232">
      <c r="C232" s="27"/>
      <c r="E232" s="44"/>
      <c r="F232" s="27"/>
      <c r="H232" s="47"/>
      <c r="I232" s="27"/>
      <c r="L232" s="27"/>
      <c r="O232" s="27"/>
      <c r="R232" s="27"/>
      <c r="U232" s="27"/>
    </row>
    <row r="233">
      <c r="C233" s="27"/>
      <c r="E233" s="44"/>
      <c r="F233" s="27"/>
      <c r="H233" s="47"/>
      <c r="I233" s="27"/>
      <c r="L233" s="27"/>
      <c r="O233" s="27"/>
      <c r="R233" s="27"/>
      <c r="U233" s="27"/>
    </row>
    <row r="234">
      <c r="C234" s="27"/>
      <c r="E234" s="44"/>
      <c r="F234" s="27"/>
      <c r="H234" s="47"/>
      <c r="I234" s="27"/>
      <c r="L234" s="27"/>
      <c r="O234" s="27"/>
      <c r="R234" s="27"/>
      <c r="U234" s="27"/>
    </row>
    <row r="235">
      <c r="C235" s="27"/>
      <c r="E235" s="44"/>
      <c r="F235" s="27"/>
      <c r="H235" s="47"/>
      <c r="I235" s="27"/>
      <c r="L235" s="27"/>
      <c r="O235" s="27"/>
      <c r="R235" s="27"/>
      <c r="U235" s="27"/>
    </row>
    <row r="236">
      <c r="C236" s="27"/>
      <c r="E236" s="44"/>
      <c r="F236" s="27"/>
      <c r="H236" s="47"/>
      <c r="I236" s="27"/>
      <c r="L236" s="27"/>
      <c r="O236" s="27"/>
      <c r="R236" s="27"/>
      <c r="U236" s="27"/>
    </row>
    <row r="237">
      <c r="C237" s="27"/>
      <c r="E237" s="44"/>
      <c r="F237" s="27"/>
      <c r="H237" s="47"/>
      <c r="I237" s="27"/>
      <c r="L237" s="27"/>
      <c r="O237" s="27"/>
      <c r="R237" s="27"/>
      <c r="U237" s="27"/>
    </row>
    <row r="238">
      <c r="C238" s="27"/>
      <c r="E238" s="44"/>
      <c r="F238" s="27"/>
      <c r="H238" s="47"/>
      <c r="I238" s="27"/>
      <c r="L238" s="27"/>
      <c r="O238" s="27"/>
      <c r="R238" s="27"/>
      <c r="U238" s="27"/>
    </row>
    <row r="239">
      <c r="C239" s="27"/>
      <c r="E239" s="44"/>
      <c r="F239" s="27"/>
      <c r="H239" s="47"/>
      <c r="I239" s="27"/>
      <c r="L239" s="27"/>
      <c r="O239" s="27"/>
      <c r="R239" s="27"/>
      <c r="U239" s="27"/>
    </row>
    <row r="240">
      <c r="C240" s="27"/>
      <c r="E240" s="44"/>
      <c r="F240" s="27"/>
      <c r="H240" s="47"/>
      <c r="I240" s="27"/>
      <c r="L240" s="27"/>
      <c r="O240" s="27"/>
      <c r="R240" s="27"/>
      <c r="U240" s="27"/>
    </row>
    <row r="241">
      <c r="C241" s="27"/>
      <c r="E241" s="44"/>
      <c r="F241" s="27"/>
      <c r="H241" s="47"/>
      <c r="I241" s="27"/>
      <c r="L241" s="27"/>
      <c r="O241" s="27"/>
      <c r="R241" s="27"/>
      <c r="U241" s="27"/>
    </row>
    <row r="242">
      <c r="C242" s="27"/>
      <c r="E242" s="44"/>
      <c r="F242" s="27"/>
      <c r="H242" s="47"/>
      <c r="I242" s="27"/>
      <c r="L242" s="27"/>
      <c r="O242" s="27"/>
      <c r="R242" s="27"/>
      <c r="U242" s="27"/>
    </row>
    <row r="243">
      <c r="C243" s="27"/>
      <c r="E243" s="44"/>
      <c r="F243" s="27"/>
      <c r="H243" s="47"/>
      <c r="I243" s="27"/>
      <c r="L243" s="27"/>
      <c r="O243" s="27"/>
      <c r="R243" s="27"/>
      <c r="U243" s="27"/>
    </row>
    <row r="244">
      <c r="C244" s="27"/>
      <c r="E244" s="44"/>
      <c r="F244" s="27"/>
      <c r="H244" s="47"/>
      <c r="I244" s="27"/>
      <c r="L244" s="27"/>
      <c r="O244" s="27"/>
      <c r="R244" s="27"/>
      <c r="U244" s="27"/>
    </row>
    <row r="245">
      <c r="C245" s="27"/>
      <c r="E245" s="44"/>
      <c r="F245" s="27"/>
      <c r="H245" s="47"/>
      <c r="I245" s="27"/>
      <c r="L245" s="27"/>
      <c r="O245" s="27"/>
      <c r="R245" s="27"/>
      <c r="U245" s="27"/>
    </row>
    <row r="246">
      <c r="C246" s="27"/>
      <c r="E246" s="44"/>
      <c r="F246" s="27"/>
      <c r="H246" s="47"/>
      <c r="I246" s="27"/>
      <c r="L246" s="27"/>
      <c r="O246" s="27"/>
      <c r="R246" s="27"/>
      <c r="U246" s="27"/>
    </row>
    <row r="247">
      <c r="C247" s="27"/>
      <c r="E247" s="44"/>
      <c r="F247" s="27"/>
      <c r="H247" s="47"/>
      <c r="I247" s="27"/>
      <c r="L247" s="27"/>
      <c r="O247" s="27"/>
      <c r="R247" s="27"/>
      <c r="U247" s="27"/>
    </row>
    <row r="248">
      <c r="C248" s="27"/>
      <c r="E248" s="44"/>
      <c r="F248" s="27"/>
      <c r="H248" s="47"/>
      <c r="I248" s="27"/>
      <c r="L248" s="27"/>
      <c r="O248" s="27"/>
      <c r="R248" s="27"/>
      <c r="U248" s="27"/>
    </row>
    <row r="249">
      <c r="C249" s="27"/>
      <c r="E249" s="44"/>
      <c r="F249" s="27"/>
      <c r="H249" s="47"/>
      <c r="I249" s="27"/>
      <c r="L249" s="27"/>
      <c r="O249" s="27"/>
      <c r="R249" s="27"/>
      <c r="U249" s="27"/>
    </row>
    <row r="250">
      <c r="C250" s="27"/>
      <c r="E250" s="44"/>
      <c r="F250" s="27"/>
      <c r="H250" s="47"/>
      <c r="I250" s="27"/>
      <c r="L250" s="27"/>
      <c r="O250" s="27"/>
      <c r="R250" s="27"/>
      <c r="U250" s="27"/>
    </row>
    <row r="251">
      <c r="C251" s="27"/>
      <c r="E251" s="44"/>
      <c r="F251" s="27"/>
      <c r="H251" s="47"/>
      <c r="I251" s="27"/>
      <c r="L251" s="27"/>
      <c r="O251" s="27"/>
      <c r="R251" s="27"/>
      <c r="U251" s="27"/>
    </row>
    <row r="252">
      <c r="C252" s="27"/>
      <c r="E252" s="44"/>
      <c r="F252" s="27"/>
      <c r="H252" s="47"/>
      <c r="I252" s="27"/>
      <c r="L252" s="27"/>
      <c r="O252" s="27"/>
      <c r="R252" s="27"/>
      <c r="U252" s="27"/>
    </row>
    <row r="253">
      <c r="C253" s="27"/>
      <c r="E253" s="44"/>
      <c r="F253" s="27"/>
      <c r="H253" s="47"/>
      <c r="I253" s="27"/>
      <c r="L253" s="27"/>
      <c r="O253" s="27"/>
      <c r="R253" s="27"/>
      <c r="U253" s="27"/>
    </row>
    <row r="254">
      <c r="C254" s="27"/>
      <c r="E254" s="44"/>
      <c r="F254" s="27"/>
      <c r="H254" s="47"/>
      <c r="I254" s="27"/>
      <c r="L254" s="27"/>
      <c r="O254" s="27"/>
      <c r="R254" s="27"/>
      <c r="U254" s="27"/>
    </row>
    <row r="255">
      <c r="C255" s="27"/>
      <c r="E255" s="44"/>
      <c r="F255" s="27"/>
      <c r="H255" s="47"/>
      <c r="I255" s="27"/>
      <c r="L255" s="27"/>
      <c r="O255" s="27"/>
      <c r="R255" s="27"/>
      <c r="U255" s="27"/>
    </row>
    <row r="256">
      <c r="C256" s="27"/>
      <c r="E256" s="44"/>
      <c r="F256" s="27"/>
      <c r="H256" s="47"/>
      <c r="I256" s="27"/>
      <c r="L256" s="27"/>
      <c r="O256" s="27"/>
      <c r="R256" s="27"/>
      <c r="U256" s="27"/>
    </row>
    <row r="257">
      <c r="C257" s="27"/>
      <c r="E257" s="44"/>
      <c r="F257" s="27"/>
      <c r="H257" s="47"/>
      <c r="I257" s="27"/>
      <c r="L257" s="27"/>
      <c r="O257" s="27"/>
      <c r="R257" s="27"/>
      <c r="U257" s="27"/>
    </row>
    <row r="258">
      <c r="C258" s="27"/>
      <c r="E258" s="44"/>
      <c r="F258" s="27"/>
      <c r="H258" s="47"/>
      <c r="I258" s="27"/>
      <c r="L258" s="27"/>
      <c r="O258" s="27"/>
      <c r="R258" s="27"/>
      <c r="U258" s="27"/>
    </row>
    <row r="259">
      <c r="C259" s="27"/>
      <c r="E259" s="44"/>
      <c r="F259" s="27"/>
      <c r="H259" s="47"/>
      <c r="I259" s="27"/>
      <c r="L259" s="27"/>
      <c r="O259" s="27"/>
      <c r="R259" s="27"/>
      <c r="U259" s="27"/>
    </row>
    <row r="260">
      <c r="C260" s="27"/>
      <c r="E260" s="44"/>
      <c r="F260" s="27"/>
      <c r="H260" s="47"/>
      <c r="I260" s="27"/>
      <c r="L260" s="27"/>
      <c r="O260" s="27"/>
      <c r="R260" s="27"/>
      <c r="U260" s="27"/>
    </row>
    <row r="261">
      <c r="C261" s="27"/>
      <c r="E261" s="44"/>
      <c r="F261" s="27"/>
      <c r="H261" s="47"/>
      <c r="I261" s="27"/>
      <c r="L261" s="27"/>
      <c r="O261" s="27"/>
      <c r="R261" s="27"/>
      <c r="U261" s="27"/>
    </row>
    <row r="262">
      <c r="C262" s="27"/>
      <c r="E262" s="44"/>
      <c r="F262" s="27"/>
      <c r="H262" s="47"/>
      <c r="I262" s="27"/>
      <c r="L262" s="27"/>
      <c r="O262" s="27"/>
      <c r="R262" s="27"/>
      <c r="U262" s="27"/>
    </row>
    <row r="263">
      <c r="C263" s="27"/>
      <c r="E263" s="44"/>
      <c r="F263" s="27"/>
      <c r="H263" s="47"/>
      <c r="I263" s="27"/>
      <c r="L263" s="27"/>
      <c r="O263" s="27"/>
      <c r="R263" s="27"/>
      <c r="U263" s="27"/>
    </row>
    <row r="264">
      <c r="C264" s="27"/>
      <c r="E264" s="44"/>
      <c r="F264" s="27"/>
      <c r="H264" s="47"/>
      <c r="I264" s="27"/>
      <c r="L264" s="27"/>
      <c r="O264" s="27"/>
      <c r="R264" s="27"/>
      <c r="U264" s="27"/>
    </row>
    <row r="265">
      <c r="C265" s="27"/>
      <c r="E265" s="44"/>
      <c r="F265" s="27"/>
      <c r="H265" s="47"/>
      <c r="I265" s="27"/>
      <c r="L265" s="27"/>
      <c r="O265" s="27"/>
      <c r="R265" s="27"/>
      <c r="U265" s="27"/>
    </row>
    <row r="266">
      <c r="C266" s="27"/>
      <c r="E266" s="44"/>
      <c r="F266" s="27"/>
      <c r="H266" s="47"/>
      <c r="I266" s="27"/>
      <c r="L266" s="27"/>
      <c r="O266" s="27"/>
      <c r="R266" s="27"/>
      <c r="U266" s="27"/>
    </row>
    <row r="267">
      <c r="C267" s="27"/>
      <c r="E267" s="44"/>
      <c r="F267" s="27"/>
      <c r="H267" s="47"/>
      <c r="I267" s="27"/>
      <c r="L267" s="27"/>
      <c r="O267" s="27"/>
      <c r="R267" s="27"/>
      <c r="U267" s="27"/>
    </row>
    <row r="268">
      <c r="C268" s="27"/>
      <c r="E268" s="44"/>
      <c r="F268" s="27"/>
      <c r="H268" s="47"/>
      <c r="I268" s="27"/>
      <c r="L268" s="27"/>
      <c r="O268" s="27"/>
      <c r="R268" s="27"/>
      <c r="U268" s="27"/>
    </row>
    <row r="269">
      <c r="C269" s="27"/>
      <c r="E269" s="44"/>
      <c r="F269" s="27"/>
      <c r="H269" s="47"/>
      <c r="I269" s="27"/>
      <c r="L269" s="27"/>
      <c r="O269" s="27"/>
      <c r="R269" s="27"/>
      <c r="U269" s="27"/>
    </row>
    <row r="270">
      <c r="C270" s="27"/>
      <c r="E270" s="44"/>
      <c r="F270" s="27"/>
      <c r="H270" s="47"/>
      <c r="I270" s="27"/>
      <c r="L270" s="27"/>
      <c r="O270" s="27"/>
      <c r="R270" s="27"/>
      <c r="U270" s="27"/>
    </row>
    <row r="271">
      <c r="C271" s="27"/>
      <c r="E271" s="44"/>
      <c r="F271" s="27"/>
      <c r="H271" s="47"/>
      <c r="I271" s="27"/>
      <c r="L271" s="27"/>
      <c r="O271" s="27"/>
      <c r="R271" s="27"/>
      <c r="U271" s="27"/>
    </row>
    <row r="272">
      <c r="C272" s="27"/>
      <c r="E272" s="44"/>
      <c r="F272" s="27"/>
      <c r="H272" s="47"/>
      <c r="I272" s="27"/>
      <c r="L272" s="27"/>
      <c r="O272" s="27"/>
      <c r="R272" s="27"/>
      <c r="U272" s="27"/>
    </row>
    <row r="273">
      <c r="C273" s="27"/>
      <c r="E273" s="44"/>
      <c r="F273" s="27"/>
      <c r="H273" s="47"/>
      <c r="I273" s="27"/>
      <c r="L273" s="27"/>
      <c r="O273" s="27"/>
      <c r="R273" s="27"/>
      <c r="U273" s="27"/>
    </row>
    <row r="274">
      <c r="C274" s="27"/>
      <c r="E274" s="44"/>
      <c r="F274" s="27"/>
      <c r="H274" s="47"/>
      <c r="I274" s="27"/>
      <c r="L274" s="27"/>
      <c r="O274" s="27"/>
      <c r="R274" s="27"/>
      <c r="U274" s="27"/>
    </row>
    <row r="275">
      <c r="C275" s="27"/>
      <c r="E275" s="44"/>
      <c r="F275" s="27"/>
      <c r="H275" s="47"/>
      <c r="I275" s="27"/>
      <c r="L275" s="27"/>
      <c r="O275" s="27"/>
      <c r="R275" s="27"/>
      <c r="U275" s="27"/>
    </row>
    <row r="276">
      <c r="C276" s="27"/>
      <c r="E276" s="44"/>
      <c r="F276" s="27"/>
      <c r="H276" s="47"/>
      <c r="I276" s="27"/>
      <c r="L276" s="27"/>
      <c r="O276" s="27"/>
      <c r="R276" s="27"/>
      <c r="U276" s="27"/>
    </row>
    <row r="277">
      <c r="C277" s="27"/>
      <c r="E277" s="44"/>
      <c r="F277" s="27"/>
      <c r="H277" s="47"/>
      <c r="I277" s="27"/>
      <c r="L277" s="27"/>
      <c r="O277" s="27"/>
      <c r="R277" s="27"/>
      <c r="U277" s="27"/>
    </row>
    <row r="278">
      <c r="C278" s="27"/>
      <c r="E278" s="44"/>
      <c r="F278" s="27"/>
      <c r="H278" s="47"/>
      <c r="I278" s="27"/>
      <c r="L278" s="27"/>
      <c r="O278" s="27"/>
      <c r="R278" s="27"/>
      <c r="U278" s="27"/>
    </row>
    <row r="279">
      <c r="C279" s="27"/>
      <c r="E279" s="44"/>
      <c r="F279" s="27"/>
      <c r="H279" s="47"/>
      <c r="I279" s="27"/>
      <c r="L279" s="27"/>
      <c r="O279" s="27"/>
      <c r="R279" s="27"/>
      <c r="U279" s="27"/>
    </row>
    <row r="280">
      <c r="C280" s="27"/>
      <c r="E280" s="44"/>
      <c r="F280" s="27"/>
      <c r="H280" s="47"/>
      <c r="I280" s="27"/>
      <c r="L280" s="27"/>
      <c r="O280" s="27"/>
      <c r="R280" s="27"/>
      <c r="U280" s="27"/>
    </row>
    <row r="281">
      <c r="C281" s="27"/>
      <c r="E281" s="44"/>
      <c r="F281" s="27"/>
      <c r="H281" s="47"/>
      <c r="I281" s="27"/>
      <c r="L281" s="27"/>
      <c r="O281" s="27"/>
      <c r="R281" s="27"/>
      <c r="U281" s="27"/>
    </row>
    <row r="282">
      <c r="C282" s="27"/>
      <c r="E282" s="44"/>
      <c r="F282" s="27"/>
      <c r="H282" s="47"/>
      <c r="I282" s="27"/>
      <c r="L282" s="27"/>
      <c r="O282" s="27"/>
      <c r="R282" s="27"/>
      <c r="U282" s="27"/>
    </row>
    <row r="283">
      <c r="C283" s="27"/>
      <c r="E283" s="44"/>
      <c r="F283" s="27"/>
      <c r="H283" s="47"/>
      <c r="I283" s="27"/>
      <c r="L283" s="27"/>
      <c r="O283" s="27"/>
      <c r="R283" s="27"/>
      <c r="U283" s="27"/>
    </row>
    <row r="284">
      <c r="C284" s="27"/>
      <c r="E284" s="44"/>
      <c r="F284" s="27"/>
      <c r="H284" s="47"/>
      <c r="I284" s="27"/>
      <c r="L284" s="27"/>
      <c r="O284" s="27"/>
      <c r="R284" s="27"/>
      <c r="U284" s="27"/>
    </row>
    <row r="285">
      <c r="C285" s="27"/>
      <c r="E285" s="44"/>
      <c r="F285" s="27"/>
      <c r="H285" s="47"/>
      <c r="I285" s="27"/>
      <c r="L285" s="27"/>
      <c r="O285" s="27"/>
      <c r="R285" s="27"/>
      <c r="U285" s="27"/>
    </row>
    <row r="286">
      <c r="C286" s="27"/>
      <c r="E286" s="44"/>
      <c r="F286" s="27"/>
      <c r="H286" s="47"/>
      <c r="I286" s="27"/>
      <c r="L286" s="27"/>
      <c r="O286" s="27"/>
      <c r="R286" s="27"/>
      <c r="U286" s="27"/>
    </row>
    <row r="287">
      <c r="C287" s="27"/>
      <c r="E287" s="44"/>
      <c r="F287" s="27"/>
      <c r="H287" s="47"/>
      <c r="I287" s="27"/>
      <c r="L287" s="27"/>
      <c r="O287" s="27"/>
      <c r="R287" s="27"/>
      <c r="U287" s="27"/>
    </row>
    <row r="288">
      <c r="C288" s="27"/>
      <c r="E288" s="44"/>
      <c r="F288" s="27"/>
      <c r="H288" s="47"/>
      <c r="I288" s="27"/>
      <c r="L288" s="27"/>
      <c r="O288" s="27"/>
      <c r="R288" s="27"/>
      <c r="U288" s="27"/>
    </row>
    <row r="289">
      <c r="C289" s="27"/>
      <c r="E289" s="44"/>
      <c r="F289" s="27"/>
      <c r="H289" s="47"/>
      <c r="I289" s="27"/>
      <c r="L289" s="27"/>
      <c r="O289" s="27"/>
      <c r="R289" s="27"/>
      <c r="U289" s="27"/>
    </row>
    <row r="290">
      <c r="C290" s="27"/>
      <c r="E290" s="44"/>
      <c r="F290" s="27"/>
      <c r="H290" s="47"/>
      <c r="I290" s="27"/>
      <c r="L290" s="27"/>
      <c r="O290" s="27"/>
      <c r="R290" s="27"/>
      <c r="U290" s="27"/>
    </row>
    <row r="291">
      <c r="C291" s="27"/>
      <c r="E291" s="44"/>
      <c r="F291" s="27"/>
      <c r="H291" s="47"/>
      <c r="I291" s="27"/>
      <c r="L291" s="27"/>
      <c r="O291" s="27"/>
      <c r="R291" s="27"/>
      <c r="U291" s="27"/>
    </row>
    <row r="292">
      <c r="C292" s="27"/>
      <c r="E292" s="44"/>
      <c r="F292" s="27"/>
      <c r="H292" s="47"/>
      <c r="I292" s="27"/>
      <c r="L292" s="27"/>
      <c r="O292" s="27"/>
      <c r="R292" s="27"/>
      <c r="U292" s="27"/>
    </row>
    <row r="293">
      <c r="C293" s="27"/>
      <c r="E293" s="44"/>
      <c r="F293" s="27"/>
      <c r="H293" s="47"/>
      <c r="I293" s="27"/>
      <c r="L293" s="27"/>
      <c r="O293" s="27"/>
      <c r="R293" s="27"/>
      <c r="U293" s="27"/>
    </row>
    <row r="294">
      <c r="C294" s="27"/>
      <c r="E294" s="44"/>
      <c r="F294" s="27"/>
      <c r="H294" s="47"/>
      <c r="I294" s="27"/>
      <c r="L294" s="27"/>
      <c r="O294" s="27"/>
      <c r="R294" s="27"/>
      <c r="U294" s="27"/>
    </row>
    <row r="295">
      <c r="C295" s="27"/>
      <c r="E295" s="44"/>
      <c r="F295" s="27"/>
      <c r="H295" s="47"/>
      <c r="I295" s="27"/>
      <c r="L295" s="27"/>
      <c r="O295" s="27"/>
      <c r="R295" s="27"/>
      <c r="U295" s="27"/>
    </row>
    <row r="296">
      <c r="C296" s="27"/>
      <c r="E296" s="44"/>
      <c r="F296" s="27"/>
      <c r="H296" s="47"/>
      <c r="I296" s="27"/>
      <c r="L296" s="27"/>
      <c r="O296" s="27"/>
      <c r="R296" s="27"/>
      <c r="U296" s="27"/>
    </row>
    <row r="297">
      <c r="C297" s="27"/>
      <c r="E297" s="44"/>
      <c r="F297" s="27"/>
      <c r="H297" s="47"/>
      <c r="I297" s="27"/>
      <c r="L297" s="27"/>
      <c r="O297" s="27"/>
      <c r="R297" s="27"/>
      <c r="U297" s="27"/>
    </row>
    <row r="298">
      <c r="C298" s="27"/>
      <c r="E298" s="44"/>
      <c r="F298" s="27"/>
      <c r="H298" s="47"/>
      <c r="I298" s="27"/>
      <c r="L298" s="27"/>
      <c r="O298" s="27"/>
      <c r="R298" s="27"/>
      <c r="U298" s="27"/>
    </row>
    <row r="299">
      <c r="C299" s="27"/>
      <c r="E299" s="44"/>
      <c r="F299" s="27"/>
      <c r="H299" s="47"/>
      <c r="I299" s="27"/>
      <c r="L299" s="27"/>
      <c r="O299" s="27"/>
      <c r="R299" s="27"/>
      <c r="U299" s="27"/>
    </row>
    <row r="300">
      <c r="C300" s="27"/>
      <c r="E300" s="44"/>
      <c r="F300" s="27"/>
      <c r="H300" s="47"/>
      <c r="I300" s="27"/>
      <c r="L300" s="27"/>
      <c r="O300" s="27"/>
      <c r="R300" s="27"/>
      <c r="U300" s="27"/>
    </row>
    <row r="301">
      <c r="C301" s="27"/>
      <c r="E301" s="44"/>
      <c r="F301" s="27"/>
      <c r="H301" s="47"/>
      <c r="I301" s="27"/>
      <c r="L301" s="27"/>
      <c r="O301" s="27"/>
      <c r="R301" s="27"/>
      <c r="U301" s="27"/>
    </row>
    <row r="302">
      <c r="C302" s="27"/>
      <c r="E302" s="44"/>
      <c r="F302" s="27"/>
      <c r="H302" s="47"/>
      <c r="I302" s="27"/>
      <c r="L302" s="27"/>
      <c r="O302" s="27"/>
      <c r="R302" s="27"/>
      <c r="U302" s="27"/>
    </row>
    <row r="303">
      <c r="C303" s="27"/>
      <c r="E303" s="44"/>
      <c r="F303" s="27"/>
      <c r="H303" s="47"/>
      <c r="I303" s="27"/>
      <c r="L303" s="27"/>
      <c r="O303" s="27"/>
      <c r="R303" s="27"/>
      <c r="U303" s="27"/>
    </row>
    <row r="304">
      <c r="C304" s="27"/>
      <c r="E304" s="44"/>
      <c r="F304" s="27"/>
      <c r="H304" s="47"/>
      <c r="I304" s="27"/>
      <c r="L304" s="27"/>
      <c r="O304" s="27"/>
      <c r="R304" s="27"/>
      <c r="U304" s="27"/>
    </row>
    <row r="305">
      <c r="C305" s="27"/>
      <c r="E305" s="44"/>
      <c r="F305" s="27"/>
      <c r="H305" s="47"/>
      <c r="I305" s="27"/>
      <c r="L305" s="27"/>
      <c r="O305" s="27"/>
      <c r="R305" s="27"/>
      <c r="U305" s="27"/>
    </row>
    <row r="306">
      <c r="C306" s="27"/>
      <c r="E306" s="44"/>
      <c r="F306" s="27"/>
      <c r="H306" s="47"/>
      <c r="I306" s="27"/>
      <c r="L306" s="27"/>
      <c r="O306" s="27"/>
      <c r="R306" s="27"/>
      <c r="U306" s="27"/>
    </row>
    <row r="307">
      <c r="C307" s="27"/>
      <c r="E307" s="44"/>
      <c r="F307" s="27"/>
      <c r="H307" s="47"/>
      <c r="I307" s="27"/>
      <c r="L307" s="27"/>
      <c r="O307" s="27"/>
      <c r="R307" s="27"/>
      <c r="U307" s="27"/>
    </row>
    <row r="308">
      <c r="C308" s="27"/>
      <c r="E308" s="44"/>
      <c r="F308" s="27"/>
      <c r="H308" s="47"/>
      <c r="I308" s="27"/>
      <c r="L308" s="27"/>
      <c r="O308" s="27"/>
      <c r="R308" s="27"/>
      <c r="U308" s="27"/>
    </row>
    <row r="309">
      <c r="C309" s="27"/>
      <c r="E309" s="44"/>
      <c r="F309" s="27"/>
      <c r="H309" s="47"/>
      <c r="I309" s="27"/>
      <c r="L309" s="27"/>
      <c r="O309" s="27"/>
      <c r="R309" s="27"/>
      <c r="U309" s="27"/>
    </row>
    <row r="310">
      <c r="C310" s="27"/>
      <c r="E310" s="44"/>
      <c r="F310" s="27"/>
      <c r="H310" s="47"/>
      <c r="I310" s="27"/>
      <c r="L310" s="27"/>
      <c r="O310" s="27"/>
      <c r="R310" s="27"/>
      <c r="U310" s="27"/>
    </row>
    <row r="311">
      <c r="C311" s="27"/>
      <c r="E311" s="44"/>
      <c r="F311" s="27"/>
      <c r="H311" s="47"/>
      <c r="I311" s="27"/>
      <c r="L311" s="27"/>
      <c r="O311" s="27"/>
      <c r="R311" s="27"/>
      <c r="U311" s="27"/>
    </row>
    <row r="312">
      <c r="C312" s="27"/>
      <c r="E312" s="44"/>
      <c r="F312" s="27"/>
      <c r="H312" s="47"/>
      <c r="I312" s="27"/>
      <c r="L312" s="27"/>
      <c r="O312" s="27"/>
      <c r="R312" s="27"/>
      <c r="U312" s="27"/>
    </row>
    <row r="313">
      <c r="C313" s="27"/>
      <c r="E313" s="44"/>
      <c r="F313" s="27"/>
      <c r="H313" s="47"/>
      <c r="I313" s="27"/>
      <c r="L313" s="27"/>
      <c r="O313" s="27"/>
      <c r="R313" s="27"/>
      <c r="U313" s="27"/>
    </row>
    <row r="314">
      <c r="C314" s="27"/>
      <c r="E314" s="44"/>
      <c r="F314" s="27"/>
      <c r="H314" s="47"/>
      <c r="I314" s="27"/>
      <c r="L314" s="27"/>
      <c r="O314" s="27"/>
      <c r="R314" s="27"/>
      <c r="U314" s="27"/>
    </row>
    <row r="315">
      <c r="C315" s="27"/>
      <c r="E315" s="44"/>
      <c r="F315" s="27"/>
      <c r="H315" s="47"/>
      <c r="I315" s="27"/>
      <c r="L315" s="27"/>
      <c r="O315" s="27"/>
      <c r="R315" s="27"/>
      <c r="U315" s="27"/>
    </row>
    <row r="316">
      <c r="C316" s="27"/>
      <c r="E316" s="44"/>
      <c r="F316" s="27"/>
      <c r="H316" s="47"/>
      <c r="I316" s="27"/>
      <c r="L316" s="27"/>
      <c r="O316" s="27"/>
      <c r="R316" s="27"/>
      <c r="U316" s="27"/>
    </row>
    <row r="317">
      <c r="C317" s="27"/>
      <c r="E317" s="44"/>
      <c r="F317" s="27"/>
      <c r="H317" s="47"/>
      <c r="I317" s="27"/>
      <c r="L317" s="27"/>
      <c r="O317" s="27"/>
      <c r="R317" s="27"/>
      <c r="U317" s="27"/>
    </row>
    <row r="318">
      <c r="C318" s="27"/>
      <c r="E318" s="44"/>
      <c r="F318" s="27"/>
      <c r="H318" s="47"/>
      <c r="I318" s="27"/>
      <c r="L318" s="27"/>
      <c r="O318" s="27"/>
      <c r="R318" s="27"/>
      <c r="U318" s="27"/>
    </row>
    <row r="319">
      <c r="C319" s="27"/>
      <c r="E319" s="44"/>
      <c r="F319" s="27"/>
      <c r="H319" s="47"/>
      <c r="I319" s="27"/>
      <c r="L319" s="27"/>
      <c r="O319" s="27"/>
      <c r="R319" s="27"/>
      <c r="U319" s="27"/>
    </row>
    <row r="320">
      <c r="C320" s="27"/>
      <c r="E320" s="44"/>
      <c r="F320" s="27"/>
      <c r="H320" s="47"/>
      <c r="I320" s="27"/>
      <c r="L320" s="27"/>
      <c r="O320" s="27"/>
      <c r="R320" s="27"/>
      <c r="U320" s="27"/>
    </row>
    <row r="321">
      <c r="C321" s="27"/>
      <c r="E321" s="44"/>
      <c r="F321" s="27"/>
      <c r="H321" s="47"/>
      <c r="I321" s="27"/>
      <c r="L321" s="27"/>
      <c r="O321" s="27"/>
      <c r="R321" s="27"/>
      <c r="U321" s="27"/>
    </row>
    <row r="322">
      <c r="C322" s="27"/>
      <c r="E322" s="44"/>
      <c r="F322" s="27"/>
      <c r="H322" s="47"/>
      <c r="I322" s="27"/>
      <c r="L322" s="27"/>
      <c r="O322" s="27"/>
      <c r="R322" s="27"/>
      <c r="U322" s="27"/>
    </row>
    <row r="323">
      <c r="C323" s="27"/>
      <c r="E323" s="44"/>
      <c r="F323" s="27"/>
      <c r="H323" s="47"/>
      <c r="I323" s="27"/>
      <c r="L323" s="27"/>
      <c r="O323" s="27"/>
      <c r="R323" s="27"/>
      <c r="U323" s="27"/>
    </row>
    <row r="324">
      <c r="C324" s="27"/>
      <c r="E324" s="44"/>
      <c r="F324" s="27"/>
      <c r="H324" s="47"/>
      <c r="I324" s="27"/>
      <c r="L324" s="27"/>
      <c r="O324" s="27"/>
      <c r="R324" s="27"/>
      <c r="U324" s="27"/>
    </row>
    <row r="325">
      <c r="C325" s="27"/>
      <c r="E325" s="44"/>
      <c r="F325" s="27"/>
      <c r="H325" s="47"/>
      <c r="I325" s="27"/>
      <c r="L325" s="27"/>
      <c r="O325" s="27"/>
      <c r="R325" s="27"/>
      <c r="U325" s="27"/>
    </row>
    <row r="326">
      <c r="C326" s="27"/>
      <c r="E326" s="44"/>
      <c r="F326" s="27"/>
      <c r="H326" s="47"/>
      <c r="I326" s="27"/>
      <c r="L326" s="27"/>
      <c r="O326" s="27"/>
      <c r="R326" s="27"/>
      <c r="U326" s="27"/>
    </row>
    <row r="327">
      <c r="C327" s="27"/>
      <c r="E327" s="44"/>
      <c r="F327" s="27"/>
      <c r="H327" s="47"/>
      <c r="I327" s="27"/>
      <c r="L327" s="27"/>
      <c r="O327" s="27"/>
      <c r="R327" s="27"/>
      <c r="U327" s="27"/>
    </row>
    <row r="328">
      <c r="C328" s="27"/>
      <c r="E328" s="44"/>
      <c r="F328" s="27"/>
      <c r="H328" s="47"/>
      <c r="I328" s="27"/>
      <c r="L328" s="27"/>
      <c r="O328" s="27"/>
      <c r="R328" s="27"/>
      <c r="U328" s="27"/>
    </row>
    <row r="329">
      <c r="C329" s="27"/>
      <c r="E329" s="44"/>
      <c r="F329" s="27"/>
      <c r="H329" s="47"/>
      <c r="I329" s="27"/>
      <c r="L329" s="27"/>
      <c r="O329" s="27"/>
      <c r="R329" s="27"/>
      <c r="U329" s="27"/>
    </row>
    <row r="330">
      <c r="C330" s="27"/>
      <c r="E330" s="44"/>
      <c r="F330" s="27"/>
      <c r="H330" s="47"/>
      <c r="I330" s="27"/>
      <c r="L330" s="27"/>
      <c r="O330" s="27"/>
      <c r="R330" s="27"/>
      <c r="U330" s="27"/>
    </row>
    <row r="331">
      <c r="C331" s="27"/>
      <c r="E331" s="44"/>
      <c r="F331" s="27"/>
      <c r="H331" s="47"/>
      <c r="I331" s="27"/>
      <c r="L331" s="27"/>
      <c r="O331" s="27"/>
      <c r="R331" s="27"/>
      <c r="U331" s="27"/>
    </row>
    <row r="332">
      <c r="C332" s="27"/>
      <c r="E332" s="44"/>
      <c r="F332" s="27"/>
      <c r="H332" s="47"/>
      <c r="I332" s="27"/>
      <c r="L332" s="27"/>
      <c r="O332" s="27"/>
      <c r="R332" s="27"/>
      <c r="U332" s="27"/>
    </row>
    <row r="333">
      <c r="C333" s="27"/>
      <c r="E333" s="44"/>
      <c r="F333" s="27"/>
      <c r="H333" s="47"/>
      <c r="I333" s="27"/>
      <c r="L333" s="27"/>
      <c r="O333" s="27"/>
      <c r="R333" s="27"/>
      <c r="U333" s="27"/>
    </row>
    <row r="334">
      <c r="C334" s="27"/>
      <c r="E334" s="44"/>
      <c r="F334" s="27"/>
      <c r="H334" s="47"/>
      <c r="I334" s="27"/>
      <c r="L334" s="27"/>
      <c r="O334" s="27"/>
      <c r="R334" s="27"/>
      <c r="U334" s="27"/>
    </row>
    <row r="335">
      <c r="C335" s="27"/>
      <c r="E335" s="44"/>
      <c r="F335" s="27"/>
      <c r="H335" s="47"/>
      <c r="I335" s="27"/>
      <c r="L335" s="27"/>
      <c r="O335" s="27"/>
      <c r="R335" s="27"/>
      <c r="U335" s="27"/>
    </row>
    <row r="336">
      <c r="C336" s="27"/>
      <c r="E336" s="44"/>
      <c r="F336" s="27"/>
      <c r="H336" s="47"/>
      <c r="I336" s="27"/>
      <c r="L336" s="27"/>
      <c r="O336" s="27"/>
      <c r="R336" s="27"/>
      <c r="U336" s="27"/>
    </row>
    <row r="337">
      <c r="C337" s="27"/>
      <c r="E337" s="44"/>
      <c r="F337" s="27"/>
      <c r="H337" s="47"/>
      <c r="I337" s="27"/>
      <c r="L337" s="27"/>
      <c r="O337" s="27"/>
      <c r="R337" s="27"/>
      <c r="U337" s="27"/>
    </row>
    <row r="338">
      <c r="C338" s="27"/>
      <c r="E338" s="44"/>
      <c r="F338" s="27"/>
      <c r="H338" s="47"/>
      <c r="I338" s="27"/>
      <c r="L338" s="27"/>
      <c r="O338" s="27"/>
      <c r="R338" s="27"/>
      <c r="U338" s="27"/>
    </row>
    <row r="339">
      <c r="C339" s="27"/>
      <c r="E339" s="44"/>
      <c r="F339" s="27"/>
      <c r="H339" s="47"/>
      <c r="I339" s="27"/>
      <c r="L339" s="27"/>
      <c r="O339" s="27"/>
      <c r="R339" s="27"/>
      <c r="U339" s="27"/>
    </row>
    <row r="340">
      <c r="C340" s="27"/>
      <c r="E340" s="44"/>
      <c r="F340" s="27"/>
      <c r="H340" s="47"/>
      <c r="I340" s="27"/>
      <c r="L340" s="27"/>
      <c r="O340" s="27"/>
      <c r="R340" s="27"/>
      <c r="U340" s="27"/>
    </row>
    <row r="341">
      <c r="C341" s="27"/>
      <c r="E341" s="44"/>
      <c r="F341" s="27"/>
      <c r="H341" s="47"/>
      <c r="I341" s="27"/>
      <c r="L341" s="27"/>
      <c r="O341" s="27"/>
      <c r="R341" s="27"/>
      <c r="U341" s="27"/>
    </row>
    <row r="342">
      <c r="C342" s="27"/>
      <c r="E342" s="44"/>
      <c r="F342" s="27"/>
      <c r="H342" s="47"/>
      <c r="I342" s="27"/>
      <c r="L342" s="27"/>
      <c r="O342" s="27"/>
      <c r="R342" s="27"/>
      <c r="U342" s="27"/>
    </row>
    <row r="343">
      <c r="C343" s="27"/>
      <c r="E343" s="44"/>
      <c r="F343" s="27"/>
      <c r="H343" s="47"/>
      <c r="I343" s="27"/>
      <c r="L343" s="27"/>
      <c r="O343" s="27"/>
      <c r="R343" s="27"/>
      <c r="U343" s="27"/>
    </row>
    <row r="344">
      <c r="C344" s="27"/>
      <c r="E344" s="44"/>
      <c r="F344" s="27"/>
      <c r="H344" s="47"/>
      <c r="I344" s="27"/>
      <c r="L344" s="27"/>
      <c r="O344" s="27"/>
      <c r="R344" s="27"/>
      <c r="U344" s="27"/>
    </row>
    <row r="345">
      <c r="C345" s="27"/>
      <c r="E345" s="44"/>
      <c r="F345" s="27"/>
      <c r="H345" s="47"/>
      <c r="I345" s="27"/>
      <c r="L345" s="27"/>
      <c r="O345" s="27"/>
      <c r="R345" s="27"/>
      <c r="U345" s="27"/>
    </row>
    <row r="346">
      <c r="C346" s="27"/>
      <c r="E346" s="44"/>
      <c r="F346" s="27"/>
      <c r="H346" s="47"/>
      <c r="I346" s="27"/>
      <c r="L346" s="27"/>
      <c r="O346" s="27"/>
      <c r="R346" s="27"/>
      <c r="U346" s="27"/>
    </row>
    <row r="347">
      <c r="C347" s="27"/>
      <c r="E347" s="44"/>
      <c r="F347" s="27"/>
      <c r="H347" s="47"/>
      <c r="I347" s="27"/>
      <c r="L347" s="27"/>
      <c r="O347" s="27"/>
      <c r="R347" s="27"/>
      <c r="U347" s="27"/>
    </row>
    <row r="348">
      <c r="C348" s="27"/>
      <c r="E348" s="44"/>
      <c r="F348" s="27"/>
      <c r="H348" s="47"/>
      <c r="I348" s="27"/>
      <c r="L348" s="27"/>
      <c r="O348" s="27"/>
      <c r="R348" s="27"/>
      <c r="U348" s="27"/>
    </row>
    <row r="349">
      <c r="C349" s="27"/>
      <c r="E349" s="44"/>
      <c r="F349" s="27"/>
      <c r="H349" s="47"/>
      <c r="I349" s="27"/>
      <c r="L349" s="27"/>
      <c r="O349" s="27"/>
      <c r="R349" s="27"/>
      <c r="U349" s="27"/>
    </row>
    <row r="350">
      <c r="C350" s="27"/>
      <c r="E350" s="44"/>
      <c r="F350" s="27"/>
      <c r="H350" s="47"/>
      <c r="I350" s="27"/>
      <c r="L350" s="27"/>
      <c r="O350" s="27"/>
      <c r="R350" s="27"/>
      <c r="U350" s="27"/>
    </row>
    <row r="351">
      <c r="C351" s="27"/>
      <c r="E351" s="44"/>
      <c r="F351" s="27"/>
      <c r="H351" s="47"/>
      <c r="I351" s="27"/>
      <c r="L351" s="27"/>
      <c r="O351" s="27"/>
      <c r="R351" s="27"/>
      <c r="U351" s="27"/>
    </row>
    <row r="352">
      <c r="C352" s="27"/>
      <c r="E352" s="44"/>
      <c r="F352" s="27"/>
      <c r="H352" s="47"/>
      <c r="I352" s="27"/>
      <c r="L352" s="27"/>
      <c r="O352" s="27"/>
      <c r="R352" s="27"/>
      <c r="U352" s="27"/>
    </row>
    <row r="353">
      <c r="C353" s="27"/>
      <c r="E353" s="44"/>
      <c r="F353" s="27"/>
      <c r="H353" s="47"/>
      <c r="I353" s="27"/>
      <c r="L353" s="27"/>
      <c r="O353" s="27"/>
      <c r="R353" s="27"/>
      <c r="U353" s="27"/>
    </row>
    <row r="354">
      <c r="C354" s="27"/>
      <c r="E354" s="44"/>
      <c r="F354" s="27"/>
      <c r="H354" s="47"/>
      <c r="I354" s="27"/>
      <c r="L354" s="27"/>
      <c r="O354" s="27"/>
      <c r="R354" s="27"/>
      <c r="U354" s="27"/>
    </row>
    <row r="355">
      <c r="C355" s="27"/>
      <c r="E355" s="44"/>
      <c r="F355" s="27"/>
      <c r="H355" s="47"/>
      <c r="I355" s="27"/>
      <c r="L355" s="27"/>
      <c r="O355" s="27"/>
      <c r="R355" s="27"/>
      <c r="U355" s="27"/>
    </row>
    <row r="356">
      <c r="C356" s="27"/>
      <c r="E356" s="44"/>
      <c r="F356" s="27"/>
      <c r="H356" s="47"/>
      <c r="I356" s="27"/>
      <c r="L356" s="27"/>
      <c r="O356" s="27"/>
      <c r="R356" s="27"/>
      <c r="U356" s="27"/>
    </row>
    <row r="357">
      <c r="C357" s="27"/>
      <c r="E357" s="44"/>
      <c r="F357" s="27"/>
      <c r="H357" s="47"/>
      <c r="I357" s="27"/>
      <c r="L357" s="27"/>
      <c r="O357" s="27"/>
      <c r="R357" s="27"/>
      <c r="U357" s="27"/>
    </row>
    <row r="358">
      <c r="C358" s="27"/>
      <c r="E358" s="44"/>
      <c r="F358" s="27"/>
      <c r="H358" s="47"/>
      <c r="I358" s="27"/>
      <c r="L358" s="27"/>
      <c r="O358" s="27"/>
      <c r="R358" s="27"/>
      <c r="U358" s="27"/>
    </row>
    <row r="359">
      <c r="C359" s="27"/>
      <c r="E359" s="44"/>
      <c r="F359" s="27"/>
      <c r="H359" s="47"/>
      <c r="I359" s="27"/>
      <c r="L359" s="27"/>
      <c r="O359" s="27"/>
      <c r="R359" s="27"/>
      <c r="U359" s="27"/>
    </row>
    <row r="360">
      <c r="C360" s="27"/>
      <c r="E360" s="44"/>
      <c r="F360" s="27"/>
      <c r="H360" s="47"/>
      <c r="I360" s="27"/>
      <c r="L360" s="27"/>
      <c r="O360" s="27"/>
      <c r="R360" s="27"/>
      <c r="U360" s="27"/>
    </row>
    <row r="361">
      <c r="C361" s="27"/>
      <c r="E361" s="44"/>
      <c r="F361" s="27"/>
      <c r="H361" s="47"/>
      <c r="I361" s="27"/>
      <c r="L361" s="27"/>
      <c r="O361" s="27"/>
      <c r="R361" s="27"/>
      <c r="U361" s="27"/>
    </row>
    <row r="362">
      <c r="C362" s="27"/>
      <c r="E362" s="44"/>
      <c r="F362" s="27"/>
      <c r="H362" s="47"/>
      <c r="I362" s="27"/>
      <c r="L362" s="27"/>
      <c r="O362" s="27"/>
      <c r="R362" s="27"/>
      <c r="U362" s="27"/>
    </row>
    <row r="363">
      <c r="C363" s="27"/>
      <c r="E363" s="44"/>
      <c r="F363" s="27"/>
      <c r="H363" s="47"/>
      <c r="I363" s="27"/>
      <c r="L363" s="27"/>
      <c r="O363" s="27"/>
      <c r="R363" s="27"/>
      <c r="U363" s="27"/>
    </row>
    <row r="364">
      <c r="C364" s="27"/>
      <c r="E364" s="44"/>
      <c r="F364" s="27"/>
      <c r="H364" s="47"/>
      <c r="I364" s="27"/>
      <c r="L364" s="27"/>
      <c r="O364" s="27"/>
      <c r="R364" s="27"/>
      <c r="U364" s="27"/>
    </row>
    <row r="365">
      <c r="C365" s="27"/>
      <c r="E365" s="44"/>
      <c r="F365" s="27"/>
      <c r="H365" s="47"/>
      <c r="I365" s="27"/>
      <c r="L365" s="27"/>
      <c r="O365" s="27"/>
      <c r="R365" s="27"/>
      <c r="U365" s="27"/>
    </row>
    <row r="366">
      <c r="C366" s="27"/>
      <c r="E366" s="44"/>
      <c r="F366" s="27"/>
      <c r="H366" s="47"/>
      <c r="I366" s="27"/>
      <c r="L366" s="27"/>
      <c r="O366" s="27"/>
      <c r="R366" s="27"/>
      <c r="U366" s="27"/>
    </row>
    <row r="367">
      <c r="C367" s="27"/>
      <c r="E367" s="44"/>
      <c r="F367" s="27"/>
      <c r="H367" s="47"/>
      <c r="I367" s="27"/>
      <c r="L367" s="27"/>
      <c r="O367" s="27"/>
      <c r="R367" s="27"/>
      <c r="U367" s="27"/>
    </row>
    <row r="368">
      <c r="C368" s="27"/>
      <c r="E368" s="44"/>
      <c r="F368" s="27"/>
      <c r="H368" s="47"/>
      <c r="I368" s="27"/>
      <c r="L368" s="27"/>
      <c r="O368" s="27"/>
      <c r="R368" s="27"/>
      <c r="U368" s="27"/>
    </row>
    <row r="369">
      <c r="C369" s="27"/>
      <c r="E369" s="44"/>
      <c r="F369" s="27"/>
      <c r="H369" s="47"/>
      <c r="I369" s="27"/>
      <c r="L369" s="27"/>
      <c r="O369" s="27"/>
      <c r="R369" s="27"/>
      <c r="U369" s="27"/>
    </row>
    <row r="370">
      <c r="C370" s="27"/>
      <c r="E370" s="44"/>
      <c r="F370" s="27"/>
      <c r="H370" s="47"/>
      <c r="I370" s="27"/>
      <c r="L370" s="27"/>
      <c r="O370" s="27"/>
      <c r="R370" s="27"/>
      <c r="U370" s="27"/>
    </row>
    <row r="371">
      <c r="C371" s="27"/>
      <c r="E371" s="44"/>
      <c r="F371" s="27"/>
      <c r="H371" s="47"/>
      <c r="I371" s="27"/>
      <c r="L371" s="27"/>
      <c r="O371" s="27"/>
      <c r="R371" s="27"/>
      <c r="U371" s="27"/>
    </row>
    <row r="372">
      <c r="C372" s="27"/>
      <c r="E372" s="44"/>
      <c r="F372" s="27"/>
      <c r="H372" s="47"/>
      <c r="I372" s="27"/>
      <c r="L372" s="27"/>
      <c r="O372" s="27"/>
      <c r="R372" s="27"/>
      <c r="U372" s="27"/>
    </row>
    <row r="373">
      <c r="C373" s="27"/>
      <c r="E373" s="44"/>
      <c r="F373" s="27"/>
      <c r="H373" s="47"/>
      <c r="I373" s="27"/>
      <c r="L373" s="27"/>
      <c r="O373" s="27"/>
      <c r="R373" s="27"/>
      <c r="U373" s="27"/>
    </row>
    <row r="374">
      <c r="C374" s="27"/>
      <c r="E374" s="44"/>
      <c r="F374" s="27"/>
      <c r="H374" s="47"/>
      <c r="I374" s="27"/>
      <c r="L374" s="27"/>
      <c r="O374" s="27"/>
      <c r="R374" s="27"/>
      <c r="U374" s="27"/>
    </row>
    <row r="375">
      <c r="C375" s="27"/>
      <c r="E375" s="44"/>
      <c r="F375" s="27"/>
      <c r="H375" s="47"/>
      <c r="I375" s="27"/>
      <c r="L375" s="27"/>
      <c r="O375" s="27"/>
      <c r="R375" s="27"/>
      <c r="U375" s="27"/>
    </row>
    <row r="376">
      <c r="C376" s="27"/>
      <c r="E376" s="44"/>
      <c r="F376" s="27"/>
      <c r="H376" s="47"/>
      <c r="I376" s="27"/>
      <c r="L376" s="27"/>
      <c r="O376" s="27"/>
      <c r="R376" s="27"/>
      <c r="U376" s="27"/>
    </row>
    <row r="377">
      <c r="C377" s="27"/>
      <c r="E377" s="44"/>
      <c r="F377" s="27"/>
      <c r="H377" s="47"/>
      <c r="I377" s="27"/>
      <c r="L377" s="27"/>
      <c r="O377" s="27"/>
      <c r="R377" s="27"/>
      <c r="U377" s="27"/>
    </row>
    <row r="378">
      <c r="C378" s="27"/>
      <c r="E378" s="44"/>
      <c r="F378" s="27"/>
      <c r="H378" s="47"/>
      <c r="I378" s="27"/>
      <c r="L378" s="27"/>
      <c r="O378" s="27"/>
      <c r="R378" s="27"/>
      <c r="U378" s="27"/>
    </row>
    <row r="379">
      <c r="C379" s="27"/>
      <c r="E379" s="44"/>
      <c r="F379" s="27"/>
      <c r="H379" s="47"/>
      <c r="I379" s="27"/>
      <c r="L379" s="27"/>
      <c r="O379" s="27"/>
      <c r="R379" s="27"/>
      <c r="U379" s="27"/>
    </row>
    <row r="380">
      <c r="C380" s="27"/>
      <c r="E380" s="44"/>
      <c r="F380" s="27"/>
      <c r="H380" s="47"/>
      <c r="I380" s="27"/>
      <c r="L380" s="27"/>
      <c r="O380" s="27"/>
      <c r="R380" s="27"/>
      <c r="U380" s="27"/>
    </row>
    <row r="381">
      <c r="C381" s="27"/>
      <c r="E381" s="44"/>
      <c r="F381" s="27"/>
      <c r="H381" s="47"/>
      <c r="I381" s="27"/>
      <c r="L381" s="27"/>
      <c r="O381" s="27"/>
      <c r="R381" s="27"/>
      <c r="U381" s="27"/>
    </row>
    <row r="382">
      <c r="C382" s="27"/>
      <c r="E382" s="44"/>
      <c r="F382" s="27"/>
      <c r="H382" s="47"/>
      <c r="I382" s="27"/>
      <c r="L382" s="27"/>
      <c r="O382" s="27"/>
      <c r="R382" s="27"/>
      <c r="U382" s="27"/>
    </row>
    <row r="383">
      <c r="C383" s="27"/>
      <c r="E383" s="44"/>
      <c r="F383" s="27"/>
      <c r="H383" s="47"/>
      <c r="I383" s="27"/>
      <c r="L383" s="27"/>
      <c r="O383" s="27"/>
      <c r="R383" s="27"/>
      <c r="U383" s="27"/>
    </row>
    <row r="384">
      <c r="C384" s="27"/>
      <c r="E384" s="44"/>
      <c r="F384" s="27"/>
      <c r="H384" s="47"/>
      <c r="I384" s="27"/>
      <c r="L384" s="27"/>
      <c r="O384" s="27"/>
      <c r="R384" s="27"/>
      <c r="U384" s="27"/>
    </row>
    <row r="385">
      <c r="C385" s="27"/>
      <c r="E385" s="44"/>
      <c r="F385" s="27"/>
      <c r="H385" s="47"/>
      <c r="I385" s="27"/>
      <c r="L385" s="27"/>
      <c r="O385" s="27"/>
      <c r="R385" s="27"/>
      <c r="U385" s="27"/>
    </row>
    <row r="386">
      <c r="C386" s="27"/>
      <c r="E386" s="44"/>
      <c r="F386" s="27"/>
      <c r="H386" s="47"/>
      <c r="I386" s="27"/>
      <c r="L386" s="27"/>
      <c r="O386" s="27"/>
      <c r="R386" s="27"/>
      <c r="U386" s="27"/>
    </row>
    <row r="387">
      <c r="C387" s="27"/>
      <c r="E387" s="44"/>
      <c r="F387" s="27"/>
      <c r="H387" s="47"/>
      <c r="I387" s="27"/>
      <c r="L387" s="27"/>
      <c r="O387" s="27"/>
      <c r="R387" s="27"/>
      <c r="U387" s="27"/>
    </row>
    <row r="388">
      <c r="C388" s="27"/>
      <c r="E388" s="44"/>
      <c r="F388" s="27"/>
      <c r="H388" s="47"/>
      <c r="I388" s="27"/>
      <c r="L388" s="27"/>
      <c r="O388" s="27"/>
      <c r="R388" s="27"/>
      <c r="U388" s="27"/>
    </row>
    <row r="389">
      <c r="C389" s="27"/>
      <c r="E389" s="44"/>
      <c r="F389" s="27"/>
      <c r="H389" s="47"/>
      <c r="I389" s="27"/>
      <c r="L389" s="27"/>
      <c r="O389" s="27"/>
      <c r="R389" s="27"/>
      <c r="U389" s="27"/>
    </row>
    <row r="390">
      <c r="C390" s="27"/>
      <c r="E390" s="44"/>
      <c r="F390" s="27"/>
      <c r="H390" s="47"/>
      <c r="I390" s="27"/>
      <c r="L390" s="27"/>
      <c r="O390" s="27"/>
      <c r="R390" s="27"/>
      <c r="U390" s="27"/>
    </row>
    <row r="391">
      <c r="C391" s="27"/>
      <c r="E391" s="44"/>
      <c r="F391" s="27"/>
      <c r="H391" s="47"/>
      <c r="I391" s="27"/>
      <c r="L391" s="27"/>
      <c r="O391" s="27"/>
      <c r="R391" s="27"/>
      <c r="U391" s="27"/>
    </row>
    <row r="392">
      <c r="C392" s="27"/>
      <c r="E392" s="44"/>
      <c r="F392" s="27"/>
      <c r="H392" s="47"/>
      <c r="I392" s="27"/>
      <c r="L392" s="27"/>
      <c r="O392" s="27"/>
      <c r="R392" s="27"/>
      <c r="U392" s="27"/>
    </row>
    <row r="393">
      <c r="C393" s="27"/>
      <c r="E393" s="44"/>
      <c r="F393" s="27"/>
      <c r="H393" s="47"/>
      <c r="I393" s="27"/>
      <c r="L393" s="27"/>
      <c r="O393" s="27"/>
      <c r="R393" s="27"/>
      <c r="U393" s="27"/>
    </row>
    <row r="394">
      <c r="C394" s="27"/>
      <c r="E394" s="44"/>
      <c r="F394" s="27"/>
      <c r="H394" s="47"/>
      <c r="I394" s="27"/>
      <c r="L394" s="27"/>
      <c r="O394" s="27"/>
      <c r="R394" s="27"/>
      <c r="U394" s="27"/>
    </row>
    <row r="395">
      <c r="C395" s="27"/>
      <c r="E395" s="44"/>
      <c r="F395" s="27"/>
      <c r="H395" s="47"/>
      <c r="I395" s="27"/>
      <c r="L395" s="27"/>
      <c r="O395" s="27"/>
      <c r="R395" s="27"/>
      <c r="U395" s="27"/>
    </row>
    <row r="396">
      <c r="C396" s="27"/>
      <c r="E396" s="44"/>
      <c r="F396" s="27"/>
      <c r="H396" s="47"/>
      <c r="I396" s="27"/>
      <c r="L396" s="27"/>
      <c r="O396" s="27"/>
      <c r="R396" s="27"/>
      <c r="U396" s="27"/>
    </row>
    <row r="397">
      <c r="C397" s="27"/>
      <c r="E397" s="44"/>
      <c r="F397" s="27"/>
      <c r="H397" s="47"/>
      <c r="I397" s="27"/>
      <c r="L397" s="27"/>
      <c r="O397" s="27"/>
      <c r="R397" s="27"/>
      <c r="U397" s="27"/>
    </row>
    <row r="398">
      <c r="C398" s="27"/>
      <c r="E398" s="44"/>
      <c r="F398" s="27"/>
      <c r="H398" s="47"/>
      <c r="I398" s="27"/>
      <c r="L398" s="27"/>
      <c r="O398" s="27"/>
      <c r="R398" s="27"/>
      <c r="U398" s="27"/>
    </row>
    <row r="399">
      <c r="C399" s="27"/>
      <c r="E399" s="44"/>
      <c r="F399" s="27"/>
      <c r="H399" s="47"/>
      <c r="I399" s="27"/>
      <c r="L399" s="27"/>
      <c r="O399" s="27"/>
      <c r="R399" s="27"/>
      <c r="U399" s="27"/>
    </row>
    <row r="400">
      <c r="C400" s="27"/>
      <c r="E400" s="44"/>
      <c r="F400" s="27"/>
      <c r="H400" s="47"/>
      <c r="I400" s="27"/>
      <c r="L400" s="27"/>
      <c r="O400" s="27"/>
      <c r="R400" s="27"/>
      <c r="U400" s="27"/>
    </row>
    <row r="401">
      <c r="C401" s="27"/>
      <c r="E401" s="44"/>
      <c r="F401" s="27"/>
      <c r="H401" s="47"/>
      <c r="I401" s="27"/>
      <c r="L401" s="27"/>
      <c r="O401" s="27"/>
      <c r="R401" s="27"/>
      <c r="U401" s="27"/>
    </row>
    <row r="402">
      <c r="C402" s="27"/>
      <c r="E402" s="44"/>
      <c r="F402" s="27"/>
      <c r="H402" s="47"/>
      <c r="I402" s="27"/>
      <c r="L402" s="27"/>
      <c r="O402" s="27"/>
      <c r="R402" s="27"/>
      <c r="U402" s="27"/>
    </row>
    <row r="403">
      <c r="C403" s="27"/>
      <c r="E403" s="44"/>
      <c r="F403" s="27"/>
      <c r="H403" s="47"/>
      <c r="I403" s="27"/>
      <c r="L403" s="27"/>
      <c r="O403" s="27"/>
      <c r="R403" s="27"/>
      <c r="U403" s="27"/>
    </row>
    <row r="404">
      <c r="C404" s="27"/>
      <c r="E404" s="44"/>
      <c r="F404" s="27"/>
      <c r="H404" s="47"/>
      <c r="I404" s="27"/>
      <c r="L404" s="27"/>
      <c r="O404" s="27"/>
      <c r="R404" s="27"/>
      <c r="U404" s="27"/>
    </row>
    <row r="405">
      <c r="C405" s="27"/>
      <c r="E405" s="44"/>
      <c r="F405" s="27"/>
      <c r="H405" s="47"/>
      <c r="I405" s="27"/>
      <c r="L405" s="27"/>
      <c r="O405" s="27"/>
      <c r="R405" s="27"/>
      <c r="U405" s="27"/>
    </row>
    <row r="406">
      <c r="C406" s="27"/>
      <c r="E406" s="44"/>
      <c r="F406" s="27"/>
      <c r="H406" s="47"/>
      <c r="I406" s="27"/>
      <c r="L406" s="27"/>
      <c r="O406" s="27"/>
      <c r="R406" s="27"/>
      <c r="U406" s="27"/>
    </row>
    <row r="407">
      <c r="C407" s="27"/>
      <c r="E407" s="44"/>
      <c r="F407" s="27"/>
      <c r="H407" s="47"/>
      <c r="I407" s="27"/>
      <c r="L407" s="27"/>
      <c r="O407" s="27"/>
      <c r="R407" s="27"/>
      <c r="U407" s="27"/>
    </row>
    <row r="408">
      <c r="C408" s="27"/>
      <c r="E408" s="44"/>
      <c r="F408" s="27"/>
      <c r="H408" s="47"/>
      <c r="I408" s="27"/>
      <c r="L408" s="27"/>
      <c r="O408" s="27"/>
      <c r="R408" s="27"/>
      <c r="U408" s="27"/>
    </row>
    <row r="409">
      <c r="C409" s="27"/>
      <c r="E409" s="44"/>
      <c r="F409" s="27"/>
      <c r="H409" s="47"/>
      <c r="I409" s="27"/>
      <c r="L409" s="27"/>
      <c r="O409" s="27"/>
      <c r="R409" s="27"/>
      <c r="U409" s="27"/>
    </row>
    <row r="410">
      <c r="C410" s="27"/>
      <c r="E410" s="44"/>
      <c r="F410" s="27"/>
      <c r="H410" s="47"/>
      <c r="I410" s="27"/>
      <c r="L410" s="27"/>
      <c r="O410" s="27"/>
      <c r="R410" s="27"/>
      <c r="U410" s="27"/>
    </row>
    <row r="411">
      <c r="C411" s="27"/>
      <c r="E411" s="44"/>
      <c r="F411" s="27"/>
      <c r="H411" s="47"/>
      <c r="I411" s="27"/>
      <c r="L411" s="27"/>
      <c r="O411" s="27"/>
      <c r="R411" s="27"/>
      <c r="U411" s="27"/>
    </row>
    <row r="412">
      <c r="C412" s="27"/>
      <c r="E412" s="44"/>
      <c r="F412" s="27"/>
      <c r="H412" s="47"/>
      <c r="I412" s="27"/>
      <c r="L412" s="27"/>
      <c r="O412" s="27"/>
      <c r="R412" s="27"/>
      <c r="U412" s="27"/>
    </row>
    <row r="413">
      <c r="C413" s="27"/>
      <c r="E413" s="44"/>
      <c r="F413" s="27"/>
      <c r="H413" s="47"/>
      <c r="I413" s="27"/>
      <c r="L413" s="27"/>
      <c r="O413" s="27"/>
      <c r="R413" s="27"/>
      <c r="U413" s="27"/>
    </row>
    <row r="414">
      <c r="C414" s="27"/>
      <c r="E414" s="44"/>
      <c r="F414" s="27"/>
      <c r="H414" s="47"/>
      <c r="I414" s="27"/>
      <c r="L414" s="27"/>
      <c r="O414" s="27"/>
      <c r="R414" s="27"/>
      <c r="U414" s="27"/>
    </row>
    <row r="415">
      <c r="C415" s="27"/>
      <c r="E415" s="44"/>
      <c r="F415" s="27"/>
      <c r="H415" s="47"/>
      <c r="I415" s="27"/>
      <c r="L415" s="27"/>
      <c r="O415" s="27"/>
      <c r="R415" s="27"/>
      <c r="U415" s="27"/>
    </row>
    <row r="416">
      <c r="C416" s="27"/>
      <c r="E416" s="44"/>
      <c r="F416" s="27"/>
      <c r="H416" s="47"/>
      <c r="I416" s="27"/>
      <c r="L416" s="27"/>
      <c r="O416" s="27"/>
      <c r="R416" s="27"/>
      <c r="U416" s="27"/>
    </row>
    <row r="417">
      <c r="C417" s="27"/>
      <c r="E417" s="44"/>
      <c r="F417" s="27"/>
      <c r="H417" s="47"/>
      <c r="I417" s="27"/>
      <c r="L417" s="27"/>
      <c r="O417" s="27"/>
      <c r="R417" s="27"/>
      <c r="U417" s="27"/>
    </row>
    <row r="418">
      <c r="C418" s="27"/>
      <c r="E418" s="44"/>
      <c r="F418" s="27"/>
      <c r="H418" s="47"/>
      <c r="I418" s="27"/>
      <c r="L418" s="27"/>
      <c r="O418" s="27"/>
      <c r="R418" s="27"/>
      <c r="U418" s="27"/>
    </row>
    <row r="419">
      <c r="C419" s="27"/>
      <c r="E419" s="44"/>
      <c r="F419" s="27"/>
      <c r="H419" s="47"/>
      <c r="I419" s="27"/>
      <c r="L419" s="27"/>
      <c r="O419" s="27"/>
      <c r="R419" s="27"/>
      <c r="U419" s="27"/>
    </row>
    <row r="420">
      <c r="C420" s="27"/>
      <c r="E420" s="44"/>
      <c r="F420" s="27"/>
      <c r="H420" s="47"/>
      <c r="I420" s="27"/>
      <c r="L420" s="27"/>
      <c r="O420" s="27"/>
      <c r="R420" s="27"/>
      <c r="U420" s="27"/>
    </row>
    <row r="421">
      <c r="C421" s="27"/>
      <c r="E421" s="44"/>
      <c r="F421" s="27"/>
      <c r="H421" s="47"/>
      <c r="I421" s="27"/>
      <c r="L421" s="27"/>
      <c r="O421" s="27"/>
      <c r="R421" s="27"/>
      <c r="U421" s="27"/>
    </row>
    <row r="422">
      <c r="C422" s="27"/>
      <c r="E422" s="44"/>
      <c r="F422" s="27"/>
      <c r="H422" s="47"/>
      <c r="I422" s="27"/>
      <c r="L422" s="27"/>
      <c r="O422" s="27"/>
      <c r="R422" s="27"/>
      <c r="U422" s="27"/>
    </row>
    <row r="423">
      <c r="C423" s="27"/>
      <c r="E423" s="44"/>
      <c r="F423" s="27"/>
      <c r="H423" s="47"/>
      <c r="I423" s="27"/>
      <c r="L423" s="27"/>
      <c r="O423" s="27"/>
      <c r="R423" s="27"/>
      <c r="U423" s="27"/>
    </row>
    <row r="424">
      <c r="C424" s="27"/>
      <c r="E424" s="44"/>
      <c r="F424" s="27"/>
      <c r="H424" s="47"/>
      <c r="I424" s="27"/>
      <c r="L424" s="27"/>
      <c r="O424" s="27"/>
      <c r="R424" s="27"/>
      <c r="U424" s="27"/>
    </row>
    <row r="425">
      <c r="C425" s="27"/>
      <c r="E425" s="44"/>
      <c r="F425" s="27"/>
      <c r="H425" s="47"/>
      <c r="I425" s="27"/>
      <c r="L425" s="27"/>
      <c r="O425" s="27"/>
      <c r="R425" s="27"/>
      <c r="U425" s="27"/>
    </row>
    <row r="426">
      <c r="C426" s="27"/>
      <c r="E426" s="44"/>
      <c r="F426" s="27"/>
      <c r="H426" s="47"/>
      <c r="I426" s="27"/>
      <c r="L426" s="27"/>
      <c r="O426" s="27"/>
      <c r="R426" s="27"/>
      <c r="U426" s="27"/>
    </row>
    <row r="427">
      <c r="C427" s="27"/>
      <c r="E427" s="44"/>
      <c r="F427" s="27"/>
      <c r="H427" s="47"/>
      <c r="I427" s="27"/>
      <c r="L427" s="27"/>
      <c r="O427" s="27"/>
      <c r="R427" s="27"/>
      <c r="U427" s="27"/>
    </row>
    <row r="428">
      <c r="C428" s="27"/>
      <c r="E428" s="44"/>
      <c r="F428" s="27"/>
      <c r="H428" s="47"/>
      <c r="I428" s="27"/>
      <c r="L428" s="27"/>
      <c r="O428" s="27"/>
      <c r="R428" s="27"/>
      <c r="U428" s="27"/>
    </row>
    <row r="429">
      <c r="C429" s="27"/>
      <c r="E429" s="44"/>
      <c r="F429" s="27"/>
      <c r="H429" s="47"/>
      <c r="I429" s="27"/>
      <c r="L429" s="27"/>
      <c r="O429" s="27"/>
      <c r="R429" s="27"/>
      <c r="U429" s="27"/>
    </row>
    <row r="430">
      <c r="C430" s="27"/>
      <c r="E430" s="44"/>
      <c r="F430" s="27"/>
      <c r="H430" s="47"/>
      <c r="I430" s="27"/>
      <c r="L430" s="27"/>
      <c r="O430" s="27"/>
      <c r="R430" s="27"/>
      <c r="U430" s="27"/>
    </row>
    <row r="431">
      <c r="C431" s="27"/>
      <c r="E431" s="44"/>
      <c r="F431" s="27"/>
      <c r="H431" s="47"/>
      <c r="I431" s="27"/>
      <c r="L431" s="27"/>
      <c r="O431" s="27"/>
      <c r="R431" s="27"/>
      <c r="U431" s="27"/>
    </row>
    <row r="432">
      <c r="C432" s="27"/>
      <c r="E432" s="44"/>
      <c r="F432" s="27"/>
      <c r="H432" s="47"/>
      <c r="I432" s="27"/>
      <c r="L432" s="27"/>
      <c r="O432" s="27"/>
      <c r="R432" s="27"/>
      <c r="U432" s="27"/>
    </row>
    <row r="433">
      <c r="C433" s="27"/>
      <c r="E433" s="44"/>
      <c r="F433" s="27"/>
      <c r="H433" s="47"/>
      <c r="I433" s="27"/>
      <c r="L433" s="27"/>
      <c r="O433" s="27"/>
      <c r="R433" s="27"/>
      <c r="U433" s="27"/>
    </row>
    <row r="434">
      <c r="C434" s="27"/>
      <c r="E434" s="44"/>
      <c r="F434" s="27"/>
      <c r="H434" s="47"/>
      <c r="I434" s="27"/>
      <c r="L434" s="27"/>
      <c r="O434" s="27"/>
      <c r="R434" s="27"/>
      <c r="U434" s="27"/>
    </row>
    <row r="435">
      <c r="C435" s="27"/>
      <c r="E435" s="44"/>
      <c r="F435" s="27"/>
      <c r="H435" s="47"/>
      <c r="I435" s="27"/>
      <c r="L435" s="27"/>
      <c r="O435" s="27"/>
      <c r="R435" s="27"/>
      <c r="U435" s="27"/>
    </row>
    <row r="436">
      <c r="C436" s="27"/>
      <c r="E436" s="44"/>
      <c r="F436" s="27"/>
      <c r="H436" s="47"/>
      <c r="I436" s="27"/>
      <c r="L436" s="27"/>
      <c r="O436" s="27"/>
      <c r="R436" s="27"/>
      <c r="U436" s="27"/>
    </row>
    <row r="437">
      <c r="C437" s="27"/>
      <c r="E437" s="44"/>
      <c r="F437" s="27"/>
      <c r="H437" s="47"/>
      <c r="I437" s="27"/>
      <c r="L437" s="27"/>
      <c r="O437" s="27"/>
      <c r="R437" s="27"/>
      <c r="U437" s="27"/>
    </row>
    <row r="438">
      <c r="C438" s="27"/>
      <c r="E438" s="44"/>
      <c r="F438" s="27"/>
      <c r="H438" s="47"/>
      <c r="I438" s="27"/>
      <c r="L438" s="27"/>
      <c r="O438" s="27"/>
      <c r="R438" s="27"/>
      <c r="U438" s="27"/>
    </row>
    <row r="439">
      <c r="C439" s="27"/>
      <c r="E439" s="44"/>
      <c r="F439" s="27"/>
      <c r="H439" s="47"/>
      <c r="I439" s="27"/>
      <c r="L439" s="27"/>
      <c r="O439" s="27"/>
      <c r="R439" s="27"/>
      <c r="U439" s="27"/>
    </row>
    <row r="440">
      <c r="C440" s="27"/>
      <c r="E440" s="44"/>
      <c r="F440" s="27"/>
      <c r="H440" s="47"/>
      <c r="I440" s="27"/>
      <c r="L440" s="27"/>
      <c r="O440" s="27"/>
      <c r="R440" s="27"/>
      <c r="U440" s="27"/>
    </row>
    <row r="441">
      <c r="C441" s="27"/>
      <c r="E441" s="44"/>
      <c r="F441" s="27"/>
      <c r="H441" s="47"/>
      <c r="I441" s="27"/>
      <c r="L441" s="27"/>
      <c r="O441" s="27"/>
      <c r="R441" s="27"/>
      <c r="U441" s="27"/>
    </row>
    <row r="442">
      <c r="C442" s="27"/>
      <c r="E442" s="44"/>
      <c r="F442" s="27"/>
      <c r="H442" s="47"/>
      <c r="I442" s="27"/>
      <c r="L442" s="27"/>
      <c r="O442" s="27"/>
      <c r="R442" s="27"/>
      <c r="U442" s="27"/>
    </row>
    <row r="443">
      <c r="C443" s="27"/>
      <c r="E443" s="44"/>
      <c r="F443" s="27"/>
      <c r="H443" s="47"/>
      <c r="I443" s="27"/>
      <c r="L443" s="27"/>
      <c r="O443" s="27"/>
      <c r="R443" s="27"/>
      <c r="U443" s="27"/>
    </row>
    <row r="444">
      <c r="C444" s="27"/>
      <c r="E444" s="44"/>
      <c r="F444" s="27"/>
      <c r="H444" s="47"/>
      <c r="I444" s="27"/>
      <c r="L444" s="27"/>
      <c r="O444" s="27"/>
      <c r="R444" s="27"/>
      <c r="U444" s="27"/>
    </row>
    <row r="445">
      <c r="C445" s="27"/>
      <c r="E445" s="44"/>
      <c r="F445" s="27"/>
      <c r="H445" s="47"/>
      <c r="I445" s="27"/>
      <c r="L445" s="27"/>
      <c r="O445" s="27"/>
      <c r="R445" s="27"/>
      <c r="U445" s="27"/>
    </row>
    <row r="446">
      <c r="C446" s="27"/>
      <c r="E446" s="44"/>
      <c r="F446" s="27"/>
      <c r="H446" s="47"/>
      <c r="I446" s="27"/>
      <c r="L446" s="27"/>
      <c r="O446" s="27"/>
      <c r="R446" s="27"/>
      <c r="U446" s="27"/>
    </row>
    <row r="447">
      <c r="C447" s="27"/>
      <c r="E447" s="44"/>
      <c r="F447" s="27"/>
      <c r="H447" s="47"/>
      <c r="I447" s="27"/>
      <c r="L447" s="27"/>
      <c r="O447" s="27"/>
      <c r="R447" s="27"/>
      <c r="U447" s="27"/>
    </row>
    <row r="448">
      <c r="C448" s="27"/>
      <c r="E448" s="44"/>
      <c r="F448" s="27"/>
      <c r="H448" s="47"/>
      <c r="I448" s="27"/>
      <c r="L448" s="27"/>
      <c r="O448" s="27"/>
      <c r="R448" s="27"/>
      <c r="U448" s="27"/>
    </row>
    <row r="449">
      <c r="C449" s="27"/>
      <c r="E449" s="44"/>
      <c r="F449" s="27"/>
      <c r="H449" s="47"/>
      <c r="I449" s="27"/>
      <c r="L449" s="27"/>
      <c r="O449" s="27"/>
      <c r="R449" s="27"/>
      <c r="U449" s="27"/>
    </row>
    <row r="450">
      <c r="C450" s="27"/>
      <c r="E450" s="44"/>
      <c r="F450" s="27"/>
      <c r="H450" s="47"/>
      <c r="I450" s="27"/>
      <c r="L450" s="27"/>
      <c r="O450" s="27"/>
      <c r="R450" s="27"/>
      <c r="U450" s="27"/>
    </row>
    <row r="451">
      <c r="C451" s="27"/>
      <c r="E451" s="44"/>
      <c r="F451" s="27"/>
      <c r="H451" s="47"/>
      <c r="I451" s="27"/>
      <c r="L451" s="27"/>
      <c r="O451" s="27"/>
      <c r="R451" s="27"/>
      <c r="U451" s="27"/>
    </row>
    <row r="452">
      <c r="C452" s="27"/>
      <c r="E452" s="44"/>
      <c r="F452" s="27"/>
      <c r="H452" s="47"/>
      <c r="I452" s="27"/>
      <c r="L452" s="27"/>
      <c r="O452" s="27"/>
      <c r="R452" s="27"/>
      <c r="U452" s="27"/>
    </row>
    <row r="453">
      <c r="C453" s="27"/>
      <c r="E453" s="44"/>
      <c r="F453" s="27"/>
      <c r="H453" s="47"/>
      <c r="I453" s="27"/>
      <c r="L453" s="27"/>
      <c r="O453" s="27"/>
      <c r="R453" s="27"/>
      <c r="U453" s="27"/>
    </row>
    <row r="454">
      <c r="C454" s="27"/>
      <c r="E454" s="44"/>
      <c r="F454" s="27"/>
      <c r="H454" s="47"/>
      <c r="I454" s="27"/>
      <c r="L454" s="27"/>
      <c r="O454" s="27"/>
      <c r="R454" s="27"/>
      <c r="U454" s="27"/>
    </row>
    <row r="455">
      <c r="C455" s="27"/>
      <c r="E455" s="44"/>
      <c r="F455" s="27"/>
      <c r="H455" s="47"/>
      <c r="I455" s="27"/>
      <c r="L455" s="27"/>
      <c r="O455" s="27"/>
      <c r="R455" s="27"/>
      <c r="U455" s="27"/>
    </row>
    <row r="456">
      <c r="C456" s="27"/>
      <c r="E456" s="44"/>
      <c r="F456" s="27"/>
      <c r="H456" s="47"/>
      <c r="I456" s="27"/>
      <c r="L456" s="27"/>
      <c r="O456" s="27"/>
      <c r="R456" s="27"/>
      <c r="U456" s="27"/>
    </row>
    <row r="457">
      <c r="C457" s="27"/>
      <c r="E457" s="44"/>
      <c r="F457" s="27"/>
      <c r="H457" s="47"/>
      <c r="I457" s="27"/>
      <c r="L457" s="27"/>
      <c r="O457" s="27"/>
      <c r="R457" s="27"/>
      <c r="U457" s="27"/>
    </row>
    <row r="458">
      <c r="C458" s="27"/>
      <c r="E458" s="44"/>
      <c r="F458" s="27"/>
      <c r="H458" s="47"/>
      <c r="I458" s="27"/>
      <c r="L458" s="27"/>
      <c r="O458" s="27"/>
      <c r="R458" s="27"/>
      <c r="U458" s="27"/>
    </row>
    <row r="459">
      <c r="C459" s="27"/>
      <c r="E459" s="44"/>
      <c r="F459" s="27"/>
      <c r="H459" s="47"/>
      <c r="I459" s="27"/>
      <c r="L459" s="27"/>
      <c r="O459" s="27"/>
      <c r="R459" s="27"/>
      <c r="U459" s="27"/>
    </row>
    <row r="460">
      <c r="C460" s="27"/>
      <c r="E460" s="44"/>
      <c r="F460" s="27"/>
      <c r="H460" s="47"/>
      <c r="I460" s="27"/>
      <c r="L460" s="27"/>
      <c r="O460" s="27"/>
      <c r="R460" s="27"/>
      <c r="U460" s="27"/>
    </row>
    <row r="461">
      <c r="C461" s="27"/>
      <c r="E461" s="44"/>
      <c r="F461" s="27"/>
      <c r="H461" s="47"/>
      <c r="I461" s="27"/>
      <c r="L461" s="27"/>
      <c r="O461" s="27"/>
      <c r="R461" s="27"/>
      <c r="U461" s="27"/>
    </row>
    <row r="462">
      <c r="C462" s="27"/>
      <c r="E462" s="44"/>
      <c r="F462" s="27"/>
      <c r="H462" s="47"/>
      <c r="I462" s="27"/>
      <c r="L462" s="27"/>
      <c r="O462" s="27"/>
      <c r="R462" s="27"/>
      <c r="U462" s="27"/>
    </row>
    <row r="463">
      <c r="C463" s="27"/>
      <c r="E463" s="44"/>
      <c r="F463" s="27"/>
      <c r="H463" s="47"/>
      <c r="I463" s="27"/>
      <c r="L463" s="27"/>
      <c r="O463" s="27"/>
      <c r="R463" s="27"/>
      <c r="U463" s="27"/>
    </row>
    <row r="464">
      <c r="C464" s="27"/>
      <c r="E464" s="44"/>
      <c r="F464" s="27"/>
      <c r="H464" s="47"/>
      <c r="I464" s="27"/>
      <c r="L464" s="27"/>
      <c r="O464" s="27"/>
      <c r="R464" s="27"/>
      <c r="U464" s="27"/>
    </row>
    <row r="465">
      <c r="C465" s="27"/>
      <c r="E465" s="44"/>
      <c r="F465" s="27"/>
      <c r="H465" s="47"/>
      <c r="I465" s="27"/>
      <c r="L465" s="27"/>
      <c r="O465" s="27"/>
      <c r="R465" s="27"/>
      <c r="U465" s="27"/>
    </row>
    <row r="466">
      <c r="C466" s="27"/>
      <c r="E466" s="44"/>
      <c r="F466" s="27"/>
      <c r="H466" s="47"/>
      <c r="I466" s="27"/>
      <c r="L466" s="27"/>
      <c r="O466" s="27"/>
      <c r="R466" s="27"/>
      <c r="U466" s="27"/>
    </row>
    <row r="467">
      <c r="C467" s="27"/>
      <c r="E467" s="44"/>
      <c r="F467" s="27"/>
      <c r="H467" s="47"/>
      <c r="I467" s="27"/>
      <c r="L467" s="27"/>
      <c r="O467" s="27"/>
      <c r="R467" s="27"/>
      <c r="U467" s="27"/>
    </row>
    <row r="468">
      <c r="C468" s="27"/>
      <c r="E468" s="44"/>
      <c r="F468" s="27"/>
      <c r="H468" s="47"/>
      <c r="I468" s="27"/>
      <c r="L468" s="27"/>
      <c r="O468" s="27"/>
      <c r="R468" s="27"/>
      <c r="U468" s="27"/>
    </row>
    <row r="469">
      <c r="C469" s="27"/>
      <c r="E469" s="44"/>
      <c r="F469" s="27"/>
      <c r="H469" s="47"/>
      <c r="I469" s="27"/>
      <c r="L469" s="27"/>
      <c r="O469" s="27"/>
      <c r="R469" s="27"/>
      <c r="U469" s="27"/>
    </row>
    <row r="470">
      <c r="C470" s="27"/>
      <c r="E470" s="44"/>
      <c r="F470" s="27"/>
      <c r="H470" s="47"/>
      <c r="I470" s="27"/>
      <c r="L470" s="27"/>
      <c r="O470" s="27"/>
      <c r="R470" s="27"/>
      <c r="U470" s="27"/>
    </row>
    <row r="471">
      <c r="C471" s="27"/>
      <c r="E471" s="44"/>
      <c r="F471" s="27"/>
      <c r="H471" s="47"/>
      <c r="I471" s="27"/>
      <c r="L471" s="27"/>
      <c r="O471" s="27"/>
      <c r="R471" s="27"/>
      <c r="U471" s="27"/>
    </row>
    <row r="472">
      <c r="C472" s="27"/>
      <c r="E472" s="44"/>
      <c r="F472" s="27"/>
      <c r="H472" s="47"/>
      <c r="I472" s="27"/>
      <c r="L472" s="27"/>
      <c r="O472" s="27"/>
      <c r="R472" s="27"/>
      <c r="U472" s="27"/>
    </row>
    <row r="473">
      <c r="C473" s="27"/>
      <c r="E473" s="44"/>
      <c r="F473" s="27"/>
      <c r="H473" s="47"/>
      <c r="I473" s="27"/>
      <c r="L473" s="27"/>
      <c r="O473" s="27"/>
      <c r="R473" s="27"/>
      <c r="U473" s="27"/>
    </row>
    <row r="474">
      <c r="C474" s="27"/>
      <c r="E474" s="44"/>
      <c r="F474" s="27"/>
      <c r="H474" s="47"/>
      <c r="I474" s="27"/>
      <c r="L474" s="27"/>
      <c r="O474" s="27"/>
      <c r="R474" s="27"/>
      <c r="U474" s="27"/>
    </row>
    <row r="475">
      <c r="C475" s="27"/>
      <c r="E475" s="44"/>
      <c r="F475" s="27"/>
      <c r="H475" s="47"/>
      <c r="I475" s="27"/>
      <c r="L475" s="27"/>
      <c r="O475" s="27"/>
      <c r="R475" s="27"/>
      <c r="U475" s="27"/>
    </row>
    <row r="476">
      <c r="C476" s="27"/>
      <c r="E476" s="44"/>
      <c r="F476" s="27"/>
      <c r="H476" s="47"/>
      <c r="I476" s="27"/>
      <c r="L476" s="27"/>
      <c r="O476" s="27"/>
      <c r="R476" s="27"/>
      <c r="U476" s="27"/>
    </row>
    <row r="477">
      <c r="C477" s="27"/>
      <c r="E477" s="44"/>
      <c r="F477" s="27"/>
      <c r="H477" s="47"/>
      <c r="I477" s="27"/>
      <c r="L477" s="27"/>
      <c r="O477" s="27"/>
      <c r="R477" s="27"/>
      <c r="U477" s="27"/>
    </row>
    <row r="478">
      <c r="C478" s="27"/>
      <c r="E478" s="44"/>
      <c r="F478" s="27"/>
      <c r="H478" s="47"/>
      <c r="I478" s="27"/>
      <c r="L478" s="27"/>
      <c r="O478" s="27"/>
      <c r="R478" s="27"/>
      <c r="U478" s="27"/>
    </row>
    <row r="479">
      <c r="C479" s="27"/>
      <c r="E479" s="44"/>
      <c r="F479" s="27"/>
      <c r="H479" s="47"/>
      <c r="I479" s="27"/>
      <c r="L479" s="27"/>
      <c r="O479" s="27"/>
      <c r="R479" s="27"/>
      <c r="U479" s="27"/>
    </row>
    <row r="480">
      <c r="C480" s="27"/>
      <c r="E480" s="44"/>
      <c r="F480" s="27"/>
      <c r="H480" s="47"/>
      <c r="I480" s="27"/>
      <c r="L480" s="27"/>
      <c r="O480" s="27"/>
      <c r="R480" s="27"/>
      <c r="U480" s="27"/>
    </row>
    <row r="481">
      <c r="C481" s="27"/>
      <c r="E481" s="44"/>
      <c r="F481" s="27"/>
      <c r="H481" s="47"/>
      <c r="I481" s="27"/>
      <c r="L481" s="27"/>
      <c r="O481" s="27"/>
      <c r="R481" s="27"/>
      <c r="U481" s="27"/>
    </row>
    <row r="482">
      <c r="C482" s="27"/>
      <c r="E482" s="44"/>
      <c r="F482" s="27"/>
      <c r="H482" s="47"/>
      <c r="I482" s="27"/>
      <c r="L482" s="27"/>
      <c r="O482" s="27"/>
      <c r="R482" s="27"/>
      <c r="U482" s="27"/>
    </row>
    <row r="483">
      <c r="C483" s="27"/>
      <c r="E483" s="44"/>
      <c r="F483" s="27"/>
      <c r="H483" s="47"/>
      <c r="I483" s="27"/>
      <c r="L483" s="27"/>
      <c r="O483" s="27"/>
      <c r="R483" s="27"/>
      <c r="U483" s="27"/>
    </row>
    <row r="484">
      <c r="C484" s="27"/>
      <c r="E484" s="44"/>
      <c r="F484" s="27"/>
      <c r="H484" s="47"/>
      <c r="I484" s="27"/>
      <c r="L484" s="27"/>
      <c r="O484" s="27"/>
      <c r="R484" s="27"/>
      <c r="U484" s="27"/>
    </row>
    <row r="485">
      <c r="C485" s="27"/>
      <c r="E485" s="44"/>
      <c r="F485" s="27"/>
      <c r="H485" s="47"/>
      <c r="I485" s="27"/>
      <c r="L485" s="27"/>
      <c r="O485" s="27"/>
      <c r="R485" s="27"/>
      <c r="U485" s="27"/>
    </row>
    <row r="486">
      <c r="C486" s="27"/>
      <c r="E486" s="44"/>
      <c r="F486" s="27"/>
      <c r="H486" s="47"/>
      <c r="I486" s="27"/>
      <c r="L486" s="27"/>
      <c r="O486" s="27"/>
      <c r="R486" s="27"/>
      <c r="U486" s="27"/>
    </row>
    <row r="487">
      <c r="C487" s="27"/>
      <c r="E487" s="44"/>
      <c r="F487" s="27"/>
      <c r="H487" s="47"/>
      <c r="I487" s="27"/>
      <c r="L487" s="27"/>
      <c r="O487" s="27"/>
      <c r="R487" s="27"/>
      <c r="U487" s="27"/>
    </row>
    <row r="488">
      <c r="C488" s="27"/>
      <c r="E488" s="44"/>
      <c r="F488" s="27"/>
      <c r="H488" s="47"/>
      <c r="I488" s="27"/>
      <c r="L488" s="27"/>
      <c r="O488" s="27"/>
      <c r="R488" s="27"/>
      <c r="U488" s="27"/>
    </row>
    <row r="489">
      <c r="C489" s="27"/>
      <c r="E489" s="44"/>
      <c r="F489" s="27"/>
      <c r="H489" s="47"/>
      <c r="I489" s="27"/>
      <c r="L489" s="27"/>
      <c r="O489" s="27"/>
      <c r="R489" s="27"/>
      <c r="U489" s="27"/>
    </row>
    <row r="490">
      <c r="C490" s="27"/>
      <c r="E490" s="44"/>
      <c r="F490" s="27"/>
      <c r="H490" s="47"/>
      <c r="I490" s="27"/>
      <c r="L490" s="27"/>
      <c r="O490" s="27"/>
      <c r="R490" s="27"/>
      <c r="U490" s="27"/>
    </row>
    <row r="491">
      <c r="C491" s="27"/>
      <c r="E491" s="44"/>
      <c r="F491" s="27"/>
      <c r="H491" s="47"/>
      <c r="I491" s="27"/>
      <c r="L491" s="27"/>
      <c r="O491" s="27"/>
      <c r="R491" s="27"/>
      <c r="U491" s="27"/>
    </row>
    <row r="492">
      <c r="C492" s="27"/>
      <c r="E492" s="44"/>
      <c r="F492" s="27"/>
      <c r="H492" s="47"/>
      <c r="I492" s="27"/>
      <c r="L492" s="27"/>
      <c r="O492" s="27"/>
      <c r="R492" s="27"/>
      <c r="U492" s="27"/>
    </row>
    <row r="493">
      <c r="C493" s="27"/>
      <c r="E493" s="44"/>
      <c r="F493" s="27"/>
      <c r="H493" s="47"/>
      <c r="I493" s="27"/>
      <c r="L493" s="27"/>
      <c r="O493" s="27"/>
      <c r="R493" s="27"/>
      <c r="U493" s="27"/>
    </row>
    <row r="494">
      <c r="C494" s="27"/>
      <c r="E494" s="44"/>
      <c r="F494" s="27"/>
      <c r="H494" s="47"/>
      <c r="I494" s="27"/>
      <c r="L494" s="27"/>
      <c r="O494" s="27"/>
      <c r="R494" s="27"/>
      <c r="U494" s="27"/>
    </row>
    <row r="495">
      <c r="C495" s="27"/>
      <c r="E495" s="44"/>
      <c r="F495" s="27"/>
      <c r="H495" s="47"/>
      <c r="I495" s="27"/>
      <c r="L495" s="27"/>
      <c r="O495" s="27"/>
      <c r="R495" s="27"/>
      <c r="U495" s="27"/>
    </row>
    <row r="496">
      <c r="C496" s="27"/>
      <c r="E496" s="44"/>
      <c r="F496" s="27"/>
      <c r="H496" s="47"/>
      <c r="I496" s="27"/>
      <c r="L496" s="27"/>
      <c r="O496" s="27"/>
      <c r="R496" s="27"/>
      <c r="U496" s="27"/>
    </row>
    <row r="497">
      <c r="C497" s="27"/>
      <c r="E497" s="44"/>
      <c r="F497" s="27"/>
      <c r="H497" s="47"/>
      <c r="I497" s="27"/>
      <c r="L497" s="27"/>
      <c r="O497" s="27"/>
      <c r="R497" s="27"/>
      <c r="U497" s="27"/>
    </row>
    <row r="498">
      <c r="C498" s="27"/>
      <c r="E498" s="44"/>
      <c r="F498" s="27"/>
      <c r="H498" s="47"/>
      <c r="I498" s="27"/>
      <c r="L498" s="27"/>
      <c r="O498" s="27"/>
      <c r="R498" s="27"/>
      <c r="U498" s="27"/>
    </row>
    <row r="499">
      <c r="C499" s="27"/>
      <c r="E499" s="44"/>
      <c r="F499" s="27"/>
      <c r="H499" s="47"/>
      <c r="I499" s="27"/>
      <c r="L499" s="27"/>
      <c r="O499" s="27"/>
      <c r="R499" s="27"/>
      <c r="U499" s="27"/>
    </row>
    <row r="500">
      <c r="C500" s="27"/>
      <c r="E500" s="44"/>
      <c r="F500" s="27"/>
      <c r="H500" s="47"/>
      <c r="I500" s="27"/>
      <c r="L500" s="27"/>
      <c r="O500" s="27"/>
      <c r="R500" s="27"/>
      <c r="U500" s="27"/>
    </row>
    <row r="501">
      <c r="C501" s="27"/>
      <c r="E501" s="44"/>
      <c r="F501" s="27"/>
      <c r="H501" s="47"/>
      <c r="I501" s="27"/>
      <c r="L501" s="27"/>
      <c r="O501" s="27"/>
      <c r="R501" s="27"/>
      <c r="U501" s="27"/>
    </row>
    <row r="502">
      <c r="C502" s="27"/>
      <c r="E502" s="44"/>
      <c r="F502" s="27"/>
      <c r="H502" s="47"/>
      <c r="I502" s="27"/>
      <c r="L502" s="27"/>
      <c r="O502" s="27"/>
      <c r="R502" s="27"/>
      <c r="U502" s="27"/>
    </row>
    <row r="503">
      <c r="C503" s="27"/>
      <c r="E503" s="44"/>
      <c r="F503" s="27"/>
      <c r="H503" s="47"/>
      <c r="I503" s="27"/>
      <c r="L503" s="27"/>
      <c r="O503" s="27"/>
      <c r="R503" s="27"/>
      <c r="U503" s="27"/>
    </row>
    <row r="504">
      <c r="C504" s="27"/>
      <c r="E504" s="44"/>
      <c r="F504" s="27"/>
      <c r="H504" s="47"/>
      <c r="I504" s="27"/>
      <c r="L504" s="27"/>
      <c r="O504" s="27"/>
      <c r="R504" s="27"/>
      <c r="U504" s="27"/>
    </row>
    <row r="505">
      <c r="C505" s="27"/>
      <c r="E505" s="44"/>
      <c r="F505" s="27"/>
      <c r="H505" s="47"/>
      <c r="I505" s="27"/>
      <c r="L505" s="27"/>
      <c r="O505" s="27"/>
      <c r="R505" s="27"/>
      <c r="U505" s="27"/>
    </row>
    <row r="506">
      <c r="C506" s="27"/>
      <c r="E506" s="44"/>
      <c r="F506" s="27"/>
      <c r="H506" s="47"/>
      <c r="I506" s="27"/>
      <c r="L506" s="27"/>
      <c r="O506" s="27"/>
      <c r="R506" s="27"/>
      <c r="U506" s="27"/>
    </row>
    <row r="507">
      <c r="C507" s="27"/>
      <c r="E507" s="44"/>
      <c r="F507" s="27"/>
      <c r="H507" s="47"/>
      <c r="I507" s="27"/>
      <c r="L507" s="27"/>
      <c r="O507" s="27"/>
      <c r="R507" s="27"/>
      <c r="U507" s="27"/>
    </row>
    <row r="508">
      <c r="C508" s="27"/>
      <c r="E508" s="44"/>
      <c r="F508" s="27"/>
      <c r="H508" s="47"/>
      <c r="I508" s="27"/>
      <c r="L508" s="27"/>
      <c r="O508" s="27"/>
      <c r="R508" s="27"/>
      <c r="U508" s="27"/>
    </row>
    <row r="509">
      <c r="C509" s="27"/>
      <c r="E509" s="44"/>
      <c r="F509" s="27"/>
      <c r="H509" s="47"/>
      <c r="I509" s="27"/>
      <c r="L509" s="27"/>
      <c r="O509" s="27"/>
      <c r="R509" s="27"/>
      <c r="U509" s="27"/>
    </row>
    <row r="510">
      <c r="C510" s="27"/>
      <c r="E510" s="44"/>
      <c r="F510" s="27"/>
      <c r="H510" s="47"/>
      <c r="I510" s="27"/>
      <c r="L510" s="27"/>
      <c r="O510" s="27"/>
      <c r="R510" s="27"/>
      <c r="U510" s="27"/>
    </row>
    <row r="511">
      <c r="C511" s="27"/>
      <c r="E511" s="44"/>
      <c r="F511" s="27"/>
      <c r="H511" s="47"/>
      <c r="I511" s="27"/>
      <c r="L511" s="27"/>
      <c r="O511" s="27"/>
      <c r="R511" s="27"/>
      <c r="U511" s="27"/>
    </row>
    <row r="512">
      <c r="C512" s="27"/>
      <c r="E512" s="44"/>
      <c r="F512" s="27"/>
      <c r="H512" s="47"/>
      <c r="I512" s="27"/>
      <c r="L512" s="27"/>
      <c r="O512" s="27"/>
      <c r="R512" s="27"/>
      <c r="U512" s="27"/>
    </row>
    <row r="513">
      <c r="C513" s="27"/>
      <c r="E513" s="44"/>
      <c r="F513" s="27"/>
      <c r="H513" s="47"/>
      <c r="I513" s="27"/>
      <c r="L513" s="27"/>
      <c r="O513" s="27"/>
      <c r="R513" s="27"/>
      <c r="U513" s="27"/>
    </row>
    <row r="514">
      <c r="C514" s="27"/>
      <c r="E514" s="44"/>
      <c r="F514" s="27"/>
      <c r="H514" s="47"/>
      <c r="I514" s="27"/>
      <c r="L514" s="27"/>
      <c r="O514" s="27"/>
      <c r="R514" s="27"/>
      <c r="U514" s="27"/>
    </row>
    <row r="515">
      <c r="C515" s="27"/>
      <c r="E515" s="44"/>
      <c r="F515" s="27"/>
      <c r="H515" s="47"/>
      <c r="I515" s="27"/>
      <c r="L515" s="27"/>
      <c r="O515" s="27"/>
      <c r="R515" s="27"/>
      <c r="U515" s="27"/>
    </row>
    <row r="516">
      <c r="C516" s="27"/>
      <c r="E516" s="44"/>
      <c r="F516" s="27"/>
      <c r="H516" s="47"/>
      <c r="I516" s="27"/>
      <c r="L516" s="27"/>
      <c r="O516" s="27"/>
      <c r="R516" s="27"/>
      <c r="U516" s="27"/>
    </row>
    <row r="517">
      <c r="C517" s="27"/>
      <c r="E517" s="44"/>
      <c r="F517" s="27"/>
      <c r="H517" s="47"/>
      <c r="I517" s="27"/>
      <c r="L517" s="27"/>
      <c r="O517" s="27"/>
      <c r="R517" s="27"/>
      <c r="U517" s="27"/>
    </row>
    <row r="518">
      <c r="C518" s="27"/>
      <c r="E518" s="44"/>
      <c r="F518" s="27"/>
      <c r="H518" s="47"/>
      <c r="I518" s="27"/>
      <c r="L518" s="27"/>
      <c r="O518" s="27"/>
      <c r="R518" s="27"/>
      <c r="U518" s="27"/>
    </row>
    <row r="519">
      <c r="C519" s="27"/>
      <c r="E519" s="44"/>
      <c r="F519" s="27"/>
      <c r="H519" s="47"/>
      <c r="I519" s="27"/>
      <c r="L519" s="27"/>
      <c r="O519" s="27"/>
      <c r="R519" s="27"/>
      <c r="U519" s="27"/>
    </row>
    <row r="520">
      <c r="C520" s="27"/>
      <c r="E520" s="44"/>
      <c r="F520" s="27"/>
      <c r="H520" s="47"/>
      <c r="I520" s="27"/>
      <c r="L520" s="27"/>
      <c r="O520" s="27"/>
      <c r="R520" s="27"/>
      <c r="U520" s="27"/>
    </row>
    <row r="521">
      <c r="C521" s="27"/>
      <c r="E521" s="44"/>
      <c r="F521" s="27"/>
      <c r="H521" s="47"/>
      <c r="I521" s="27"/>
      <c r="L521" s="27"/>
      <c r="O521" s="27"/>
      <c r="R521" s="27"/>
      <c r="U521" s="27"/>
    </row>
    <row r="522">
      <c r="C522" s="27"/>
      <c r="E522" s="44"/>
      <c r="F522" s="27"/>
      <c r="H522" s="47"/>
      <c r="I522" s="27"/>
      <c r="L522" s="27"/>
      <c r="O522" s="27"/>
      <c r="R522" s="27"/>
      <c r="U522" s="27"/>
    </row>
    <row r="523">
      <c r="C523" s="27"/>
      <c r="E523" s="44"/>
      <c r="F523" s="27"/>
      <c r="H523" s="47"/>
      <c r="I523" s="27"/>
      <c r="L523" s="27"/>
      <c r="O523" s="27"/>
      <c r="R523" s="27"/>
      <c r="U523" s="27"/>
    </row>
    <row r="524">
      <c r="C524" s="27"/>
      <c r="E524" s="44"/>
      <c r="F524" s="27"/>
      <c r="H524" s="47"/>
      <c r="I524" s="27"/>
      <c r="L524" s="27"/>
      <c r="O524" s="27"/>
      <c r="R524" s="27"/>
      <c r="U524" s="27"/>
    </row>
    <row r="525">
      <c r="C525" s="27"/>
      <c r="E525" s="44"/>
      <c r="F525" s="27"/>
      <c r="H525" s="47"/>
      <c r="I525" s="27"/>
      <c r="L525" s="27"/>
      <c r="O525" s="27"/>
      <c r="R525" s="27"/>
      <c r="U525" s="27"/>
    </row>
    <row r="526">
      <c r="C526" s="27"/>
      <c r="E526" s="44"/>
      <c r="F526" s="27"/>
      <c r="H526" s="47"/>
      <c r="I526" s="27"/>
      <c r="L526" s="27"/>
      <c r="O526" s="27"/>
      <c r="R526" s="27"/>
      <c r="U526" s="27"/>
    </row>
    <row r="527">
      <c r="C527" s="27"/>
      <c r="E527" s="44"/>
      <c r="F527" s="27"/>
      <c r="H527" s="47"/>
      <c r="I527" s="27"/>
      <c r="L527" s="27"/>
      <c r="O527" s="27"/>
      <c r="R527" s="27"/>
      <c r="U527" s="27"/>
    </row>
    <row r="528">
      <c r="C528" s="27"/>
      <c r="E528" s="44"/>
      <c r="F528" s="27"/>
      <c r="H528" s="47"/>
      <c r="I528" s="27"/>
      <c r="L528" s="27"/>
      <c r="O528" s="27"/>
      <c r="R528" s="27"/>
      <c r="U528" s="27"/>
    </row>
    <row r="529">
      <c r="C529" s="27"/>
      <c r="E529" s="44"/>
      <c r="F529" s="27"/>
      <c r="H529" s="47"/>
      <c r="I529" s="27"/>
      <c r="L529" s="27"/>
      <c r="O529" s="27"/>
      <c r="R529" s="27"/>
      <c r="U529" s="27"/>
    </row>
    <row r="530">
      <c r="C530" s="27"/>
      <c r="E530" s="44"/>
      <c r="F530" s="27"/>
      <c r="H530" s="47"/>
      <c r="I530" s="27"/>
      <c r="L530" s="27"/>
      <c r="O530" s="27"/>
      <c r="R530" s="27"/>
      <c r="U530" s="27"/>
    </row>
    <row r="531">
      <c r="C531" s="27"/>
      <c r="E531" s="44"/>
      <c r="F531" s="27"/>
      <c r="H531" s="47"/>
      <c r="I531" s="27"/>
      <c r="L531" s="27"/>
      <c r="O531" s="27"/>
      <c r="R531" s="27"/>
      <c r="U531" s="27"/>
    </row>
    <row r="532">
      <c r="C532" s="27"/>
      <c r="E532" s="44"/>
      <c r="F532" s="27"/>
      <c r="H532" s="47"/>
      <c r="I532" s="27"/>
      <c r="L532" s="27"/>
      <c r="O532" s="27"/>
      <c r="R532" s="27"/>
      <c r="U532" s="27"/>
    </row>
    <row r="533">
      <c r="C533" s="27"/>
      <c r="E533" s="44"/>
      <c r="F533" s="27"/>
      <c r="H533" s="47"/>
      <c r="I533" s="27"/>
      <c r="L533" s="27"/>
      <c r="O533" s="27"/>
      <c r="R533" s="27"/>
      <c r="U533" s="27"/>
    </row>
    <row r="534">
      <c r="C534" s="27"/>
      <c r="E534" s="44"/>
      <c r="F534" s="27"/>
      <c r="H534" s="47"/>
      <c r="I534" s="27"/>
      <c r="L534" s="27"/>
      <c r="O534" s="27"/>
      <c r="R534" s="27"/>
      <c r="U534" s="27"/>
    </row>
    <row r="535">
      <c r="C535" s="27"/>
      <c r="E535" s="44"/>
      <c r="F535" s="27"/>
      <c r="H535" s="47"/>
      <c r="I535" s="27"/>
      <c r="L535" s="27"/>
      <c r="O535" s="27"/>
      <c r="R535" s="27"/>
      <c r="U535" s="27"/>
    </row>
    <row r="536">
      <c r="C536" s="27"/>
      <c r="E536" s="44"/>
      <c r="F536" s="27"/>
      <c r="H536" s="47"/>
      <c r="I536" s="27"/>
      <c r="L536" s="27"/>
      <c r="O536" s="27"/>
      <c r="R536" s="27"/>
      <c r="U536" s="27"/>
    </row>
    <row r="537">
      <c r="C537" s="27"/>
      <c r="E537" s="44"/>
      <c r="F537" s="27"/>
      <c r="H537" s="47"/>
      <c r="I537" s="27"/>
      <c r="L537" s="27"/>
      <c r="O537" s="27"/>
      <c r="R537" s="27"/>
      <c r="U537" s="27"/>
    </row>
    <row r="538">
      <c r="C538" s="27"/>
      <c r="E538" s="44"/>
      <c r="F538" s="27"/>
      <c r="H538" s="47"/>
      <c r="I538" s="27"/>
      <c r="L538" s="27"/>
      <c r="O538" s="27"/>
      <c r="R538" s="27"/>
      <c r="U538" s="27"/>
    </row>
    <row r="539">
      <c r="C539" s="27"/>
      <c r="E539" s="44"/>
      <c r="F539" s="27"/>
      <c r="H539" s="47"/>
      <c r="I539" s="27"/>
      <c r="L539" s="27"/>
      <c r="O539" s="27"/>
      <c r="R539" s="27"/>
      <c r="U539" s="27"/>
    </row>
    <row r="540">
      <c r="C540" s="27"/>
      <c r="E540" s="44"/>
      <c r="F540" s="27"/>
      <c r="H540" s="47"/>
      <c r="I540" s="27"/>
      <c r="L540" s="27"/>
      <c r="O540" s="27"/>
      <c r="R540" s="27"/>
      <c r="U540" s="27"/>
    </row>
    <row r="541">
      <c r="C541" s="27"/>
      <c r="E541" s="44"/>
      <c r="F541" s="27"/>
      <c r="H541" s="47"/>
      <c r="I541" s="27"/>
      <c r="L541" s="27"/>
      <c r="O541" s="27"/>
      <c r="R541" s="27"/>
      <c r="U541" s="27"/>
    </row>
    <row r="542">
      <c r="C542" s="27"/>
      <c r="E542" s="44"/>
      <c r="F542" s="27"/>
      <c r="H542" s="47"/>
      <c r="I542" s="27"/>
      <c r="L542" s="27"/>
      <c r="O542" s="27"/>
      <c r="R542" s="27"/>
      <c r="U542" s="27"/>
    </row>
    <row r="543">
      <c r="C543" s="27"/>
      <c r="E543" s="44"/>
      <c r="F543" s="27"/>
      <c r="H543" s="47"/>
      <c r="I543" s="27"/>
      <c r="L543" s="27"/>
      <c r="O543" s="27"/>
      <c r="R543" s="27"/>
      <c r="U543" s="27"/>
    </row>
    <row r="544">
      <c r="C544" s="27"/>
      <c r="E544" s="44"/>
      <c r="F544" s="27"/>
      <c r="H544" s="47"/>
      <c r="I544" s="27"/>
      <c r="L544" s="27"/>
      <c r="O544" s="27"/>
      <c r="R544" s="27"/>
      <c r="U544" s="27"/>
    </row>
    <row r="545">
      <c r="C545" s="27"/>
      <c r="E545" s="44"/>
      <c r="F545" s="27"/>
      <c r="H545" s="47"/>
      <c r="I545" s="27"/>
      <c r="L545" s="27"/>
      <c r="O545" s="27"/>
      <c r="R545" s="27"/>
      <c r="U545" s="27"/>
    </row>
    <row r="546">
      <c r="C546" s="27"/>
      <c r="E546" s="44"/>
      <c r="F546" s="27"/>
      <c r="H546" s="47"/>
      <c r="I546" s="27"/>
      <c r="L546" s="27"/>
      <c r="O546" s="27"/>
      <c r="R546" s="27"/>
      <c r="U546" s="27"/>
    </row>
    <row r="547">
      <c r="C547" s="27"/>
      <c r="E547" s="44"/>
      <c r="F547" s="27"/>
      <c r="H547" s="47"/>
      <c r="I547" s="27"/>
      <c r="L547" s="27"/>
      <c r="O547" s="27"/>
      <c r="R547" s="27"/>
      <c r="U547" s="27"/>
    </row>
    <row r="548">
      <c r="C548" s="27"/>
      <c r="E548" s="44"/>
      <c r="F548" s="27"/>
      <c r="H548" s="47"/>
      <c r="I548" s="27"/>
      <c r="L548" s="27"/>
      <c r="O548" s="27"/>
      <c r="R548" s="27"/>
      <c r="U548" s="27"/>
    </row>
    <row r="549">
      <c r="C549" s="27"/>
      <c r="E549" s="44"/>
      <c r="F549" s="27"/>
      <c r="H549" s="47"/>
      <c r="I549" s="27"/>
      <c r="L549" s="27"/>
      <c r="O549" s="27"/>
      <c r="R549" s="27"/>
      <c r="U549" s="27"/>
    </row>
    <row r="550">
      <c r="C550" s="27"/>
      <c r="E550" s="44"/>
      <c r="F550" s="27"/>
      <c r="H550" s="47"/>
      <c r="I550" s="27"/>
      <c r="L550" s="27"/>
      <c r="O550" s="27"/>
      <c r="R550" s="27"/>
      <c r="U550" s="27"/>
    </row>
    <row r="551">
      <c r="C551" s="27"/>
      <c r="E551" s="44"/>
      <c r="F551" s="27"/>
      <c r="H551" s="47"/>
      <c r="I551" s="27"/>
      <c r="L551" s="27"/>
      <c r="O551" s="27"/>
      <c r="R551" s="27"/>
      <c r="U551" s="27"/>
    </row>
    <row r="552">
      <c r="C552" s="27"/>
      <c r="E552" s="44"/>
      <c r="F552" s="27"/>
      <c r="H552" s="47"/>
      <c r="I552" s="27"/>
      <c r="L552" s="27"/>
      <c r="O552" s="27"/>
      <c r="R552" s="27"/>
      <c r="U552" s="27"/>
    </row>
    <row r="553">
      <c r="C553" s="27"/>
      <c r="E553" s="44"/>
      <c r="F553" s="27"/>
      <c r="H553" s="47"/>
      <c r="I553" s="27"/>
      <c r="L553" s="27"/>
      <c r="O553" s="27"/>
      <c r="R553" s="27"/>
      <c r="U553" s="27"/>
    </row>
    <row r="554">
      <c r="C554" s="27"/>
      <c r="E554" s="44"/>
      <c r="F554" s="27"/>
      <c r="H554" s="47"/>
      <c r="I554" s="27"/>
      <c r="L554" s="27"/>
      <c r="O554" s="27"/>
      <c r="R554" s="27"/>
      <c r="U554" s="27"/>
    </row>
    <row r="555">
      <c r="C555" s="27"/>
      <c r="E555" s="44"/>
      <c r="F555" s="27"/>
      <c r="H555" s="47"/>
      <c r="I555" s="27"/>
      <c r="L555" s="27"/>
      <c r="O555" s="27"/>
      <c r="R555" s="27"/>
      <c r="U555" s="27"/>
    </row>
    <row r="556">
      <c r="C556" s="27"/>
      <c r="E556" s="44"/>
      <c r="F556" s="27"/>
      <c r="H556" s="47"/>
      <c r="I556" s="27"/>
      <c r="L556" s="27"/>
      <c r="O556" s="27"/>
      <c r="R556" s="27"/>
      <c r="U556" s="27"/>
    </row>
    <row r="557">
      <c r="C557" s="27"/>
      <c r="E557" s="44"/>
      <c r="F557" s="27"/>
      <c r="H557" s="47"/>
      <c r="I557" s="27"/>
      <c r="L557" s="27"/>
      <c r="O557" s="27"/>
      <c r="R557" s="27"/>
      <c r="U557" s="27"/>
    </row>
    <row r="558">
      <c r="C558" s="27"/>
      <c r="E558" s="44"/>
      <c r="F558" s="27"/>
      <c r="H558" s="47"/>
      <c r="I558" s="27"/>
      <c r="L558" s="27"/>
      <c r="O558" s="27"/>
      <c r="R558" s="27"/>
      <c r="U558" s="27"/>
    </row>
    <row r="559">
      <c r="C559" s="27"/>
      <c r="E559" s="44"/>
      <c r="F559" s="27"/>
      <c r="H559" s="47"/>
      <c r="I559" s="27"/>
      <c r="L559" s="27"/>
      <c r="O559" s="27"/>
      <c r="R559" s="27"/>
      <c r="U559" s="27"/>
    </row>
    <row r="560">
      <c r="C560" s="27"/>
      <c r="E560" s="44"/>
      <c r="F560" s="27"/>
      <c r="H560" s="47"/>
      <c r="I560" s="27"/>
      <c r="L560" s="27"/>
      <c r="O560" s="27"/>
      <c r="R560" s="27"/>
      <c r="U560" s="27"/>
    </row>
    <row r="561">
      <c r="C561" s="27"/>
      <c r="E561" s="44"/>
      <c r="F561" s="27"/>
      <c r="H561" s="47"/>
      <c r="I561" s="27"/>
      <c r="L561" s="27"/>
      <c r="O561" s="27"/>
      <c r="R561" s="27"/>
      <c r="U561" s="27"/>
    </row>
    <row r="562">
      <c r="C562" s="27"/>
      <c r="E562" s="44"/>
      <c r="F562" s="27"/>
      <c r="H562" s="47"/>
      <c r="I562" s="27"/>
      <c r="L562" s="27"/>
      <c r="O562" s="27"/>
      <c r="R562" s="27"/>
      <c r="U562" s="27"/>
    </row>
    <row r="563">
      <c r="C563" s="27"/>
      <c r="E563" s="44"/>
      <c r="F563" s="27"/>
      <c r="H563" s="47"/>
      <c r="I563" s="27"/>
      <c r="L563" s="27"/>
      <c r="O563" s="27"/>
      <c r="R563" s="27"/>
      <c r="U563" s="27"/>
    </row>
    <row r="564">
      <c r="C564" s="27"/>
      <c r="E564" s="44"/>
      <c r="F564" s="27"/>
      <c r="H564" s="47"/>
      <c r="I564" s="27"/>
      <c r="L564" s="27"/>
      <c r="O564" s="27"/>
      <c r="R564" s="27"/>
      <c r="U564" s="27"/>
    </row>
    <row r="565">
      <c r="C565" s="27"/>
      <c r="E565" s="44"/>
      <c r="F565" s="27"/>
      <c r="H565" s="47"/>
      <c r="I565" s="27"/>
      <c r="L565" s="27"/>
      <c r="O565" s="27"/>
      <c r="R565" s="27"/>
      <c r="U565" s="27"/>
    </row>
    <row r="566">
      <c r="C566" s="27"/>
      <c r="E566" s="44"/>
      <c r="F566" s="27"/>
      <c r="H566" s="47"/>
      <c r="I566" s="27"/>
      <c r="L566" s="27"/>
      <c r="O566" s="27"/>
      <c r="R566" s="27"/>
      <c r="U566" s="27"/>
    </row>
    <row r="567">
      <c r="C567" s="27"/>
      <c r="E567" s="44"/>
      <c r="F567" s="27"/>
      <c r="H567" s="47"/>
      <c r="I567" s="27"/>
      <c r="L567" s="27"/>
      <c r="O567" s="27"/>
      <c r="R567" s="27"/>
      <c r="U567" s="27"/>
    </row>
    <row r="568">
      <c r="C568" s="27"/>
      <c r="E568" s="44"/>
      <c r="F568" s="27"/>
      <c r="H568" s="47"/>
      <c r="I568" s="27"/>
      <c r="L568" s="27"/>
      <c r="O568" s="27"/>
      <c r="R568" s="27"/>
      <c r="U568" s="27"/>
    </row>
    <row r="569">
      <c r="C569" s="27"/>
      <c r="E569" s="44"/>
      <c r="F569" s="27"/>
      <c r="H569" s="47"/>
      <c r="I569" s="27"/>
      <c r="L569" s="27"/>
      <c r="O569" s="27"/>
      <c r="R569" s="27"/>
      <c r="U569" s="27"/>
    </row>
    <row r="570">
      <c r="C570" s="27"/>
      <c r="E570" s="44"/>
      <c r="F570" s="27"/>
      <c r="H570" s="47"/>
      <c r="I570" s="27"/>
      <c r="L570" s="27"/>
      <c r="O570" s="27"/>
      <c r="R570" s="27"/>
      <c r="U570" s="27"/>
    </row>
    <row r="571">
      <c r="C571" s="27"/>
      <c r="E571" s="44"/>
      <c r="F571" s="27"/>
      <c r="H571" s="47"/>
      <c r="I571" s="27"/>
      <c r="L571" s="27"/>
      <c r="O571" s="27"/>
      <c r="R571" s="27"/>
      <c r="U571" s="27"/>
    </row>
    <row r="572">
      <c r="C572" s="27"/>
      <c r="E572" s="44"/>
      <c r="F572" s="27"/>
      <c r="H572" s="47"/>
      <c r="I572" s="27"/>
      <c r="L572" s="27"/>
      <c r="O572" s="27"/>
      <c r="R572" s="27"/>
      <c r="U572" s="27"/>
    </row>
    <row r="573">
      <c r="C573" s="27"/>
      <c r="E573" s="44"/>
      <c r="F573" s="27"/>
      <c r="H573" s="47"/>
      <c r="I573" s="27"/>
      <c r="L573" s="27"/>
      <c r="O573" s="27"/>
      <c r="R573" s="27"/>
      <c r="U573" s="27"/>
    </row>
    <row r="574">
      <c r="C574" s="27"/>
      <c r="E574" s="44"/>
      <c r="F574" s="27"/>
      <c r="H574" s="47"/>
      <c r="I574" s="27"/>
      <c r="L574" s="27"/>
      <c r="O574" s="27"/>
      <c r="R574" s="27"/>
      <c r="U574" s="27"/>
    </row>
    <row r="575">
      <c r="C575" s="27"/>
      <c r="E575" s="44"/>
      <c r="F575" s="27"/>
      <c r="H575" s="47"/>
      <c r="I575" s="27"/>
      <c r="L575" s="27"/>
      <c r="O575" s="27"/>
      <c r="R575" s="27"/>
      <c r="U575" s="27"/>
    </row>
    <row r="576">
      <c r="C576" s="27"/>
      <c r="E576" s="44"/>
      <c r="F576" s="27"/>
      <c r="H576" s="47"/>
      <c r="I576" s="27"/>
      <c r="L576" s="27"/>
      <c r="O576" s="27"/>
      <c r="R576" s="27"/>
      <c r="U576" s="27"/>
    </row>
    <row r="577">
      <c r="C577" s="27"/>
      <c r="E577" s="44"/>
      <c r="F577" s="27"/>
      <c r="H577" s="47"/>
      <c r="I577" s="27"/>
      <c r="L577" s="27"/>
      <c r="O577" s="27"/>
      <c r="R577" s="27"/>
      <c r="U577" s="27"/>
    </row>
    <row r="578">
      <c r="C578" s="27"/>
      <c r="E578" s="44"/>
      <c r="F578" s="27"/>
      <c r="H578" s="47"/>
      <c r="I578" s="27"/>
      <c r="L578" s="27"/>
      <c r="O578" s="27"/>
      <c r="R578" s="27"/>
      <c r="U578" s="27"/>
    </row>
    <row r="579">
      <c r="C579" s="27"/>
      <c r="E579" s="44"/>
      <c r="F579" s="27"/>
      <c r="H579" s="47"/>
      <c r="I579" s="27"/>
      <c r="L579" s="27"/>
      <c r="O579" s="27"/>
      <c r="R579" s="27"/>
      <c r="U579" s="27"/>
    </row>
    <row r="580">
      <c r="C580" s="27"/>
      <c r="E580" s="44"/>
      <c r="F580" s="27"/>
      <c r="H580" s="47"/>
      <c r="I580" s="27"/>
      <c r="L580" s="27"/>
      <c r="O580" s="27"/>
      <c r="R580" s="27"/>
      <c r="U580" s="27"/>
    </row>
    <row r="581">
      <c r="C581" s="27"/>
      <c r="E581" s="44"/>
      <c r="F581" s="27"/>
      <c r="H581" s="47"/>
      <c r="I581" s="27"/>
      <c r="L581" s="27"/>
      <c r="O581" s="27"/>
      <c r="R581" s="27"/>
      <c r="U581" s="27"/>
    </row>
    <row r="582">
      <c r="C582" s="27"/>
      <c r="E582" s="44"/>
      <c r="F582" s="27"/>
      <c r="H582" s="47"/>
      <c r="I582" s="27"/>
      <c r="L582" s="27"/>
      <c r="O582" s="27"/>
      <c r="R582" s="27"/>
      <c r="U582" s="27"/>
    </row>
    <row r="583">
      <c r="C583" s="27"/>
      <c r="E583" s="44"/>
      <c r="F583" s="27"/>
      <c r="H583" s="47"/>
      <c r="I583" s="27"/>
      <c r="L583" s="27"/>
      <c r="O583" s="27"/>
      <c r="R583" s="27"/>
      <c r="U583" s="27"/>
    </row>
    <row r="584">
      <c r="C584" s="27"/>
      <c r="E584" s="44"/>
      <c r="F584" s="27"/>
      <c r="H584" s="47"/>
      <c r="I584" s="27"/>
      <c r="L584" s="27"/>
      <c r="O584" s="27"/>
      <c r="R584" s="27"/>
      <c r="U584" s="27"/>
    </row>
    <row r="585">
      <c r="C585" s="27"/>
      <c r="E585" s="44"/>
      <c r="F585" s="27"/>
      <c r="H585" s="47"/>
      <c r="I585" s="27"/>
      <c r="L585" s="27"/>
      <c r="O585" s="27"/>
      <c r="R585" s="27"/>
      <c r="U585" s="27"/>
    </row>
    <row r="586">
      <c r="C586" s="27"/>
      <c r="E586" s="44"/>
      <c r="F586" s="27"/>
      <c r="H586" s="47"/>
      <c r="I586" s="27"/>
      <c r="L586" s="27"/>
      <c r="O586" s="27"/>
      <c r="R586" s="27"/>
      <c r="U586" s="27"/>
    </row>
    <row r="587">
      <c r="C587" s="27"/>
      <c r="E587" s="44"/>
      <c r="F587" s="27"/>
      <c r="H587" s="47"/>
      <c r="I587" s="27"/>
      <c r="L587" s="27"/>
      <c r="O587" s="27"/>
      <c r="R587" s="27"/>
      <c r="U587" s="27"/>
    </row>
    <row r="588">
      <c r="C588" s="27"/>
      <c r="E588" s="44"/>
      <c r="F588" s="27"/>
      <c r="H588" s="47"/>
      <c r="I588" s="27"/>
      <c r="L588" s="27"/>
      <c r="O588" s="27"/>
      <c r="R588" s="27"/>
      <c r="U588" s="27"/>
    </row>
    <row r="589">
      <c r="C589" s="27"/>
      <c r="E589" s="44"/>
      <c r="F589" s="27"/>
      <c r="H589" s="47"/>
      <c r="I589" s="27"/>
      <c r="L589" s="27"/>
      <c r="O589" s="27"/>
      <c r="R589" s="27"/>
      <c r="U589" s="27"/>
    </row>
    <row r="590">
      <c r="C590" s="27"/>
      <c r="E590" s="44"/>
      <c r="F590" s="27"/>
      <c r="H590" s="47"/>
      <c r="I590" s="27"/>
      <c r="L590" s="27"/>
      <c r="O590" s="27"/>
      <c r="R590" s="27"/>
      <c r="U590" s="27"/>
    </row>
    <row r="591">
      <c r="C591" s="27"/>
      <c r="E591" s="44"/>
      <c r="F591" s="27"/>
      <c r="H591" s="47"/>
      <c r="I591" s="27"/>
      <c r="L591" s="27"/>
      <c r="O591" s="27"/>
      <c r="R591" s="27"/>
      <c r="U591" s="27"/>
    </row>
    <row r="592">
      <c r="C592" s="27"/>
      <c r="E592" s="44"/>
      <c r="F592" s="27"/>
      <c r="H592" s="47"/>
      <c r="I592" s="27"/>
      <c r="L592" s="27"/>
      <c r="O592" s="27"/>
      <c r="R592" s="27"/>
      <c r="U592" s="27"/>
    </row>
    <row r="593">
      <c r="C593" s="27"/>
      <c r="E593" s="44"/>
      <c r="F593" s="27"/>
      <c r="H593" s="47"/>
      <c r="I593" s="27"/>
      <c r="L593" s="27"/>
      <c r="O593" s="27"/>
      <c r="R593" s="27"/>
      <c r="U593" s="27"/>
    </row>
    <row r="594">
      <c r="C594" s="27"/>
      <c r="E594" s="44"/>
      <c r="F594" s="27"/>
      <c r="H594" s="47"/>
      <c r="I594" s="27"/>
      <c r="L594" s="27"/>
      <c r="O594" s="27"/>
      <c r="R594" s="27"/>
      <c r="U594" s="27"/>
    </row>
    <row r="595">
      <c r="C595" s="27"/>
      <c r="E595" s="44"/>
      <c r="F595" s="27"/>
      <c r="H595" s="47"/>
      <c r="I595" s="27"/>
      <c r="L595" s="27"/>
      <c r="O595" s="27"/>
      <c r="R595" s="27"/>
      <c r="U595" s="27"/>
    </row>
    <row r="596">
      <c r="C596" s="27"/>
      <c r="E596" s="44"/>
      <c r="F596" s="27"/>
      <c r="H596" s="47"/>
      <c r="I596" s="27"/>
      <c r="L596" s="27"/>
      <c r="O596" s="27"/>
      <c r="R596" s="27"/>
      <c r="U596" s="27"/>
    </row>
    <row r="597">
      <c r="C597" s="27"/>
      <c r="E597" s="44"/>
      <c r="F597" s="27"/>
      <c r="H597" s="47"/>
      <c r="I597" s="27"/>
      <c r="L597" s="27"/>
      <c r="O597" s="27"/>
      <c r="R597" s="27"/>
      <c r="U597" s="27"/>
    </row>
    <row r="598">
      <c r="C598" s="27"/>
      <c r="E598" s="44"/>
      <c r="F598" s="27"/>
      <c r="H598" s="47"/>
      <c r="I598" s="27"/>
      <c r="L598" s="27"/>
      <c r="O598" s="27"/>
      <c r="R598" s="27"/>
      <c r="U598" s="27"/>
    </row>
    <row r="599">
      <c r="C599" s="27"/>
      <c r="E599" s="44"/>
      <c r="F599" s="27"/>
      <c r="H599" s="47"/>
      <c r="I599" s="27"/>
      <c r="L599" s="27"/>
      <c r="O599" s="27"/>
      <c r="R599" s="27"/>
      <c r="U599" s="27"/>
    </row>
    <row r="600">
      <c r="C600" s="27"/>
      <c r="E600" s="44"/>
      <c r="F600" s="27"/>
      <c r="H600" s="47"/>
      <c r="I600" s="27"/>
      <c r="L600" s="27"/>
      <c r="O600" s="27"/>
      <c r="R600" s="27"/>
      <c r="U600" s="27"/>
    </row>
    <row r="601">
      <c r="C601" s="27"/>
      <c r="E601" s="44"/>
      <c r="F601" s="27"/>
      <c r="H601" s="47"/>
      <c r="I601" s="27"/>
      <c r="L601" s="27"/>
      <c r="O601" s="27"/>
      <c r="R601" s="27"/>
      <c r="U601" s="27"/>
    </row>
    <row r="602">
      <c r="C602" s="27"/>
      <c r="E602" s="44"/>
      <c r="F602" s="27"/>
      <c r="H602" s="47"/>
      <c r="I602" s="27"/>
      <c r="L602" s="27"/>
      <c r="O602" s="27"/>
      <c r="R602" s="27"/>
      <c r="U602" s="27"/>
    </row>
    <row r="603">
      <c r="C603" s="27"/>
      <c r="E603" s="44"/>
      <c r="F603" s="27"/>
      <c r="H603" s="47"/>
      <c r="I603" s="27"/>
      <c r="L603" s="27"/>
      <c r="O603" s="27"/>
      <c r="R603" s="27"/>
      <c r="U603" s="27"/>
    </row>
    <row r="604">
      <c r="C604" s="27"/>
      <c r="E604" s="44"/>
      <c r="F604" s="27"/>
      <c r="H604" s="47"/>
      <c r="I604" s="27"/>
      <c r="L604" s="27"/>
      <c r="O604" s="27"/>
      <c r="R604" s="27"/>
      <c r="U604" s="27"/>
    </row>
    <row r="605">
      <c r="C605" s="27"/>
      <c r="E605" s="44"/>
      <c r="F605" s="27"/>
      <c r="H605" s="47"/>
      <c r="I605" s="27"/>
      <c r="L605" s="27"/>
      <c r="O605" s="27"/>
      <c r="R605" s="27"/>
      <c r="U605" s="27"/>
    </row>
    <row r="606">
      <c r="C606" s="27"/>
      <c r="E606" s="44"/>
      <c r="F606" s="27"/>
      <c r="H606" s="47"/>
      <c r="I606" s="27"/>
      <c r="L606" s="27"/>
      <c r="O606" s="27"/>
      <c r="R606" s="27"/>
      <c r="U606" s="27"/>
    </row>
    <row r="607">
      <c r="C607" s="27"/>
      <c r="E607" s="44"/>
      <c r="F607" s="27"/>
      <c r="H607" s="47"/>
      <c r="I607" s="27"/>
      <c r="L607" s="27"/>
      <c r="O607" s="27"/>
      <c r="R607" s="27"/>
      <c r="U607" s="27"/>
    </row>
    <row r="608">
      <c r="C608" s="27"/>
      <c r="E608" s="44"/>
      <c r="F608" s="27"/>
      <c r="H608" s="47"/>
      <c r="I608" s="27"/>
      <c r="L608" s="27"/>
      <c r="O608" s="27"/>
      <c r="R608" s="27"/>
      <c r="U608" s="27"/>
    </row>
    <row r="609">
      <c r="C609" s="27"/>
      <c r="E609" s="44"/>
      <c r="F609" s="27"/>
      <c r="H609" s="47"/>
      <c r="I609" s="27"/>
      <c r="L609" s="27"/>
      <c r="O609" s="27"/>
      <c r="R609" s="27"/>
      <c r="U609" s="27"/>
    </row>
    <row r="610">
      <c r="C610" s="27"/>
      <c r="E610" s="44"/>
      <c r="F610" s="27"/>
      <c r="H610" s="47"/>
      <c r="I610" s="27"/>
      <c r="L610" s="27"/>
      <c r="O610" s="27"/>
      <c r="R610" s="27"/>
      <c r="U610" s="27"/>
    </row>
    <row r="611">
      <c r="C611" s="27"/>
      <c r="E611" s="44"/>
      <c r="F611" s="27"/>
      <c r="H611" s="47"/>
      <c r="I611" s="27"/>
      <c r="L611" s="27"/>
      <c r="O611" s="27"/>
      <c r="R611" s="27"/>
      <c r="U611" s="27"/>
    </row>
    <row r="612">
      <c r="C612" s="27"/>
      <c r="E612" s="44"/>
      <c r="F612" s="27"/>
      <c r="H612" s="47"/>
      <c r="I612" s="27"/>
      <c r="L612" s="27"/>
      <c r="O612" s="27"/>
      <c r="R612" s="27"/>
      <c r="U612" s="27"/>
    </row>
    <row r="613">
      <c r="C613" s="27"/>
      <c r="E613" s="44"/>
      <c r="F613" s="27"/>
      <c r="H613" s="47"/>
      <c r="I613" s="27"/>
      <c r="L613" s="27"/>
      <c r="O613" s="27"/>
      <c r="R613" s="27"/>
      <c r="U613" s="27"/>
    </row>
    <row r="614">
      <c r="C614" s="27"/>
      <c r="E614" s="44"/>
      <c r="F614" s="27"/>
      <c r="H614" s="47"/>
      <c r="I614" s="27"/>
      <c r="L614" s="27"/>
      <c r="O614" s="27"/>
      <c r="R614" s="27"/>
      <c r="U614" s="27"/>
    </row>
    <row r="615">
      <c r="C615" s="27"/>
      <c r="E615" s="44"/>
      <c r="F615" s="27"/>
      <c r="H615" s="47"/>
      <c r="I615" s="27"/>
      <c r="L615" s="27"/>
      <c r="O615" s="27"/>
      <c r="R615" s="27"/>
      <c r="U615" s="27"/>
    </row>
    <row r="616">
      <c r="C616" s="27"/>
      <c r="E616" s="44"/>
      <c r="F616" s="27"/>
      <c r="H616" s="47"/>
      <c r="I616" s="27"/>
      <c r="L616" s="27"/>
      <c r="O616" s="27"/>
      <c r="R616" s="27"/>
      <c r="U616" s="27"/>
    </row>
    <row r="617">
      <c r="C617" s="27"/>
      <c r="E617" s="44"/>
      <c r="F617" s="27"/>
      <c r="H617" s="47"/>
      <c r="I617" s="27"/>
      <c r="L617" s="27"/>
      <c r="O617" s="27"/>
      <c r="R617" s="27"/>
      <c r="U617" s="27"/>
    </row>
    <row r="618">
      <c r="C618" s="27"/>
      <c r="E618" s="44"/>
      <c r="F618" s="27"/>
      <c r="H618" s="47"/>
      <c r="I618" s="27"/>
      <c r="L618" s="27"/>
      <c r="O618" s="27"/>
      <c r="R618" s="27"/>
      <c r="U618" s="27"/>
    </row>
    <row r="619">
      <c r="C619" s="27"/>
      <c r="E619" s="44"/>
      <c r="F619" s="27"/>
      <c r="H619" s="47"/>
      <c r="I619" s="27"/>
      <c r="L619" s="27"/>
      <c r="O619" s="27"/>
      <c r="R619" s="27"/>
      <c r="U619" s="27"/>
    </row>
    <row r="620">
      <c r="C620" s="27"/>
      <c r="E620" s="44"/>
      <c r="F620" s="27"/>
      <c r="H620" s="47"/>
      <c r="I620" s="27"/>
      <c r="L620" s="27"/>
      <c r="O620" s="27"/>
      <c r="R620" s="27"/>
      <c r="U620" s="27"/>
    </row>
    <row r="621">
      <c r="C621" s="27"/>
      <c r="E621" s="44"/>
      <c r="F621" s="27"/>
      <c r="H621" s="47"/>
      <c r="I621" s="27"/>
      <c r="L621" s="27"/>
      <c r="O621" s="27"/>
      <c r="R621" s="27"/>
      <c r="U621" s="27"/>
    </row>
    <row r="622">
      <c r="C622" s="27"/>
      <c r="E622" s="44"/>
      <c r="F622" s="27"/>
      <c r="H622" s="47"/>
      <c r="I622" s="27"/>
      <c r="L622" s="27"/>
      <c r="O622" s="27"/>
      <c r="R622" s="27"/>
      <c r="U622" s="27"/>
    </row>
    <row r="623">
      <c r="C623" s="27"/>
      <c r="E623" s="44"/>
      <c r="F623" s="27"/>
      <c r="H623" s="47"/>
      <c r="I623" s="27"/>
      <c r="L623" s="27"/>
      <c r="O623" s="27"/>
      <c r="R623" s="27"/>
      <c r="U623" s="27"/>
    </row>
    <row r="624">
      <c r="C624" s="27"/>
      <c r="E624" s="44"/>
      <c r="F624" s="27"/>
      <c r="H624" s="47"/>
      <c r="I624" s="27"/>
      <c r="L624" s="27"/>
      <c r="O624" s="27"/>
      <c r="R624" s="27"/>
      <c r="U624" s="27"/>
    </row>
    <row r="625">
      <c r="C625" s="27"/>
      <c r="E625" s="44"/>
      <c r="F625" s="27"/>
      <c r="H625" s="47"/>
      <c r="I625" s="27"/>
      <c r="L625" s="27"/>
      <c r="O625" s="27"/>
      <c r="R625" s="27"/>
      <c r="U625" s="27"/>
    </row>
    <row r="626">
      <c r="C626" s="27"/>
      <c r="E626" s="44"/>
      <c r="F626" s="27"/>
      <c r="H626" s="47"/>
      <c r="I626" s="27"/>
      <c r="L626" s="27"/>
      <c r="O626" s="27"/>
      <c r="R626" s="27"/>
      <c r="U626" s="27"/>
    </row>
    <row r="627">
      <c r="C627" s="27"/>
      <c r="E627" s="44"/>
      <c r="F627" s="27"/>
      <c r="H627" s="47"/>
      <c r="I627" s="27"/>
      <c r="L627" s="27"/>
      <c r="O627" s="27"/>
      <c r="R627" s="27"/>
      <c r="U627" s="27"/>
    </row>
    <row r="628">
      <c r="C628" s="27"/>
      <c r="E628" s="44"/>
      <c r="F628" s="27"/>
      <c r="H628" s="47"/>
      <c r="I628" s="27"/>
      <c r="L628" s="27"/>
      <c r="O628" s="27"/>
      <c r="R628" s="27"/>
      <c r="U628" s="27"/>
    </row>
    <row r="629">
      <c r="C629" s="27"/>
      <c r="E629" s="44"/>
      <c r="F629" s="27"/>
      <c r="H629" s="47"/>
      <c r="I629" s="27"/>
      <c r="L629" s="27"/>
      <c r="O629" s="27"/>
      <c r="R629" s="27"/>
      <c r="U629" s="27"/>
    </row>
    <row r="630">
      <c r="C630" s="27"/>
      <c r="E630" s="44"/>
      <c r="F630" s="27"/>
      <c r="H630" s="47"/>
      <c r="I630" s="27"/>
      <c r="L630" s="27"/>
      <c r="O630" s="27"/>
      <c r="R630" s="27"/>
      <c r="U630" s="27"/>
    </row>
    <row r="631">
      <c r="C631" s="27"/>
      <c r="E631" s="44"/>
      <c r="F631" s="27"/>
      <c r="H631" s="47"/>
      <c r="I631" s="27"/>
      <c r="L631" s="27"/>
      <c r="O631" s="27"/>
      <c r="R631" s="27"/>
      <c r="U631" s="27"/>
    </row>
    <row r="632">
      <c r="C632" s="27"/>
      <c r="E632" s="44"/>
      <c r="F632" s="27"/>
      <c r="H632" s="47"/>
      <c r="I632" s="27"/>
      <c r="L632" s="27"/>
      <c r="O632" s="27"/>
      <c r="R632" s="27"/>
      <c r="U632" s="27"/>
    </row>
    <row r="633">
      <c r="C633" s="27"/>
      <c r="E633" s="44"/>
      <c r="F633" s="27"/>
      <c r="H633" s="47"/>
      <c r="I633" s="27"/>
      <c r="L633" s="27"/>
      <c r="O633" s="27"/>
      <c r="R633" s="27"/>
      <c r="U633" s="27"/>
    </row>
    <row r="634">
      <c r="C634" s="27"/>
      <c r="E634" s="44"/>
      <c r="F634" s="27"/>
      <c r="H634" s="47"/>
      <c r="I634" s="27"/>
      <c r="L634" s="27"/>
      <c r="O634" s="27"/>
      <c r="R634" s="27"/>
      <c r="U634" s="27"/>
    </row>
    <row r="635">
      <c r="C635" s="27"/>
      <c r="E635" s="44"/>
      <c r="F635" s="27"/>
      <c r="H635" s="47"/>
      <c r="I635" s="27"/>
      <c r="L635" s="27"/>
      <c r="O635" s="27"/>
      <c r="R635" s="27"/>
      <c r="U635" s="27"/>
    </row>
    <row r="636">
      <c r="C636" s="27"/>
      <c r="E636" s="44"/>
      <c r="F636" s="27"/>
      <c r="H636" s="47"/>
      <c r="I636" s="27"/>
      <c r="L636" s="27"/>
      <c r="O636" s="27"/>
      <c r="R636" s="27"/>
      <c r="U636" s="27"/>
    </row>
    <row r="637">
      <c r="C637" s="27"/>
      <c r="E637" s="44"/>
      <c r="F637" s="27"/>
      <c r="H637" s="47"/>
      <c r="I637" s="27"/>
      <c r="L637" s="27"/>
      <c r="O637" s="27"/>
      <c r="R637" s="27"/>
      <c r="U637" s="27"/>
    </row>
    <row r="638">
      <c r="C638" s="27"/>
      <c r="E638" s="44"/>
      <c r="F638" s="27"/>
      <c r="H638" s="47"/>
      <c r="I638" s="27"/>
      <c r="L638" s="27"/>
      <c r="O638" s="27"/>
      <c r="R638" s="27"/>
      <c r="U638" s="27"/>
    </row>
    <row r="639">
      <c r="C639" s="27"/>
      <c r="E639" s="44"/>
      <c r="F639" s="27"/>
      <c r="H639" s="47"/>
      <c r="I639" s="27"/>
      <c r="L639" s="27"/>
      <c r="O639" s="27"/>
      <c r="R639" s="27"/>
      <c r="U639" s="27"/>
    </row>
    <row r="640">
      <c r="C640" s="27"/>
      <c r="E640" s="44"/>
      <c r="F640" s="27"/>
      <c r="H640" s="47"/>
      <c r="I640" s="27"/>
      <c r="L640" s="27"/>
      <c r="O640" s="27"/>
      <c r="R640" s="27"/>
      <c r="U640" s="27"/>
    </row>
    <row r="641">
      <c r="C641" s="27"/>
      <c r="E641" s="44"/>
      <c r="F641" s="27"/>
      <c r="H641" s="47"/>
      <c r="I641" s="27"/>
      <c r="L641" s="27"/>
      <c r="O641" s="27"/>
      <c r="R641" s="27"/>
      <c r="U641" s="27"/>
    </row>
    <row r="642">
      <c r="C642" s="27"/>
      <c r="E642" s="44"/>
      <c r="F642" s="27"/>
      <c r="H642" s="47"/>
      <c r="I642" s="27"/>
      <c r="L642" s="27"/>
      <c r="O642" s="27"/>
      <c r="R642" s="27"/>
      <c r="U642" s="27"/>
    </row>
    <row r="643">
      <c r="C643" s="27"/>
      <c r="E643" s="44"/>
      <c r="F643" s="27"/>
      <c r="H643" s="47"/>
      <c r="I643" s="27"/>
      <c r="L643" s="27"/>
      <c r="O643" s="27"/>
      <c r="R643" s="27"/>
      <c r="U643" s="27"/>
    </row>
    <row r="644">
      <c r="C644" s="27"/>
      <c r="E644" s="44"/>
      <c r="F644" s="27"/>
      <c r="H644" s="47"/>
      <c r="I644" s="27"/>
      <c r="L644" s="27"/>
      <c r="O644" s="27"/>
      <c r="R644" s="27"/>
      <c r="U644" s="27"/>
    </row>
    <row r="645">
      <c r="C645" s="27"/>
      <c r="E645" s="44"/>
      <c r="F645" s="27"/>
      <c r="H645" s="47"/>
      <c r="I645" s="27"/>
      <c r="L645" s="27"/>
      <c r="O645" s="27"/>
      <c r="R645" s="27"/>
      <c r="U645" s="27"/>
    </row>
    <row r="646">
      <c r="C646" s="27"/>
      <c r="E646" s="44"/>
      <c r="F646" s="27"/>
      <c r="H646" s="47"/>
      <c r="I646" s="27"/>
      <c r="L646" s="27"/>
      <c r="O646" s="27"/>
      <c r="R646" s="27"/>
      <c r="U646" s="27"/>
    </row>
    <row r="647">
      <c r="C647" s="27"/>
      <c r="E647" s="44"/>
      <c r="F647" s="27"/>
      <c r="H647" s="47"/>
      <c r="I647" s="27"/>
      <c r="L647" s="27"/>
      <c r="O647" s="27"/>
      <c r="R647" s="27"/>
      <c r="U647" s="27"/>
    </row>
    <row r="648">
      <c r="C648" s="27"/>
      <c r="E648" s="44"/>
      <c r="F648" s="27"/>
      <c r="H648" s="47"/>
      <c r="I648" s="27"/>
      <c r="L648" s="27"/>
      <c r="O648" s="27"/>
      <c r="R648" s="27"/>
      <c r="U648" s="27"/>
    </row>
    <row r="649">
      <c r="C649" s="27"/>
      <c r="E649" s="44"/>
      <c r="F649" s="27"/>
      <c r="H649" s="47"/>
      <c r="I649" s="27"/>
      <c r="L649" s="27"/>
      <c r="O649" s="27"/>
      <c r="R649" s="27"/>
      <c r="U649" s="27"/>
    </row>
    <row r="650">
      <c r="C650" s="27"/>
      <c r="E650" s="44"/>
      <c r="F650" s="27"/>
      <c r="H650" s="47"/>
      <c r="I650" s="27"/>
      <c r="L650" s="27"/>
      <c r="O650" s="27"/>
      <c r="R650" s="27"/>
      <c r="U650" s="27"/>
    </row>
    <row r="651">
      <c r="C651" s="27"/>
      <c r="E651" s="44"/>
      <c r="F651" s="27"/>
      <c r="H651" s="47"/>
      <c r="I651" s="27"/>
      <c r="L651" s="27"/>
      <c r="O651" s="27"/>
      <c r="R651" s="27"/>
      <c r="U651" s="27"/>
    </row>
    <row r="652">
      <c r="C652" s="27"/>
      <c r="E652" s="44"/>
      <c r="F652" s="27"/>
      <c r="H652" s="47"/>
      <c r="I652" s="27"/>
      <c r="L652" s="27"/>
      <c r="O652" s="27"/>
      <c r="R652" s="27"/>
      <c r="U652" s="27"/>
    </row>
    <row r="653">
      <c r="C653" s="27"/>
      <c r="E653" s="44"/>
      <c r="F653" s="27"/>
      <c r="H653" s="47"/>
      <c r="I653" s="27"/>
      <c r="L653" s="27"/>
      <c r="O653" s="27"/>
      <c r="R653" s="27"/>
      <c r="U653" s="27"/>
    </row>
    <row r="654">
      <c r="C654" s="27"/>
      <c r="E654" s="44"/>
      <c r="F654" s="27"/>
      <c r="H654" s="47"/>
      <c r="I654" s="27"/>
      <c r="L654" s="27"/>
      <c r="O654" s="27"/>
      <c r="R654" s="27"/>
      <c r="U654" s="27"/>
    </row>
    <row r="655">
      <c r="C655" s="27"/>
      <c r="E655" s="44"/>
      <c r="F655" s="27"/>
      <c r="H655" s="47"/>
      <c r="I655" s="27"/>
      <c r="L655" s="27"/>
      <c r="O655" s="27"/>
      <c r="R655" s="27"/>
      <c r="U655" s="27"/>
    </row>
    <row r="656">
      <c r="C656" s="27"/>
      <c r="E656" s="44"/>
      <c r="F656" s="27"/>
      <c r="H656" s="47"/>
      <c r="I656" s="27"/>
      <c r="L656" s="27"/>
      <c r="O656" s="27"/>
      <c r="R656" s="27"/>
      <c r="U656" s="27"/>
    </row>
    <row r="657">
      <c r="C657" s="27"/>
      <c r="E657" s="44"/>
      <c r="F657" s="27"/>
      <c r="H657" s="47"/>
      <c r="I657" s="27"/>
      <c r="L657" s="27"/>
      <c r="O657" s="27"/>
      <c r="R657" s="27"/>
      <c r="U657" s="27"/>
    </row>
    <row r="658">
      <c r="C658" s="27"/>
      <c r="E658" s="44"/>
      <c r="F658" s="27"/>
      <c r="H658" s="47"/>
      <c r="I658" s="27"/>
      <c r="L658" s="27"/>
      <c r="O658" s="27"/>
      <c r="R658" s="27"/>
      <c r="U658" s="27"/>
    </row>
    <row r="659">
      <c r="C659" s="27"/>
      <c r="E659" s="44"/>
      <c r="F659" s="27"/>
      <c r="H659" s="47"/>
      <c r="I659" s="27"/>
      <c r="L659" s="27"/>
      <c r="O659" s="27"/>
      <c r="R659" s="27"/>
      <c r="U659" s="27"/>
    </row>
    <row r="660">
      <c r="C660" s="27"/>
      <c r="E660" s="44"/>
      <c r="F660" s="27"/>
      <c r="H660" s="47"/>
      <c r="I660" s="27"/>
      <c r="L660" s="27"/>
      <c r="O660" s="27"/>
      <c r="R660" s="27"/>
      <c r="U660" s="27"/>
    </row>
    <row r="661">
      <c r="C661" s="27"/>
      <c r="E661" s="44"/>
      <c r="F661" s="27"/>
      <c r="H661" s="47"/>
      <c r="I661" s="27"/>
      <c r="L661" s="27"/>
      <c r="O661" s="27"/>
      <c r="R661" s="27"/>
      <c r="U661" s="27"/>
    </row>
    <row r="662">
      <c r="C662" s="27"/>
      <c r="E662" s="44"/>
      <c r="F662" s="27"/>
      <c r="H662" s="47"/>
      <c r="I662" s="27"/>
      <c r="L662" s="27"/>
      <c r="O662" s="27"/>
      <c r="R662" s="27"/>
      <c r="U662" s="27"/>
    </row>
    <row r="663">
      <c r="C663" s="27"/>
      <c r="E663" s="44"/>
      <c r="F663" s="27"/>
      <c r="H663" s="47"/>
      <c r="I663" s="27"/>
      <c r="L663" s="27"/>
      <c r="O663" s="27"/>
      <c r="R663" s="27"/>
      <c r="U663" s="27"/>
    </row>
    <row r="664">
      <c r="C664" s="27"/>
      <c r="E664" s="44"/>
      <c r="F664" s="27"/>
      <c r="H664" s="47"/>
      <c r="I664" s="27"/>
      <c r="L664" s="27"/>
      <c r="O664" s="27"/>
      <c r="R664" s="27"/>
      <c r="U664" s="27"/>
    </row>
    <row r="665">
      <c r="C665" s="27"/>
      <c r="E665" s="44"/>
      <c r="F665" s="27"/>
      <c r="H665" s="47"/>
      <c r="I665" s="27"/>
      <c r="L665" s="27"/>
      <c r="O665" s="27"/>
      <c r="R665" s="27"/>
      <c r="U665" s="27"/>
    </row>
    <row r="666">
      <c r="C666" s="27"/>
      <c r="E666" s="44"/>
      <c r="F666" s="27"/>
      <c r="H666" s="47"/>
      <c r="I666" s="27"/>
      <c r="L666" s="27"/>
      <c r="O666" s="27"/>
      <c r="R666" s="27"/>
      <c r="U666" s="27"/>
    </row>
    <row r="667">
      <c r="C667" s="27"/>
      <c r="E667" s="44"/>
      <c r="F667" s="27"/>
      <c r="H667" s="47"/>
      <c r="I667" s="27"/>
      <c r="L667" s="27"/>
      <c r="O667" s="27"/>
      <c r="R667" s="27"/>
      <c r="U667" s="27"/>
    </row>
    <row r="668">
      <c r="C668" s="27"/>
      <c r="E668" s="44"/>
      <c r="F668" s="27"/>
      <c r="H668" s="47"/>
      <c r="I668" s="27"/>
      <c r="L668" s="27"/>
      <c r="O668" s="27"/>
      <c r="R668" s="27"/>
      <c r="U668" s="27"/>
    </row>
    <row r="669">
      <c r="C669" s="27"/>
      <c r="E669" s="44"/>
      <c r="F669" s="27"/>
      <c r="H669" s="47"/>
      <c r="I669" s="27"/>
      <c r="L669" s="27"/>
      <c r="O669" s="27"/>
      <c r="R669" s="27"/>
      <c r="U669" s="27"/>
    </row>
    <row r="670">
      <c r="C670" s="27"/>
      <c r="E670" s="44"/>
      <c r="F670" s="27"/>
      <c r="H670" s="47"/>
      <c r="I670" s="27"/>
      <c r="L670" s="27"/>
      <c r="O670" s="27"/>
      <c r="R670" s="27"/>
      <c r="U670" s="27"/>
    </row>
    <row r="671">
      <c r="C671" s="27"/>
      <c r="E671" s="44"/>
      <c r="F671" s="27"/>
      <c r="H671" s="47"/>
      <c r="I671" s="27"/>
      <c r="L671" s="27"/>
      <c r="O671" s="27"/>
      <c r="R671" s="27"/>
      <c r="U671" s="27"/>
    </row>
    <row r="672">
      <c r="C672" s="27"/>
      <c r="E672" s="44"/>
      <c r="F672" s="27"/>
      <c r="H672" s="47"/>
      <c r="I672" s="27"/>
      <c r="L672" s="27"/>
      <c r="O672" s="27"/>
      <c r="R672" s="27"/>
      <c r="U672" s="27"/>
    </row>
    <row r="673">
      <c r="C673" s="27"/>
      <c r="E673" s="44"/>
      <c r="F673" s="27"/>
      <c r="H673" s="47"/>
      <c r="I673" s="27"/>
      <c r="L673" s="27"/>
      <c r="O673" s="27"/>
      <c r="R673" s="27"/>
      <c r="U673" s="27"/>
    </row>
    <row r="674">
      <c r="C674" s="27"/>
      <c r="E674" s="44"/>
      <c r="F674" s="27"/>
      <c r="H674" s="47"/>
      <c r="I674" s="27"/>
      <c r="L674" s="27"/>
      <c r="O674" s="27"/>
      <c r="R674" s="27"/>
      <c r="U674" s="27"/>
    </row>
    <row r="675">
      <c r="C675" s="27"/>
      <c r="E675" s="44"/>
      <c r="F675" s="27"/>
      <c r="H675" s="47"/>
      <c r="I675" s="27"/>
      <c r="L675" s="27"/>
      <c r="O675" s="27"/>
      <c r="R675" s="27"/>
      <c r="U675" s="27"/>
    </row>
    <row r="676">
      <c r="C676" s="27"/>
      <c r="E676" s="44"/>
      <c r="F676" s="27"/>
      <c r="H676" s="47"/>
      <c r="I676" s="27"/>
      <c r="L676" s="27"/>
      <c r="O676" s="27"/>
      <c r="R676" s="27"/>
      <c r="U676" s="27"/>
    </row>
    <row r="677">
      <c r="C677" s="27"/>
      <c r="E677" s="44"/>
      <c r="F677" s="27"/>
      <c r="H677" s="47"/>
      <c r="I677" s="27"/>
      <c r="L677" s="27"/>
      <c r="O677" s="27"/>
      <c r="R677" s="27"/>
      <c r="U677" s="27"/>
    </row>
    <row r="678">
      <c r="C678" s="27"/>
      <c r="E678" s="44"/>
      <c r="F678" s="27"/>
      <c r="H678" s="47"/>
      <c r="I678" s="27"/>
      <c r="L678" s="27"/>
      <c r="O678" s="27"/>
      <c r="R678" s="27"/>
      <c r="U678" s="27"/>
    </row>
    <row r="679">
      <c r="C679" s="27"/>
      <c r="E679" s="44"/>
      <c r="F679" s="27"/>
      <c r="H679" s="47"/>
      <c r="I679" s="27"/>
      <c r="L679" s="27"/>
      <c r="O679" s="27"/>
      <c r="R679" s="27"/>
      <c r="U679" s="27"/>
    </row>
    <row r="680">
      <c r="C680" s="27"/>
      <c r="E680" s="44"/>
      <c r="F680" s="27"/>
      <c r="H680" s="47"/>
      <c r="I680" s="27"/>
      <c r="L680" s="27"/>
      <c r="O680" s="27"/>
      <c r="R680" s="27"/>
      <c r="U680" s="27"/>
    </row>
    <row r="681">
      <c r="C681" s="27"/>
      <c r="E681" s="44"/>
      <c r="F681" s="27"/>
      <c r="H681" s="47"/>
      <c r="I681" s="27"/>
      <c r="L681" s="27"/>
      <c r="O681" s="27"/>
      <c r="R681" s="27"/>
      <c r="U681" s="27"/>
    </row>
    <row r="682">
      <c r="C682" s="27"/>
      <c r="E682" s="44"/>
      <c r="F682" s="27"/>
      <c r="H682" s="47"/>
      <c r="I682" s="27"/>
      <c r="L682" s="27"/>
      <c r="O682" s="27"/>
      <c r="R682" s="27"/>
      <c r="U682" s="27"/>
    </row>
    <row r="683">
      <c r="C683" s="27"/>
      <c r="E683" s="44"/>
      <c r="F683" s="27"/>
      <c r="H683" s="47"/>
      <c r="I683" s="27"/>
      <c r="L683" s="27"/>
      <c r="O683" s="27"/>
      <c r="R683" s="27"/>
      <c r="U683" s="27"/>
    </row>
    <row r="684">
      <c r="C684" s="27"/>
      <c r="E684" s="44"/>
      <c r="F684" s="27"/>
      <c r="H684" s="47"/>
      <c r="I684" s="27"/>
      <c r="L684" s="27"/>
      <c r="O684" s="27"/>
      <c r="R684" s="27"/>
      <c r="U684" s="27"/>
    </row>
    <row r="685">
      <c r="C685" s="27"/>
      <c r="E685" s="44"/>
      <c r="F685" s="27"/>
      <c r="H685" s="47"/>
      <c r="I685" s="27"/>
      <c r="L685" s="27"/>
      <c r="O685" s="27"/>
      <c r="R685" s="27"/>
      <c r="U685" s="27"/>
    </row>
    <row r="686">
      <c r="C686" s="27"/>
      <c r="E686" s="44"/>
      <c r="F686" s="27"/>
      <c r="H686" s="47"/>
      <c r="I686" s="27"/>
      <c r="L686" s="27"/>
      <c r="O686" s="27"/>
      <c r="R686" s="27"/>
      <c r="U686" s="27"/>
    </row>
    <row r="687">
      <c r="C687" s="27"/>
      <c r="E687" s="44"/>
      <c r="F687" s="27"/>
      <c r="H687" s="47"/>
      <c r="I687" s="27"/>
      <c r="L687" s="27"/>
      <c r="O687" s="27"/>
      <c r="R687" s="27"/>
      <c r="U687" s="27"/>
    </row>
    <row r="688">
      <c r="C688" s="27"/>
      <c r="E688" s="44"/>
      <c r="F688" s="27"/>
      <c r="H688" s="47"/>
      <c r="I688" s="27"/>
      <c r="L688" s="27"/>
      <c r="O688" s="27"/>
      <c r="R688" s="27"/>
      <c r="U688" s="27"/>
    </row>
    <row r="689">
      <c r="C689" s="27"/>
      <c r="E689" s="44"/>
      <c r="F689" s="27"/>
      <c r="H689" s="47"/>
      <c r="I689" s="27"/>
      <c r="L689" s="27"/>
      <c r="O689" s="27"/>
      <c r="R689" s="27"/>
      <c r="U689" s="27"/>
    </row>
    <row r="690">
      <c r="C690" s="27"/>
      <c r="E690" s="44"/>
      <c r="F690" s="27"/>
      <c r="H690" s="47"/>
      <c r="I690" s="27"/>
      <c r="L690" s="27"/>
      <c r="O690" s="27"/>
      <c r="R690" s="27"/>
      <c r="U690" s="27"/>
    </row>
    <row r="691">
      <c r="C691" s="27"/>
      <c r="E691" s="44"/>
      <c r="F691" s="27"/>
      <c r="H691" s="47"/>
      <c r="I691" s="27"/>
      <c r="L691" s="27"/>
      <c r="O691" s="27"/>
      <c r="R691" s="27"/>
      <c r="U691" s="27"/>
    </row>
    <row r="692">
      <c r="C692" s="27"/>
      <c r="E692" s="44"/>
      <c r="F692" s="27"/>
      <c r="H692" s="47"/>
      <c r="I692" s="27"/>
      <c r="L692" s="27"/>
      <c r="O692" s="27"/>
      <c r="R692" s="27"/>
      <c r="U692" s="27"/>
    </row>
    <row r="693">
      <c r="C693" s="27"/>
      <c r="E693" s="44"/>
      <c r="F693" s="27"/>
      <c r="H693" s="47"/>
      <c r="I693" s="27"/>
      <c r="L693" s="27"/>
      <c r="O693" s="27"/>
      <c r="R693" s="27"/>
      <c r="U693" s="27"/>
    </row>
    <row r="694">
      <c r="C694" s="27"/>
      <c r="E694" s="44"/>
      <c r="F694" s="27"/>
      <c r="H694" s="47"/>
      <c r="I694" s="27"/>
      <c r="L694" s="27"/>
      <c r="O694" s="27"/>
      <c r="R694" s="27"/>
      <c r="U694" s="27"/>
    </row>
    <row r="695">
      <c r="C695" s="27"/>
      <c r="E695" s="44"/>
      <c r="F695" s="27"/>
      <c r="H695" s="47"/>
      <c r="I695" s="27"/>
      <c r="L695" s="27"/>
      <c r="O695" s="27"/>
      <c r="R695" s="27"/>
      <c r="U695" s="27"/>
    </row>
    <row r="696">
      <c r="C696" s="27"/>
      <c r="E696" s="44"/>
      <c r="F696" s="27"/>
      <c r="H696" s="47"/>
      <c r="I696" s="27"/>
      <c r="L696" s="27"/>
      <c r="O696" s="27"/>
      <c r="R696" s="27"/>
      <c r="U696" s="27"/>
    </row>
    <row r="697">
      <c r="C697" s="27"/>
      <c r="E697" s="44"/>
      <c r="F697" s="27"/>
      <c r="H697" s="47"/>
      <c r="I697" s="27"/>
      <c r="L697" s="27"/>
      <c r="O697" s="27"/>
      <c r="R697" s="27"/>
      <c r="U697" s="27"/>
    </row>
    <row r="698">
      <c r="C698" s="27"/>
      <c r="E698" s="44"/>
      <c r="F698" s="27"/>
      <c r="H698" s="47"/>
      <c r="I698" s="27"/>
      <c r="L698" s="27"/>
      <c r="O698" s="27"/>
      <c r="R698" s="27"/>
      <c r="U698" s="27"/>
    </row>
    <row r="699">
      <c r="C699" s="27"/>
      <c r="E699" s="44"/>
      <c r="F699" s="27"/>
      <c r="H699" s="47"/>
      <c r="I699" s="27"/>
      <c r="L699" s="27"/>
      <c r="O699" s="27"/>
      <c r="R699" s="27"/>
      <c r="U699" s="27"/>
    </row>
    <row r="700">
      <c r="C700" s="27"/>
      <c r="E700" s="44"/>
      <c r="F700" s="27"/>
      <c r="H700" s="47"/>
      <c r="I700" s="27"/>
      <c r="L700" s="27"/>
      <c r="O700" s="27"/>
      <c r="R700" s="27"/>
      <c r="U700" s="27"/>
    </row>
    <row r="701">
      <c r="C701" s="27"/>
      <c r="E701" s="44"/>
      <c r="F701" s="27"/>
      <c r="H701" s="47"/>
      <c r="I701" s="27"/>
      <c r="L701" s="27"/>
      <c r="O701" s="27"/>
      <c r="R701" s="27"/>
      <c r="U701" s="27"/>
    </row>
    <row r="702">
      <c r="C702" s="27"/>
      <c r="E702" s="44"/>
      <c r="F702" s="27"/>
      <c r="H702" s="47"/>
      <c r="I702" s="27"/>
      <c r="L702" s="27"/>
      <c r="O702" s="27"/>
      <c r="R702" s="27"/>
      <c r="U702" s="27"/>
    </row>
    <row r="703">
      <c r="C703" s="27"/>
      <c r="E703" s="44"/>
      <c r="F703" s="27"/>
      <c r="H703" s="47"/>
      <c r="I703" s="27"/>
      <c r="L703" s="27"/>
      <c r="O703" s="27"/>
      <c r="R703" s="27"/>
      <c r="U703" s="27"/>
    </row>
    <row r="704">
      <c r="C704" s="27"/>
      <c r="E704" s="44"/>
      <c r="F704" s="27"/>
      <c r="H704" s="47"/>
      <c r="I704" s="27"/>
      <c r="L704" s="27"/>
      <c r="O704" s="27"/>
      <c r="R704" s="27"/>
      <c r="U704" s="27"/>
    </row>
    <row r="705">
      <c r="C705" s="27"/>
      <c r="E705" s="44"/>
      <c r="F705" s="27"/>
      <c r="H705" s="47"/>
      <c r="I705" s="27"/>
      <c r="L705" s="27"/>
      <c r="O705" s="27"/>
      <c r="R705" s="27"/>
      <c r="U705" s="27"/>
    </row>
    <row r="706">
      <c r="C706" s="27"/>
      <c r="E706" s="44"/>
      <c r="F706" s="27"/>
      <c r="H706" s="47"/>
      <c r="I706" s="27"/>
      <c r="L706" s="27"/>
      <c r="O706" s="27"/>
      <c r="R706" s="27"/>
      <c r="U706" s="27"/>
    </row>
    <row r="707">
      <c r="C707" s="27"/>
      <c r="E707" s="44"/>
      <c r="F707" s="27"/>
      <c r="H707" s="47"/>
      <c r="I707" s="27"/>
      <c r="L707" s="27"/>
      <c r="O707" s="27"/>
      <c r="R707" s="27"/>
      <c r="U707" s="27"/>
    </row>
    <row r="708">
      <c r="C708" s="27"/>
      <c r="E708" s="44"/>
      <c r="F708" s="27"/>
      <c r="H708" s="47"/>
      <c r="I708" s="27"/>
      <c r="L708" s="27"/>
      <c r="O708" s="27"/>
      <c r="R708" s="27"/>
      <c r="U708" s="27"/>
    </row>
    <row r="709">
      <c r="C709" s="27"/>
      <c r="E709" s="44"/>
      <c r="F709" s="27"/>
      <c r="H709" s="47"/>
      <c r="I709" s="27"/>
      <c r="L709" s="27"/>
      <c r="O709" s="27"/>
      <c r="R709" s="27"/>
      <c r="U709" s="27"/>
    </row>
    <row r="710">
      <c r="C710" s="27"/>
      <c r="E710" s="44"/>
      <c r="F710" s="27"/>
      <c r="H710" s="47"/>
      <c r="I710" s="27"/>
      <c r="L710" s="27"/>
      <c r="O710" s="27"/>
      <c r="R710" s="27"/>
      <c r="U710" s="27"/>
    </row>
    <row r="711">
      <c r="C711" s="27"/>
      <c r="E711" s="44"/>
      <c r="F711" s="27"/>
      <c r="H711" s="47"/>
      <c r="I711" s="27"/>
      <c r="L711" s="27"/>
      <c r="O711" s="27"/>
      <c r="R711" s="27"/>
      <c r="U711" s="27"/>
    </row>
    <row r="712">
      <c r="C712" s="27"/>
      <c r="E712" s="44"/>
      <c r="F712" s="27"/>
      <c r="H712" s="47"/>
      <c r="I712" s="27"/>
      <c r="L712" s="27"/>
      <c r="O712" s="27"/>
      <c r="R712" s="27"/>
      <c r="U712" s="27"/>
    </row>
    <row r="713">
      <c r="C713" s="27"/>
      <c r="E713" s="44"/>
      <c r="F713" s="27"/>
      <c r="H713" s="47"/>
      <c r="I713" s="27"/>
      <c r="L713" s="27"/>
      <c r="O713" s="27"/>
      <c r="R713" s="27"/>
      <c r="U713" s="27"/>
    </row>
    <row r="714">
      <c r="C714" s="27"/>
      <c r="E714" s="44"/>
      <c r="F714" s="27"/>
      <c r="H714" s="47"/>
      <c r="I714" s="27"/>
      <c r="L714" s="27"/>
      <c r="O714" s="27"/>
      <c r="R714" s="27"/>
      <c r="U714" s="27"/>
    </row>
    <row r="715">
      <c r="C715" s="27"/>
      <c r="E715" s="44"/>
      <c r="F715" s="27"/>
      <c r="H715" s="47"/>
      <c r="I715" s="27"/>
      <c r="L715" s="27"/>
      <c r="O715" s="27"/>
      <c r="R715" s="27"/>
      <c r="U715" s="27"/>
    </row>
    <row r="716">
      <c r="C716" s="27"/>
      <c r="E716" s="44"/>
      <c r="F716" s="27"/>
      <c r="H716" s="47"/>
      <c r="I716" s="27"/>
      <c r="L716" s="27"/>
      <c r="O716" s="27"/>
      <c r="R716" s="27"/>
      <c r="U716" s="27"/>
    </row>
    <row r="717">
      <c r="C717" s="27"/>
      <c r="E717" s="44"/>
      <c r="F717" s="27"/>
      <c r="H717" s="47"/>
      <c r="I717" s="27"/>
      <c r="L717" s="27"/>
      <c r="O717" s="27"/>
      <c r="R717" s="27"/>
      <c r="U717" s="27"/>
    </row>
    <row r="718">
      <c r="C718" s="27"/>
      <c r="E718" s="44"/>
      <c r="F718" s="27"/>
      <c r="H718" s="47"/>
      <c r="I718" s="27"/>
      <c r="L718" s="27"/>
      <c r="O718" s="27"/>
      <c r="R718" s="27"/>
      <c r="U718" s="27"/>
    </row>
    <row r="719">
      <c r="C719" s="27"/>
      <c r="E719" s="44"/>
      <c r="F719" s="27"/>
      <c r="H719" s="47"/>
      <c r="I719" s="27"/>
      <c r="L719" s="27"/>
      <c r="O719" s="27"/>
      <c r="R719" s="27"/>
      <c r="U719" s="27"/>
    </row>
    <row r="720">
      <c r="C720" s="27"/>
      <c r="E720" s="44"/>
      <c r="F720" s="27"/>
      <c r="H720" s="47"/>
      <c r="I720" s="27"/>
      <c r="L720" s="27"/>
      <c r="O720" s="27"/>
      <c r="R720" s="27"/>
      <c r="U720" s="27"/>
    </row>
    <row r="721">
      <c r="C721" s="27"/>
      <c r="E721" s="44"/>
      <c r="F721" s="27"/>
      <c r="H721" s="47"/>
      <c r="I721" s="27"/>
      <c r="L721" s="27"/>
      <c r="O721" s="27"/>
      <c r="R721" s="27"/>
      <c r="U721" s="27"/>
    </row>
    <row r="722">
      <c r="C722" s="27"/>
      <c r="E722" s="44"/>
      <c r="F722" s="27"/>
      <c r="H722" s="47"/>
      <c r="I722" s="27"/>
      <c r="L722" s="27"/>
      <c r="O722" s="27"/>
      <c r="R722" s="27"/>
      <c r="U722" s="27"/>
    </row>
    <row r="723">
      <c r="C723" s="27"/>
      <c r="E723" s="44"/>
      <c r="F723" s="27"/>
      <c r="H723" s="47"/>
      <c r="I723" s="27"/>
      <c r="L723" s="27"/>
      <c r="O723" s="27"/>
      <c r="R723" s="27"/>
      <c r="U723" s="27"/>
    </row>
    <row r="724">
      <c r="C724" s="27"/>
      <c r="E724" s="44"/>
      <c r="F724" s="27"/>
      <c r="H724" s="47"/>
      <c r="I724" s="27"/>
      <c r="L724" s="27"/>
      <c r="O724" s="27"/>
      <c r="R724" s="27"/>
      <c r="U724" s="27"/>
    </row>
    <row r="725">
      <c r="C725" s="27"/>
      <c r="E725" s="44"/>
      <c r="F725" s="27"/>
      <c r="H725" s="47"/>
      <c r="I725" s="27"/>
      <c r="L725" s="27"/>
      <c r="O725" s="27"/>
      <c r="R725" s="27"/>
      <c r="U725" s="27"/>
    </row>
    <row r="726">
      <c r="C726" s="27"/>
      <c r="E726" s="44"/>
      <c r="F726" s="27"/>
      <c r="H726" s="47"/>
      <c r="I726" s="27"/>
      <c r="L726" s="27"/>
      <c r="O726" s="27"/>
      <c r="R726" s="27"/>
      <c r="U726" s="27"/>
    </row>
    <row r="727">
      <c r="C727" s="27"/>
      <c r="E727" s="44"/>
      <c r="F727" s="27"/>
      <c r="H727" s="47"/>
      <c r="I727" s="27"/>
      <c r="L727" s="27"/>
      <c r="O727" s="27"/>
      <c r="R727" s="27"/>
      <c r="U727" s="27"/>
    </row>
    <row r="728">
      <c r="C728" s="27"/>
      <c r="E728" s="44"/>
      <c r="F728" s="27"/>
      <c r="H728" s="47"/>
      <c r="I728" s="27"/>
      <c r="L728" s="27"/>
      <c r="O728" s="27"/>
      <c r="R728" s="27"/>
      <c r="U728" s="27"/>
    </row>
    <row r="729">
      <c r="C729" s="27"/>
      <c r="E729" s="44"/>
      <c r="F729" s="27"/>
      <c r="H729" s="47"/>
      <c r="I729" s="27"/>
      <c r="L729" s="27"/>
      <c r="O729" s="27"/>
      <c r="R729" s="27"/>
      <c r="U729" s="27"/>
    </row>
    <row r="730">
      <c r="C730" s="27"/>
      <c r="E730" s="44"/>
      <c r="F730" s="27"/>
      <c r="H730" s="47"/>
      <c r="I730" s="27"/>
      <c r="L730" s="27"/>
      <c r="O730" s="27"/>
      <c r="R730" s="27"/>
      <c r="U730" s="27"/>
    </row>
    <row r="731">
      <c r="C731" s="27"/>
      <c r="E731" s="44"/>
      <c r="F731" s="27"/>
      <c r="H731" s="47"/>
      <c r="I731" s="27"/>
      <c r="L731" s="27"/>
      <c r="O731" s="27"/>
      <c r="R731" s="27"/>
      <c r="U731" s="27"/>
    </row>
    <row r="732">
      <c r="C732" s="27"/>
      <c r="E732" s="44"/>
      <c r="F732" s="27"/>
      <c r="H732" s="47"/>
      <c r="I732" s="27"/>
      <c r="L732" s="27"/>
      <c r="O732" s="27"/>
      <c r="R732" s="27"/>
      <c r="U732" s="27"/>
    </row>
    <row r="733">
      <c r="C733" s="27"/>
      <c r="E733" s="44"/>
      <c r="F733" s="27"/>
      <c r="H733" s="47"/>
      <c r="I733" s="27"/>
      <c r="L733" s="27"/>
      <c r="O733" s="27"/>
      <c r="R733" s="27"/>
      <c r="U733" s="27"/>
    </row>
    <row r="734">
      <c r="C734" s="27"/>
      <c r="E734" s="44"/>
      <c r="F734" s="27"/>
      <c r="H734" s="47"/>
      <c r="I734" s="27"/>
      <c r="L734" s="27"/>
      <c r="O734" s="27"/>
      <c r="R734" s="27"/>
      <c r="U734" s="27"/>
    </row>
    <row r="735">
      <c r="C735" s="27"/>
      <c r="E735" s="44"/>
      <c r="F735" s="27"/>
      <c r="H735" s="47"/>
      <c r="I735" s="27"/>
      <c r="L735" s="27"/>
      <c r="O735" s="27"/>
      <c r="R735" s="27"/>
      <c r="U735" s="27"/>
    </row>
    <row r="736">
      <c r="C736" s="27"/>
      <c r="E736" s="44"/>
      <c r="F736" s="27"/>
      <c r="H736" s="47"/>
      <c r="I736" s="27"/>
      <c r="L736" s="27"/>
      <c r="O736" s="27"/>
      <c r="R736" s="27"/>
      <c r="U736" s="27"/>
    </row>
    <row r="737">
      <c r="C737" s="27"/>
      <c r="E737" s="44"/>
      <c r="F737" s="27"/>
      <c r="H737" s="47"/>
      <c r="I737" s="27"/>
      <c r="L737" s="27"/>
      <c r="O737" s="27"/>
      <c r="R737" s="27"/>
      <c r="U737" s="27"/>
    </row>
    <row r="738">
      <c r="C738" s="27"/>
      <c r="E738" s="44"/>
      <c r="F738" s="27"/>
      <c r="H738" s="47"/>
      <c r="I738" s="27"/>
      <c r="L738" s="27"/>
      <c r="O738" s="27"/>
      <c r="R738" s="27"/>
      <c r="U738" s="27"/>
    </row>
    <row r="739">
      <c r="C739" s="27"/>
      <c r="E739" s="44"/>
      <c r="F739" s="27"/>
      <c r="H739" s="47"/>
      <c r="I739" s="27"/>
      <c r="L739" s="27"/>
      <c r="O739" s="27"/>
      <c r="R739" s="27"/>
      <c r="U739" s="27"/>
    </row>
    <row r="740">
      <c r="C740" s="27"/>
      <c r="E740" s="44"/>
      <c r="F740" s="27"/>
      <c r="H740" s="47"/>
      <c r="I740" s="27"/>
      <c r="L740" s="27"/>
      <c r="O740" s="27"/>
      <c r="R740" s="27"/>
      <c r="U740" s="27"/>
    </row>
    <row r="741">
      <c r="C741" s="27"/>
      <c r="E741" s="44"/>
      <c r="F741" s="27"/>
      <c r="H741" s="47"/>
      <c r="I741" s="27"/>
      <c r="L741" s="27"/>
      <c r="O741" s="27"/>
      <c r="R741" s="27"/>
      <c r="U741" s="27"/>
    </row>
    <row r="742">
      <c r="C742" s="27"/>
      <c r="E742" s="44"/>
      <c r="F742" s="27"/>
      <c r="H742" s="47"/>
      <c r="I742" s="27"/>
      <c r="L742" s="27"/>
      <c r="O742" s="27"/>
      <c r="R742" s="27"/>
      <c r="U742" s="27"/>
    </row>
    <row r="743">
      <c r="C743" s="27"/>
      <c r="E743" s="44"/>
      <c r="F743" s="27"/>
      <c r="H743" s="47"/>
      <c r="I743" s="27"/>
      <c r="L743" s="27"/>
      <c r="O743" s="27"/>
      <c r="R743" s="27"/>
      <c r="U743" s="27"/>
    </row>
    <row r="744">
      <c r="C744" s="27"/>
      <c r="E744" s="44"/>
      <c r="F744" s="27"/>
      <c r="H744" s="47"/>
      <c r="I744" s="27"/>
      <c r="L744" s="27"/>
      <c r="O744" s="27"/>
      <c r="R744" s="27"/>
      <c r="U744" s="27"/>
    </row>
    <row r="745">
      <c r="C745" s="27"/>
      <c r="E745" s="44"/>
      <c r="F745" s="27"/>
      <c r="H745" s="47"/>
      <c r="I745" s="27"/>
      <c r="L745" s="27"/>
      <c r="O745" s="27"/>
      <c r="R745" s="27"/>
      <c r="U745" s="27"/>
    </row>
    <row r="746">
      <c r="C746" s="27"/>
      <c r="E746" s="44"/>
      <c r="F746" s="27"/>
      <c r="H746" s="47"/>
      <c r="I746" s="27"/>
      <c r="L746" s="27"/>
      <c r="O746" s="27"/>
      <c r="R746" s="27"/>
      <c r="U746" s="27"/>
    </row>
    <row r="747">
      <c r="C747" s="27"/>
      <c r="E747" s="44"/>
      <c r="F747" s="27"/>
      <c r="H747" s="47"/>
      <c r="I747" s="27"/>
      <c r="L747" s="27"/>
      <c r="O747" s="27"/>
      <c r="R747" s="27"/>
      <c r="U747" s="27"/>
    </row>
    <row r="748">
      <c r="C748" s="27"/>
      <c r="E748" s="44"/>
      <c r="F748" s="27"/>
      <c r="H748" s="47"/>
      <c r="I748" s="27"/>
      <c r="L748" s="27"/>
      <c r="O748" s="27"/>
      <c r="R748" s="27"/>
      <c r="U748" s="27"/>
    </row>
    <row r="749">
      <c r="C749" s="27"/>
      <c r="E749" s="44"/>
      <c r="F749" s="27"/>
      <c r="H749" s="47"/>
      <c r="I749" s="27"/>
      <c r="L749" s="27"/>
      <c r="O749" s="27"/>
      <c r="R749" s="27"/>
      <c r="U749" s="27"/>
    </row>
    <row r="750">
      <c r="C750" s="27"/>
      <c r="E750" s="44"/>
      <c r="F750" s="27"/>
      <c r="H750" s="47"/>
      <c r="I750" s="27"/>
      <c r="L750" s="27"/>
      <c r="O750" s="27"/>
      <c r="R750" s="27"/>
      <c r="U750" s="27"/>
    </row>
    <row r="751">
      <c r="C751" s="27"/>
      <c r="E751" s="44"/>
      <c r="F751" s="27"/>
      <c r="H751" s="47"/>
      <c r="I751" s="27"/>
      <c r="L751" s="27"/>
      <c r="O751" s="27"/>
      <c r="R751" s="27"/>
      <c r="U751" s="27"/>
    </row>
    <row r="752">
      <c r="C752" s="27"/>
      <c r="E752" s="44"/>
      <c r="F752" s="27"/>
      <c r="H752" s="47"/>
      <c r="I752" s="27"/>
      <c r="L752" s="27"/>
      <c r="O752" s="27"/>
      <c r="R752" s="27"/>
      <c r="U752" s="27"/>
    </row>
    <row r="753">
      <c r="C753" s="27"/>
      <c r="E753" s="44"/>
      <c r="F753" s="27"/>
      <c r="H753" s="47"/>
      <c r="I753" s="27"/>
      <c r="L753" s="27"/>
      <c r="O753" s="27"/>
      <c r="R753" s="27"/>
      <c r="U753" s="27"/>
    </row>
    <row r="754">
      <c r="C754" s="27"/>
      <c r="E754" s="44"/>
      <c r="F754" s="27"/>
      <c r="H754" s="47"/>
      <c r="I754" s="27"/>
      <c r="L754" s="27"/>
      <c r="O754" s="27"/>
      <c r="R754" s="27"/>
      <c r="U754" s="27"/>
    </row>
    <row r="755">
      <c r="C755" s="27"/>
      <c r="E755" s="44"/>
      <c r="F755" s="27"/>
      <c r="H755" s="47"/>
      <c r="I755" s="27"/>
      <c r="L755" s="27"/>
      <c r="O755" s="27"/>
      <c r="R755" s="27"/>
      <c r="U755" s="27"/>
    </row>
    <row r="756">
      <c r="C756" s="27"/>
      <c r="E756" s="44"/>
      <c r="F756" s="27"/>
      <c r="H756" s="47"/>
      <c r="I756" s="27"/>
      <c r="L756" s="27"/>
      <c r="O756" s="27"/>
      <c r="R756" s="27"/>
      <c r="U756" s="27"/>
    </row>
    <row r="757">
      <c r="C757" s="27"/>
      <c r="E757" s="44"/>
      <c r="F757" s="27"/>
      <c r="H757" s="47"/>
      <c r="I757" s="27"/>
      <c r="L757" s="27"/>
      <c r="O757" s="27"/>
      <c r="R757" s="27"/>
      <c r="U757" s="27"/>
    </row>
    <row r="758">
      <c r="C758" s="27"/>
      <c r="E758" s="44"/>
      <c r="F758" s="27"/>
      <c r="H758" s="47"/>
      <c r="I758" s="27"/>
      <c r="L758" s="27"/>
      <c r="O758" s="27"/>
      <c r="R758" s="27"/>
      <c r="U758" s="27"/>
    </row>
    <row r="759">
      <c r="C759" s="27"/>
      <c r="E759" s="44"/>
      <c r="F759" s="27"/>
      <c r="H759" s="47"/>
      <c r="I759" s="27"/>
      <c r="L759" s="27"/>
      <c r="O759" s="27"/>
      <c r="R759" s="27"/>
      <c r="U759" s="27"/>
    </row>
    <row r="760">
      <c r="C760" s="27"/>
      <c r="E760" s="44"/>
      <c r="F760" s="27"/>
      <c r="H760" s="47"/>
      <c r="I760" s="27"/>
      <c r="L760" s="27"/>
      <c r="O760" s="27"/>
      <c r="R760" s="27"/>
      <c r="U760" s="27"/>
    </row>
    <row r="761">
      <c r="C761" s="27"/>
      <c r="E761" s="44"/>
      <c r="F761" s="27"/>
      <c r="H761" s="47"/>
      <c r="I761" s="27"/>
      <c r="L761" s="27"/>
      <c r="O761" s="27"/>
      <c r="R761" s="27"/>
      <c r="U761" s="27"/>
    </row>
    <row r="762">
      <c r="C762" s="27"/>
      <c r="E762" s="44"/>
      <c r="F762" s="27"/>
      <c r="H762" s="47"/>
      <c r="I762" s="27"/>
      <c r="L762" s="27"/>
      <c r="O762" s="27"/>
      <c r="R762" s="27"/>
      <c r="U762" s="27"/>
    </row>
    <row r="763">
      <c r="C763" s="27"/>
      <c r="E763" s="44"/>
      <c r="F763" s="27"/>
      <c r="H763" s="47"/>
      <c r="I763" s="27"/>
      <c r="L763" s="27"/>
      <c r="O763" s="27"/>
      <c r="R763" s="27"/>
      <c r="U763" s="27"/>
    </row>
    <row r="764">
      <c r="C764" s="27"/>
      <c r="E764" s="44"/>
      <c r="F764" s="27"/>
      <c r="H764" s="47"/>
      <c r="I764" s="27"/>
      <c r="L764" s="27"/>
      <c r="O764" s="27"/>
      <c r="R764" s="27"/>
      <c r="U764" s="27"/>
    </row>
    <row r="765">
      <c r="C765" s="27"/>
      <c r="E765" s="44"/>
      <c r="F765" s="27"/>
      <c r="H765" s="47"/>
      <c r="I765" s="27"/>
      <c r="L765" s="27"/>
      <c r="O765" s="27"/>
      <c r="R765" s="27"/>
      <c r="U765" s="27"/>
    </row>
    <row r="766">
      <c r="C766" s="27"/>
      <c r="E766" s="44"/>
      <c r="F766" s="27"/>
      <c r="H766" s="47"/>
      <c r="I766" s="27"/>
      <c r="L766" s="27"/>
      <c r="O766" s="27"/>
      <c r="R766" s="27"/>
      <c r="U766" s="27"/>
    </row>
    <row r="767">
      <c r="C767" s="27"/>
      <c r="E767" s="44"/>
      <c r="F767" s="27"/>
      <c r="H767" s="47"/>
      <c r="I767" s="27"/>
      <c r="L767" s="27"/>
      <c r="O767" s="27"/>
      <c r="R767" s="27"/>
      <c r="U767" s="27"/>
    </row>
    <row r="768">
      <c r="C768" s="27"/>
      <c r="E768" s="44"/>
      <c r="F768" s="27"/>
      <c r="H768" s="47"/>
      <c r="I768" s="27"/>
      <c r="L768" s="27"/>
      <c r="O768" s="27"/>
      <c r="R768" s="27"/>
      <c r="U768" s="27"/>
    </row>
    <row r="769">
      <c r="C769" s="27"/>
      <c r="E769" s="44"/>
      <c r="F769" s="27"/>
      <c r="H769" s="47"/>
      <c r="I769" s="27"/>
      <c r="L769" s="27"/>
      <c r="O769" s="27"/>
      <c r="R769" s="27"/>
      <c r="U769" s="27"/>
    </row>
    <row r="770">
      <c r="C770" s="27"/>
      <c r="E770" s="44"/>
      <c r="F770" s="27"/>
      <c r="H770" s="47"/>
      <c r="I770" s="27"/>
      <c r="L770" s="27"/>
      <c r="O770" s="27"/>
      <c r="R770" s="27"/>
      <c r="U770" s="27"/>
    </row>
    <row r="771">
      <c r="C771" s="27"/>
      <c r="E771" s="44"/>
      <c r="F771" s="27"/>
      <c r="H771" s="47"/>
      <c r="I771" s="27"/>
      <c r="L771" s="27"/>
      <c r="O771" s="27"/>
      <c r="R771" s="27"/>
      <c r="U771" s="27"/>
    </row>
    <row r="772">
      <c r="C772" s="27"/>
      <c r="E772" s="44"/>
      <c r="F772" s="27"/>
      <c r="H772" s="47"/>
      <c r="I772" s="27"/>
      <c r="L772" s="27"/>
      <c r="O772" s="27"/>
      <c r="R772" s="27"/>
      <c r="U772" s="27"/>
    </row>
    <row r="773">
      <c r="C773" s="27"/>
      <c r="E773" s="44"/>
      <c r="F773" s="27"/>
      <c r="H773" s="47"/>
      <c r="I773" s="27"/>
      <c r="L773" s="27"/>
      <c r="O773" s="27"/>
      <c r="R773" s="27"/>
      <c r="U773" s="27"/>
    </row>
    <row r="774">
      <c r="C774" s="27"/>
      <c r="E774" s="44"/>
      <c r="F774" s="27"/>
      <c r="H774" s="47"/>
      <c r="I774" s="27"/>
      <c r="L774" s="27"/>
      <c r="O774" s="27"/>
      <c r="R774" s="27"/>
      <c r="U774" s="27"/>
    </row>
    <row r="775">
      <c r="C775" s="27"/>
      <c r="E775" s="44"/>
      <c r="F775" s="27"/>
      <c r="H775" s="47"/>
      <c r="I775" s="27"/>
      <c r="L775" s="27"/>
      <c r="O775" s="27"/>
      <c r="R775" s="27"/>
      <c r="U775" s="27"/>
    </row>
    <row r="776">
      <c r="C776" s="27"/>
      <c r="E776" s="44"/>
      <c r="F776" s="27"/>
      <c r="H776" s="47"/>
      <c r="I776" s="27"/>
      <c r="L776" s="27"/>
      <c r="O776" s="27"/>
      <c r="R776" s="27"/>
      <c r="U776" s="27"/>
    </row>
    <row r="777">
      <c r="C777" s="27"/>
      <c r="E777" s="44"/>
      <c r="F777" s="27"/>
      <c r="H777" s="47"/>
      <c r="I777" s="27"/>
      <c r="L777" s="27"/>
      <c r="O777" s="27"/>
      <c r="R777" s="27"/>
      <c r="U777" s="27"/>
    </row>
    <row r="778">
      <c r="C778" s="27"/>
      <c r="E778" s="44"/>
      <c r="F778" s="27"/>
      <c r="H778" s="47"/>
      <c r="I778" s="27"/>
      <c r="L778" s="27"/>
      <c r="O778" s="27"/>
      <c r="R778" s="27"/>
      <c r="U778" s="27"/>
    </row>
    <row r="779">
      <c r="C779" s="27"/>
      <c r="E779" s="44"/>
      <c r="F779" s="27"/>
      <c r="H779" s="47"/>
      <c r="I779" s="27"/>
      <c r="L779" s="27"/>
      <c r="O779" s="27"/>
      <c r="R779" s="27"/>
      <c r="U779" s="27"/>
    </row>
    <row r="780">
      <c r="C780" s="27"/>
      <c r="E780" s="44"/>
      <c r="F780" s="27"/>
      <c r="H780" s="47"/>
      <c r="I780" s="27"/>
      <c r="L780" s="27"/>
      <c r="O780" s="27"/>
      <c r="R780" s="27"/>
      <c r="U780" s="27"/>
    </row>
    <row r="781">
      <c r="C781" s="27"/>
      <c r="E781" s="44"/>
      <c r="F781" s="27"/>
      <c r="H781" s="47"/>
      <c r="I781" s="27"/>
      <c r="L781" s="27"/>
      <c r="O781" s="27"/>
      <c r="R781" s="27"/>
      <c r="U781" s="27"/>
    </row>
    <row r="782">
      <c r="C782" s="27"/>
      <c r="E782" s="44"/>
      <c r="F782" s="27"/>
      <c r="H782" s="47"/>
      <c r="I782" s="27"/>
      <c r="L782" s="27"/>
      <c r="O782" s="27"/>
      <c r="R782" s="27"/>
      <c r="U782" s="27"/>
    </row>
    <row r="783">
      <c r="C783" s="27"/>
      <c r="E783" s="44"/>
      <c r="F783" s="27"/>
      <c r="H783" s="47"/>
      <c r="I783" s="27"/>
      <c r="L783" s="27"/>
      <c r="O783" s="27"/>
      <c r="R783" s="27"/>
      <c r="U783" s="27"/>
    </row>
    <row r="784">
      <c r="C784" s="27"/>
      <c r="E784" s="44"/>
      <c r="F784" s="27"/>
      <c r="H784" s="47"/>
      <c r="I784" s="27"/>
      <c r="L784" s="27"/>
      <c r="O784" s="27"/>
      <c r="R784" s="27"/>
      <c r="U784" s="27"/>
    </row>
    <row r="785">
      <c r="C785" s="27"/>
      <c r="E785" s="44"/>
      <c r="F785" s="27"/>
      <c r="H785" s="47"/>
      <c r="I785" s="27"/>
      <c r="L785" s="27"/>
      <c r="O785" s="27"/>
      <c r="R785" s="27"/>
      <c r="U785" s="27"/>
    </row>
    <row r="786">
      <c r="C786" s="27"/>
      <c r="E786" s="44"/>
      <c r="F786" s="27"/>
      <c r="H786" s="47"/>
      <c r="I786" s="27"/>
      <c r="L786" s="27"/>
      <c r="O786" s="27"/>
      <c r="R786" s="27"/>
      <c r="U786" s="27"/>
    </row>
    <row r="787">
      <c r="C787" s="27"/>
      <c r="E787" s="44"/>
      <c r="F787" s="27"/>
      <c r="H787" s="47"/>
      <c r="I787" s="27"/>
      <c r="L787" s="27"/>
      <c r="O787" s="27"/>
      <c r="R787" s="27"/>
      <c r="U787" s="27"/>
    </row>
    <row r="788">
      <c r="C788" s="27"/>
      <c r="E788" s="44"/>
      <c r="F788" s="27"/>
      <c r="H788" s="47"/>
      <c r="I788" s="27"/>
      <c r="L788" s="27"/>
      <c r="O788" s="27"/>
      <c r="R788" s="27"/>
      <c r="U788" s="27"/>
    </row>
    <row r="789">
      <c r="C789" s="27"/>
      <c r="E789" s="44"/>
      <c r="F789" s="27"/>
      <c r="H789" s="47"/>
      <c r="I789" s="27"/>
      <c r="L789" s="27"/>
      <c r="O789" s="27"/>
      <c r="R789" s="27"/>
      <c r="U789" s="27"/>
    </row>
    <row r="790">
      <c r="C790" s="27"/>
      <c r="E790" s="44"/>
      <c r="F790" s="27"/>
      <c r="H790" s="47"/>
      <c r="I790" s="27"/>
      <c r="L790" s="27"/>
      <c r="O790" s="27"/>
      <c r="R790" s="27"/>
      <c r="U790" s="27"/>
    </row>
    <row r="791">
      <c r="C791" s="27"/>
      <c r="E791" s="44"/>
      <c r="F791" s="27"/>
      <c r="H791" s="47"/>
      <c r="I791" s="27"/>
      <c r="L791" s="27"/>
      <c r="O791" s="27"/>
      <c r="R791" s="27"/>
      <c r="U791" s="27"/>
    </row>
    <row r="792">
      <c r="C792" s="27"/>
      <c r="E792" s="44"/>
      <c r="F792" s="27"/>
      <c r="H792" s="47"/>
      <c r="I792" s="27"/>
      <c r="L792" s="27"/>
      <c r="O792" s="27"/>
      <c r="R792" s="27"/>
      <c r="U792" s="27"/>
    </row>
    <row r="793">
      <c r="C793" s="27"/>
      <c r="E793" s="44"/>
      <c r="F793" s="27"/>
      <c r="H793" s="47"/>
      <c r="I793" s="27"/>
      <c r="L793" s="27"/>
      <c r="O793" s="27"/>
      <c r="R793" s="27"/>
      <c r="U793" s="27"/>
    </row>
    <row r="794">
      <c r="C794" s="27"/>
      <c r="E794" s="44"/>
      <c r="F794" s="27"/>
      <c r="H794" s="47"/>
      <c r="I794" s="27"/>
      <c r="L794" s="27"/>
      <c r="O794" s="27"/>
      <c r="R794" s="27"/>
      <c r="U794" s="27"/>
    </row>
    <row r="795">
      <c r="C795" s="27"/>
      <c r="E795" s="44"/>
      <c r="F795" s="27"/>
      <c r="H795" s="47"/>
      <c r="I795" s="27"/>
      <c r="L795" s="27"/>
      <c r="O795" s="27"/>
      <c r="R795" s="27"/>
      <c r="U795" s="27"/>
    </row>
    <row r="796">
      <c r="C796" s="27"/>
      <c r="E796" s="44"/>
      <c r="F796" s="27"/>
      <c r="H796" s="47"/>
      <c r="I796" s="27"/>
      <c r="L796" s="27"/>
      <c r="O796" s="27"/>
      <c r="R796" s="27"/>
      <c r="U796" s="27"/>
    </row>
    <row r="797">
      <c r="C797" s="27"/>
      <c r="E797" s="44"/>
      <c r="F797" s="27"/>
      <c r="H797" s="47"/>
      <c r="I797" s="27"/>
      <c r="L797" s="27"/>
      <c r="O797" s="27"/>
      <c r="R797" s="27"/>
      <c r="U797" s="27"/>
    </row>
    <row r="798">
      <c r="C798" s="27"/>
      <c r="E798" s="44"/>
      <c r="F798" s="27"/>
      <c r="H798" s="47"/>
      <c r="I798" s="27"/>
      <c r="L798" s="27"/>
      <c r="O798" s="27"/>
      <c r="R798" s="27"/>
      <c r="U798" s="27"/>
    </row>
    <row r="799">
      <c r="C799" s="27"/>
      <c r="E799" s="44"/>
      <c r="F799" s="27"/>
      <c r="H799" s="47"/>
      <c r="I799" s="27"/>
      <c r="L799" s="27"/>
      <c r="O799" s="27"/>
      <c r="R799" s="27"/>
      <c r="U799" s="27"/>
    </row>
    <row r="800">
      <c r="C800" s="27"/>
      <c r="E800" s="44"/>
      <c r="F800" s="27"/>
      <c r="H800" s="47"/>
      <c r="I800" s="27"/>
      <c r="L800" s="27"/>
      <c r="O800" s="27"/>
      <c r="R800" s="27"/>
      <c r="U800" s="27"/>
    </row>
    <row r="801">
      <c r="C801" s="27"/>
      <c r="E801" s="44"/>
      <c r="F801" s="27"/>
      <c r="H801" s="47"/>
      <c r="I801" s="27"/>
      <c r="L801" s="27"/>
      <c r="O801" s="27"/>
      <c r="R801" s="27"/>
      <c r="U801" s="27"/>
    </row>
    <row r="802">
      <c r="C802" s="27"/>
      <c r="E802" s="44"/>
      <c r="F802" s="27"/>
      <c r="H802" s="47"/>
      <c r="I802" s="27"/>
      <c r="L802" s="27"/>
      <c r="O802" s="27"/>
      <c r="R802" s="27"/>
      <c r="U802" s="27"/>
    </row>
    <row r="803">
      <c r="C803" s="27"/>
      <c r="E803" s="44"/>
      <c r="F803" s="27"/>
      <c r="H803" s="47"/>
      <c r="I803" s="27"/>
      <c r="L803" s="27"/>
      <c r="O803" s="27"/>
      <c r="R803" s="27"/>
      <c r="U803" s="27"/>
    </row>
    <row r="804">
      <c r="C804" s="27"/>
      <c r="E804" s="44"/>
      <c r="F804" s="27"/>
      <c r="H804" s="47"/>
      <c r="I804" s="27"/>
      <c r="L804" s="27"/>
      <c r="O804" s="27"/>
      <c r="R804" s="27"/>
      <c r="U804" s="27"/>
    </row>
    <row r="805">
      <c r="C805" s="27"/>
      <c r="E805" s="44"/>
      <c r="F805" s="27"/>
      <c r="H805" s="47"/>
      <c r="I805" s="27"/>
      <c r="L805" s="27"/>
      <c r="O805" s="27"/>
      <c r="R805" s="27"/>
      <c r="U805" s="27"/>
    </row>
    <row r="806">
      <c r="C806" s="27"/>
      <c r="E806" s="44"/>
      <c r="F806" s="27"/>
      <c r="H806" s="47"/>
      <c r="I806" s="27"/>
      <c r="L806" s="27"/>
      <c r="O806" s="27"/>
      <c r="R806" s="27"/>
      <c r="U806" s="27"/>
    </row>
    <row r="807">
      <c r="C807" s="27"/>
      <c r="E807" s="44"/>
      <c r="F807" s="27"/>
      <c r="H807" s="47"/>
      <c r="I807" s="27"/>
      <c r="L807" s="27"/>
      <c r="O807" s="27"/>
      <c r="R807" s="27"/>
      <c r="U807" s="27"/>
    </row>
    <row r="808">
      <c r="C808" s="27"/>
      <c r="E808" s="44"/>
      <c r="F808" s="27"/>
      <c r="H808" s="47"/>
      <c r="I808" s="27"/>
      <c r="L808" s="27"/>
      <c r="O808" s="27"/>
      <c r="R808" s="27"/>
      <c r="U808" s="27"/>
    </row>
    <row r="809">
      <c r="C809" s="27"/>
      <c r="E809" s="44"/>
      <c r="F809" s="27"/>
      <c r="H809" s="47"/>
      <c r="I809" s="27"/>
      <c r="L809" s="27"/>
      <c r="O809" s="27"/>
      <c r="R809" s="27"/>
      <c r="U809" s="27"/>
    </row>
    <row r="810">
      <c r="C810" s="27"/>
      <c r="E810" s="44"/>
      <c r="F810" s="27"/>
      <c r="H810" s="47"/>
      <c r="I810" s="27"/>
      <c r="L810" s="27"/>
      <c r="O810" s="27"/>
      <c r="R810" s="27"/>
      <c r="U810" s="27"/>
    </row>
    <row r="811">
      <c r="C811" s="27"/>
      <c r="E811" s="44"/>
      <c r="F811" s="27"/>
      <c r="H811" s="47"/>
      <c r="I811" s="27"/>
      <c r="L811" s="27"/>
      <c r="O811" s="27"/>
      <c r="R811" s="27"/>
      <c r="U811" s="27"/>
    </row>
    <row r="812">
      <c r="C812" s="27"/>
      <c r="E812" s="44"/>
      <c r="F812" s="27"/>
      <c r="H812" s="47"/>
      <c r="I812" s="27"/>
      <c r="L812" s="27"/>
      <c r="O812" s="27"/>
      <c r="R812" s="27"/>
      <c r="U812" s="27"/>
    </row>
    <row r="813">
      <c r="C813" s="27"/>
      <c r="E813" s="44"/>
      <c r="F813" s="27"/>
      <c r="H813" s="47"/>
      <c r="I813" s="27"/>
      <c r="L813" s="27"/>
      <c r="O813" s="27"/>
      <c r="R813" s="27"/>
      <c r="U813" s="27"/>
    </row>
    <row r="814">
      <c r="C814" s="27"/>
      <c r="E814" s="44"/>
      <c r="F814" s="27"/>
      <c r="H814" s="47"/>
      <c r="I814" s="27"/>
      <c r="L814" s="27"/>
      <c r="O814" s="27"/>
      <c r="R814" s="27"/>
      <c r="U814" s="27"/>
    </row>
    <row r="815">
      <c r="C815" s="27"/>
      <c r="E815" s="44"/>
      <c r="F815" s="27"/>
      <c r="H815" s="47"/>
      <c r="I815" s="27"/>
      <c r="L815" s="27"/>
      <c r="O815" s="27"/>
      <c r="R815" s="27"/>
      <c r="U815" s="27"/>
    </row>
    <row r="816">
      <c r="C816" s="27"/>
      <c r="E816" s="44"/>
      <c r="F816" s="27"/>
      <c r="H816" s="47"/>
      <c r="I816" s="27"/>
      <c r="L816" s="27"/>
      <c r="O816" s="27"/>
      <c r="R816" s="27"/>
      <c r="U816" s="27"/>
    </row>
    <row r="817">
      <c r="C817" s="27"/>
      <c r="E817" s="44"/>
      <c r="F817" s="27"/>
      <c r="H817" s="47"/>
      <c r="I817" s="27"/>
      <c r="L817" s="27"/>
      <c r="O817" s="27"/>
      <c r="R817" s="27"/>
      <c r="U817" s="27"/>
    </row>
    <row r="818">
      <c r="C818" s="27"/>
      <c r="E818" s="44"/>
      <c r="F818" s="27"/>
      <c r="H818" s="47"/>
      <c r="I818" s="27"/>
      <c r="L818" s="27"/>
      <c r="O818" s="27"/>
      <c r="R818" s="27"/>
      <c r="U818" s="27"/>
    </row>
    <row r="819">
      <c r="C819" s="27"/>
      <c r="E819" s="44"/>
      <c r="F819" s="27"/>
      <c r="H819" s="47"/>
      <c r="I819" s="27"/>
      <c r="L819" s="27"/>
      <c r="O819" s="27"/>
      <c r="R819" s="27"/>
      <c r="U819" s="27"/>
    </row>
    <row r="820">
      <c r="C820" s="27"/>
      <c r="E820" s="44"/>
      <c r="F820" s="27"/>
      <c r="H820" s="47"/>
      <c r="I820" s="27"/>
      <c r="L820" s="27"/>
      <c r="O820" s="27"/>
      <c r="R820" s="27"/>
      <c r="U820" s="27"/>
    </row>
    <row r="821">
      <c r="C821" s="27"/>
      <c r="E821" s="44"/>
      <c r="F821" s="27"/>
      <c r="H821" s="47"/>
      <c r="I821" s="27"/>
      <c r="L821" s="27"/>
      <c r="O821" s="27"/>
      <c r="R821" s="27"/>
      <c r="U821" s="27"/>
    </row>
    <row r="822">
      <c r="C822" s="27"/>
      <c r="E822" s="44"/>
      <c r="F822" s="27"/>
      <c r="H822" s="47"/>
      <c r="I822" s="27"/>
      <c r="L822" s="27"/>
      <c r="O822" s="27"/>
      <c r="R822" s="27"/>
      <c r="U822" s="27"/>
    </row>
    <row r="823">
      <c r="C823" s="27"/>
      <c r="E823" s="44"/>
      <c r="F823" s="27"/>
      <c r="H823" s="47"/>
      <c r="I823" s="27"/>
      <c r="L823" s="27"/>
      <c r="O823" s="27"/>
      <c r="R823" s="27"/>
      <c r="U823" s="27"/>
    </row>
    <row r="824">
      <c r="C824" s="27"/>
      <c r="E824" s="44"/>
      <c r="F824" s="27"/>
      <c r="H824" s="47"/>
      <c r="I824" s="27"/>
      <c r="L824" s="27"/>
      <c r="O824" s="27"/>
      <c r="R824" s="27"/>
      <c r="U824" s="27"/>
    </row>
    <row r="825">
      <c r="C825" s="27"/>
      <c r="E825" s="44"/>
      <c r="F825" s="27"/>
      <c r="H825" s="47"/>
      <c r="I825" s="27"/>
      <c r="L825" s="27"/>
      <c r="O825" s="27"/>
      <c r="R825" s="27"/>
      <c r="U825" s="27"/>
    </row>
    <row r="826">
      <c r="C826" s="27"/>
      <c r="E826" s="44"/>
      <c r="F826" s="27"/>
      <c r="H826" s="47"/>
      <c r="I826" s="27"/>
      <c r="L826" s="27"/>
      <c r="O826" s="27"/>
      <c r="R826" s="27"/>
      <c r="U826" s="27"/>
    </row>
    <row r="827">
      <c r="C827" s="27"/>
      <c r="E827" s="44"/>
      <c r="F827" s="27"/>
      <c r="H827" s="47"/>
      <c r="I827" s="27"/>
      <c r="L827" s="27"/>
      <c r="O827" s="27"/>
      <c r="R827" s="27"/>
      <c r="U827" s="27"/>
    </row>
    <row r="828">
      <c r="C828" s="27"/>
      <c r="E828" s="44"/>
      <c r="F828" s="27"/>
      <c r="H828" s="47"/>
      <c r="I828" s="27"/>
      <c r="L828" s="27"/>
      <c r="O828" s="27"/>
      <c r="R828" s="27"/>
      <c r="U828" s="27"/>
    </row>
    <row r="829">
      <c r="C829" s="27"/>
      <c r="E829" s="44"/>
      <c r="F829" s="27"/>
      <c r="H829" s="47"/>
      <c r="I829" s="27"/>
      <c r="L829" s="27"/>
      <c r="O829" s="27"/>
      <c r="R829" s="27"/>
      <c r="U829" s="27"/>
    </row>
    <row r="830">
      <c r="C830" s="27"/>
      <c r="E830" s="44"/>
      <c r="F830" s="27"/>
      <c r="H830" s="47"/>
      <c r="I830" s="27"/>
      <c r="L830" s="27"/>
      <c r="O830" s="27"/>
      <c r="R830" s="27"/>
      <c r="U830" s="27"/>
    </row>
    <row r="831">
      <c r="C831" s="27"/>
      <c r="E831" s="44"/>
      <c r="F831" s="27"/>
      <c r="H831" s="47"/>
      <c r="I831" s="27"/>
      <c r="L831" s="27"/>
      <c r="O831" s="27"/>
      <c r="R831" s="27"/>
      <c r="U831" s="27"/>
    </row>
    <row r="832">
      <c r="C832" s="27"/>
      <c r="E832" s="44"/>
      <c r="F832" s="27"/>
      <c r="H832" s="47"/>
      <c r="I832" s="27"/>
      <c r="L832" s="27"/>
      <c r="O832" s="27"/>
      <c r="R832" s="27"/>
      <c r="U832" s="27"/>
    </row>
    <row r="833">
      <c r="C833" s="27"/>
      <c r="E833" s="44"/>
      <c r="F833" s="27"/>
      <c r="H833" s="47"/>
      <c r="I833" s="27"/>
      <c r="L833" s="27"/>
      <c r="O833" s="27"/>
      <c r="R833" s="27"/>
      <c r="U833" s="27"/>
    </row>
    <row r="834">
      <c r="C834" s="27"/>
      <c r="E834" s="44"/>
      <c r="F834" s="27"/>
      <c r="H834" s="47"/>
      <c r="I834" s="27"/>
      <c r="L834" s="27"/>
      <c r="O834" s="27"/>
      <c r="R834" s="27"/>
      <c r="U834" s="27"/>
    </row>
    <row r="835">
      <c r="C835" s="27"/>
      <c r="E835" s="44"/>
      <c r="F835" s="27"/>
      <c r="H835" s="47"/>
      <c r="I835" s="27"/>
      <c r="L835" s="27"/>
      <c r="O835" s="27"/>
      <c r="R835" s="27"/>
      <c r="U835" s="27"/>
    </row>
    <row r="836">
      <c r="C836" s="27"/>
      <c r="E836" s="44"/>
      <c r="F836" s="27"/>
      <c r="H836" s="47"/>
      <c r="I836" s="27"/>
      <c r="L836" s="27"/>
      <c r="O836" s="27"/>
      <c r="R836" s="27"/>
      <c r="U836" s="27"/>
    </row>
    <row r="837">
      <c r="C837" s="27"/>
      <c r="E837" s="44"/>
      <c r="F837" s="27"/>
      <c r="H837" s="47"/>
      <c r="I837" s="27"/>
      <c r="L837" s="27"/>
      <c r="O837" s="27"/>
      <c r="R837" s="27"/>
      <c r="U837" s="27"/>
    </row>
    <row r="838">
      <c r="C838" s="27"/>
      <c r="E838" s="44"/>
      <c r="F838" s="27"/>
      <c r="H838" s="47"/>
      <c r="I838" s="27"/>
      <c r="L838" s="27"/>
      <c r="O838" s="27"/>
      <c r="R838" s="27"/>
      <c r="U838" s="27"/>
    </row>
    <row r="839">
      <c r="C839" s="27"/>
      <c r="E839" s="44"/>
      <c r="F839" s="27"/>
      <c r="H839" s="47"/>
      <c r="I839" s="27"/>
      <c r="L839" s="27"/>
      <c r="O839" s="27"/>
      <c r="R839" s="27"/>
      <c r="U839" s="27"/>
    </row>
    <row r="840">
      <c r="C840" s="27"/>
      <c r="E840" s="44"/>
      <c r="F840" s="27"/>
      <c r="H840" s="47"/>
      <c r="I840" s="27"/>
      <c r="L840" s="27"/>
      <c r="O840" s="27"/>
      <c r="R840" s="27"/>
      <c r="U840" s="27"/>
    </row>
    <row r="841">
      <c r="C841" s="27"/>
      <c r="E841" s="44"/>
      <c r="F841" s="27"/>
      <c r="H841" s="47"/>
      <c r="I841" s="27"/>
      <c r="L841" s="27"/>
      <c r="O841" s="27"/>
      <c r="R841" s="27"/>
      <c r="U841" s="27"/>
    </row>
    <row r="842">
      <c r="C842" s="27"/>
      <c r="E842" s="44"/>
      <c r="F842" s="27"/>
      <c r="H842" s="47"/>
      <c r="I842" s="27"/>
      <c r="L842" s="27"/>
      <c r="O842" s="27"/>
      <c r="R842" s="27"/>
      <c r="U842" s="27"/>
    </row>
    <row r="843">
      <c r="C843" s="27"/>
      <c r="E843" s="44"/>
      <c r="F843" s="27"/>
      <c r="H843" s="47"/>
      <c r="I843" s="27"/>
      <c r="L843" s="27"/>
      <c r="O843" s="27"/>
      <c r="R843" s="27"/>
      <c r="U843" s="27"/>
    </row>
    <row r="844">
      <c r="C844" s="27"/>
      <c r="E844" s="44"/>
      <c r="F844" s="27"/>
      <c r="H844" s="47"/>
      <c r="I844" s="27"/>
      <c r="L844" s="27"/>
      <c r="O844" s="27"/>
      <c r="R844" s="27"/>
      <c r="U844" s="27"/>
    </row>
    <row r="845">
      <c r="C845" s="27"/>
      <c r="E845" s="44"/>
      <c r="F845" s="27"/>
      <c r="H845" s="47"/>
      <c r="I845" s="27"/>
      <c r="L845" s="27"/>
      <c r="O845" s="27"/>
      <c r="R845" s="27"/>
      <c r="U845" s="27"/>
    </row>
    <row r="846">
      <c r="C846" s="27"/>
      <c r="E846" s="44"/>
      <c r="F846" s="27"/>
      <c r="H846" s="47"/>
      <c r="I846" s="27"/>
      <c r="L846" s="27"/>
      <c r="O846" s="27"/>
      <c r="R846" s="27"/>
      <c r="U846" s="27"/>
    </row>
    <row r="847">
      <c r="C847" s="27"/>
      <c r="E847" s="44"/>
      <c r="F847" s="27"/>
      <c r="H847" s="47"/>
      <c r="I847" s="27"/>
      <c r="L847" s="27"/>
      <c r="O847" s="27"/>
      <c r="R847" s="27"/>
      <c r="U847" s="27"/>
    </row>
    <row r="848">
      <c r="C848" s="27"/>
      <c r="E848" s="44"/>
      <c r="F848" s="27"/>
      <c r="H848" s="47"/>
      <c r="I848" s="27"/>
      <c r="L848" s="27"/>
      <c r="O848" s="27"/>
      <c r="R848" s="27"/>
      <c r="U848" s="27"/>
    </row>
    <row r="849">
      <c r="C849" s="27"/>
      <c r="E849" s="44"/>
      <c r="F849" s="27"/>
      <c r="H849" s="47"/>
      <c r="I849" s="27"/>
      <c r="L849" s="27"/>
      <c r="O849" s="27"/>
      <c r="R849" s="27"/>
      <c r="U849" s="27"/>
    </row>
    <row r="850">
      <c r="C850" s="27"/>
      <c r="E850" s="44"/>
      <c r="F850" s="27"/>
      <c r="H850" s="47"/>
      <c r="I850" s="27"/>
      <c r="L850" s="27"/>
      <c r="O850" s="27"/>
      <c r="R850" s="27"/>
      <c r="U850" s="27"/>
    </row>
    <row r="851">
      <c r="C851" s="27"/>
      <c r="E851" s="44"/>
      <c r="F851" s="27"/>
      <c r="H851" s="47"/>
      <c r="I851" s="27"/>
      <c r="L851" s="27"/>
      <c r="O851" s="27"/>
      <c r="R851" s="27"/>
      <c r="U851" s="27"/>
    </row>
    <row r="852">
      <c r="C852" s="27"/>
      <c r="E852" s="44"/>
      <c r="F852" s="27"/>
      <c r="H852" s="47"/>
      <c r="I852" s="27"/>
      <c r="L852" s="27"/>
      <c r="O852" s="27"/>
      <c r="R852" s="27"/>
      <c r="U852" s="27"/>
    </row>
    <row r="853">
      <c r="C853" s="27"/>
      <c r="E853" s="44"/>
      <c r="F853" s="27"/>
      <c r="H853" s="47"/>
      <c r="I853" s="27"/>
      <c r="L853" s="27"/>
      <c r="O853" s="27"/>
      <c r="R853" s="27"/>
      <c r="U853" s="27"/>
    </row>
    <row r="854">
      <c r="C854" s="27"/>
      <c r="E854" s="44"/>
      <c r="F854" s="27"/>
      <c r="H854" s="47"/>
      <c r="I854" s="27"/>
      <c r="L854" s="27"/>
      <c r="O854" s="27"/>
      <c r="R854" s="27"/>
      <c r="U854" s="27"/>
    </row>
    <row r="855">
      <c r="C855" s="27"/>
      <c r="E855" s="44"/>
      <c r="F855" s="27"/>
      <c r="H855" s="47"/>
      <c r="I855" s="27"/>
      <c r="L855" s="27"/>
      <c r="O855" s="27"/>
      <c r="R855" s="27"/>
      <c r="U855" s="27"/>
    </row>
    <row r="856">
      <c r="C856" s="27"/>
      <c r="E856" s="44"/>
      <c r="F856" s="27"/>
      <c r="H856" s="47"/>
      <c r="I856" s="27"/>
      <c r="L856" s="27"/>
      <c r="O856" s="27"/>
      <c r="R856" s="27"/>
      <c r="U856" s="27"/>
    </row>
    <row r="857">
      <c r="C857" s="27"/>
      <c r="E857" s="44"/>
      <c r="F857" s="27"/>
      <c r="H857" s="47"/>
      <c r="I857" s="27"/>
      <c r="L857" s="27"/>
      <c r="O857" s="27"/>
      <c r="R857" s="27"/>
      <c r="U857" s="27"/>
    </row>
    <row r="858">
      <c r="C858" s="27"/>
      <c r="E858" s="44"/>
      <c r="F858" s="27"/>
      <c r="H858" s="47"/>
      <c r="I858" s="27"/>
      <c r="L858" s="27"/>
      <c r="O858" s="27"/>
      <c r="R858" s="27"/>
      <c r="U858" s="27"/>
    </row>
    <row r="859">
      <c r="C859" s="27"/>
      <c r="E859" s="44"/>
      <c r="F859" s="27"/>
      <c r="H859" s="47"/>
      <c r="I859" s="27"/>
      <c r="L859" s="27"/>
      <c r="O859" s="27"/>
      <c r="R859" s="27"/>
      <c r="U859" s="27"/>
    </row>
    <row r="860">
      <c r="C860" s="27"/>
      <c r="E860" s="44"/>
      <c r="F860" s="27"/>
      <c r="H860" s="47"/>
      <c r="I860" s="27"/>
      <c r="L860" s="27"/>
      <c r="O860" s="27"/>
      <c r="R860" s="27"/>
      <c r="U860" s="27"/>
    </row>
    <row r="861">
      <c r="C861" s="27"/>
      <c r="E861" s="44"/>
      <c r="F861" s="27"/>
      <c r="H861" s="47"/>
      <c r="I861" s="27"/>
      <c r="L861" s="27"/>
      <c r="O861" s="27"/>
      <c r="R861" s="27"/>
      <c r="U861" s="27"/>
    </row>
    <row r="862">
      <c r="C862" s="27"/>
      <c r="E862" s="44"/>
      <c r="F862" s="27"/>
      <c r="H862" s="47"/>
      <c r="I862" s="27"/>
      <c r="L862" s="27"/>
      <c r="O862" s="27"/>
      <c r="R862" s="27"/>
      <c r="U862" s="27"/>
    </row>
    <row r="863">
      <c r="C863" s="27"/>
      <c r="E863" s="44"/>
      <c r="F863" s="27"/>
      <c r="H863" s="47"/>
      <c r="I863" s="27"/>
      <c r="L863" s="27"/>
      <c r="O863" s="27"/>
      <c r="R863" s="27"/>
      <c r="U863" s="27"/>
    </row>
    <row r="864">
      <c r="C864" s="27"/>
      <c r="E864" s="44"/>
      <c r="F864" s="27"/>
      <c r="H864" s="47"/>
      <c r="I864" s="27"/>
      <c r="L864" s="27"/>
      <c r="O864" s="27"/>
      <c r="R864" s="27"/>
      <c r="U864" s="27"/>
    </row>
    <row r="865">
      <c r="C865" s="27"/>
      <c r="E865" s="44"/>
      <c r="F865" s="27"/>
      <c r="H865" s="47"/>
      <c r="I865" s="27"/>
      <c r="L865" s="27"/>
      <c r="O865" s="27"/>
      <c r="R865" s="27"/>
      <c r="U865" s="27"/>
    </row>
    <row r="866">
      <c r="C866" s="27"/>
      <c r="E866" s="44"/>
      <c r="F866" s="27"/>
      <c r="H866" s="47"/>
      <c r="I866" s="27"/>
      <c r="L866" s="27"/>
      <c r="O866" s="27"/>
      <c r="R866" s="27"/>
      <c r="U866" s="27"/>
    </row>
    <row r="867">
      <c r="C867" s="27"/>
      <c r="E867" s="44"/>
      <c r="F867" s="27"/>
      <c r="H867" s="47"/>
      <c r="I867" s="27"/>
      <c r="L867" s="27"/>
      <c r="O867" s="27"/>
      <c r="R867" s="27"/>
      <c r="U867" s="27"/>
    </row>
    <row r="868">
      <c r="C868" s="27"/>
      <c r="E868" s="44"/>
      <c r="F868" s="27"/>
      <c r="H868" s="47"/>
      <c r="I868" s="27"/>
      <c r="L868" s="27"/>
      <c r="O868" s="27"/>
      <c r="R868" s="27"/>
      <c r="U868" s="27"/>
    </row>
    <row r="869">
      <c r="C869" s="27"/>
      <c r="E869" s="44"/>
      <c r="F869" s="27"/>
      <c r="H869" s="47"/>
      <c r="I869" s="27"/>
      <c r="L869" s="27"/>
      <c r="O869" s="27"/>
      <c r="R869" s="27"/>
      <c r="U869" s="27"/>
    </row>
    <row r="870">
      <c r="C870" s="27"/>
      <c r="E870" s="44"/>
      <c r="F870" s="27"/>
      <c r="H870" s="47"/>
      <c r="I870" s="27"/>
      <c r="L870" s="27"/>
      <c r="O870" s="27"/>
      <c r="R870" s="27"/>
      <c r="U870" s="27"/>
    </row>
    <row r="871">
      <c r="C871" s="27"/>
      <c r="E871" s="44"/>
      <c r="F871" s="27"/>
      <c r="H871" s="47"/>
      <c r="I871" s="27"/>
      <c r="L871" s="27"/>
      <c r="O871" s="27"/>
      <c r="R871" s="27"/>
      <c r="U871" s="27"/>
    </row>
    <row r="872">
      <c r="C872" s="27"/>
      <c r="E872" s="44"/>
      <c r="F872" s="27"/>
      <c r="H872" s="47"/>
      <c r="I872" s="27"/>
      <c r="L872" s="27"/>
      <c r="O872" s="27"/>
      <c r="R872" s="27"/>
      <c r="U872" s="27"/>
    </row>
    <row r="873">
      <c r="C873" s="27"/>
      <c r="E873" s="44"/>
      <c r="F873" s="27"/>
      <c r="H873" s="47"/>
      <c r="I873" s="27"/>
      <c r="L873" s="27"/>
      <c r="O873" s="27"/>
      <c r="R873" s="27"/>
      <c r="U873" s="27"/>
    </row>
    <row r="874">
      <c r="C874" s="27"/>
      <c r="E874" s="44"/>
      <c r="F874" s="27"/>
      <c r="H874" s="47"/>
      <c r="I874" s="27"/>
      <c r="L874" s="27"/>
      <c r="O874" s="27"/>
      <c r="R874" s="27"/>
      <c r="U874" s="27"/>
    </row>
    <row r="875">
      <c r="C875" s="27"/>
      <c r="E875" s="44"/>
      <c r="F875" s="27"/>
      <c r="H875" s="47"/>
      <c r="I875" s="27"/>
      <c r="L875" s="27"/>
      <c r="O875" s="27"/>
      <c r="R875" s="27"/>
      <c r="U875" s="27"/>
    </row>
    <row r="876">
      <c r="C876" s="27"/>
      <c r="E876" s="44"/>
      <c r="F876" s="27"/>
      <c r="H876" s="47"/>
      <c r="I876" s="27"/>
      <c r="L876" s="27"/>
      <c r="O876" s="27"/>
      <c r="R876" s="27"/>
      <c r="U876" s="27"/>
    </row>
    <row r="877">
      <c r="C877" s="27"/>
      <c r="E877" s="44"/>
      <c r="F877" s="27"/>
      <c r="H877" s="47"/>
      <c r="I877" s="27"/>
      <c r="L877" s="27"/>
      <c r="O877" s="27"/>
      <c r="R877" s="27"/>
      <c r="U877" s="27"/>
    </row>
    <row r="878">
      <c r="C878" s="27"/>
      <c r="E878" s="44"/>
      <c r="F878" s="27"/>
      <c r="H878" s="47"/>
      <c r="I878" s="27"/>
      <c r="L878" s="27"/>
      <c r="O878" s="27"/>
      <c r="R878" s="27"/>
      <c r="U878" s="27"/>
    </row>
    <row r="879">
      <c r="C879" s="27"/>
      <c r="E879" s="44"/>
      <c r="F879" s="27"/>
      <c r="H879" s="47"/>
      <c r="I879" s="27"/>
      <c r="L879" s="27"/>
      <c r="O879" s="27"/>
      <c r="R879" s="27"/>
      <c r="U879" s="27"/>
    </row>
    <row r="880">
      <c r="C880" s="27"/>
      <c r="E880" s="44"/>
      <c r="F880" s="27"/>
      <c r="H880" s="47"/>
      <c r="I880" s="27"/>
      <c r="L880" s="27"/>
      <c r="O880" s="27"/>
      <c r="R880" s="27"/>
      <c r="U880" s="27"/>
    </row>
    <row r="881">
      <c r="C881" s="27"/>
      <c r="E881" s="44"/>
      <c r="F881" s="27"/>
      <c r="H881" s="47"/>
      <c r="I881" s="27"/>
      <c r="L881" s="27"/>
      <c r="O881" s="27"/>
      <c r="R881" s="27"/>
      <c r="U881" s="27"/>
    </row>
    <row r="882">
      <c r="C882" s="27"/>
      <c r="E882" s="44"/>
      <c r="F882" s="27"/>
      <c r="H882" s="47"/>
      <c r="I882" s="27"/>
      <c r="L882" s="27"/>
      <c r="O882" s="27"/>
      <c r="R882" s="27"/>
      <c r="U882" s="27"/>
    </row>
    <row r="883">
      <c r="C883" s="27"/>
      <c r="E883" s="44"/>
      <c r="F883" s="27"/>
      <c r="H883" s="47"/>
      <c r="I883" s="27"/>
      <c r="L883" s="27"/>
      <c r="O883" s="27"/>
      <c r="R883" s="27"/>
      <c r="U883" s="27"/>
    </row>
    <row r="884">
      <c r="C884" s="27"/>
      <c r="E884" s="44"/>
      <c r="F884" s="27"/>
      <c r="H884" s="47"/>
      <c r="I884" s="27"/>
      <c r="L884" s="27"/>
      <c r="O884" s="27"/>
      <c r="R884" s="27"/>
      <c r="U884" s="27"/>
    </row>
    <row r="885">
      <c r="C885" s="27"/>
      <c r="E885" s="44"/>
      <c r="F885" s="27"/>
      <c r="H885" s="47"/>
      <c r="I885" s="27"/>
      <c r="L885" s="27"/>
      <c r="O885" s="27"/>
      <c r="R885" s="27"/>
      <c r="U885" s="27"/>
    </row>
    <row r="886">
      <c r="C886" s="27"/>
      <c r="E886" s="44"/>
      <c r="F886" s="27"/>
      <c r="H886" s="47"/>
      <c r="I886" s="27"/>
      <c r="L886" s="27"/>
      <c r="O886" s="27"/>
      <c r="R886" s="27"/>
      <c r="U886" s="27"/>
    </row>
    <row r="887">
      <c r="C887" s="27"/>
      <c r="E887" s="44"/>
      <c r="F887" s="27"/>
      <c r="H887" s="47"/>
      <c r="I887" s="27"/>
      <c r="L887" s="27"/>
      <c r="O887" s="27"/>
      <c r="R887" s="27"/>
      <c r="U887" s="27"/>
    </row>
    <row r="888">
      <c r="C888" s="27"/>
      <c r="E888" s="44"/>
      <c r="F888" s="27"/>
      <c r="H888" s="47"/>
      <c r="I888" s="27"/>
      <c r="L888" s="27"/>
      <c r="O888" s="27"/>
      <c r="R888" s="27"/>
      <c r="U888" s="27"/>
    </row>
    <row r="889">
      <c r="C889" s="27"/>
      <c r="E889" s="44"/>
      <c r="F889" s="27"/>
      <c r="H889" s="47"/>
      <c r="I889" s="27"/>
      <c r="L889" s="27"/>
      <c r="O889" s="27"/>
      <c r="R889" s="27"/>
      <c r="U889" s="27"/>
    </row>
    <row r="890">
      <c r="C890" s="27"/>
      <c r="E890" s="44"/>
      <c r="F890" s="27"/>
      <c r="H890" s="47"/>
      <c r="I890" s="27"/>
      <c r="L890" s="27"/>
      <c r="O890" s="27"/>
      <c r="R890" s="27"/>
      <c r="U890" s="27"/>
    </row>
    <row r="891">
      <c r="C891" s="27"/>
      <c r="E891" s="44"/>
      <c r="F891" s="27"/>
      <c r="H891" s="47"/>
      <c r="I891" s="27"/>
      <c r="L891" s="27"/>
      <c r="O891" s="27"/>
      <c r="R891" s="27"/>
      <c r="U891" s="27"/>
    </row>
    <row r="892">
      <c r="C892" s="27"/>
      <c r="E892" s="44"/>
      <c r="F892" s="27"/>
      <c r="H892" s="47"/>
      <c r="I892" s="27"/>
      <c r="L892" s="27"/>
      <c r="O892" s="27"/>
      <c r="R892" s="27"/>
      <c r="U892" s="27"/>
    </row>
    <row r="893">
      <c r="C893" s="27"/>
      <c r="E893" s="44"/>
      <c r="F893" s="27"/>
      <c r="H893" s="47"/>
      <c r="I893" s="27"/>
      <c r="L893" s="27"/>
      <c r="O893" s="27"/>
      <c r="R893" s="27"/>
      <c r="U893" s="27"/>
    </row>
    <row r="894">
      <c r="C894" s="27"/>
      <c r="E894" s="44"/>
      <c r="F894" s="27"/>
      <c r="H894" s="47"/>
      <c r="I894" s="27"/>
      <c r="L894" s="27"/>
      <c r="O894" s="27"/>
      <c r="R894" s="27"/>
      <c r="U894" s="27"/>
    </row>
    <row r="895">
      <c r="C895" s="27"/>
      <c r="E895" s="44"/>
      <c r="F895" s="27"/>
      <c r="H895" s="47"/>
      <c r="I895" s="27"/>
      <c r="L895" s="27"/>
      <c r="O895" s="27"/>
      <c r="R895" s="27"/>
      <c r="U895" s="27"/>
    </row>
    <row r="896">
      <c r="C896" s="27"/>
      <c r="E896" s="44"/>
      <c r="F896" s="27"/>
      <c r="H896" s="47"/>
      <c r="I896" s="27"/>
      <c r="L896" s="27"/>
      <c r="O896" s="27"/>
      <c r="R896" s="27"/>
      <c r="U896" s="27"/>
    </row>
    <row r="897">
      <c r="C897" s="27"/>
      <c r="E897" s="44"/>
      <c r="F897" s="27"/>
      <c r="H897" s="47"/>
      <c r="I897" s="27"/>
      <c r="L897" s="27"/>
      <c r="O897" s="27"/>
      <c r="R897" s="27"/>
      <c r="U897" s="27"/>
    </row>
    <row r="898">
      <c r="C898" s="27"/>
      <c r="E898" s="44"/>
      <c r="F898" s="27"/>
      <c r="H898" s="47"/>
      <c r="I898" s="27"/>
      <c r="L898" s="27"/>
      <c r="O898" s="27"/>
      <c r="R898" s="27"/>
      <c r="U898" s="27"/>
    </row>
    <row r="899">
      <c r="C899" s="27"/>
      <c r="E899" s="44"/>
      <c r="F899" s="27"/>
      <c r="H899" s="47"/>
      <c r="I899" s="27"/>
      <c r="L899" s="27"/>
      <c r="O899" s="27"/>
      <c r="R899" s="27"/>
      <c r="U899" s="27"/>
    </row>
    <row r="900">
      <c r="C900" s="27"/>
      <c r="E900" s="44"/>
      <c r="F900" s="27"/>
      <c r="H900" s="47"/>
      <c r="I900" s="27"/>
      <c r="L900" s="27"/>
      <c r="O900" s="27"/>
      <c r="R900" s="27"/>
      <c r="U900" s="27"/>
    </row>
    <row r="901">
      <c r="C901" s="27"/>
      <c r="E901" s="44"/>
      <c r="F901" s="27"/>
      <c r="H901" s="47"/>
      <c r="I901" s="27"/>
      <c r="L901" s="27"/>
      <c r="O901" s="27"/>
      <c r="R901" s="27"/>
      <c r="U901" s="27"/>
    </row>
    <row r="902">
      <c r="C902" s="27"/>
      <c r="E902" s="44"/>
      <c r="F902" s="27"/>
      <c r="H902" s="47"/>
      <c r="I902" s="27"/>
      <c r="L902" s="27"/>
      <c r="O902" s="27"/>
      <c r="R902" s="27"/>
      <c r="U902" s="27"/>
    </row>
    <row r="903">
      <c r="C903" s="27"/>
      <c r="E903" s="44"/>
      <c r="F903" s="27"/>
      <c r="H903" s="47"/>
      <c r="I903" s="27"/>
      <c r="L903" s="27"/>
      <c r="O903" s="27"/>
      <c r="R903" s="27"/>
      <c r="U903" s="27"/>
    </row>
    <row r="904">
      <c r="C904" s="27"/>
      <c r="E904" s="44"/>
      <c r="F904" s="27"/>
      <c r="H904" s="47"/>
      <c r="I904" s="27"/>
      <c r="L904" s="27"/>
      <c r="O904" s="27"/>
      <c r="R904" s="27"/>
      <c r="U904" s="27"/>
    </row>
    <row r="905">
      <c r="C905" s="27"/>
      <c r="E905" s="44"/>
      <c r="F905" s="27"/>
      <c r="H905" s="47"/>
      <c r="I905" s="27"/>
      <c r="L905" s="27"/>
      <c r="O905" s="27"/>
      <c r="R905" s="27"/>
      <c r="U905" s="27"/>
    </row>
    <row r="906">
      <c r="C906" s="27"/>
      <c r="E906" s="44"/>
      <c r="F906" s="27"/>
      <c r="H906" s="47"/>
      <c r="I906" s="27"/>
      <c r="L906" s="27"/>
      <c r="O906" s="27"/>
      <c r="R906" s="27"/>
      <c r="U906" s="27"/>
    </row>
    <row r="907">
      <c r="C907" s="27"/>
      <c r="E907" s="44"/>
      <c r="F907" s="27"/>
      <c r="H907" s="47"/>
      <c r="I907" s="27"/>
      <c r="L907" s="27"/>
      <c r="O907" s="27"/>
      <c r="R907" s="27"/>
      <c r="U907" s="27"/>
    </row>
    <row r="908">
      <c r="C908" s="27"/>
      <c r="E908" s="44"/>
      <c r="F908" s="27"/>
      <c r="H908" s="47"/>
      <c r="I908" s="27"/>
      <c r="L908" s="27"/>
      <c r="O908" s="27"/>
      <c r="R908" s="27"/>
      <c r="U908" s="27"/>
    </row>
    <row r="909">
      <c r="C909" s="27"/>
      <c r="E909" s="44"/>
      <c r="F909" s="27"/>
      <c r="H909" s="47"/>
      <c r="I909" s="27"/>
      <c r="L909" s="27"/>
      <c r="O909" s="27"/>
      <c r="R909" s="27"/>
      <c r="U909" s="27"/>
    </row>
    <row r="910">
      <c r="C910" s="27"/>
      <c r="E910" s="44"/>
      <c r="F910" s="27"/>
      <c r="H910" s="47"/>
      <c r="I910" s="27"/>
      <c r="L910" s="27"/>
      <c r="O910" s="27"/>
      <c r="R910" s="27"/>
      <c r="U910" s="27"/>
    </row>
    <row r="911">
      <c r="C911" s="27"/>
      <c r="E911" s="44"/>
      <c r="F911" s="27"/>
      <c r="H911" s="47"/>
      <c r="I911" s="27"/>
      <c r="L911" s="27"/>
      <c r="O911" s="27"/>
      <c r="R911" s="27"/>
      <c r="U911" s="27"/>
    </row>
    <row r="912">
      <c r="C912" s="27"/>
      <c r="E912" s="44"/>
      <c r="F912" s="27"/>
      <c r="H912" s="47"/>
      <c r="I912" s="27"/>
      <c r="L912" s="27"/>
      <c r="O912" s="27"/>
      <c r="R912" s="27"/>
      <c r="U912" s="27"/>
    </row>
    <row r="913">
      <c r="C913" s="27"/>
      <c r="E913" s="44"/>
      <c r="F913" s="27"/>
      <c r="H913" s="47"/>
      <c r="I913" s="27"/>
      <c r="L913" s="27"/>
      <c r="O913" s="27"/>
      <c r="R913" s="27"/>
      <c r="U913" s="27"/>
    </row>
    <row r="914">
      <c r="C914" s="27"/>
      <c r="E914" s="44"/>
      <c r="F914" s="27"/>
      <c r="H914" s="47"/>
      <c r="I914" s="27"/>
      <c r="L914" s="27"/>
      <c r="O914" s="27"/>
      <c r="R914" s="27"/>
      <c r="U914" s="27"/>
    </row>
    <row r="915">
      <c r="C915" s="27"/>
      <c r="E915" s="44"/>
      <c r="F915" s="27"/>
      <c r="H915" s="47"/>
      <c r="I915" s="27"/>
      <c r="L915" s="27"/>
      <c r="O915" s="27"/>
      <c r="R915" s="27"/>
      <c r="U915" s="27"/>
    </row>
    <row r="916">
      <c r="C916" s="27"/>
      <c r="E916" s="44"/>
      <c r="F916" s="27"/>
      <c r="H916" s="47"/>
      <c r="I916" s="27"/>
      <c r="L916" s="27"/>
      <c r="O916" s="27"/>
      <c r="R916" s="27"/>
      <c r="U916" s="27"/>
    </row>
    <row r="917">
      <c r="C917" s="27"/>
      <c r="E917" s="44"/>
      <c r="F917" s="27"/>
      <c r="H917" s="47"/>
      <c r="I917" s="27"/>
      <c r="L917" s="27"/>
      <c r="O917" s="27"/>
      <c r="R917" s="27"/>
      <c r="U917" s="27"/>
    </row>
    <row r="918">
      <c r="C918" s="27"/>
      <c r="E918" s="44"/>
      <c r="F918" s="27"/>
      <c r="H918" s="47"/>
      <c r="I918" s="27"/>
      <c r="L918" s="27"/>
      <c r="O918" s="27"/>
      <c r="R918" s="27"/>
      <c r="U918" s="27"/>
    </row>
    <row r="919">
      <c r="C919" s="27"/>
      <c r="E919" s="44"/>
      <c r="F919" s="27"/>
      <c r="H919" s="47"/>
      <c r="I919" s="27"/>
      <c r="L919" s="27"/>
      <c r="O919" s="27"/>
      <c r="R919" s="27"/>
      <c r="U919" s="27"/>
    </row>
    <row r="920">
      <c r="C920" s="27"/>
      <c r="E920" s="44"/>
      <c r="F920" s="27"/>
      <c r="H920" s="47"/>
      <c r="I920" s="27"/>
      <c r="L920" s="27"/>
      <c r="O920" s="27"/>
      <c r="R920" s="27"/>
      <c r="U920" s="27"/>
    </row>
    <row r="921">
      <c r="C921" s="27"/>
      <c r="E921" s="44"/>
      <c r="F921" s="27"/>
      <c r="H921" s="47"/>
      <c r="I921" s="27"/>
      <c r="L921" s="27"/>
      <c r="O921" s="27"/>
      <c r="R921" s="27"/>
      <c r="U921" s="27"/>
    </row>
    <row r="922">
      <c r="C922" s="27"/>
      <c r="E922" s="44"/>
      <c r="F922" s="27"/>
      <c r="H922" s="47"/>
      <c r="I922" s="27"/>
      <c r="L922" s="27"/>
      <c r="O922" s="27"/>
      <c r="R922" s="27"/>
      <c r="U922" s="27"/>
    </row>
    <row r="923">
      <c r="C923" s="27"/>
      <c r="E923" s="44"/>
      <c r="F923" s="27"/>
      <c r="H923" s="47"/>
      <c r="I923" s="27"/>
      <c r="L923" s="27"/>
      <c r="O923" s="27"/>
      <c r="R923" s="27"/>
      <c r="U923" s="27"/>
    </row>
    <row r="924">
      <c r="C924" s="27"/>
      <c r="E924" s="44"/>
      <c r="F924" s="27"/>
      <c r="H924" s="47"/>
      <c r="I924" s="27"/>
      <c r="L924" s="27"/>
      <c r="O924" s="27"/>
      <c r="R924" s="27"/>
      <c r="U924" s="27"/>
    </row>
    <row r="925">
      <c r="C925" s="27"/>
      <c r="E925" s="44"/>
      <c r="F925" s="27"/>
      <c r="H925" s="47"/>
      <c r="I925" s="27"/>
      <c r="L925" s="27"/>
      <c r="O925" s="27"/>
      <c r="R925" s="27"/>
      <c r="U925" s="27"/>
    </row>
    <row r="926">
      <c r="C926" s="27"/>
      <c r="E926" s="44"/>
      <c r="F926" s="27"/>
      <c r="H926" s="47"/>
      <c r="I926" s="27"/>
      <c r="L926" s="27"/>
      <c r="O926" s="27"/>
      <c r="R926" s="27"/>
      <c r="U926" s="27"/>
    </row>
    <row r="927">
      <c r="C927" s="27"/>
      <c r="E927" s="44"/>
      <c r="F927" s="27"/>
      <c r="H927" s="47"/>
      <c r="I927" s="27"/>
      <c r="L927" s="27"/>
      <c r="O927" s="27"/>
      <c r="R927" s="27"/>
      <c r="U927" s="27"/>
    </row>
    <row r="928">
      <c r="C928" s="27"/>
      <c r="E928" s="44"/>
      <c r="F928" s="27"/>
      <c r="H928" s="47"/>
      <c r="I928" s="27"/>
      <c r="L928" s="27"/>
      <c r="O928" s="27"/>
      <c r="R928" s="27"/>
      <c r="U928" s="27"/>
    </row>
    <row r="929">
      <c r="C929" s="27"/>
      <c r="E929" s="44"/>
      <c r="F929" s="27"/>
      <c r="H929" s="47"/>
      <c r="I929" s="27"/>
      <c r="L929" s="27"/>
      <c r="O929" s="27"/>
      <c r="R929" s="27"/>
      <c r="U929" s="27"/>
    </row>
    <row r="930">
      <c r="C930" s="27"/>
      <c r="E930" s="44"/>
      <c r="F930" s="27"/>
      <c r="H930" s="47"/>
      <c r="I930" s="27"/>
      <c r="L930" s="27"/>
      <c r="O930" s="27"/>
      <c r="R930" s="27"/>
      <c r="U930" s="27"/>
    </row>
    <row r="931">
      <c r="C931" s="27"/>
      <c r="E931" s="44"/>
      <c r="F931" s="27"/>
      <c r="H931" s="47"/>
      <c r="I931" s="27"/>
      <c r="L931" s="27"/>
      <c r="O931" s="27"/>
      <c r="R931" s="27"/>
      <c r="U931" s="27"/>
    </row>
    <row r="932">
      <c r="C932" s="27"/>
      <c r="E932" s="44"/>
      <c r="F932" s="27"/>
      <c r="H932" s="47"/>
      <c r="I932" s="27"/>
      <c r="L932" s="27"/>
      <c r="O932" s="27"/>
      <c r="R932" s="27"/>
      <c r="U932" s="27"/>
    </row>
    <row r="933">
      <c r="C933" s="27"/>
      <c r="E933" s="44"/>
      <c r="F933" s="27"/>
      <c r="H933" s="47"/>
      <c r="I933" s="27"/>
      <c r="L933" s="27"/>
      <c r="O933" s="27"/>
      <c r="R933" s="27"/>
      <c r="U933" s="27"/>
    </row>
    <row r="934">
      <c r="C934" s="27"/>
      <c r="E934" s="44"/>
      <c r="F934" s="27"/>
      <c r="H934" s="47"/>
      <c r="I934" s="27"/>
      <c r="L934" s="27"/>
      <c r="O934" s="27"/>
      <c r="R934" s="27"/>
      <c r="U934" s="27"/>
    </row>
    <row r="935">
      <c r="C935" s="27"/>
      <c r="E935" s="44"/>
      <c r="F935" s="27"/>
      <c r="H935" s="47"/>
      <c r="I935" s="27"/>
      <c r="L935" s="27"/>
      <c r="O935" s="27"/>
      <c r="R935" s="27"/>
      <c r="U935" s="27"/>
    </row>
    <row r="936">
      <c r="C936" s="27"/>
      <c r="E936" s="44"/>
      <c r="F936" s="27"/>
      <c r="H936" s="47"/>
      <c r="I936" s="27"/>
      <c r="L936" s="27"/>
      <c r="O936" s="27"/>
      <c r="R936" s="27"/>
      <c r="U936" s="27"/>
    </row>
    <row r="937">
      <c r="C937" s="27"/>
      <c r="E937" s="44"/>
      <c r="F937" s="27"/>
      <c r="H937" s="47"/>
      <c r="I937" s="27"/>
      <c r="L937" s="27"/>
      <c r="O937" s="27"/>
      <c r="R937" s="27"/>
      <c r="U937" s="27"/>
    </row>
    <row r="938">
      <c r="C938" s="27"/>
      <c r="E938" s="44"/>
      <c r="F938" s="27"/>
      <c r="H938" s="47"/>
      <c r="I938" s="27"/>
      <c r="L938" s="27"/>
      <c r="O938" s="27"/>
      <c r="R938" s="27"/>
      <c r="U938" s="27"/>
    </row>
    <row r="939">
      <c r="C939" s="27"/>
      <c r="E939" s="44"/>
      <c r="F939" s="27"/>
      <c r="H939" s="47"/>
      <c r="I939" s="27"/>
      <c r="L939" s="27"/>
      <c r="O939" s="27"/>
      <c r="R939" s="27"/>
      <c r="U939" s="27"/>
    </row>
    <row r="940">
      <c r="C940" s="27"/>
      <c r="E940" s="44"/>
      <c r="F940" s="27"/>
      <c r="H940" s="47"/>
      <c r="I940" s="27"/>
      <c r="L940" s="27"/>
      <c r="O940" s="27"/>
      <c r="R940" s="27"/>
      <c r="U940" s="27"/>
    </row>
    <row r="941">
      <c r="C941" s="27"/>
      <c r="E941" s="44"/>
      <c r="F941" s="27"/>
      <c r="H941" s="47"/>
      <c r="I941" s="27"/>
      <c r="L941" s="27"/>
      <c r="O941" s="27"/>
      <c r="R941" s="27"/>
      <c r="U941" s="27"/>
    </row>
    <row r="942">
      <c r="C942" s="27"/>
      <c r="E942" s="44"/>
      <c r="F942" s="27"/>
      <c r="H942" s="47"/>
      <c r="I942" s="27"/>
      <c r="L942" s="27"/>
      <c r="O942" s="27"/>
      <c r="R942" s="27"/>
      <c r="U942" s="27"/>
    </row>
    <row r="943">
      <c r="C943" s="27"/>
      <c r="E943" s="44"/>
      <c r="F943" s="27"/>
      <c r="H943" s="47"/>
      <c r="I943" s="27"/>
      <c r="L943" s="27"/>
      <c r="O943" s="27"/>
      <c r="R943" s="27"/>
      <c r="U943" s="27"/>
    </row>
    <row r="944">
      <c r="C944" s="27"/>
      <c r="E944" s="44"/>
      <c r="F944" s="27"/>
      <c r="H944" s="47"/>
      <c r="I944" s="27"/>
      <c r="L944" s="27"/>
      <c r="O944" s="27"/>
      <c r="R944" s="27"/>
      <c r="U944" s="27"/>
    </row>
    <row r="945">
      <c r="C945" s="27"/>
      <c r="E945" s="44"/>
      <c r="F945" s="27"/>
      <c r="H945" s="47"/>
      <c r="I945" s="27"/>
      <c r="L945" s="27"/>
      <c r="O945" s="27"/>
      <c r="R945" s="27"/>
      <c r="U945" s="27"/>
    </row>
    <row r="946">
      <c r="C946" s="27"/>
      <c r="E946" s="44"/>
      <c r="F946" s="27"/>
      <c r="H946" s="47"/>
      <c r="I946" s="27"/>
      <c r="L946" s="27"/>
      <c r="O946" s="27"/>
      <c r="R946" s="27"/>
      <c r="U946" s="27"/>
    </row>
    <row r="947">
      <c r="C947" s="27"/>
      <c r="E947" s="44"/>
      <c r="F947" s="27"/>
      <c r="H947" s="47"/>
      <c r="I947" s="27"/>
      <c r="L947" s="27"/>
      <c r="O947" s="27"/>
      <c r="R947" s="27"/>
      <c r="U947" s="27"/>
    </row>
    <row r="948">
      <c r="C948" s="27"/>
      <c r="E948" s="44"/>
      <c r="F948" s="27"/>
      <c r="H948" s="47"/>
      <c r="I948" s="27"/>
      <c r="L948" s="27"/>
      <c r="O948" s="27"/>
      <c r="R948" s="27"/>
      <c r="U948" s="27"/>
    </row>
    <row r="949">
      <c r="C949" s="27"/>
      <c r="E949" s="44"/>
      <c r="F949" s="27"/>
      <c r="H949" s="47"/>
      <c r="I949" s="27"/>
      <c r="L949" s="27"/>
      <c r="O949" s="27"/>
      <c r="R949" s="27"/>
      <c r="U949" s="27"/>
    </row>
    <row r="950">
      <c r="C950" s="27"/>
      <c r="E950" s="44"/>
      <c r="F950" s="27"/>
      <c r="H950" s="47"/>
      <c r="I950" s="27"/>
      <c r="L950" s="27"/>
      <c r="O950" s="27"/>
      <c r="R950" s="27"/>
      <c r="U950" s="27"/>
    </row>
    <row r="951">
      <c r="C951" s="27"/>
      <c r="E951" s="44"/>
      <c r="F951" s="27"/>
      <c r="H951" s="47"/>
      <c r="I951" s="27"/>
      <c r="L951" s="27"/>
      <c r="O951" s="27"/>
      <c r="R951" s="27"/>
      <c r="U951" s="27"/>
    </row>
    <row r="952">
      <c r="C952" s="27"/>
      <c r="E952" s="44"/>
      <c r="F952" s="27"/>
      <c r="H952" s="47"/>
      <c r="I952" s="27"/>
      <c r="L952" s="27"/>
      <c r="O952" s="27"/>
      <c r="R952" s="27"/>
      <c r="U952" s="27"/>
    </row>
    <row r="953">
      <c r="C953" s="27"/>
      <c r="E953" s="44"/>
      <c r="F953" s="27"/>
      <c r="H953" s="47"/>
      <c r="I953" s="27"/>
      <c r="L953" s="27"/>
      <c r="O953" s="27"/>
      <c r="R953" s="27"/>
      <c r="U953" s="27"/>
    </row>
    <row r="954">
      <c r="C954" s="27"/>
      <c r="E954" s="44"/>
      <c r="F954" s="27"/>
      <c r="H954" s="47"/>
      <c r="I954" s="27"/>
      <c r="L954" s="27"/>
      <c r="O954" s="27"/>
      <c r="R954" s="27"/>
      <c r="U954" s="27"/>
    </row>
    <row r="955">
      <c r="C955" s="27"/>
      <c r="E955" s="44"/>
      <c r="F955" s="27"/>
      <c r="H955" s="47"/>
      <c r="I955" s="27"/>
      <c r="L955" s="27"/>
      <c r="O955" s="27"/>
      <c r="R955" s="27"/>
      <c r="U955" s="27"/>
    </row>
    <row r="956">
      <c r="C956" s="27"/>
      <c r="E956" s="44"/>
      <c r="F956" s="27"/>
      <c r="H956" s="47"/>
      <c r="I956" s="27"/>
      <c r="L956" s="27"/>
      <c r="O956" s="27"/>
      <c r="R956" s="27"/>
      <c r="U956" s="27"/>
    </row>
    <row r="957">
      <c r="C957" s="27"/>
      <c r="E957" s="44"/>
      <c r="F957" s="27"/>
      <c r="H957" s="47"/>
      <c r="I957" s="27"/>
      <c r="L957" s="27"/>
      <c r="O957" s="27"/>
      <c r="R957" s="27"/>
      <c r="U957" s="27"/>
    </row>
    <row r="958">
      <c r="C958" s="27"/>
      <c r="E958" s="44"/>
      <c r="F958" s="27"/>
      <c r="H958" s="47"/>
      <c r="I958" s="27"/>
      <c r="L958" s="27"/>
      <c r="O958" s="27"/>
      <c r="R958" s="27"/>
      <c r="U958" s="27"/>
    </row>
    <row r="959">
      <c r="C959" s="27"/>
      <c r="E959" s="44"/>
      <c r="F959" s="27"/>
      <c r="H959" s="47"/>
      <c r="I959" s="27"/>
      <c r="L959" s="27"/>
      <c r="O959" s="27"/>
      <c r="R959" s="27"/>
      <c r="U959" s="27"/>
    </row>
    <row r="960">
      <c r="C960" s="27"/>
      <c r="E960" s="44"/>
      <c r="F960" s="27"/>
      <c r="H960" s="47"/>
      <c r="I960" s="27"/>
      <c r="L960" s="27"/>
      <c r="O960" s="27"/>
      <c r="R960" s="27"/>
      <c r="U960" s="27"/>
    </row>
    <row r="961">
      <c r="C961" s="27"/>
      <c r="E961" s="44"/>
      <c r="F961" s="27"/>
      <c r="H961" s="47"/>
      <c r="I961" s="27"/>
      <c r="L961" s="27"/>
      <c r="O961" s="27"/>
      <c r="R961" s="27"/>
      <c r="U961" s="27"/>
    </row>
    <row r="962">
      <c r="C962" s="27"/>
      <c r="E962" s="44"/>
      <c r="F962" s="27"/>
      <c r="H962" s="47"/>
      <c r="I962" s="27"/>
      <c r="L962" s="27"/>
      <c r="O962" s="27"/>
      <c r="R962" s="27"/>
      <c r="U962" s="27"/>
    </row>
    <row r="963">
      <c r="C963" s="27"/>
      <c r="E963" s="44"/>
      <c r="F963" s="27"/>
      <c r="H963" s="47"/>
      <c r="I963" s="27"/>
      <c r="L963" s="27"/>
      <c r="O963" s="27"/>
      <c r="R963" s="27"/>
      <c r="U963" s="27"/>
    </row>
    <row r="964">
      <c r="C964" s="27"/>
      <c r="E964" s="44"/>
      <c r="F964" s="27"/>
      <c r="H964" s="47"/>
      <c r="I964" s="27"/>
      <c r="L964" s="27"/>
      <c r="O964" s="27"/>
      <c r="R964" s="27"/>
      <c r="U964" s="27"/>
    </row>
    <row r="965">
      <c r="C965" s="27"/>
      <c r="E965" s="44"/>
      <c r="F965" s="27"/>
      <c r="H965" s="47"/>
      <c r="I965" s="27"/>
      <c r="L965" s="27"/>
      <c r="O965" s="27"/>
      <c r="R965" s="27"/>
      <c r="U965" s="27"/>
    </row>
    <row r="966">
      <c r="C966" s="27"/>
      <c r="E966" s="44"/>
      <c r="F966" s="27"/>
      <c r="H966" s="47"/>
      <c r="I966" s="27"/>
      <c r="L966" s="27"/>
      <c r="O966" s="27"/>
      <c r="R966" s="27"/>
      <c r="U966" s="27"/>
    </row>
    <row r="967">
      <c r="C967" s="27"/>
      <c r="E967" s="44"/>
      <c r="F967" s="27"/>
      <c r="H967" s="47"/>
      <c r="I967" s="27"/>
      <c r="L967" s="27"/>
      <c r="O967" s="27"/>
      <c r="R967" s="27"/>
      <c r="U967" s="27"/>
    </row>
    <row r="968">
      <c r="C968" s="27"/>
      <c r="E968" s="44"/>
      <c r="F968" s="27"/>
      <c r="H968" s="47"/>
      <c r="I968" s="27"/>
      <c r="L968" s="27"/>
      <c r="O968" s="27"/>
      <c r="R968" s="27"/>
      <c r="U968" s="27"/>
    </row>
    <row r="969">
      <c r="C969" s="27"/>
      <c r="E969" s="44"/>
      <c r="F969" s="27"/>
      <c r="H969" s="47"/>
      <c r="I969" s="27"/>
      <c r="L969" s="27"/>
      <c r="O969" s="27"/>
      <c r="R969" s="27"/>
      <c r="U969" s="27"/>
    </row>
    <row r="970">
      <c r="C970" s="27"/>
      <c r="E970" s="44"/>
      <c r="F970" s="27"/>
      <c r="H970" s="47"/>
      <c r="I970" s="27"/>
      <c r="L970" s="27"/>
      <c r="O970" s="27"/>
      <c r="R970" s="27"/>
      <c r="U970" s="27"/>
    </row>
    <row r="971">
      <c r="C971" s="27"/>
      <c r="E971" s="44"/>
      <c r="F971" s="27"/>
      <c r="H971" s="47"/>
      <c r="I971" s="27"/>
      <c r="L971" s="27"/>
      <c r="O971" s="27"/>
      <c r="R971" s="27"/>
      <c r="U971" s="27"/>
    </row>
    <row r="972">
      <c r="C972" s="27"/>
      <c r="E972" s="44"/>
      <c r="F972" s="27"/>
      <c r="H972" s="47"/>
      <c r="I972" s="27"/>
      <c r="L972" s="27"/>
      <c r="O972" s="27"/>
      <c r="R972" s="27"/>
      <c r="U972" s="27"/>
    </row>
    <row r="973">
      <c r="C973" s="27"/>
      <c r="E973" s="44"/>
      <c r="F973" s="27"/>
      <c r="H973" s="47"/>
      <c r="I973" s="27"/>
      <c r="L973" s="27"/>
      <c r="O973" s="27"/>
      <c r="R973" s="27"/>
      <c r="U973" s="27"/>
    </row>
    <row r="974">
      <c r="C974" s="27"/>
      <c r="E974" s="44"/>
      <c r="F974" s="27"/>
      <c r="H974" s="47"/>
      <c r="I974" s="27"/>
      <c r="L974" s="27"/>
      <c r="O974" s="27"/>
      <c r="R974" s="27"/>
      <c r="U974" s="27"/>
    </row>
    <row r="975">
      <c r="C975" s="27"/>
      <c r="E975" s="44"/>
      <c r="F975" s="27"/>
      <c r="H975" s="47"/>
      <c r="I975" s="27"/>
      <c r="L975" s="27"/>
      <c r="O975" s="27"/>
      <c r="R975" s="27"/>
      <c r="U975" s="27"/>
    </row>
    <row r="976">
      <c r="C976" s="27"/>
      <c r="E976" s="44"/>
      <c r="F976" s="27"/>
      <c r="H976" s="47"/>
      <c r="I976" s="27"/>
      <c r="L976" s="27"/>
      <c r="O976" s="27"/>
      <c r="R976" s="27"/>
      <c r="U976" s="27"/>
    </row>
    <row r="977">
      <c r="C977" s="27"/>
      <c r="E977" s="44"/>
      <c r="F977" s="27"/>
      <c r="H977" s="47"/>
      <c r="I977" s="27"/>
      <c r="L977" s="27"/>
      <c r="O977" s="27"/>
      <c r="R977" s="27"/>
      <c r="U977" s="27"/>
    </row>
    <row r="978">
      <c r="C978" s="27"/>
      <c r="E978" s="44"/>
      <c r="F978" s="27"/>
      <c r="H978" s="47"/>
      <c r="I978" s="27"/>
      <c r="L978" s="27"/>
      <c r="O978" s="27"/>
      <c r="R978" s="27"/>
      <c r="U978" s="27"/>
    </row>
    <row r="979">
      <c r="C979" s="27"/>
      <c r="E979" s="44"/>
      <c r="F979" s="27"/>
      <c r="H979" s="47"/>
      <c r="I979" s="27"/>
      <c r="L979" s="27"/>
      <c r="O979" s="27"/>
      <c r="R979" s="27"/>
      <c r="U979" s="27"/>
    </row>
    <row r="980">
      <c r="C980" s="27"/>
      <c r="E980" s="44"/>
      <c r="F980" s="27"/>
      <c r="H980" s="47"/>
      <c r="I980" s="27"/>
      <c r="L980" s="27"/>
      <c r="O980" s="27"/>
      <c r="R980" s="27"/>
      <c r="U980" s="27"/>
    </row>
    <row r="981">
      <c r="C981" s="27"/>
      <c r="E981" s="44"/>
      <c r="F981" s="27"/>
      <c r="H981" s="47"/>
      <c r="I981" s="27"/>
      <c r="L981" s="27"/>
      <c r="O981" s="27"/>
      <c r="R981" s="27"/>
      <c r="U981" s="27"/>
    </row>
    <row r="982">
      <c r="C982" s="27"/>
      <c r="E982" s="44"/>
      <c r="F982" s="27"/>
      <c r="H982" s="47"/>
      <c r="I982" s="27"/>
      <c r="L982" s="27"/>
      <c r="O982" s="27"/>
      <c r="R982" s="27"/>
      <c r="U982" s="27"/>
    </row>
    <row r="983">
      <c r="C983" s="27"/>
      <c r="E983" s="44"/>
      <c r="F983" s="27"/>
      <c r="H983" s="47"/>
      <c r="I983" s="27"/>
      <c r="L983" s="27"/>
      <c r="O983" s="27"/>
      <c r="R983" s="27"/>
      <c r="U983" s="27"/>
    </row>
    <row r="984">
      <c r="C984" s="27"/>
      <c r="E984" s="44"/>
      <c r="F984" s="27"/>
      <c r="H984" s="47"/>
      <c r="I984" s="27"/>
      <c r="L984" s="27"/>
      <c r="O984" s="27"/>
      <c r="R984" s="27"/>
      <c r="U984" s="27"/>
    </row>
    <row r="985">
      <c r="C985" s="27"/>
      <c r="E985" s="44"/>
      <c r="F985" s="27"/>
      <c r="H985" s="47"/>
      <c r="I985" s="27"/>
      <c r="L985" s="27"/>
      <c r="O985" s="27"/>
      <c r="R985" s="27"/>
      <c r="U985" s="27"/>
    </row>
    <row r="986">
      <c r="C986" s="27"/>
      <c r="E986" s="44"/>
      <c r="F986" s="27"/>
      <c r="H986" s="47"/>
      <c r="I986" s="27"/>
      <c r="L986" s="27"/>
      <c r="O986" s="27"/>
      <c r="R986" s="27"/>
      <c r="U986" s="27"/>
    </row>
    <row r="987">
      <c r="C987" s="27"/>
      <c r="E987" s="44"/>
      <c r="F987" s="27"/>
      <c r="H987" s="47"/>
      <c r="I987" s="27"/>
      <c r="L987" s="27"/>
      <c r="O987" s="27"/>
      <c r="R987" s="27"/>
      <c r="U987" s="27"/>
    </row>
    <row r="988">
      <c r="C988" s="27"/>
      <c r="E988" s="44"/>
      <c r="F988" s="27"/>
      <c r="H988" s="47"/>
      <c r="I988" s="27"/>
      <c r="L988" s="27"/>
      <c r="O988" s="27"/>
      <c r="R988" s="27"/>
      <c r="U988" s="27"/>
    </row>
    <row r="989">
      <c r="C989" s="27"/>
      <c r="E989" s="44"/>
      <c r="F989" s="27"/>
      <c r="H989" s="47"/>
      <c r="I989" s="27"/>
      <c r="L989" s="27"/>
      <c r="O989" s="27"/>
      <c r="R989" s="27"/>
      <c r="U989" s="27"/>
    </row>
    <row r="990">
      <c r="C990" s="27"/>
      <c r="E990" s="44"/>
      <c r="F990" s="27"/>
      <c r="H990" s="47"/>
      <c r="I990" s="27"/>
      <c r="L990" s="27"/>
      <c r="O990" s="27"/>
      <c r="R990" s="27"/>
      <c r="U990" s="27"/>
    </row>
    <row r="991">
      <c r="C991" s="27"/>
      <c r="E991" s="44"/>
      <c r="F991" s="27"/>
      <c r="H991" s="47"/>
      <c r="I991" s="27"/>
      <c r="L991" s="27"/>
      <c r="O991" s="27"/>
      <c r="R991" s="27"/>
      <c r="U991" s="27"/>
    </row>
    <row r="992">
      <c r="C992" s="27"/>
      <c r="E992" s="44"/>
      <c r="F992" s="27"/>
      <c r="H992" s="47"/>
      <c r="I992" s="27"/>
      <c r="L992" s="27"/>
      <c r="O992" s="27"/>
      <c r="R992" s="27"/>
      <c r="U992" s="27"/>
    </row>
    <row r="993">
      <c r="C993" s="27"/>
      <c r="E993" s="44"/>
      <c r="F993" s="27"/>
      <c r="H993" s="47"/>
      <c r="I993" s="27"/>
      <c r="L993" s="27"/>
      <c r="O993" s="27"/>
      <c r="R993" s="27"/>
      <c r="U993" s="27"/>
    </row>
    <row r="994">
      <c r="C994" s="27"/>
      <c r="E994" s="44"/>
      <c r="F994" s="27"/>
      <c r="H994" s="47"/>
      <c r="I994" s="27"/>
      <c r="L994" s="27"/>
      <c r="O994" s="27"/>
      <c r="R994" s="27"/>
      <c r="U994" s="27"/>
    </row>
    <row r="995">
      <c r="C995" s="27"/>
      <c r="E995" s="44"/>
      <c r="F995" s="27"/>
      <c r="H995" s="47"/>
      <c r="I995" s="27"/>
      <c r="L995" s="27"/>
      <c r="O995" s="27"/>
      <c r="R995" s="27"/>
      <c r="U995" s="27"/>
    </row>
    <row r="996">
      <c r="C996" s="27"/>
      <c r="E996" s="44"/>
      <c r="F996" s="27"/>
      <c r="H996" s="47"/>
      <c r="I996" s="27"/>
      <c r="L996" s="27"/>
      <c r="O996" s="27"/>
      <c r="R996" s="27"/>
      <c r="U996" s="27"/>
    </row>
    <row r="997">
      <c r="C997" s="27"/>
      <c r="E997" s="44"/>
      <c r="F997" s="27"/>
      <c r="H997" s="47"/>
      <c r="I997" s="27"/>
      <c r="L997" s="27"/>
      <c r="O997" s="27"/>
      <c r="R997" s="27"/>
      <c r="U997" s="27"/>
    </row>
    <row r="998">
      <c r="C998" s="27"/>
      <c r="E998" s="44"/>
      <c r="F998" s="27"/>
      <c r="H998" s="47"/>
      <c r="I998" s="27"/>
      <c r="L998" s="27"/>
      <c r="O998" s="27"/>
      <c r="R998" s="27"/>
      <c r="U998" s="27"/>
    </row>
    <row r="999">
      <c r="C999" s="27"/>
      <c r="E999" s="44"/>
      <c r="F999" s="27"/>
      <c r="H999" s="47"/>
      <c r="I999" s="27"/>
      <c r="L999" s="27"/>
      <c r="O999" s="27"/>
      <c r="R999" s="27"/>
      <c r="U999" s="27"/>
    </row>
    <row r="1000">
      <c r="C1000" s="27"/>
      <c r="E1000" s="44"/>
      <c r="F1000" s="27"/>
      <c r="H1000" s="47"/>
      <c r="I1000" s="27"/>
      <c r="L1000" s="27"/>
      <c r="O1000" s="27"/>
      <c r="R1000" s="27"/>
      <c r="U1000" s="27"/>
    </row>
  </sheetData>
  <drawing r:id="rId1"/>
</worksheet>
</file>