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eeb0dda76ced0/Desktop/Bootcamp/homework/"/>
    </mc:Choice>
  </mc:AlternateContent>
  <xr:revisionPtr revIDLastSave="631" documentId="8_{047B1076-8D9F-4D5E-AFFA-1D8F5FF6036B}" xr6:coauthVersionLast="47" xr6:coauthVersionMax="47" xr10:uidLastSave="{3B45D167-8430-4F38-B24A-16DA27BCCF9C}"/>
  <bookViews>
    <workbookView xWindow="-120" yWindow="-120" windowWidth="29040" windowHeight="15720" activeTab="4" xr2:uid="{00000000-000D-0000-FFFF-FFFF00000000}"/>
  </bookViews>
  <sheets>
    <sheet name="Country" sheetId="2" r:id="rId1"/>
    <sheet name="Sheet1" sheetId="13" r:id="rId2"/>
    <sheet name="Parent and Year" sheetId="9" r:id="rId3"/>
    <sheet name="Sheet4" sheetId="15" r:id="rId4"/>
    <sheet name="Crowdfunding" sheetId="1" r:id="rId5"/>
    <sheet name="Outcome Goals" sheetId="10" r:id="rId6"/>
    <sheet name="Sheet2" sheetId="12" r:id="rId7"/>
  </sheets>
  <definedNames>
    <definedName name="_xlnm._FilterDatabase" localSheetId="4" hidden="1">Crowdfunding!$A$1:$T$1001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2" l="1" a="1"/>
  <c r="D1" i="12" s="1"/>
  <c r="E1" i="12" a="1"/>
  <c r="E1" i="12" s="1"/>
  <c r="B1" i="12" a="1"/>
  <c r="B1" i="12" s="1"/>
  <c r="A1" i="12" a="1"/>
  <c r="A1" i="12" s="1"/>
  <c r="S2" i="1"/>
  <c r="D11" i="10"/>
  <c r="D9" i="10"/>
  <c r="B2" i="10"/>
  <c r="C11" i="10"/>
  <c r="D13" i="10"/>
  <c r="D12" i="10"/>
  <c r="D10" i="10"/>
  <c r="D8" i="10"/>
  <c r="D6" i="10"/>
  <c r="D7" i="10"/>
  <c r="D5" i="10"/>
  <c r="D4" i="10"/>
  <c r="D3" i="10"/>
  <c r="C13" i="10"/>
  <c r="C12" i="10"/>
  <c r="C10" i="10"/>
  <c r="C9" i="10"/>
  <c r="C8" i="10"/>
  <c r="C6" i="10"/>
  <c r="C5" i="10"/>
  <c r="C4" i="10"/>
  <c r="C7" i="10"/>
  <c r="C3" i="10"/>
  <c r="B13" i="10"/>
  <c r="B12" i="10"/>
  <c r="B11" i="10"/>
  <c r="B10" i="10"/>
  <c r="B9" i="10"/>
  <c r="B8" i="10"/>
  <c r="B7" i="10"/>
  <c r="B6" i="10"/>
  <c r="B5" i="10"/>
  <c r="B4" i="10"/>
  <c r="B3" i="10"/>
  <c r="D2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T1" i="1" a="1"/>
  <c r="T1" i="1" s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0" i="10" l="1"/>
  <c r="H10" i="10" s="1"/>
  <c r="E3" i="10"/>
  <c r="E5" i="10"/>
  <c r="G5" i="10" s="1"/>
  <c r="E4" i="10"/>
  <c r="G4" i="10" s="1"/>
  <c r="G3" i="10"/>
  <c r="E11" i="10"/>
  <c r="H11" i="10" s="1"/>
  <c r="E6" i="10"/>
  <c r="G6" i="10" s="1"/>
  <c r="E7" i="10"/>
  <c r="G7" i="10" s="1"/>
  <c r="E8" i="10"/>
  <c r="H8" i="10" s="1"/>
  <c r="H3" i="10"/>
  <c r="E9" i="10"/>
  <c r="G9" i="10" s="1"/>
  <c r="H4" i="10"/>
  <c r="H5" i="10"/>
  <c r="H7" i="10"/>
  <c r="H9" i="10"/>
  <c r="H6" i="10"/>
  <c r="E2" i="10"/>
  <c r="H2" i="10" s="1"/>
  <c r="E13" i="10"/>
  <c r="H13" i="10" s="1"/>
  <c r="E12" i="10"/>
  <c r="H12" i="10" s="1"/>
  <c r="F5" i="10"/>
  <c r="F4" i="10"/>
  <c r="F3" i="10"/>
  <c r="F6" i="10" l="1"/>
  <c r="F7" i="10"/>
  <c r="F11" i="10"/>
  <c r="G10" i="10"/>
  <c r="F10" i="10"/>
  <c r="G11" i="10"/>
  <c r="F9" i="10"/>
  <c r="F8" i="10"/>
  <c r="G8" i="10"/>
  <c r="G2" i="10"/>
  <c r="F2" i="10"/>
  <c r="G13" i="10"/>
  <c r="G12" i="10"/>
  <c r="F13" i="10"/>
  <c r="F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<sst xmlns="http://schemas.openxmlformats.org/spreadsheetml/2006/main" count="7150" uniqueCount="2108">
  <si>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</si>
  <si>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</si>
  <si>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</si>
  <si>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</si>
  <si>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</si>
  <si>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</si>
  <si>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</si>
  <si>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</si>
  <si>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</si>
  <si>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</si>
  <si>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</si>
  <si>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</si>
  <si>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</si>
  <si>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</si>
  <si>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</si>
  <si>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</si>
  <si>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</si>
  <si>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</si>
  <si>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</si>
  <si>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</si>
  <si>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</si>
  <si>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</si>
  <si>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</si>
  <si>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</si>
  <si>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</si>
  <si>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</si>
  <si>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</si>
  <si>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</si>
  <si>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</si>
  <si>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</si>
  <si>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</si>
  <si>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</si>
  <si>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</si>
  <si>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</si>
  <si>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</si>
  <si>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</si>
  <si>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</si>
  <si>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</si>
  <si>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</si>
  <si>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</si>
  <si>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</si>
  <si>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</si>
  <si>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</si>
  <si>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</si>
  <si>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</si>
  <si>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</si>
  <si>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</si>
  <si>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</si>
  <si>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</si>
  <si>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</si>
  <si>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</si>
  <si>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</si>
  <si>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</si>
  <si>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</si>
  <si>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</si>
  <si>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</si>
  <si>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</si>
  <si>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</si>
  <si>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</si>
  <si>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</si>
  <si>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</si>
  <si>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</si>
  <si>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</si>
  <si>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</si>
  <si>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</si>
  <si>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</si>
  <si>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</si>
  <si>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</si>
  <si>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</si>
  <si>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</si>
  <si>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</si>
  <si>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</si>
  <si>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</si>
  <si>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</si>
  <si>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</si>
  <si>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</si>
  <si>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</si>
  <si>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</si>
  <si>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</si>
  <si>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</si>
  <si>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</si>
  <si>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</si>
  <si>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</si>
  <si>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</si>
  <si>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</si>
  <si>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</si>
  <si>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</si>
  <si>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</si>
  <si>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</si>
  <si>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</si>
  <si>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</si>
  <si>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</si>
  <si>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</si>
  <si>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</si>
  <si>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</si>
  <si>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</si>
  <si>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</si>
  <si>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</si>
  <si>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</si>
  <si>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</si>
  <si>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</si>
  <si>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</si>
  <si>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</si>
  <si>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</si>
  <si>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</si>
  <si>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</si>
  <si>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</si>
  <si>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</si>
  <si>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</si>
  <si>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</si>
  <si>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</si>
  <si>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</si>
  <si>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</si>
  <si>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</si>
  <si>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</si>
  <si>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</si>
  <si>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</si>
  <si>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</si>
  <si>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</si>
  <si>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</si>
  <si>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</si>
  <si>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</si>
  <si>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</si>
  <si>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</si>
  <si>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</si>
  <si>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</si>
  <si>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</si>
  <si>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</si>
  <si>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</si>
  <si>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</si>
  <si>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</si>
  <si>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</si>
  <si>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</si>
  <si>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</si>
  <si>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</si>
  <si>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</si>
  <si>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</si>
  <si>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</si>
  <si>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</si>
  <si>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</si>
  <si>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</si>
  <si>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</si>
  <si>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</si>
  <si>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</si>
  <si>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</si>
  <si>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</si>
  <si>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</si>
  <si>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</si>
  <si>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</si>
  <si>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</si>
  <si>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</si>
  <si>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</si>
  <si>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</si>
  <si>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</si>
  <si>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</si>
  <si>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</si>
  <si>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</si>
  <si>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</si>
  <si>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</si>
  <si>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</si>
  <si>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</si>
  <si>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</si>
  <si>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</si>
  <si>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</si>
  <si>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</si>
  <si>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</si>
  <si>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</si>
  <si>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</si>
  <si>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</si>
  <si>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</si>
  <si>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</si>
  <si>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</si>
  <si>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</si>
  <si>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</si>
  <si>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</si>
  <si>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</si>
  <si>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</si>
  <si>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</si>
  <si>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</si>
  <si>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</si>
  <si>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</si>
  <si>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</si>
  <si>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</si>
  <si>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</si>
  <si>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</si>
  <si>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</si>
  <si>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</si>
  <si>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</si>
  <si>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</si>
  <si>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</si>
  <si>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</si>
  <si>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</si>
  <si>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</si>
  <si>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</si>
  <si>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</si>
  <si>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</si>
  <si>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</si>
  <si>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</si>
  <si>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</si>
  <si>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</si>
  <si>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</si>
  <si>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</si>
  <si>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</si>
  <si>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</si>
  <si>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</si>
  <si>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</si>
  <si>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</si>
  <si>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</si>
  <si>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</si>
  <si>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</si>
  <si>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</si>
  <si>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</si>
  <si>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</si>
  <si>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</si>
  <si>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</si>
  <si>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</si>
  <si>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</si>
  <si>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</si>
  <si>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</si>
  <si>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</si>
  <si>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</si>
  <si>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</si>
  <si>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</si>
  <si>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</si>
  <si>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</si>
  <si>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</si>
  <si>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</si>
  <si>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</si>
  <si>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</si>
  <si>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</si>
  <si>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</si>
  <si>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</si>
  <si>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</si>
  <si>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</si>
  <si>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</si>
  <si>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</si>
  <si>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</si>
  <si>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</si>
  <si>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</si>
  <si>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</si>
  <si>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</si>
  <si>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</si>
  <si>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</si>
  <si>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</si>
  <si>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</si>
  <si>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</si>
  <si>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</si>
  <si>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</si>
  <si>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</si>
  <si>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</si>
  <si>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</si>
  <si>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</si>
  <si>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</si>
  <si>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</si>
  <si>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</si>
  <si>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</si>
  <si>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</si>
  <si>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</si>
  <si>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</si>
  <si>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</si>
  <si>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</si>
  <si>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</si>
  <si>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</si>
  <si>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</si>
  <si>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</si>
  <si>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</si>
  <si>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</si>
  <si>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</si>
  <si>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</si>
  <si>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</si>
  <si>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</si>
  <si>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</si>
  <si>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</si>
  <si>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</si>
  <si>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</si>
  <si>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</si>
  <si>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</si>
  <si>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</si>
  <si>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</si>
  <si>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</si>
  <si>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</si>
  <si>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</si>
  <si>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</si>
  <si>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</si>
  <si>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</si>
  <si>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</si>
  <si>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</si>
  <si>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</si>
  <si>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</si>
  <si>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</si>
  <si>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</si>
  <si>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</si>
  <si>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</si>
  <si>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</si>
  <si>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</si>
  <si>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</si>
  <si>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</si>
  <si>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</si>
  <si>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</si>
  <si>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</si>
  <si>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</si>
  <si>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</si>
  <si>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</si>
  <si>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</si>
  <si>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</si>
  <si>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</si>
  <si>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</si>
  <si>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</si>
  <si>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</si>
  <si>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</si>
  <si>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</si>
  <si>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</si>
  <si>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</si>
  <si>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</si>
  <si>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</si>
  <si>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</si>
  <si>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</si>
  <si>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</si>
  <si>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</si>
  <si>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</si>
  <si>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</si>
  <si>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</si>
  <si>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</si>
  <si>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</si>
  <si>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</si>
  <si>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</si>
  <si>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</si>
  <si>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</si>
  <si>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</si>
  <si>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</si>
  <si>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</si>
  <si>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</si>
  <si>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</si>
  <si>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</si>
  <si>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</si>
  <si>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</si>
  <si>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</si>
  <si>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</si>
  <si>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</si>
  <si>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</si>
  <si>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</si>
  <si>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</si>
  <si>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</si>
  <si>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</si>
  <si>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</si>
  <si>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</si>
  <si>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</si>
  <si>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</si>
  <si>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</si>
  <si>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</si>
  <si>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</si>
  <si>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</si>
  <si>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</si>
  <si>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</si>
  <si>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</si>
  <si>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</si>
  <si>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</si>
  <si>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</si>
  <si>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</si>
  <si>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</si>
  <si>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</si>
  <si>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</si>
  <si>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</si>
  <si>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</si>
  <si>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</si>
  <si>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</si>
  <si>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</si>
  <si>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</si>
  <si>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</si>
  <si>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</si>
  <si>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</si>
  <si>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</si>
  <si>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</si>
  <si>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</si>
  <si>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</si>
  <si>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</si>
  <si>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</si>
  <si>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</si>
  <si>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</si>
  <si>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</si>
  <si>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</si>
  <si>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</si>
  <si>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</si>
  <si>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</si>
  <si>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</si>
  <si>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</si>
  <si>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</si>
  <si>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</si>
  <si>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</si>
  <si>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</si>
  <si>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</si>
  <si>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</si>
  <si>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</si>
  <si>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</si>
  <si>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</si>
  <si>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</si>
  <si>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</si>
  <si>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</si>
  <si>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</si>
  <si>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</si>
  <si>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</si>
  <si>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</si>
  <si>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</si>
  <si>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</si>
  <si>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</si>
  <si>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</si>
  <si>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</si>
  <si>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</si>
  <si>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</si>
  <si>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</si>
  <si>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</si>
  <si>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</si>
  <si>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</si>
  <si>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</si>
  <si>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</si>
  <si>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</si>
  <si>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</si>
  <si>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</si>
  <si>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</si>
  <si>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</si>
  <si>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</si>
  <si>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</si>
  <si>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</si>
  <si>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</si>
  <si>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</si>
  <si>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</si>
  <si>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</si>
  <si>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</si>
  <si>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</si>
  <si>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</si>
  <si>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</si>
  <si>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</si>
  <si>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</si>
  <si>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</si>
  <si>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</si>
  <si>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</si>
  <si>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</si>
  <si>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</si>
  <si>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</si>
  <si>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</si>
  <si>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</si>
  <si>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</si>
  <si>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</si>
  <si>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</si>
  <si>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</si>
  <si>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</si>
  <si>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</si>
  <si>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</si>
  <si>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</si>
  <si>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</si>
  <si>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</si>
  <si>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</si>
  <si>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</si>
  <si>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</si>
  <si>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</si>
  <si>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</si>
  <si>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</si>
  <si>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</si>
  <si>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</si>
  <si>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</si>
  <si>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</si>
  <si>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</si>
  <si>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</si>
  <si>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</si>
  <si>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</si>
  <si>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</si>
  <si>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</si>
  <si>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</si>
  <si>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</si>
  <si>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</si>
  <si>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</si>
  <si>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</si>
  <si>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</si>
  <si>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</si>
  <si>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</si>
  <si>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</si>
  <si>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</si>
  <si>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</si>
  <si>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</si>
  <si>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</si>
  <si>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</si>
  <si>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</si>
  <si>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</si>
  <si>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</si>
  <si>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</si>
  <si>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</si>
  <si>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</si>
  <si>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</si>
  <si>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</si>
  <si>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</si>
  <si>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</si>
  <si>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</si>
  <si>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</si>
  <si>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</si>
  <si>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</si>
  <si>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</si>
  <si>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</si>
  <si>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</si>
  <si>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</si>
  <si>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</si>
  <si>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</si>
  <si>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</si>
  <si>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</si>
  <si>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</si>
  <si>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</si>
  <si>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</si>
  <si>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</si>
  <si>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</si>
  <si>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</si>
  <si>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</si>
  <si>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</si>
  <si>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</si>
  <si>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</si>
  <si>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</si>
  <si>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</si>
  <si>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</si>
  <si>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</si>
  <si>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</si>
  <si>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</si>
  <si>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</si>
  <si>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</si>
  <si>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</si>
  <si>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</si>
  <si>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</si>
  <si>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</si>
  <si>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</si>
  <si>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</si>
  <si>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</si>
  <si>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</si>
  <si>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</si>
  <si>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</si>
  <si>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</si>
  <si>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</si>
  <si>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</si>
  <si>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</si>
  <si>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</si>
  <si>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</si>
  <si>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</si>
  <si>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</si>
  <si>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</si>
  <si>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</si>
  <si>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</si>
  <si>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</si>
  <si>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</si>
  <si>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</si>
  <si>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</si>
  <si>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</si>
  <si>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</si>
  <si>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</si>
  <si>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</si>
  <si>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</si>
  <si>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</si>
  <si>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</si>
  <si>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</si>
  <si>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</si>
  <si>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</si>
  <si>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</si>
  <si>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</si>
  <si>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</si>
  <si>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</si>
  <si>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</si>
  <si>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</si>
  <si>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</si>
  <si>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</si>
  <si>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</si>
  <si>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</si>
  <si>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</si>
  <si>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</si>
  <si>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</si>
  <si>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</si>
  <si>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</si>
  <si>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</si>
  <si>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</si>
  <si>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</si>
  <si>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</si>
  <si>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</si>
  <si>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</si>
  <si>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</si>
  <si>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</si>
  <si>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</si>
  <si>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</si>
  <si>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</si>
  <si>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</si>
  <si>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</si>
  <si>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</si>
  <si>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</si>
  <si>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</si>
  <si>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</si>
  <si>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</si>
  <si>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</si>
  <si>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</si>
  <si>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</si>
  <si>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</si>
  <si>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</si>
  <si>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</si>
  <si>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</si>
  <si>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</si>
  <si>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</si>
  <si>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</si>
  <si>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</si>
  <si>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</si>
  <si>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</si>
  <si>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</si>
  <si>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</si>
  <si>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</si>
  <si>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</si>
  <si>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</si>
  <si>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</si>
  <si>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</si>
  <si>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</si>
  <si>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</si>
  <si>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</si>
  <si>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</si>
  <si>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</si>
  <si>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</si>
  <si>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</si>
  <si>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</si>
  <si>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</si>
  <si>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</si>
  <si>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</si>
  <si>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</si>
  <si>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</si>
  <si>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</si>
  <si>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</si>
  <si>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</si>
  <si>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</si>
  <si>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</si>
  <si>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</si>
  <si>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</si>
  <si>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</si>
  <si>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</si>
  <si>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</si>
  <si>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</si>
  <si>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</si>
  <si>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</si>
  <si>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</si>
  <si>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</si>
  <si>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</si>
  <si>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</si>
  <si>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</si>
  <si>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</si>
  <si>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</si>
  <si>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</si>
  <si>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</si>
  <si>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</si>
  <si>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</si>
  <si>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</si>
  <si>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</si>
  <si>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</si>
  <si>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</si>
  <si>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</si>
  <si>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</si>
  <si>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</si>
  <si>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</si>
  <si>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</si>
  <si>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</si>
  <si>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</si>
  <si>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</si>
  <si>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</si>
  <si>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</si>
  <si>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</si>
  <si>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</si>
  <si>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</si>
  <si>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</si>
  <si>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</si>
  <si>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</si>
  <si>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</si>
  <si>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</si>
  <si>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</si>
  <si>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</si>
  <si>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</si>
  <si>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</si>
  <si>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</si>
  <si>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</si>
  <si>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</si>
  <si>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</si>
  <si>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</si>
  <si>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</si>
  <si>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</si>
  <si>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</si>
  <si>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</si>
  <si>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</si>
  <si>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</si>
  <si>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</si>
  <si>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</si>
  <si>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</si>
  <si>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</si>
  <si>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</si>
  <si>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</si>
  <si>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</si>
  <si>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</si>
  <si>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</si>
  <si>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</si>
  <si>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</si>
  <si>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</si>
  <si>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</si>
  <si>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</si>
  <si>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</si>
  <si>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</si>
  <si>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</si>
  <si>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</si>
  <si>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</si>
  <si>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</si>
  <si>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</si>
  <si>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</si>
  <si>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</si>
  <si>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</si>
  <si>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</si>
  <si>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</si>
  <si>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</si>
  <si>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</si>
  <si>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</si>
  <si>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</si>
  <si>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</si>
  <si>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</si>
  <si>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</si>
  <si>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</si>
  <si>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</si>
  <si>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</si>
  <si>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</si>
  <si>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</si>
  <si>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</si>
  <si>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</si>
  <si>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</si>
  <si>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</si>
  <si>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</si>
  <si>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</si>
  <si>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</si>
  <si>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</si>
  <si>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</si>
  <si>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</si>
  <si>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</si>
  <si>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</si>
  <si>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</si>
  <si>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</si>
  <si>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</si>
  <si>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</si>
  <si>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</si>
  <si>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</si>
  <si>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</si>
  <si>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</si>
  <si>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</si>
  <si>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</si>
  <si>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</si>
  <si>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</si>
  <si>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</si>
  <si>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</si>
  <si>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</si>
  <si>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</si>
  <si>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</si>
  <si>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</si>
  <si>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</si>
  <si>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</si>
  <si>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</si>
  <si>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</si>
  <si>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</si>
  <si>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</si>
  <si>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</si>
  <si>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</si>
  <si>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</si>
  <si>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</si>
  <si>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</si>
  <si>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</si>
  <si>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</si>
  <si>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</si>
  <si>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</si>
  <si>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</si>
  <si>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</si>
  <si>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</si>
  <si>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</si>
  <si>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</si>
  <si>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</si>
  <si>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</si>
  <si>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</si>
  <si>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</si>
  <si>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</si>
  <si>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</si>
  <si>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</si>
  <si>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</si>
  <si>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</si>
  <si>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</si>
  <si>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</si>
  <si>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</si>
  <si>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</si>
  <si>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</si>
  <si>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</si>
  <si>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</si>
  <si>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</si>
  <si>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</si>
  <si>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</si>
  <si>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</si>
  <si>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</si>
  <si>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</si>
  <si>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</si>
  <si>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</si>
  <si>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</si>
  <si>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</si>
  <si>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</si>
  <si>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</si>
  <si>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</si>
  <si>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</si>
  <si>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</si>
  <si>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</si>
  <si>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</si>
  <si>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</si>
  <si>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</si>
  <si>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</si>
  <si>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</si>
  <si>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</si>
  <si>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</si>
  <si>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</si>
  <si>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</si>
  <si>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</si>
  <si>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</si>
  <si>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</si>
  <si>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</si>
  <si>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</si>
  <si>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</si>
  <si>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</si>
  <si>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</si>
  <si>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</si>
  <si>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</si>
  <si>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</si>
  <si>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</si>
  <si>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</si>
  <si>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</si>
  <si>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</si>
  <si>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</si>
  <si>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</si>
  <si>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</si>
  <si>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</si>
  <si>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</si>
  <si>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</si>
  <si>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</si>
  <si>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</si>
  <si>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</si>
  <si>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</si>
  <si>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</si>
  <si>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</si>
  <si>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</si>
  <si>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</si>
  <si>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</si>
  <si>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</si>
  <si>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</si>
  <si>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</si>
  <si>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</si>
  <si>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</si>
  <si>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</si>
  <si>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</si>
  <si>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</si>
  <si>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</si>
  <si>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</si>
  <si>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</si>
  <si>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</si>
  <si>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</si>
  <si>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</si>
  <si>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</si>
  <si>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</si>
  <si>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</si>
  <si>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</si>
  <si>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</si>
  <si>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</si>
  <si>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</si>
  <si>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</si>
  <si>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</si>
  <si>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</si>
  <si>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</si>
  <si>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</si>
  <si>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</si>
  <si>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</si>
  <si>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</si>
  <si>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</si>
  <si>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</si>
  <si>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</si>
  <si>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</si>
  <si>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</si>
  <si>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</si>
  <si>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</si>
  <si>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</si>
  <si>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</si>
  <si>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</si>
  <si>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</si>
  <si>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</si>
  <si>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</si>
  <si>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</si>
  <si>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</si>
  <si>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</si>
  <si>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</si>
  <si>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</si>
  <si>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</si>
  <si>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</si>
  <si>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</si>
  <si>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</si>
  <si>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</si>
  <si>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</si>
  <si>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</si>
  <si>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</si>
  <si>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</si>
  <si>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</si>
  <si>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</si>
  <si>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</si>
  <si>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</si>
  <si>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</si>
  <si>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</si>
  <si>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</si>
  <si>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</si>
  <si>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</si>
  <si>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</si>
  <si>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</si>
  <si>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</si>
  <si>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</si>
  <si>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</si>
  <si>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</si>
  <si>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</si>
  <si>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</si>
  <si>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</si>
  <si>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</si>
  <si>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</si>
  <si>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</si>
  <si>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</si>
  <si>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</si>
  <si>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</si>
  <si>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</si>
  <si>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</si>
  <si>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</si>
  <si>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</si>
  <si>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</si>
  <si>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</si>
  <si>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</si>
  <si>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</si>
  <si>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</si>
  <si>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</si>
  <si>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</si>
  <si>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</si>
  <si>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</si>
  <si>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</si>
  <si>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</si>
  <si>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</si>
  <si>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</si>
  <si>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</si>
  <si>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</si>
  <si>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</si>
  <si>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</si>
  <si>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</si>
  <si>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</si>
  <si>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</si>
  <si>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</si>
  <si>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</si>
  <si>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</si>
  <si>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</si>
  <si>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</si>
  <si>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</si>
  <si>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</si>
  <si>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</si>
  <si>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</si>
  <si>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</si>
  <si>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</si>
  <si>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</si>
  <si>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</si>
  <si>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</si>
  <si>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</si>
  <si>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</si>
  <si>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</si>
  <si>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</si>
  <si>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</si>
  <si>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</si>
  <si>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</si>
  <si>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</si>
  <si>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</si>
  <si>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</si>
  <si>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</si>
  <si>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</si>
  <si>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</si>
  <si>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</si>
  <si>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</si>
  <si>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</si>
  <si>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</si>
  <si>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</si>
  <si>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</si>
  <si>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</si>
  <si>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</si>
  <si>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</si>
  <si>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</si>
  <si>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</si>
  <si>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</si>
  <si>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</si>
  <si>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</si>
  <si>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</si>
  <si>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</si>
  <si>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</si>
  <si>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</si>
  <si>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</si>
  <si>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</si>
  <si>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</si>
  <si>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</si>
  <si>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</si>
  <si>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</si>
  <si>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</si>
  <si>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</si>
  <si>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</si>
  <si>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</si>
  <si>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</si>
  <si>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</si>
  <si>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</si>
  <si>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</si>
  <si>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</si>
  <si>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</si>
  <si>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</si>
  <si>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</si>
  <si>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</si>
  <si>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</si>
  <si>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</si>
  <si>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</si>
  <si>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</si>
  <si>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</si>
  <si>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</si>
  <si>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</si>
  <si>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</si>
  <si>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</si>
  <si>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</si>
  <si>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</si>
  <si>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</si>
  <si>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</si>
  <si>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</si>
  <si>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</si>
  <si>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</si>
  <si>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</si>
  <si>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</si>
  <si>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</si>
  <si>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</si>
  <si>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</si>
  <si>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</si>
  <si>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</si>
  <si>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</si>
  <si>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</si>
  <si>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</si>
  <si>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</si>
  <si>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</si>
  <si>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</si>
  <si>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</si>
  <si>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</si>
  <si>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</si>
  <si>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</si>
  <si>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</si>
  <si>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</si>
  <si>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</si>
  <si>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</si>
  <si>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</si>
  <si>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</si>
  <si>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</si>
  <si>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</si>
  <si>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</si>
  <si>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</si>
  <si>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</si>
  <si>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</si>
  <si>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</si>
  <si>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</si>
  <si>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</si>
  <si>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</si>
  <si>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</si>
  <si>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</si>
  <si>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</si>
  <si>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</si>
  <si>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</si>
  <si>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</si>
  <si>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</si>
  <si>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</si>
  <si>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</si>
  <si>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</si>
  <si>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</si>
  <si>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</si>
  <si>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</si>
  <si>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</si>
  <si>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</si>
  <si>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</si>
  <si>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</si>
  <si>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</si>
  <si>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</si>
  <si>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</si>
  <si>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</si>
  <si>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</si>
  <si>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</si>
  <si>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</si>
  <si>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</si>
  <si>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</si>
  <si>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</si>
  <si>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</si>
  <si>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</si>
  <si>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</si>
  <si>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</si>
  <si>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</si>
  <si>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</si>
  <si>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</si>
  <si>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</si>
  <si>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</si>
  <si>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</si>
  <si>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</si>
  <si>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</si>
  <si>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</si>
  <si>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</si>
  <si>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</si>
  <si>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</si>
  <si>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</si>
  <si>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</si>
  <si>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</si>
  <si>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</si>
  <si>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</si>
  <si>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</si>
  <si>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</si>
  <si>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</si>
  <si>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</si>
  <si>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</si>
  <si>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</si>
  <si>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</si>
  <si>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</si>
  <si>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</si>
  <si>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</si>
  <si>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</si>
  <si>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</si>
  <si>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</si>
  <si>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</si>
  <si>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</si>
  <si>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</si>
  <si>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</si>
  <si>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</si>
  <si>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</si>
  <si>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</si>
  <si>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</si>
  <si>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</si>
  <si>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</si>
  <si>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</si>
  <si>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</si>
  <si>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</si>
  <si>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</si>
  <si>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</si>
  <si>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</si>
  <si>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</si>
  <si>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</si>
  <si>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</si>
  <si>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</si>
  <si>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</si>
  <si>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</si>
  <si>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</si>
  <si>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</si>
  <si>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</si>
  <si>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</si>
  <si>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</si>
  <si>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</si>
  <si>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</si>
  <si>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</si>
  <si>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</si>
  <si>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</si>
  <si>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</si>
  <si>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</si>
  <si>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</si>
  <si>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</si>
  <si>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</si>
  <si>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</si>
  <si>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</si>
  <si>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</si>
  <si>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</si>
  <si>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</si>
  <si>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</si>
  <si>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</si>
  <si>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</si>
  <si>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</si>
  <si>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</si>
  <si>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</si>
  <si>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</si>
  <si>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</si>
  <si>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</si>
  <si>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</si>
  <si>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</si>
  <si>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</si>
  <si>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</si>
  <si>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</si>
  <si>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</si>
  <si>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</si>
  <si>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</si>
  <si>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</si>
  <si>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</si>
  <si>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</si>
  <si>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</si>
  <si>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</si>
  <si>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</si>
  <si>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</si>
  <si>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</si>
  <si>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</si>
  <si>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</si>
  <si>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</si>
  <si>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</si>
  <si>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</si>
  <si>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</si>
  <si>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</si>
  <si>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</si>
  <si>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</si>
  <si>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</si>
  <si>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</si>
  <si>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</si>
  <si>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</si>
  <si>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</si>
  <si>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</si>
  <si>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</si>
  <si>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</si>
  <si>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</si>
  <si>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</si>
  <si>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</si>
  <si>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</si>
  <si>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</si>
  <si>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</si>
  <si>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</si>
  <si>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</si>
  <si>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</si>
  <si>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</si>
  <si>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</si>
  <si>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</si>
  <si>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</si>
  <si>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</si>
  <si>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</si>
  <si>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</si>
  <si>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</si>
  <si>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</si>
  <si>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</si>
  <si>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</si>
  <si>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</si>
  <si>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</si>
  <si>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</si>
  <si>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</si>
  <si>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</si>
  <si>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</si>
  <si>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</si>
  <si>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</si>
  <si>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</si>
  <si>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</si>
  <si>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</si>
  <si>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</si>
  <si>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</si>
  <si>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</si>
  <si>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</si>
  <si>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</si>
  <si>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</si>
  <si>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</si>
  <si>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</si>
  <si>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</si>
  <si>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</si>
  <si>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</si>
  <si>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</si>
  <si>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</si>
  <si>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</si>
  <si>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</si>
  <si>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</si>
  <si>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</si>
  <si>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</si>
  <si>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</si>
  <si>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</si>
  <si>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</si>
  <si>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</si>
  <si>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</si>
  <si>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</si>
  <si>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</si>
  <si>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</si>
  <si>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</si>
  <si>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</si>
  <si>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</si>
  <si>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</si>
  <si>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</si>
  <si>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</si>
  <si>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</si>
  <si>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</si>
  <si>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</si>
  <si>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</si>
  <si>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</si>
  <si>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</si>
  <si>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</si>
  <si>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</si>
  <si>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</si>
  <si>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</si>
  <si>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</si>
  <si>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</si>
  <si>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</si>
  <si>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</si>
  <si>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</si>
  <si>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</si>
  <si>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</si>
  <si>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</si>
  <si>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</si>
  <si>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</si>
  <si>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</si>
  <si>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</si>
  <si>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</si>
  <si>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</si>
  <si>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</si>
  <si>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</si>
  <si>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</si>
  <si>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</si>
  <si>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</si>
  <si>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</si>
  <si>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</si>
  <si>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</si>
  <si>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</si>
  <si>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</si>
  <si>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</si>
  <si>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</si>
  <si>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</si>
  <si>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</si>
  <si>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</si>
  <si>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</si>
  <si>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</si>
  <si>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</si>
  <si>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</si>
  <si>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</si>
  <si>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</si>
  <si>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</si>
  <si>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</si>
  <si>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</si>
  <si>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</si>
  <si>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</si>
  <si>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</si>
  <si>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</si>
  <si>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</si>
  <si>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</si>
  <si>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</si>
  <si>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</si>
  <si>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</si>
  <si>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</si>
  <si>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</si>
  <si>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</si>
  <si>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</si>
  <si>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</si>
  <si>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</si>
  <si>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</si>
  <si>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</si>
  <si>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</si>
  <si>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</si>
  <si>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</si>
  <si>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</si>
  <si>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</si>
  <si>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</si>
  <si>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</si>
  <si>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</si>
  <si>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</si>
  <si>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</si>
  <si>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</si>
  <si>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</si>
  <si>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</si>
  <si>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</si>
  <si>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</si>
  <si>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</si>
  <si>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</si>
  <si>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</si>
  <si>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</si>
  <si>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</si>
  <si>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</si>
  <si>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</si>
  <si>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</si>
  <si>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</si>
  <si>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</si>
  <si>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</si>
  <si>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</si>
  <si>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</si>
  <si>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</si>
  <si>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</si>
  <si>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</si>
  <si>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</si>
  <si>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</si>
  <si>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</si>
  <si>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</si>
  <si>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</si>
  <si>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</si>
  <si>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</si>
  <si>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</si>
  <si>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</si>
  <si>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</si>
  <si>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</si>
  <si>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</si>
  <si>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</si>
  <si>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</si>
  <si>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</si>
  <si>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</si>
  <si>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</si>
  <si>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</si>
  <si>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</si>
  <si>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</si>
  <si>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</si>
  <si>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</si>
  <si>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</si>
  <si>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</si>
  <si>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</si>
  <si>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</si>
  <si>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</si>
  <si>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</si>
  <si>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</si>
  <si>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</si>
  <si>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</si>
  <si>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</si>
  <si>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</si>
  <si>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</si>
  <si>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</si>
  <si>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</si>
  <si>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</si>
  <si>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</si>
  <si>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</si>
  <si>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</si>
  <si>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</si>
  <si>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</si>
  <si>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</si>
  <si>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</si>
  <si>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</si>
  <si>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</si>
  <si>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</si>
  <si>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</si>
  <si>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</si>
  <si>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</si>
  <si>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</si>
  <si>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</si>
  <si>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</si>
  <si>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</si>
  <si>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</si>
  <si>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</si>
  <si>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</si>
  <si>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</si>
  <si>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</si>
  <si>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</si>
  <si>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</si>
  <si>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</si>
  <si>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</si>
  <si>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</si>
  <si>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</si>
  <si>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</si>
  <si>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</si>
  <si>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</si>
  <si>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</si>
  <si>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</si>
  <si>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</si>
  <si>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</si>
  <si>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</si>
  <si>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</si>
  <si>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</si>
  <si>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</si>
  <si>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</si>
  <si>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</si>
  <si>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</si>
  <si>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</si>
  <si>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</si>
  <si>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</si>
  <si>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</si>
  <si>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</si>
  <si>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</si>
  <si>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</si>
  <si>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</si>
  <si>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</si>
  <si>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</si>
  <si>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</si>
  <si>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</si>
  <si>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</si>
  <si>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</si>
  <si>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</si>
  <si>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</si>
  <si>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</si>
  <si>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</si>
  <si>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</si>
  <si>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</si>
  <si>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</si>
  <si>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</si>
  <si>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</si>
  <si>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</si>
  <si>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</si>
  <si>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</si>
  <si>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</si>
  <si>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</si>
  <si>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</si>
  <si>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</si>
  <si>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</si>
  <si>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</si>
  <si>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</si>
  <si>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</si>
  <si>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</si>
  <si>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</si>
  <si>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</si>
  <si>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</si>
  <si>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</si>
  <si>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</si>
  <si>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</si>
  <si>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</si>
  <si>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</si>
  <si>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</si>
  <si>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</si>
  <si>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</si>
  <si>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</si>
  <si>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</si>
  <si>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</si>
  <si>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</si>
  <si>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</si>
  <si>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</si>
  <si>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</si>
  <si>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</si>
  <si>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</si>
  <si>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</si>
  <si>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</si>
  <si>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</si>
  <si>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</si>
  <si>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</si>
  <si>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</si>
  <si>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</si>
  <si>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</si>
  <si>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</si>
  <si>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</si>
  <si>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</si>
  <si>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</si>
  <si>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</si>
  <si>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</si>
  <si>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</si>
  <si>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</si>
  <si>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</si>
  <si>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</si>
  <si>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</si>
  <si>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</si>
  <si>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</si>
  <si>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</si>
  <si>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</si>
  <si>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</si>
  <si>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</si>
  <si>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</si>
  <si>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</si>
  <si>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</si>
  <si>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</si>
  <si>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</si>
  <si>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</si>
  <si>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</si>
  <si>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</si>
  <si>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</si>
  <si>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</si>
  <si>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</si>
  <si>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</si>
  <si>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</si>
  <si>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</si>
  <si>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</si>
  <si>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</si>
  <si>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</si>
  <si>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</si>
  <si>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</si>
  <si>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</si>
  <si>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</si>
  <si>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</si>
  <si>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</si>
  <si>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</si>
  <si>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</si>
  <si>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</si>
  <si>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</si>
  <si>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</si>
  <si>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</si>
  <si>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</si>
  <si>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</si>
  <si>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</si>
  <si>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</si>
  <si>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</si>
  <si>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</si>
  <si>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</si>
  <si>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</si>
  <si>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</si>
  <si>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</si>
  <si>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</si>
  <si>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</si>
  <si>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</si>
  <si>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</si>
  <si>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</si>
  <si>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</si>
  <si>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</si>
  <si>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</si>
  <si>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</si>
  <si>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</si>
  <si>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</si>
  <si>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</si>
  <si>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</si>
  <si>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</si>
  <si>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</si>
  <si>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</si>
  <si>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</si>
  <si>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</si>
  <si>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</si>
  <si>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</si>
  <si>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</si>
  <si>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</si>
  <si>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</si>
  <si>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</si>
  <si>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</si>
  <si>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</si>
  <si>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</si>
  <si>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</si>
  <si>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</si>
  <si>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</si>
  <si>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</si>
  <si>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</si>
  <si>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</si>
  <si>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</si>
  <si>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</si>
  <si>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</si>
  <si>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</si>
  <si>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</si>
  <si>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</si>
  <si>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</si>
  <si>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</si>
  <si>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</si>
  <si>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</si>
  <si>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</si>
  <si>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</si>
  <si>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</si>
  <si>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</si>
  <si>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</si>
  <si>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</si>
  <si>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</si>
  <si>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</si>
  <si>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</si>
  <si>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</si>
  <si>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</si>
  <si>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</si>
  <si>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</si>
  <si>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</si>
  <si>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</si>
  <si>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</si>
  <si>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</si>
  <si>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</si>
  <si>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</si>
  <si>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</si>
  <si>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</si>
  <si>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</si>
  <si>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</si>
  <si>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</si>
  <si>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</si>
  <si>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</si>
  <si>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</si>
  <si>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</si>
  <si>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</si>
  <si>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</si>
  <si>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</si>
  <si>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</si>
  <si>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</si>
  <si>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</si>
  <si>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</si>
  <si>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</si>
  <si>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</si>
  <si>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</si>
  <si>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</si>
  <si>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</si>
  <si>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</si>
  <si>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</si>
  <si>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</si>
  <si>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</si>
  <si>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</si>
  <si>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</si>
  <si>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</si>
  <si>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</si>
  <si>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</si>
  <si>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</si>
  <si>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</si>
  <si>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</si>
  <si>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</si>
  <si>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</si>
  <si>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</si>
  <si>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</si>
  <si>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</si>
  <si>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</si>
  <si>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</si>
  <si>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</si>
  <si>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</si>
  <si>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</si>
  <si>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</si>
  <si>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</si>
  <si>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</si>
  <si>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</si>
  <si>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</si>
  <si>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</si>
  <si>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</si>
  <si>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</si>
  <si>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</si>
  <si>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</si>
  <si>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</si>
  <si>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</si>
  <si>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</si>
  <si>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</si>
  <si>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</si>
  <si>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</si>
  <si>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</si>
  <si>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</si>
  <si>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</si>
  <si>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</si>
  <si>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</si>
  <si>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</si>
  <si>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</si>
  <si>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</si>
  <si>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</si>
  <si>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</si>
  <si>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</si>
  <si>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</si>
  <si>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</si>
  <si>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</si>
  <si>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</si>
  <si>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</si>
  <si>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</si>
  <si>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</si>
  <si>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</si>
  <si>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</si>
  <si>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</si>
  <si>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</si>
  <si>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</si>
  <si>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</si>
  <si>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</si>
  <si>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</si>
  <si>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</si>
  <si>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</si>
  <si>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</si>
  <si>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</si>
  <si>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</si>
  <si>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</si>
  <si>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</si>
  <si>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</si>
  <si>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</si>
  <si>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</si>
  <si>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</si>
  <si>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</si>
  <si>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</si>
  <si>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</si>
  <si>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</si>
  <si>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</si>
  <si>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</si>
  <si>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</si>
  <si>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</si>
  <si>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</si>
  <si>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</si>
  <si>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</si>
  <si>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</si>
  <si>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</si>
  <si>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</si>
  <si>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</si>
  <si>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</si>
  <si>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</si>
  <si>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</si>
  <si>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</si>
  <si>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</si>
  <si>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</si>
  <si>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</si>
  <si>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</si>
  <si>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</si>
  <si>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</si>
  <si>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</si>
  <si>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</si>
  <si>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</si>
  <si>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</si>
  <si>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</si>
  <si>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</si>
  <si>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</si>
  <si>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</si>
  <si>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</si>
  <si>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</si>
  <si>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</si>
  <si>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</si>
  <si>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</si>
  <si>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</si>
  <si>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</si>
  <si>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</si>
  <si>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</si>
  <si>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</si>
  <si>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</si>
  <si>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</si>
  <si>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</si>
  <si>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</si>
  <si>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</si>
  <si>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</si>
  <si>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</si>
  <si>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</si>
  <si>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</si>
  <si>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</si>
  <si>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</si>
  <si>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</si>
  <si>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</si>
  <si>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</si>
  <si>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</si>
  <si>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</si>
  <si>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</si>
  <si>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</si>
  <si>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</si>
  <si>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</si>
  <si>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</si>
  <si>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</si>
  <si>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</si>
  <si>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</si>
  <si>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</si>
  <si>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</si>
  <si>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</si>
  <si>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</si>
  <si>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</si>
  <si>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</si>
  <si>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</si>
  <si>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</si>
  <si>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</si>
  <si>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</si>
  <si>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</si>
  <si>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</si>
  <si>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</si>
  <si>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</si>
  <si>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</si>
  <si>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</si>
  <si>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</si>
  <si>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</si>
  <si>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</si>
  <si>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</si>
  <si>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</si>
  <si>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</si>
  <si>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</si>
  <si>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</si>
  <si>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</si>
  <si>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</si>
  <si>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</si>
  <si>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</si>
  <si>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</si>
  <si>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</si>
  <si>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</si>
  <si>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</si>
  <si>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</si>
  <si>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</si>
  <si>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</si>
  <si>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</si>
  <si>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</si>
  <si>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</si>
  <si>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</si>
  <si>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</si>
  <si>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</si>
  <si>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</si>
  <si>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</si>
  <si>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</si>
  <si>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</si>
  <si>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</si>
  <si>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</si>
  <si>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</si>
  <si>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</si>
  <si>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</si>
  <si>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</si>
  <si>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</si>
  <si>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</si>
  <si>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</si>
  <si>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</si>
  <si>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</si>
  <si>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</si>
  <si>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</si>
  <si>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</si>
  <si>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</si>
  <si>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</si>
  <si>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</si>
  <si>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</si>
  <si>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</si>
  <si>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</si>
  <si>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</si>
  <si>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</si>
  <si>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</si>
  <si>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</si>
  <si>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</si>
  <si>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</si>
  <si>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</si>
  <si>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</si>
  <si>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</si>
  <si>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</si>
  <si>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</si>
  <si>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</si>
  <si>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</si>
  <si>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</si>
  <si>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</si>
  <si>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</si>
  <si>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</si>
  <si>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</si>
  <si>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</si>
  <si>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</si>
  <si>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</si>
  <si>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</si>
  <si>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</si>
  <si>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</si>
  <si>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</si>
  <si>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</si>
  <si>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</si>
  <si>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</si>
  <si>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</si>
  <si>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</si>
  <si>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</si>
  <si>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</si>
  <si>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</si>
  <si>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</si>
  <si>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</si>
  <si>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</si>
  <si>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</si>
  <si>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</si>
  <si>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</si>
  <si>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</si>
  <si>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</si>
  <si>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</si>
  <si>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</si>
  <si>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</si>
  <si>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</si>
  <si>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</si>
  <si>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</si>
  <si>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</si>
  <si>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</si>
  <si>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</si>
  <si>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</si>
  <si>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</si>
  <si>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</si>
  <si>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</si>
  <si>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</si>
  <si>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</si>
  <si>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</si>
  <si>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</si>
  <si>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</si>
  <si>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</si>
  <si>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</si>
  <si>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</si>
  <si>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</si>
  <si>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</si>
  <si>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</si>
  <si>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</si>
  <si>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</si>
  <si>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</si>
  <si>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</si>
  <si>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</si>
  <si>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</si>
  <si>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</si>
  <si>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</si>
  <si>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</si>
  <si>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</si>
  <si>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</si>
  <si>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</si>
  <si>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</si>
  <si>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</si>
  <si>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</si>
  <si>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</si>
  <si>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</si>
  <si>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</si>
  <si>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</si>
  <si>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</si>
  <si>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</si>
  <si>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</si>
  <si>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</si>
  <si>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</si>
  <si>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</si>
  <si>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</si>
  <si>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</si>
  <si>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</si>
  <si>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</si>
  <si>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</si>
  <si>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</si>
  <si>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</si>
  <si>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</si>
  <si>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</si>
  <si>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</si>
  <si>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</si>
  <si>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</si>
  <si>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</si>
  <si>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</si>
  <si>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</si>
  <si>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</si>
  <si>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</si>
  <si>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</si>
  <si>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</si>
  <si>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</si>
  <si>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</si>
  <si>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</si>
  <si>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</si>
  <si>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</si>
  <si>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</si>
  <si>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</si>
  <si>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</si>
  <si>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</si>
  <si>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</si>
  <si>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</si>
  <si>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</si>
  <si>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</si>
  <si>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</si>
  <si>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</si>
  <si>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</si>
  <si>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</si>
  <si>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</si>
  <si>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</si>
  <si>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</si>
  <si>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</si>
  <si>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</si>
  <si>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</si>
  <si>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</si>
  <si>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</si>
  <si>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</si>
  <si>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</si>
  <si>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</si>
  <si>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</si>
  <si>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</si>
  <si>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</si>
  <si>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</si>
  <si>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</si>
  <si>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</si>
  <si>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</si>
  <si>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</si>
  <si>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</si>
  <si>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</si>
  <si>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</si>
  <si>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</si>
  <si>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</si>
  <si>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</si>
  <si>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</si>
  <si>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</si>
  <si>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</si>
  <si>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</si>
  <si>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</si>
  <si>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</si>
  <si>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</si>
  <si>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</si>
  <si>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</si>
  <si>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</si>
  <si>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</si>
  <si>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</si>
  <si>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</si>
  <si>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</si>
  <si>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</si>
  <si>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</si>
  <si>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</si>
  <si>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</si>
  <si>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</si>
  <si>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</si>
  <si>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</si>
  <si>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</si>
  <si>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</si>
  <si>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</si>
  <si>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</si>
  <si>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</si>
  <si>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</si>
  <si>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</si>
  <si>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</si>
  <si>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</si>
  <si>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Row Labels</t>
  </si>
  <si>
    <t>Grand Total</t>
  </si>
  <si>
    <t>Count of outcome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</si>
  <si>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</si>
  <si>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</si>
  <si>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</si>
  <si>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</si>
  <si>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</si>
  <si>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</si>
  <si>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</si>
  <si>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</si>
  <si>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</si>
  <si>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</si>
  <si>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</si>
  <si>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television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</si>
  <si>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</si>
  <si>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</si>
  <si>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</si>
  <si>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</si>
  <si>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</si>
  <si>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</si>
  <si>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</si>
  <si>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</si>
  <si>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</si>
  <si>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</si>
  <si>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</si>
  <si>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</si>
  <si>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</si>
  <si>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</si>
  <si>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</si>
  <si>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</si>
  <si>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</si>
  <si>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</si>
  <si>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 xml:space="preserve">Number Canceled </t>
  </si>
  <si>
    <t>Total Projects</t>
  </si>
  <si>
    <t>Pecentage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</si>
  <si>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</si>
  <si>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</si>
  <si>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</si>
  <si>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</si>
  <si>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</si>
  <si>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</si>
  <si>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</si>
  <si>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</si>
  <si>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</si>
  <si>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</si>
  <si>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</si>
  <si>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</si>
  <si>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</si>
  <si>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</si>
  <si>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</si>
  <si>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</si>
  <si>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</si>
  <si>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</si>
  <si>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</si>
  <si>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</si>
  <si>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</si>
  <si>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</si>
  <si>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</si>
  <si>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</si>
  <si>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</si>
  <si>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</si>
  <si>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</si>
  <si>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</si>
  <si>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</si>
  <si>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</si>
  <si>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</si>
  <si>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</si>
  <si>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</si>
  <si>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translations</t>
  </si>
  <si>
    <t>video games</t>
  </si>
  <si>
    <t>wearables</t>
  </si>
  <si>
    <t>web</t>
  </si>
  <si>
    <t>world music</t>
  </si>
  <si>
    <t>#VALUE!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</si>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</sst>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D1C1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5" fontId="16" fillId="0" borderId="0" xfId="0" applyNumberFormat="1" applyFont="1" applyAlignment="1">
      <alignment horizontal="center"/>
    </xf>
    <xf numFmtId="165" fontId="18" fillId="0" borderId="0" xfId="0" applyNumberFormat="1" applyFont="1"/>
    <xf numFmtId="165" fontId="0" fillId="0" borderId="0" xfId="0" applyNumberFormat="1"/>
    <xf numFmtId="0" fontId="16" fillId="0" borderId="0" xfId="0" applyFont="1"/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BDF3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Young.xlsx]Country!PivotTable1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Country!$B$6:$B$15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A-4750-A6F9-D5D215260846}"/>
            </c:ext>
          </c:extLst>
        </c:ser>
        <c:ser>
          <c:idx val="1"/>
          <c:order val="1"/>
          <c:tx>
            <c:strRef>
              <c:f>Country!$C$4:$C$5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Country!$C$6:$C$15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A-4750-A6F9-D5D215260846}"/>
            </c:ext>
          </c:extLst>
        </c:ser>
        <c:ser>
          <c:idx val="2"/>
          <c:order val="2"/>
          <c:tx>
            <c:strRef>
              <c:f>Country!$D$4:$D$5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Country!$D$6:$D$15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A-4750-A6F9-D5D215260846}"/>
            </c:ext>
          </c:extLst>
        </c:ser>
        <c:ser>
          <c:idx val="3"/>
          <c:order val="3"/>
          <c:tx>
            <c:strRef>
              <c:f>Country!$E$4:$E$5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Country!$E$6:$E$15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A-4750-A6F9-D5D21526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80640"/>
        <c:axId val="173280160"/>
      </c:barChart>
      <c:catAx>
        <c:axId val="17328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160"/>
        <c:crosses val="autoZero"/>
        <c:auto val="1"/>
        <c:lblAlgn val="ctr"/>
        <c:lblOffset val="100"/>
        <c:noMultiLvlLbl val="0"/>
      </c:catAx>
      <c:valAx>
        <c:axId val="1732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Young.xlsx]Parent and Year!PivotTable7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and 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6-4C01-BFEA-287A5B46B068}"/>
            </c:ext>
          </c:extLst>
        </c:ser>
        <c:ser>
          <c:idx val="1"/>
          <c:order val="1"/>
          <c:tx>
            <c:strRef>
              <c:f>'Parent and 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6-4C01-BFEA-287A5B46B068}"/>
            </c:ext>
          </c:extLst>
        </c:ser>
        <c:ser>
          <c:idx val="2"/>
          <c:order val="2"/>
          <c:tx>
            <c:strRef>
              <c:f>'Parent and Year'!$D$5:$D$6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C6-4C01-BFEA-287A5B46B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417919"/>
        <c:axId val="1880418399"/>
      </c:lineChart>
      <c:catAx>
        <c:axId val="188041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8399"/>
        <c:crosses val="autoZero"/>
        <c:auto val="1"/>
        <c:lblAlgn val="ctr"/>
        <c:lblOffset val="100"/>
        <c:noMultiLvlLbl val="0"/>
      </c:catAx>
      <c:valAx>
        <c:axId val="18804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Goals'!$F$1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0.5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F-49BE-A7D9-7A12EEA214B2}"/>
            </c:ext>
          </c:extLst>
        </c:ser>
        <c:ser>
          <c:idx val="5"/>
          <c:order val="5"/>
          <c:tx>
            <c:strRef>
              <c:f>'Outcome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0.5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F-49BE-A7D9-7A12EEA214B2}"/>
            </c:ext>
          </c:extLst>
        </c:ser>
        <c:ser>
          <c:idx val="6"/>
          <c:order val="6"/>
          <c:tx>
            <c:strRef>
              <c:f>'Outcome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F-49BE-A7D9-7A12EEA2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005263"/>
        <c:axId val="393009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0F-49BE-A7D9-7A12EEA214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7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40F-49BE-A7D9-7A12EEA214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0F-49BE-A7D9-7A12EEA214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0F-49BE-A7D9-7A12EEA214B2}"/>
                  </c:ext>
                </c:extLst>
              </c15:ser>
            </c15:filteredLineSeries>
          </c:ext>
        </c:extLst>
      </c:lineChart>
      <c:catAx>
        <c:axId val="3930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9103"/>
        <c:crosses val="autoZero"/>
        <c:auto val="1"/>
        <c:lblAlgn val="ctr"/>
        <c:lblOffset val="100"/>
        <c:noMultiLvlLbl val="0"/>
      </c:catAx>
      <c:valAx>
        <c:axId val="3930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194310</xdr:rowOff>
    </xdr:from>
    <xdr:to>
      <xdr:col>13</xdr:col>
      <xdr:colOff>59055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5E058-B8C6-2479-42FF-C65ECAB48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735330</xdr:colOff>
      <xdr:row>3</xdr:row>
      <xdr:rowOff>13335</xdr:rowOff>
    </xdr:from>
    <xdr:to>
      <xdr:col>12</xdr:col>
      <xdr:colOff>354330</xdr:colOff>
      <xdr:row>16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EE04B-0DDC-C7D5-BB73-D7DC4CC43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13</xdr:row>
      <xdr:rowOff>179070</xdr:rowOff>
    </xdr:from>
    <xdr:to>
      <xdr:col>7</xdr:col>
      <xdr:colOff>196215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8A81F-04ED-B743-D1B3-48D71F0D7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78.61641469907" createdVersion="8" refreshedVersion="8" minRefreshableVersion="3" recordCount="1001" xr:uid="{520B7936-ACDA-460E-AC42-AF07E127B09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s" numFmtId="164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6"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food trucks"/>
        <s v="radio &amp; podcasts"/>
        <s v="metal"/>
        <s v="jazz"/>
        <s v="translations"/>
        <s v="television"/>
        <s v="mobile games"/>
        <s v="world music"/>
        <s v="science fiction"/>
        <s v="audio"/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78.64324351852" createdVersion="8" refreshedVersion="8" minRefreshableVersion="3" recordCount="1000" xr:uid="{9BD73E22-AF51-4B27-AB0C-E24C8523DF3A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s" numFmtId="164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x v="2"/>
    <x v="2"/>
    <b v="0"/>
    <b v="0"/>
    <s v="technology/web"/>
    <x v="2"/>
    <x v="0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x v="3"/>
    <x v="3"/>
    <b v="0"/>
    <b v="0"/>
    <s v="music/rock"/>
    <x v="1"/>
    <x v="2"/>
  </r>
  <r>
    <n v="4"/>
    <s v="Larson-Little"/>
    <s v="Proactive foreground core"/>
    <n v="7600"/>
    <n v="5265"/>
    <n v="0.69276315789473686"/>
    <x v="0"/>
    <n v="99.339622641509436"/>
    <n v="53"/>
    <x v="1"/>
    <s v="USD"/>
    <x v="4"/>
    <x v="4"/>
    <b v="0"/>
    <b v="0"/>
    <s v="theater/plays"/>
    <x v="3"/>
    <x v="2"/>
  </r>
  <r>
    <n v="5"/>
    <s v="Harris Group"/>
    <s v="Open-source optimizing database"/>
    <n v="7600"/>
    <n v="13195"/>
    <n v="1.7361842105263159"/>
    <x v="1"/>
    <n v="75.833333333333329"/>
    <n v="174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x v="6"/>
    <x v="6"/>
    <b v="0"/>
    <b v="0"/>
    <s v="film &amp; video/documentary"/>
    <x v="4"/>
    <x v="2"/>
  </r>
  <r>
    <n v="7"/>
    <s v="Carter-Guzman"/>
    <s v="Centralized cohesive challenge"/>
    <n v="4500"/>
    <n v="14741"/>
    <n v="3.2757777777777779"/>
    <x v="1"/>
    <n v="64.93832599118943"/>
    <n v="227"/>
    <x v="3"/>
    <s v="DKK"/>
    <x v="7"/>
    <x v="7"/>
    <b v="0"/>
    <b v="0"/>
    <s v="theater/plays"/>
    <x v="3"/>
    <x v="2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x v="8"/>
    <x v="8"/>
    <b v="0"/>
    <b v="0"/>
    <s v="theater/plays"/>
    <x v="3"/>
    <x v="4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x v="10"/>
    <x v="10"/>
    <b v="0"/>
    <b v="0"/>
    <s v="film &amp; video/drama"/>
    <x v="4"/>
    <x v="2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x v="11"/>
    <x v="11"/>
    <b v="0"/>
    <b v="1"/>
    <s v="theater/plays"/>
    <x v="3"/>
    <x v="5"/>
  </r>
  <r>
    <n v="12"/>
    <s v="Kim Ltd"/>
    <s v="Assimilated hybrid intranet"/>
    <n v="6300"/>
    <n v="5629"/>
    <n v="0.89349206349206345"/>
    <x v="0"/>
    <n v="102.34545454545454"/>
    <n v="55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x v="13"/>
    <x v="13"/>
    <b v="0"/>
    <b v="0"/>
    <s v="music/indie rock"/>
    <x v="1"/>
    <x v="6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x v="17"/>
    <x v="17"/>
    <b v="0"/>
    <b v="0"/>
    <s v="film &amp; video/animation"/>
    <x v="4"/>
    <x v="2"/>
  </r>
  <r>
    <n v="18"/>
    <s v="Johnson-Gould"/>
    <s v="Exclusive needs-based adapter"/>
    <n v="9100"/>
    <n v="6089"/>
    <n v="0.66912087912087914"/>
    <x v="3"/>
    <n v="45.103703703703701"/>
    <n v="135"/>
    <x v="1"/>
    <s v="USD"/>
    <x v="18"/>
    <x v="18"/>
    <b v="0"/>
    <b v="0"/>
    <s v="theater/plays"/>
    <x v="3"/>
    <x v="2"/>
  </r>
  <r>
    <n v="19"/>
    <s v="Perez-Hess"/>
    <s v="Down-sized cohesive archive"/>
    <n v="62500"/>
    <n v="30331"/>
    <n v="0.48529600000000001"/>
    <x v="0"/>
    <n v="45.001483679525222"/>
    <n v="674"/>
    <x v="1"/>
    <s v="USD"/>
    <x v="19"/>
    <x v="19"/>
    <b v="0"/>
    <b v="1"/>
    <s v="theater/plays"/>
    <x v="3"/>
    <x v="5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x v="20"/>
    <x v="20"/>
    <b v="0"/>
    <b v="0"/>
    <s v="film &amp; video/drama"/>
    <x v="4"/>
    <x v="2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x v="21"/>
    <x v="21"/>
    <b v="0"/>
    <b v="0"/>
    <s v="theater/plays"/>
    <x v="3"/>
    <x v="2"/>
  </r>
  <r>
    <n v="22"/>
    <s v="Collier Inc"/>
    <s v="Enhanced dynamic definition"/>
    <n v="59100"/>
    <n v="75690"/>
    <n v="1.2807106598984772"/>
    <x v="1"/>
    <n v="85.044943820224717"/>
    <n v="890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x v="23"/>
    <x v="23"/>
    <b v="0"/>
    <b v="0"/>
    <s v="film &amp; video/documentary"/>
    <x v="4"/>
    <x v="7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x v="24"/>
    <x v="24"/>
    <b v="0"/>
    <b v="0"/>
    <s v="technology/wearables"/>
    <x v="2"/>
    <x v="10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x v="25"/>
    <x v="25"/>
    <b v="0"/>
    <b v="1"/>
    <s v="games/video games"/>
    <x v="6"/>
    <x v="2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x v="26"/>
    <x v="26"/>
    <b v="0"/>
    <b v="0"/>
    <s v="theater/plays"/>
    <x v="3"/>
    <x v="0"/>
  </r>
  <r>
    <n v="27"/>
    <s v="Best, Carr and Williams"/>
    <s v="Diverse transitional migration"/>
    <n v="2000"/>
    <n v="1599"/>
    <n v="0.79949999999999999"/>
    <x v="0"/>
    <n v="106.6"/>
    <n v="15"/>
    <x v="1"/>
    <s v="USD"/>
    <x v="27"/>
    <x v="27"/>
    <b v="0"/>
    <b v="0"/>
    <s v="music/rock"/>
    <x v="1"/>
    <x v="2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x v="28"/>
    <x v="28"/>
    <b v="0"/>
    <b v="1"/>
    <s v="theater/plays"/>
    <x v="3"/>
    <x v="11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x v="29"/>
    <x v="29"/>
    <b v="0"/>
    <b v="0"/>
    <s v="film &amp; video/shorts"/>
    <x v="4"/>
    <x v="9"/>
  </r>
  <r>
    <n v="30"/>
    <s v="Clark-Cooke"/>
    <s v="Down-sized analyzing challenge"/>
    <n v="9000"/>
    <n v="14455"/>
    <n v="1.606111111111111"/>
    <x v="1"/>
    <n v="112.05426356589147"/>
    <n v="129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x v="31"/>
    <x v="31"/>
    <b v="0"/>
    <b v="0"/>
    <s v="games/video games"/>
    <x v="6"/>
    <x v="3"/>
  </r>
  <r>
    <n v="32"/>
    <s v="Jackson PLC"/>
    <s v="Ergonomic 6thgeneration success"/>
    <n v="101000"/>
    <n v="87676"/>
    <n v="0.86807920792079207"/>
    <x v="0"/>
    <n v="38.004334633723452"/>
    <n v="2307"/>
    <x v="6"/>
    <s v="EUR"/>
    <x v="32"/>
    <x v="32"/>
    <b v="0"/>
    <b v="0"/>
    <s v="film &amp; video/documentary"/>
    <x v="4"/>
    <x v="2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x v="34"/>
    <x v="34"/>
    <b v="0"/>
    <b v="0"/>
    <s v="film &amp; video/documentary"/>
    <x v="4"/>
    <x v="5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x v="35"/>
    <x v="35"/>
    <b v="0"/>
    <b v="1"/>
    <s v="film &amp; video/drama"/>
    <x v="4"/>
    <x v="2"/>
  </r>
  <r>
    <n v="36"/>
    <s v="Jackson-Lewis"/>
    <s v="Monitored multi-state encryption"/>
    <n v="700"/>
    <n v="1101"/>
    <n v="1.572857142857143"/>
    <x v="1"/>
    <n v="68.8125"/>
    <n v="16"/>
    <x v="1"/>
    <s v="USD"/>
    <x v="36"/>
    <x v="36"/>
    <b v="0"/>
    <b v="0"/>
    <s v="theater/plays"/>
    <x v="3"/>
    <x v="12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x v="38"/>
    <x v="38"/>
    <b v="0"/>
    <b v="0"/>
    <s v="photography/photography books"/>
    <x v="7"/>
    <x v="2"/>
  </r>
  <r>
    <n v="39"/>
    <s v="Kim-Rice"/>
    <s v="Organized bi-directional function"/>
    <n v="9900"/>
    <n v="5027"/>
    <n v="0.50777777777777777"/>
    <x v="0"/>
    <n v="57.125"/>
    <n v="88"/>
    <x v="3"/>
    <s v="DKK"/>
    <x v="39"/>
    <x v="39"/>
    <b v="0"/>
    <b v="0"/>
    <s v="theater/plays"/>
    <x v="3"/>
    <x v="7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x v="40"/>
    <x v="40"/>
    <b v="0"/>
    <b v="1"/>
    <s v="technology/wearables"/>
    <x v="2"/>
    <x v="0"/>
  </r>
  <r>
    <n v="41"/>
    <s v="Watts Group"/>
    <s v="Universal 5thgeneration neural-net"/>
    <n v="5600"/>
    <n v="11924"/>
    <n v="2.1292857142857144"/>
    <x v="1"/>
    <n v="107.42342342342343"/>
    <n v="111"/>
    <x v="6"/>
    <s v="EUR"/>
    <x v="41"/>
    <x v="41"/>
    <b v="0"/>
    <b v="1"/>
    <s v="music/rock"/>
    <x v="1"/>
    <x v="14"/>
  </r>
  <r>
    <n v="42"/>
    <s v="Werner-Bryant"/>
    <s v="Virtual uniform frame"/>
    <n v="1800"/>
    <n v="7991"/>
    <n v="4.4394444444444447"/>
    <x v="1"/>
    <n v="35.995495495495497"/>
    <n v="222"/>
    <x v="1"/>
    <s v="USD"/>
    <x v="42"/>
    <x v="42"/>
    <b v="0"/>
    <b v="0"/>
    <s v="food/food trucks"/>
    <x v="0"/>
    <x v="15"/>
  </r>
  <r>
    <n v="43"/>
    <s v="Schmitt-Mendoza"/>
    <s v="Profound explicit paradigm"/>
    <n v="90200"/>
    <n v="167717"/>
    <n v="1.859390243902439"/>
    <x v="1"/>
    <n v="26.998873148744366"/>
    <n v="6212"/>
    <x v="1"/>
    <s v="USD"/>
    <x v="43"/>
    <x v="43"/>
    <b v="0"/>
    <b v="0"/>
    <s v="publishing/radio &amp; podcasts"/>
    <x v="5"/>
    <x v="12"/>
  </r>
  <r>
    <n v="44"/>
    <s v="Reid-Mccullough"/>
    <s v="Visionary real-time groupware"/>
    <n v="1600"/>
    <n v="10541"/>
    <n v="6.5881249999999998"/>
    <x v="1"/>
    <n v="107.56122448979592"/>
    <n v="98"/>
    <x v="3"/>
    <s v="DKK"/>
    <x v="44"/>
    <x v="44"/>
    <b v="0"/>
    <b v="0"/>
    <s v="publishing/fiction"/>
    <x v="5"/>
    <x v="2"/>
  </r>
  <r>
    <n v="45"/>
    <s v="Woods-Clark"/>
    <s v="Networked tertiary Graphical User Interface"/>
    <n v="9500"/>
    <n v="4530"/>
    <n v="0.4768421052631579"/>
    <x v="0"/>
    <n v="94.375"/>
    <n v="48"/>
    <x v="1"/>
    <s v="USD"/>
    <x v="45"/>
    <x v="45"/>
    <b v="0"/>
    <b v="1"/>
    <s v="theater/plays"/>
    <x v="3"/>
    <x v="0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x v="46"/>
    <x v="46"/>
    <b v="0"/>
    <b v="0"/>
    <s v="music/rock"/>
    <x v="1"/>
    <x v="2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x v="47"/>
    <x v="47"/>
    <b v="0"/>
    <b v="0"/>
    <s v="theater/plays"/>
    <x v="3"/>
    <x v="2"/>
  </r>
  <r>
    <n v="48"/>
    <s v="Lamb Inc"/>
    <s v="Optimized leadingedge concept"/>
    <n v="33300"/>
    <n v="128862"/>
    <n v="3.86972972972973"/>
    <x v="1"/>
    <n v="53.007815713698065"/>
    <n v="2431"/>
    <x v="1"/>
    <s v="USD"/>
    <x v="48"/>
    <x v="48"/>
    <b v="0"/>
    <b v="0"/>
    <s v="theater/plays"/>
    <x v="3"/>
    <x v="0"/>
  </r>
  <r>
    <n v="49"/>
    <s v="Casey-Kelly"/>
    <s v="Sharable holistic interface"/>
    <n v="7200"/>
    <n v="13653"/>
    <n v="1.89625"/>
    <x v="1"/>
    <n v="45.059405940594061"/>
    <n v="303"/>
    <x v="1"/>
    <s v="USD"/>
    <x v="49"/>
    <x v="49"/>
    <b v="0"/>
    <b v="0"/>
    <s v="music/rock"/>
    <x v="1"/>
    <x v="16"/>
  </r>
  <r>
    <n v="50"/>
    <s v="Jones, Taylor and Moore"/>
    <s v="Down-sized system-worthy secured line"/>
    <n v="100"/>
    <n v="2"/>
    <n v="0.02"/>
    <x v="0"/>
    <n v="2"/>
    <n v="1"/>
    <x v="6"/>
    <s v="EUR"/>
    <x v="50"/>
    <x v="50"/>
    <b v="0"/>
    <b v="0"/>
    <s v="music/metal"/>
    <x v="1"/>
    <x v="7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x v="51"/>
    <x v="51"/>
    <b v="0"/>
    <b v="1"/>
    <s v="technology/wearables"/>
    <x v="2"/>
    <x v="2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x v="52"/>
    <x v="52"/>
    <b v="0"/>
    <b v="0"/>
    <s v="theater/plays"/>
    <x v="3"/>
    <x v="5"/>
  </r>
  <r>
    <n v="53"/>
    <s v="Smith-Jones"/>
    <s v="Reverse-engineered static concept"/>
    <n v="8800"/>
    <n v="12356"/>
    <n v="1.4040909090909091"/>
    <x v="1"/>
    <n v="59.119617224880386"/>
    <n v="209"/>
    <x v="1"/>
    <s v="USD"/>
    <x v="53"/>
    <x v="53"/>
    <b v="0"/>
    <b v="0"/>
    <s v="film &amp; video/drama"/>
    <x v="4"/>
    <x v="7"/>
  </r>
  <r>
    <n v="54"/>
    <s v="Roy PLC"/>
    <s v="Multi-channeled neutral customer loyalty"/>
    <n v="6000"/>
    <n v="5392"/>
    <n v="0.89866666666666661"/>
    <x v="0"/>
    <n v="44.93333333333333"/>
    <n v="120"/>
    <x v="1"/>
    <s v="USD"/>
    <x v="54"/>
    <x v="54"/>
    <b v="0"/>
    <b v="0"/>
    <s v="technology/wearables"/>
    <x v="2"/>
    <x v="17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x v="55"/>
    <x v="55"/>
    <b v="0"/>
    <b v="0"/>
    <s v="music/jazz"/>
    <x v="1"/>
    <x v="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x v="56"/>
    <x v="56"/>
    <b v="0"/>
    <b v="0"/>
    <s v="technology/wearables"/>
    <x v="2"/>
    <x v="10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x v="57"/>
    <x v="57"/>
    <b v="0"/>
    <b v="0"/>
    <s v="games/video games"/>
    <x v="6"/>
    <x v="2"/>
  </r>
  <r>
    <n v="58"/>
    <s v="Anderson-Perez"/>
    <s v="Expanded 3rdgeneration strategy"/>
    <n v="2700"/>
    <n v="6132"/>
    <n v="2.2711111111111113"/>
    <x v="1"/>
    <n v="29.061611374407583"/>
    <n v="211"/>
    <x v="1"/>
    <s v="USD"/>
    <x v="58"/>
    <x v="58"/>
    <b v="0"/>
    <b v="0"/>
    <s v="theater/plays"/>
    <x v="3"/>
    <x v="2"/>
  </r>
  <r>
    <n v="59"/>
    <s v="Wright, Fox and Marks"/>
    <s v="Assimilated real-time support"/>
    <n v="1400"/>
    <n v="3851"/>
    <n v="2.7507142857142859"/>
    <x v="1"/>
    <n v="30.0859375"/>
    <n v="128"/>
    <x v="1"/>
    <s v="USD"/>
    <x v="59"/>
    <x v="59"/>
    <b v="0"/>
    <b v="1"/>
    <s v="theater/plays"/>
    <x v="3"/>
    <x v="2"/>
  </r>
  <r>
    <n v="60"/>
    <s v="Crawford-Peters"/>
    <s v="User-centric regional database"/>
    <n v="94200"/>
    <n v="135997"/>
    <n v="1.4437048832271762"/>
    <x v="1"/>
    <n v="84.998125000000002"/>
    <n v="1600"/>
    <x v="0"/>
    <s v="CAD"/>
    <x v="60"/>
    <x v="60"/>
    <b v="0"/>
    <b v="0"/>
    <s v="theater/plays"/>
    <x v="3"/>
    <x v="2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x v="61"/>
    <x v="61"/>
    <b v="0"/>
    <b v="0"/>
    <s v="theater/plays"/>
    <x v="3"/>
    <x v="1"/>
  </r>
  <r>
    <n v="62"/>
    <s v="Sparks-West"/>
    <s v="Organized incremental standardization"/>
    <n v="2000"/>
    <n v="14452"/>
    <n v="7.226"/>
    <x v="1"/>
    <n v="58.040160642570278"/>
    <n v="249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x v="63"/>
    <x v="63"/>
    <b v="0"/>
    <b v="0"/>
    <s v="theater/plays"/>
    <x v="3"/>
    <x v="1"/>
  </r>
  <r>
    <n v="64"/>
    <s v="Mosley-Gilbert"/>
    <s v="Vision-oriented logistical intranet"/>
    <n v="2800"/>
    <n v="2734"/>
    <n v="0.97642857142857142"/>
    <x v="0"/>
    <n v="71.94736842105263"/>
    <n v="38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x v="65"/>
    <x v="65"/>
    <b v="0"/>
    <b v="0"/>
    <s v="theater/plays"/>
    <x v="3"/>
    <x v="2"/>
  </r>
  <r>
    <n v="66"/>
    <s v="Sanders-Allen"/>
    <s v="Grass-roots needs-based encryption"/>
    <n v="2900"/>
    <n v="1307"/>
    <n v="0.45068965517241377"/>
    <x v="0"/>
    <n v="108.91666666666667"/>
    <n v="12"/>
    <x v="1"/>
    <s v="USD"/>
    <x v="66"/>
    <x v="66"/>
    <b v="0"/>
    <b v="1"/>
    <s v="theater/plays"/>
    <x v="3"/>
    <x v="7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x v="67"/>
    <x v="67"/>
    <b v="0"/>
    <b v="1"/>
    <s v="technology/wearables"/>
    <x v="2"/>
    <x v="2"/>
  </r>
  <r>
    <n v="68"/>
    <s v="Moreno-Turner"/>
    <s v="Inverse multi-tasking installation"/>
    <n v="5700"/>
    <n v="14508"/>
    <n v="2.5452631578947367"/>
    <x v="1"/>
    <n v="58.975609756097562"/>
    <n v="246"/>
    <x v="6"/>
    <s v="EUR"/>
    <x v="68"/>
    <x v="68"/>
    <b v="0"/>
    <b v="1"/>
    <s v="theater/plays"/>
    <x v="3"/>
    <x v="2"/>
  </r>
  <r>
    <n v="69"/>
    <s v="Jones-Watson"/>
    <s v="Switchable disintermediate moderator"/>
    <n v="7900"/>
    <n v="1901"/>
    <n v="0.24063291139240506"/>
    <x v="3"/>
    <n v="111.82352941176471"/>
    <n v="17"/>
    <x v="1"/>
    <s v="USD"/>
    <x v="69"/>
    <x v="69"/>
    <b v="0"/>
    <b v="0"/>
    <s v="theater/plays"/>
    <x v="3"/>
    <x v="2"/>
  </r>
  <r>
    <n v="70"/>
    <s v="Barker Inc"/>
    <s v="Re-engineered 24/7 task-force"/>
    <n v="128000"/>
    <n v="158389"/>
    <n v="1.2374140625000001"/>
    <x v="1"/>
    <n v="63.995555555555555"/>
    <n v="2475"/>
    <x v="6"/>
    <s v="EUR"/>
    <x v="70"/>
    <x v="70"/>
    <b v="0"/>
    <b v="1"/>
    <s v="theater/plays"/>
    <x v="3"/>
    <x v="2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x v="71"/>
    <x v="49"/>
    <b v="0"/>
    <b v="0"/>
    <s v="theater/plays"/>
    <x v="3"/>
    <x v="9"/>
  </r>
  <r>
    <n v="72"/>
    <s v="Hampton, Lewis and Ray"/>
    <s v="Seamless coherent parallelism"/>
    <n v="600"/>
    <n v="4022"/>
    <n v="6.7033333333333331"/>
    <x v="1"/>
    <n v="74.481481481481481"/>
    <n v="54"/>
    <x v="1"/>
    <s v="USD"/>
    <x v="72"/>
    <x v="71"/>
    <b v="0"/>
    <b v="0"/>
    <s v="film &amp; video/animation"/>
    <x v="4"/>
    <x v="17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x v="73"/>
    <x v="72"/>
    <b v="0"/>
    <b v="0"/>
    <s v="music/jazz"/>
    <x v="1"/>
    <x v="16"/>
  </r>
  <r>
    <n v="74"/>
    <s v="Davis-Michael"/>
    <s v="Progressive tertiary framework"/>
    <n v="3900"/>
    <n v="4776"/>
    <n v="1.2246153846153847"/>
    <x v="1"/>
    <n v="56.188235294117646"/>
    <n v="85"/>
    <x v="4"/>
    <s v="GBP"/>
    <x v="74"/>
    <x v="73"/>
    <b v="0"/>
    <b v="0"/>
    <s v="music/metal"/>
    <x v="1"/>
    <x v="13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x v="75"/>
    <x v="74"/>
    <b v="0"/>
    <b v="0"/>
    <s v="photography/photography books"/>
    <x v="7"/>
    <x v="2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x v="76"/>
    <x v="75"/>
    <b v="1"/>
    <b v="1"/>
    <s v="theater/plays"/>
    <x v="3"/>
    <x v="9"/>
  </r>
  <r>
    <n v="77"/>
    <s v="Acevedo-Huffman"/>
    <s v="Pre-emptive impactful model"/>
    <n v="9500"/>
    <n v="4460"/>
    <n v="0.46947368421052632"/>
    <x v="0"/>
    <n v="79.642857142857139"/>
    <n v="56"/>
    <x v="1"/>
    <s v="USD"/>
    <x v="77"/>
    <x v="76"/>
    <b v="0"/>
    <b v="1"/>
    <s v="film &amp; video/animation"/>
    <x v="4"/>
    <x v="18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x v="78"/>
    <x v="77"/>
    <b v="0"/>
    <b v="0"/>
    <s v="publishing/translations"/>
    <x v="5"/>
    <x v="2"/>
  </r>
  <r>
    <n v="79"/>
    <s v="Soto LLC"/>
    <s v="Triple-buffered reciprocal project"/>
    <n v="57800"/>
    <n v="40228"/>
    <n v="0.6959861591695502"/>
    <x v="0"/>
    <n v="48.004773269689736"/>
    <n v="838"/>
    <x v="1"/>
    <s v="USD"/>
    <x v="79"/>
    <x v="78"/>
    <b v="0"/>
    <b v="0"/>
    <s v="theater/plays"/>
    <x v="3"/>
    <x v="10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x v="80"/>
    <x v="79"/>
    <b v="0"/>
    <b v="0"/>
    <s v="games/video games"/>
    <x v="6"/>
    <x v="0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x v="81"/>
    <x v="80"/>
    <b v="0"/>
    <b v="0"/>
    <s v="music/rock"/>
    <x v="1"/>
    <x v="10"/>
  </r>
  <r>
    <n v="82"/>
    <s v="Porter-George"/>
    <s v="Reactive content-based framework"/>
    <n v="1000"/>
    <n v="14973"/>
    <n v="14.973000000000001"/>
    <x v="1"/>
    <n v="83.183333333333337"/>
    <n v="180"/>
    <x v="4"/>
    <s v="GBP"/>
    <x v="82"/>
    <x v="4"/>
    <b v="0"/>
    <b v="1"/>
    <s v="games/video games"/>
    <x v="6"/>
    <x v="4"/>
  </r>
  <r>
    <n v="83"/>
    <s v="Fitzgerald PLC"/>
    <s v="Realigned user-facing concept"/>
    <n v="106400"/>
    <n v="39996"/>
    <n v="0.37590225563909774"/>
    <x v="0"/>
    <n v="39.996000000000002"/>
    <n v="1000"/>
    <x v="1"/>
    <s v="USD"/>
    <x v="83"/>
    <x v="81"/>
    <b v="0"/>
    <b v="0"/>
    <s v="music/electric music"/>
    <x v="1"/>
    <x v="7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x v="84"/>
    <x v="82"/>
    <b v="0"/>
    <b v="0"/>
    <s v="technology/wearables"/>
    <x v="2"/>
    <x v="6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x v="85"/>
    <x v="83"/>
    <b v="0"/>
    <b v="0"/>
    <s v="music/indie rock"/>
    <x v="1"/>
    <x v="2"/>
  </r>
  <r>
    <n v="86"/>
    <s v="Davis-Smith"/>
    <s v="Organic motivating firmware"/>
    <n v="7400"/>
    <n v="12405"/>
    <n v="1.6763513513513513"/>
    <x v="1"/>
    <n v="61.108374384236456"/>
    <n v="203"/>
    <x v="1"/>
    <s v="USD"/>
    <x v="86"/>
    <x v="84"/>
    <b v="1"/>
    <b v="0"/>
    <s v="theater/plays"/>
    <x v="3"/>
    <x v="0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x v="87"/>
    <x v="85"/>
    <b v="0"/>
    <b v="1"/>
    <s v="music/rock"/>
    <x v="1"/>
    <x v="18"/>
  </r>
  <r>
    <n v="88"/>
    <s v="Clark Group"/>
    <s v="Grass-roots fault-tolerant policy"/>
    <n v="4800"/>
    <n v="12516"/>
    <n v="2.6074999999999999"/>
    <x v="1"/>
    <n v="110.76106194690266"/>
    <n v="113"/>
    <x v="1"/>
    <s v="USD"/>
    <x v="88"/>
    <x v="86"/>
    <b v="0"/>
    <b v="0"/>
    <s v="publishing/translations"/>
    <x v="5"/>
    <x v="2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x v="89"/>
    <x v="87"/>
    <b v="0"/>
    <b v="0"/>
    <s v="theater/plays"/>
    <x v="3"/>
    <x v="2"/>
  </r>
  <r>
    <n v="90"/>
    <s v="Kramer Group"/>
    <s v="Synergistic explicit parallelism"/>
    <n v="7800"/>
    <n v="6132"/>
    <n v="0.7861538461538462"/>
    <x v="0"/>
    <n v="57.849056603773583"/>
    <n v="106"/>
    <x v="1"/>
    <s v="USD"/>
    <x v="90"/>
    <x v="88"/>
    <b v="0"/>
    <b v="1"/>
    <s v="theater/plays"/>
    <x v="3"/>
    <x v="18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x v="91"/>
    <x v="89"/>
    <b v="0"/>
    <b v="0"/>
    <s v="publishing/translations"/>
    <x v="5"/>
    <x v="10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x v="92"/>
    <x v="40"/>
    <b v="0"/>
    <b v="1"/>
    <s v="games/video games"/>
    <x v="6"/>
    <x v="2"/>
  </r>
  <r>
    <n v="93"/>
    <s v="Hall and Sons"/>
    <s v="Pre-emptive radical architecture"/>
    <n v="108800"/>
    <n v="65877"/>
    <n v="0.60548713235294116"/>
    <x v="3"/>
    <n v="107.99508196721311"/>
    <n v="610"/>
    <x v="1"/>
    <s v="USD"/>
    <x v="93"/>
    <x v="90"/>
    <b v="0"/>
    <b v="1"/>
    <s v="theater/plays"/>
    <x v="3"/>
    <x v="1"/>
  </r>
  <r>
    <n v="94"/>
    <s v="Hanson Inc"/>
    <s v="Grass-roots web-enabled contingency"/>
    <n v="2900"/>
    <n v="8807"/>
    <n v="3.036896551724138"/>
    <x v="1"/>
    <n v="48.927777777777777"/>
    <n v="180"/>
    <x v="4"/>
    <s v="GBP"/>
    <x v="94"/>
    <x v="91"/>
    <b v="0"/>
    <b v="0"/>
    <s v="technology/web"/>
    <x v="2"/>
    <x v="3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x v="95"/>
    <x v="92"/>
    <b v="0"/>
    <b v="0"/>
    <s v="film &amp; video/documentary"/>
    <x v="4"/>
    <x v="2"/>
  </r>
  <r>
    <n v="96"/>
    <s v="Howard Ltd"/>
    <s v="Down-sized systematic policy"/>
    <n v="69700"/>
    <n v="151513"/>
    <n v="2.1737876614060259"/>
    <x v="1"/>
    <n v="64.999141999141997"/>
    <n v="2331"/>
    <x v="1"/>
    <s v="USD"/>
    <x v="96"/>
    <x v="36"/>
    <b v="0"/>
    <b v="0"/>
    <s v="theater/plays"/>
    <x v="3"/>
    <x v="14"/>
  </r>
  <r>
    <n v="97"/>
    <s v="Stewart LLC"/>
    <s v="Cloned bi-directional architecture"/>
    <n v="1300"/>
    <n v="12047"/>
    <n v="9.2669230769230762"/>
    <x v="1"/>
    <n v="106.61061946902655"/>
    <n v="113"/>
    <x v="1"/>
    <s v="USD"/>
    <x v="48"/>
    <x v="93"/>
    <b v="0"/>
    <b v="0"/>
    <s v="food/food trucks"/>
    <x v="0"/>
    <x v="1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x v="97"/>
    <x v="94"/>
    <b v="0"/>
    <b v="0"/>
    <s v="games/video games"/>
    <x v="6"/>
    <x v="2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x v="98"/>
    <x v="95"/>
    <b v="0"/>
    <b v="0"/>
    <s v="theater/plays"/>
    <x v="3"/>
    <x v="2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s v="theater/plays"/>
    <x v="3"/>
    <x v="4"/>
  </r>
  <r>
    <n v="101"/>
    <s v="Douglas LLC"/>
    <s v="Reduced heuristic moratorium"/>
    <n v="900"/>
    <n v="9193"/>
    <n v="10.214444444444444"/>
    <x v="1"/>
    <n v="56.054878048780488"/>
    <n v="164"/>
    <x v="1"/>
    <s v="USD"/>
    <x v="100"/>
    <x v="97"/>
    <b v="0"/>
    <b v="1"/>
    <s v="music/electric music"/>
    <x v="1"/>
    <x v="7"/>
  </r>
  <r>
    <n v="102"/>
    <s v="Garcia Inc"/>
    <s v="Front-line web-enabled model"/>
    <n v="3700"/>
    <n v="10422"/>
    <n v="2.8167567567567566"/>
    <x v="1"/>
    <n v="31.017857142857142"/>
    <n v="336"/>
    <x v="1"/>
    <s v="USD"/>
    <x v="101"/>
    <x v="98"/>
    <b v="0"/>
    <b v="1"/>
    <s v="technology/wearables"/>
    <x v="2"/>
    <x v="4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x v="102"/>
    <x v="99"/>
    <b v="0"/>
    <b v="0"/>
    <s v="music/electric music"/>
    <x v="1"/>
    <x v="6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x v="103"/>
    <x v="100"/>
    <b v="0"/>
    <b v="0"/>
    <s v="music/indie rock"/>
    <x v="1"/>
    <x v="1"/>
  </r>
  <r>
    <n v="105"/>
    <s v="Charles-Johnson"/>
    <s v="Total fresh-thinking system engine"/>
    <n v="6800"/>
    <n v="9829"/>
    <n v="1.4454411764705883"/>
    <x v="1"/>
    <n v="103.46315789473684"/>
    <n v="95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x v="105"/>
    <x v="102"/>
    <b v="0"/>
    <b v="0"/>
    <s v="theater/plays"/>
    <x v="3"/>
    <x v="2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x v="107"/>
    <x v="104"/>
    <b v="0"/>
    <b v="0"/>
    <s v="film &amp; video/documentary"/>
    <x v="4"/>
    <x v="19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x v="108"/>
    <x v="105"/>
    <b v="0"/>
    <b v="0"/>
    <s v="film &amp; video/television"/>
    <x v="4"/>
    <x v="14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x v="109"/>
    <x v="106"/>
    <b v="0"/>
    <b v="0"/>
    <s v="food/food trucks"/>
    <x v="0"/>
    <x v="15"/>
  </r>
  <r>
    <n v="111"/>
    <s v="Hart-Briggs"/>
    <s v="Re-engineered user-facing approach"/>
    <n v="61400"/>
    <n v="73653"/>
    <n v="1.1995602605863191"/>
    <x v="1"/>
    <n v="108.95414201183432"/>
    <n v="676"/>
    <x v="1"/>
    <s v="USD"/>
    <x v="110"/>
    <x v="107"/>
    <b v="0"/>
    <b v="0"/>
    <s v="publishing/radio &amp; podcasts"/>
    <x v="5"/>
    <x v="1"/>
  </r>
  <r>
    <n v="112"/>
    <s v="Jones-Meyer"/>
    <s v="Re-engineered client-driven hub"/>
    <n v="4700"/>
    <n v="12635"/>
    <n v="2.6882978723404256"/>
    <x v="1"/>
    <n v="35"/>
    <n v="361"/>
    <x v="2"/>
    <s v="AUD"/>
    <x v="111"/>
    <x v="108"/>
    <b v="0"/>
    <b v="0"/>
    <s v="technology/web"/>
    <x v="2"/>
    <x v="14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x v="112"/>
    <x v="109"/>
    <b v="0"/>
    <b v="0"/>
    <s v="food/food trucks"/>
    <x v="0"/>
    <x v="7"/>
  </r>
  <r>
    <n v="114"/>
    <s v="Harper-Davis"/>
    <s v="Robust heuristic encoding"/>
    <n v="1900"/>
    <n v="13816"/>
    <n v="7.2715789473684209"/>
    <x v="1"/>
    <n v="109.65079365079364"/>
    <n v="126"/>
    <x v="1"/>
    <s v="USD"/>
    <x v="113"/>
    <x v="110"/>
    <b v="0"/>
    <b v="1"/>
    <s v="technology/wearables"/>
    <x v="2"/>
    <x v="12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x v="114"/>
    <x v="111"/>
    <b v="0"/>
    <b v="0"/>
    <s v="publishing/fiction"/>
    <x v="5"/>
    <x v="2"/>
  </r>
  <r>
    <n v="116"/>
    <s v="David-Clark"/>
    <s v="De-engineered motivating standardization"/>
    <n v="7200"/>
    <n v="6336"/>
    <n v="0.88"/>
    <x v="0"/>
    <n v="86.794520547945211"/>
    <n v="73"/>
    <x v="1"/>
    <s v="USD"/>
    <x v="115"/>
    <x v="112"/>
    <b v="0"/>
    <b v="0"/>
    <s v="theater/plays"/>
    <x v="3"/>
    <x v="19"/>
  </r>
  <r>
    <n v="117"/>
    <s v="Chaney-Dennis"/>
    <s v="Business-focused 24hour groupware"/>
    <n v="4900"/>
    <n v="8523"/>
    <n v="1.7393877551020409"/>
    <x v="1"/>
    <n v="30.992727272727272"/>
    <n v="275"/>
    <x v="1"/>
    <s v="USD"/>
    <x v="116"/>
    <x v="113"/>
    <b v="0"/>
    <b v="0"/>
    <s v="film &amp; video/television"/>
    <x v="4"/>
    <x v="13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x v="117"/>
    <x v="114"/>
    <b v="0"/>
    <b v="0"/>
    <s v="photography/photography books"/>
    <x v="7"/>
    <x v="3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x v="118"/>
    <x v="115"/>
    <b v="0"/>
    <b v="1"/>
    <s v="film &amp; video/documentary"/>
    <x v="4"/>
    <x v="20"/>
  </r>
  <r>
    <n v="120"/>
    <s v="Vega Group"/>
    <s v="Synchronized regional synergy"/>
    <n v="75100"/>
    <n v="112272"/>
    <n v="1.4949667110519307"/>
    <x v="1"/>
    <n v="63.003367003367003"/>
    <n v="1782"/>
    <x v="1"/>
    <s v="USD"/>
    <x v="119"/>
    <x v="116"/>
    <b v="0"/>
    <b v="1"/>
    <s v="games/mobile games"/>
    <x v="6"/>
    <x v="10"/>
  </r>
  <r>
    <n v="121"/>
    <s v="Brown-Brown"/>
    <s v="Multi-lateral homogeneous success"/>
    <n v="45300"/>
    <n v="99361"/>
    <n v="2.1933995584988963"/>
    <x v="1"/>
    <n v="110.0343300110742"/>
    <n v="903"/>
    <x v="1"/>
    <s v="USD"/>
    <x v="33"/>
    <x v="117"/>
    <b v="0"/>
    <b v="0"/>
    <s v="games/video games"/>
    <x v="6"/>
    <x v="12"/>
  </r>
  <r>
    <n v="122"/>
    <s v="Taylor PLC"/>
    <s v="Seamless zero-defect solution"/>
    <n v="136800"/>
    <n v="88055"/>
    <n v="0.64367690058479532"/>
    <x v="0"/>
    <n v="25.997933274284026"/>
    <n v="3387"/>
    <x v="1"/>
    <s v="USD"/>
    <x v="120"/>
    <x v="95"/>
    <b v="0"/>
    <b v="0"/>
    <s v="publishing/fiction"/>
    <x v="5"/>
    <x v="2"/>
  </r>
  <r>
    <n v="123"/>
    <s v="Edwards-Lewis"/>
    <s v="Enhanced scalable concept"/>
    <n v="177700"/>
    <n v="33092"/>
    <n v="0.18622397298818233"/>
    <x v="0"/>
    <n v="49.987915407854985"/>
    <n v="662"/>
    <x v="0"/>
    <s v="CAD"/>
    <x v="121"/>
    <x v="118"/>
    <b v="1"/>
    <b v="0"/>
    <s v="theater/plays"/>
    <x v="3"/>
    <x v="1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x v="122"/>
    <x v="119"/>
    <b v="0"/>
    <b v="0"/>
    <s v="photography/photography books"/>
    <x v="7"/>
    <x v="2"/>
  </r>
  <r>
    <n v="125"/>
    <s v="Pratt LLC"/>
    <s v="Stand-alone web-enabled moderator"/>
    <n v="5300"/>
    <n v="8475"/>
    <n v="1.5990566037735849"/>
    <x v="1"/>
    <n v="47.083333333333336"/>
    <n v="180"/>
    <x v="1"/>
    <s v="USD"/>
    <x v="123"/>
    <x v="120"/>
    <b v="0"/>
    <b v="0"/>
    <s v="theater/plays"/>
    <x v="3"/>
    <x v="2"/>
  </r>
  <r>
    <n v="126"/>
    <s v="Gross PLC"/>
    <s v="Proactive methodical benchmark"/>
    <n v="180200"/>
    <n v="69617"/>
    <n v="0.38633185349611543"/>
    <x v="0"/>
    <n v="89.944444444444443"/>
    <n v="774"/>
    <x v="1"/>
    <s v="USD"/>
    <x v="124"/>
    <x v="121"/>
    <b v="0"/>
    <b v="1"/>
    <s v="theater/plays"/>
    <x v="3"/>
    <x v="2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x v="125"/>
    <x v="122"/>
    <b v="0"/>
    <b v="0"/>
    <s v="theater/plays"/>
    <x v="3"/>
    <x v="0"/>
  </r>
  <r>
    <n v="128"/>
    <s v="Allen-Curtis"/>
    <s v="Phased human-resource core"/>
    <n v="70600"/>
    <n v="42596"/>
    <n v="0.60334277620396604"/>
    <x v="3"/>
    <n v="80.067669172932327"/>
    <n v="532"/>
    <x v="1"/>
    <s v="USD"/>
    <x v="126"/>
    <x v="123"/>
    <b v="0"/>
    <b v="0"/>
    <s v="music/rock"/>
    <x v="1"/>
    <x v="14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x v="127"/>
    <x v="97"/>
    <b v="0"/>
    <b v="0"/>
    <s v="food/food trucks"/>
    <x v="0"/>
    <x v="5"/>
  </r>
  <r>
    <n v="130"/>
    <s v="Luna, Anderson and Fox"/>
    <s v="Secured directional encryption"/>
    <n v="9600"/>
    <n v="14925"/>
    <n v="1.5546875"/>
    <x v="1"/>
    <n v="28.001876172607879"/>
    <n v="533"/>
    <x v="3"/>
    <s v="DKK"/>
    <x v="128"/>
    <x v="124"/>
    <b v="0"/>
    <b v="0"/>
    <s v="film &amp; video/drama"/>
    <x v="4"/>
    <x v="1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x v="130"/>
    <x v="126"/>
    <b v="0"/>
    <b v="1"/>
    <s v="theater/plays"/>
    <x v="3"/>
    <x v="21"/>
  </r>
  <r>
    <n v="133"/>
    <s v="Gates PLC"/>
    <s v="Secured content-based product"/>
    <n v="4500"/>
    <n v="13985"/>
    <n v="3.1077777777777778"/>
    <x v="1"/>
    <n v="87.95597484276729"/>
    <n v="159"/>
    <x v="1"/>
    <s v="USD"/>
    <x v="131"/>
    <x v="127"/>
    <b v="0"/>
    <b v="0"/>
    <s v="music/world music"/>
    <x v="1"/>
    <x v="3"/>
  </r>
  <r>
    <n v="134"/>
    <s v="Caldwell LLC"/>
    <s v="Secured executive concept"/>
    <n v="99500"/>
    <n v="89288"/>
    <n v="0.89736683417085428"/>
    <x v="0"/>
    <n v="94.987234042553197"/>
    <n v="940"/>
    <x v="5"/>
    <s v="CHF"/>
    <x v="132"/>
    <x v="128"/>
    <b v="0"/>
    <b v="1"/>
    <s v="film &amp; video/documentary"/>
    <x v="4"/>
    <x v="2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x v="133"/>
    <x v="129"/>
    <b v="0"/>
    <b v="1"/>
    <s v="theater/plays"/>
    <x v="3"/>
    <x v="5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x v="134"/>
    <x v="130"/>
    <b v="0"/>
    <b v="1"/>
    <s v="film &amp; video/drama"/>
    <x v="4"/>
    <x v="8"/>
  </r>
  <r>
    <n v="137"/>
    <s v="Hudson-Nguyen"/>
    <s v="Down-sized disintermediate support"/>
    <n v="1800"/>
    <n v="4712"/>
    <n v="2.617777777777778"/>
    <x v="1"/>
    <n v="94.24"/>
    <n v="50"/>
    <x v="1"/>
    <s v="USD"/>
    <x v="135"/>
    <x v="131"/>
    <b v="0"/>
    <b v="0"/>
    <s v="publishing/nonfiction"/>
    <x v="5"/>
    <x v="20"/>
  </r>
  <r>
    <n v="138"/>
    <s v="Hogan Ltd"/>
    <s v="Stand-alone mission-critical moratorium"/>
    <n v="9600"/>
    <n v="9216"/>
    <n v="0.96"/>
    <x v="0"/>
    <n v="80.139130434782615"/>
    <n v="115"/>
    <x v="1"/>
    <s v="USD"/>
    <x v="136"/>
    <x v="132"/>
    <b v="0"/>
    <b v="0"/>
    <s v="games/mobile games"/>
    <x v="6"/>
    <x v="7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x v="137"/>
    <x v="133"/>
    <b v="0"/>
    <b v="1"/>
    <s v="technology/wearables"/>
    <x v="2"/>
    <x v="3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x v="138"/>
    <x v="134"/>
    <b v="0"/>
    <b v="0"/>
    <s v="film &amp; video/documentary"/>
    <x v="4"/>
    <x v="1"/>
  </r>
  <r>
    <n v="141"/>
    <s v="Jackson LLC"/>
    <s v="Distributed motivating algorithm"/>
    <n v="64300"/>
    <n v="65323"/>
    <n v="1.0159097978227061"/>
    <x v="1"/>
    <n v="60.992530345471522"/>
    <n v="1071"/>
    <x v="1"/>
    <s v="USD"/>
    <x v="139"/>
    <x v="135"/>
    <b v="0"/>
    <b v="0"/>
    <s v="technology/web"/>
    <x v="2"/>
    <x v="1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x v="107"/>
    <x v="136"/>
    <b v="0"/>
    <b v="0"/>
    <s v="technology/web"/>
    <x v="2"/>
    <x v="6"/>
  </r>
  <r>
    <n v="143"/>
    <s v="Avila-Jones"/>
    <s v="Implemented discrete secured line"/>
    <n v="5400"/>
    <n v="7322"/>
    <n v="1.355925925925926"/>
    <x v="1"/>
    <n v="104.6"/>
    <n v="70"/>
    <x v="1"/>
    <s v="USD"/>
    <x v="140"/>
    <x v="137"/>
    <b v="0"/>
    <b v="0"/>
    <s v="music/indie rock"/>
    <x v="1"/>
    <x v="2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x v="141"/>
    <x v="138"/>
    <b v="0"/>
    <b v="0"/>
    <s v="theater/plays"/>
    <x v="3"/>
    <x v="7"/>
  </r>
  <r>
    <n v="145"/>
    <s v="Fields-Moore"/>
    <s v="Secured reciprocal array"/>
    <n v="25000"/>
    <n v="59128"/>
    <n v="2.3651200000000001"/>
    <x v="1"/>
    <n v="76.989583333333329"/>
    <n v="768"/>
    <x v="5"/>
    <s v="CHF"/>
    <x v="142"/>
    <x v="139"/>
    <b v="0"/>
    <b v="0"/>
    <s v="technology/wearables"/>
    <x v="2"/>
    <x v="2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x v="143"/>
    <x v="140"/>
    <b v="0"/>
    <b v="0"/>
    <s v="theater/plays"/>
    <x v="3"/>
    <x v="2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x v="144"/>
    <x v="141"/>
    <b v="0"/>
    <b v="1"/>
    <s v="theater/plays"/>
    <x v="3"/>
    <x v="7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x v="145"/>
    <x v="142"/>
    <b v="0"/>
    <b v="0"/>
    <s v="technology/wearables"/>
    <x v="2"/>
    <x v="6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x v="146"/>
    <x v="143"/>
    <b v="0"/>
    <b v="0"/>
    <s v="music/indie rock"/>
    <x v="1"/>
    <x v="0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s v="music/rock"/>
    <x v="1"/>
    <x v="4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x v="148"/>
    <x v="145"/>
    <b v="0"/>
    <b v="0"/>
    <s v="music/electric music"/>
    <x v="1"/>
    <x v="6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x v="149"/>
    <x v="146"/>
    <b v="0"/>
    <b v="0"/>
    <s v="music/indie rock"/>
    <x v="1"/>
    <x v="2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x v="150"/>
    <x v="147"/>
    <b v="0"/>
    <b v="0"/>
    <s v="theater/plays"/>
    <x v="3"/>
    <x v="6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x v="151"/>
    <x v="148"/>
    <b v="0"/>
    <b v="1"/>
    <s v="music/indie rock"/>
    <x v="1"/>
    <x v="2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x v="152"/>
    <x v="149"/>
    <b v="0"/>
    <b v="0"/>
    <s v="theater/plays"/>
    <x v="3"/>
    <x v="0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x v="153"/>
    <x v="150"/>
    <b v="0"/>
    <b v="0"/>
    <s v="music/rock"/>
    <x v="1"/>
    <x v="13"/>
  </r>
  <r>
    <n v="157"/>
    <s v="Curtis-Curtis"/>
    <s v="User-friendly reciprocal initiative"/>
    <n v="4200"/>
    <n v="2212"/>
    <n v="0.52666666666666662"/>
    <x v="0"/>
    <n v="73.733333333333334"/>
    <n v="30"/>
    <x v="2"/>
    <s v="AUD"/>
    <x v="154"/>
    <x v="151"/>
    <b v="0"/>
    <b v="0"/>
    <s v="photography/photography books"/>
    <x v="7"/>
    <x v="0"/>
  </r>
  <r>
    <n v="158"/>
    <s v="Carlson Inc"/>
    <s v="Ergonomic fresh-thinking installation"/>
    <n v="2100"/>
    <n v="4640"/>
    <n v="2.2095238095238097"/>
    <x v="1"/>
    <n v="113.17073170731707"/>
    <n v="41"/>
    <x v="1"/>
    <s v="USD"/>
    <x v="155"/>
    <x v="152"/>
    <b v="0"/>
    <b v="0"/>
    <s v="music/rock"/>
    <x v="1"/>
    <x v="2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x v="156"/>
    <x v="153"/>
    <b v="0"/>
    <b v="1"/>
    <s v="theater/plays"/>
    <x v="3"/>
    <x v="7"/>
  </r>
  <r>
    <n v="160"/>
    <s v="Evans Group"/>
    <s v="Stand-alone actuating support"/>
    <n v="8000"/>
    <n v="12985"/>
    <n v="1.6231249999999999"/>
    <x v="1"/>
    <n v="79.176829268292678"/>
    <n v="164"/>
    <x v="1"/>
    <s v="USD"/>
    <x v="157"/>
    <x v="154"/>
    <b v="0"/>
    <b v="0"/>
    <s v="technology/wearables"/>
    <x v="2"/>
    <x v="1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x v="158"/>
    <x v="155"/>
    <b v="0"/>
    <b v="1"/>
    <s v="technology/web"/>
    <x v="2"/>
    <x v="0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x v="159"/>
    <x v="156"/>
    <b v="0"/>
    <b v="0"/>
    <s v="music/rock"/>
    <x v="1"/>
    <x v="13"/>
  </r>
  <r>
    <n v="163"/>
    <s v="Burton-Watkins"/>
    <s v="Extended reciprocal circuit"/>
    <n v="3500"/>
    <n v="8864"/>
    <n v="2.5325714285714285"/>
    <x v="1"/>
    <n v="36.032520325203251"/>
    <n v="246"/>
    <x v="1"/>
    <s v="USD"/>
    <x v="160"/>
    <x v="157"/>
    <b v="0"/>
    <b v="1"/>
    <s v="photography/photography books"/>
    <x v="7"/>
    <x v="2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x v="161"/>
    <x v="158"/>
    <b v="0"/>
    <b v="0"/>
    <s v="theater/plays"/>
    <x v="3"/>
    <x v="1"/>
  </r>
  <r>
    <n v="165"/>
    <s v="Cordova Ltd"/>
    <s v="Synergized radical product"/>
    <n v="90400"/>
    <n v="110279"/>
    <n v="1.2199004424778761"/>
    <x v="1"/>
    <n v="44.005985634477256"/>
    <n v="2506"/>
    <x v="1"/>
    <s v="USD"/>
    <x v="162"/>
    <x v="159"/>
    <b v="0"/>
    <b v="0"/>
    <s v="technology/web"/>
    <x v="2"/>
    <x v="13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x v="163"/>
    <x v="160"/>
    <b v="0"/>
    <b v="0"/>
    <s v="photography/photography books"/>
    <x v="7"/>
    <x v="2"/>
  </r>
  <r>
    <n v="167"/>
    <s v="Cruz-Ward"/>
    <s v="Robust content-based emulation"/>
    <n v="2600"/>
    <n v="10804"/>
    <n v="4.155384615384615"/>
    <x v="1"/>
    <n v="74"/>
    <n v="146"/>
    <x v="2"/>
    <s v="AUD"/>
    <x v="164"/>
    <x v="161"/>
    <b v="0"/>
    <b v="0"/>
    <s v="theater/plays"/>
    <x v="3"/>
    <x v="6"/>
  </r>
  <r>
    <n v="168"/>
    <s v="Hernandez Group"/>
    <s v="Ergonomic uniform open system"/>
    <n v="128100"/>
    <n v="40107"/>
    <n v="0.3130913348946136"/>
    <x v="0"/>
    <n v="41.996858638743454"/>
    <n v="955"/>
    <x v="3"/>
    <s v="DKK"/>
    <x v="165"/>
    <x v="162"/>
    <b v="0"/>
    <b v="1"/>
    <s v="music/indie rock"/>
    <x v="1"/>
    <x v="11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x v="166"/>
    <x v="163"/>
    <b v="0"/>
    <b v="1"/>
    <s v="film &amp; video/shorts"/>
    <x v="4"/>
    <x v="6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x v="167"/>
    <x v="164"/>
    <b v="0"/>
    <b v="0"/>
    <s v="music/indie rock"/>
    <x v="1"/>
    <x v="18"/>
  </r>
  <r>
    <n v="171"/>
    <s v="Blair Group"/>
    <s v="Public-key 3rdgeneration budgetary management"/>
    <n v="4900"/>
    <n v="521"/>
    <n v="0.1063265306122449"/>
    <x v="0"/>
    <n v="104.2"/>
    <n v="5"/>
    <x v="1"/>
    <s v="USD"/>
    <x v="168"/>
    <x v="165"/>
    <b v="0"/>
    <b v="0"/>
    <s v="publishing/translations"/>
    <x v="5"/>
    <x v="3"/>
  </r>
  <r>
    <n v="172"/>
    <s v="Nixon Inc"/>
    <s v="Centralized national firmware"/>
    <n v="800"/>
    <n v="663"/>
    <n v="0.82874999999999999"/>
    <x v="0"/>
    <n v="25.5"/>
    <n v="26"/>
    <x v="1"/>
    <s v="USD"/>
    <x v="169"/>
    <x v="166"/>
    <b v="0"/>
    <b v="1"/>
    <s v="film &amp; video/documentary"/>
    <x v="4"/>
    <x v="2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x v="170"/>
    <x v="167"/>
    <b v="0"/>
    <b v="0"/>
    <s v="theater/plays"/>
    <x v="3"/>
    <x v="7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x v="171"/>
    <x v="168"/>
    <b v="0"/>
    <b v="1"/>
    <s v="technology/wearables"/>
    <x v="2"/>
    <x v="2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x v="172"/>
    <x v="169"/>
    <b v="0"/>
    <b v="0"/>
    <s v="theater/plays"/>
    <x v="3"/>
    <x v="2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x v="173"/>
    <x v="170"/>
    <b v="0"/>
    <b v="0"/>
    <s v="theater/plays"/>
    <x v="3"/>
    <x v="2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x v="174"/>
    <x v="171"/>
    <b v="0"/>
    <b v="0"/>
    <s v="theater/plays"/>
    <x v="3"/>
    <x v="14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x v="175"/>
    <x v="172"/>
    <b v="0"/>
    <b v="0"/>
    <s v="food/food trucks"/>
    <x v="0"/>
    <x v="2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x v="176"/>
    <x v="173"/>
    <b v="0"/>
    <b v="1"/>
    <s v="theater/plays"/>
    <x v="3"/>
    <x v="7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x v="177"/>
    <x v="174"/>
    <b v="0"/>
    <b v="0"/>
    <s v="technology/wearables"/>
    <x v="2"/>
    <x v="1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x v="179"/>
    <x v="176"/>
    <b v="0"/>
    <b v="0"/>
    <s v="theater/plays"/>
    <x v="3"/>
    <x v="0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x v="180"/>
    <x v="177"/>
    <b v="0"/>
    <b v="0"/>
    <s v="music/rock"/>
    <x v="1"/>
    <x v="2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x v="181"/>
    <x v="178"/>
    <b v="0"/>
    <b v="0"/>
    <s v="theater/plays"/>
    <x v="3"/>
    <x v="19"/>
  </r>
  <r>
    <n v="185"/>
    <s v="Bailey PLC"/>
    <s v="Innovative actuating conglomeration"/>
    <n v="1000"/>
    <n v="718"/>
    <n v="0.71799999999999997"/>
    <x v="0"/>
    <n v="37.789473684210527"/>
    <n v="19"/>
    <x v="1"/>
    <s v="USD"/>
    <x v="182"/>
    <x v="179"/>
    <b v="0"/>
    <b v="0"/>
    <s v="film &amp; video/television"/>
    <x v="4"/>
    <x v="2"/>
  </r>
  <r>
    <n v="186"/>
    <s v="Parker Group"/>
    <s v="Grass-roots foreground policy"/>
    <n v="88800"/>
    <n v="28358"/>
    <n v="0.31934684684684683"/>
    <x v="0"/>
    <n v="32.006772009029348"/>
    <n v="886"/>
    <x v="1"/>
    <s v="USD"/>
    <x v="183"/>
    <x v="180"/>
    <b v="0"/>
    <b v="0"/>
    <s v="theater/plays"/>
    <x v="3"/>
    <x v="11"/>
  </r>
  <r>
    <n v="187"/>
    <s v="Fox Group"/>
    <s v="Horizontal transitional paradigm"/>
    <n v="60200"/>
    <n v="138384"/>
    <n v="2.2987375415282392"/>
    <x v="1"/>
    <n v="95.966712898751737"/>
    <n v="1442"/>
    <x v="0"/>
    <s v="CAD"/>
    <x v="184"/>
    <x v="181"/>
    <b v="0"/>
    <b v="1"/>
    <s v="film &amp; video/shorts"/>
    <x v="4"/>
    <x v="2"/>
  </r>
  <r>
    <n v="188"/>
    <s v="Walker, Jones and Rodriguez"/>
    <s v="Networked didactic info-mediaries"/>
    <n v="8200"/>
    <n v="2625"/>
    <n v="0.3201219512195122"/>
    <x v="0"/>
    <n v="75"/>
    <n v="35"/>
    <x v="6"/>
    <s v="EUR"/>
    <x v="185"/>
    <x v="182"/>
    <b v="0"/>
    <b v="0"/>
    <s v="theater/plays"/>
    <x v="3"/>
    <x v="2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x v="186"/>
    <x v="183"/>
    <b v="0"/>
    <b v="0"/>
    <s v="theater/plays"/>
    <x v="3"/>
    <x v="2"/>
  </r>
  <r>
    <n v="190"/>
    <s v="Cook LLC"/>
    <s v="Up-sized dynamic throughput"/>
    <n v="3700"/>
    <n v="2538"/>
    <n v="0.68594594594594593"/>
    <x v="0"/>
    <n v="105.75"/>
    <n v="24"/>
    <x v="1"/>
    <s v="USD"/>
    <x v="187"/>
    <x v="184"/>
    <b v="0"/>
    <b v="1"/>
    <s v="theater/plays"/>
    <x v="3"/>
    <x v="2"/>
  </r>
  <r>
    <n v="191"/>
    <s v="Sutton PLC"/>
    <s v="Mandatory reciprocal superstructure"/>
    <n v="8400"/>
    <n v="3188"/>
    <n v="0.37952380952380954"/>
    <x v="0"/>
    <n v="37.069767441860463"/>
    <n v="86"/>
    <x v="6"/>
    <s v="EUR"/>
    <x v="188"/>
    <x v="185"/>
    <b v="0"/>
    <b v="0"/>
    <s v="theater/plays"/>
    <x v="3"/>
    <x v="0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x v="189"/>
    <x v="186"/>
    <b v="0"/>
    <b v="0"/>
    <s v="music/rock"/>
    <x v="1"/>
    <x v="6"/>
  </r>
  <r>
    <n v="193"/>
    <s v="Calhoun, Rogers and Long"/>
    <s v="Progressive discrete hub"/>
    <n v="6600"/>
    <n v="3012"/>
    <n v="0.45636363636363636"/>
    <x v="0"/>
    <n v="46.338461538461537"/>
    <n v="65"/>
    <x v="1"/>
    <s v="USD"/>
    <x v="190"/>
    <x v="187"/>
    <b v="1"/>
    <b v="0"/>
    <s v="music/indie rock"/>
    <x v="1"/>
    <x v="16"/>
  </r>
  <r>
    <n v="194"/>
    <s v="Sandoval Group"/>
    <s v="Assimilated multi-tasking archive"/>
    <n v="7100"/>
    <n v="8716"/>
    <n v="1.227605633802817"/>
    <x v="1"/>
    <n v="69.174603174603178"/>
    <n v="126"/>
    <x v="1"/>
    <s v="USD"/>
    <x v="191"/>
    <x v="188"/>
    <b v="0"/>
    <b v="0"/>
    <s v="music/metal"/>
    <x v="1"/>
    <x v="4"/>
  </r>
  <r>
    <n v="195"/>
    <s v="Smith and Sons"/>
    <s v="Upgradable high-level solution"/>
    <n v="15800"/>
    <n v="57157"/>
    <n v="3.61753164556962"/>
    <x v="1"/>
    <n v="109.07824427480917"/>
    <n v="524"/>
    <x v="1"/>
    <s v="USD"/>
    <x v="192"/>
    <x v="189"/>
    <b v="0"/>
    <b v="0"/>
    <s v="music/electric music"/>
    <x v="1"/>
    <x v="7"/>
  </r>
  <r>
    <n v="196"/>
    <s v="King Inc"/>
    <s v="Organic bandwidth-monitored frame"/>
    <n v="8200"/>
    <n v="5178"/>
    <n v="0.63146341463414635"/>
    <x v="0"/>
    <n v="51.78"/>
    <n v="100"/>
    <x v="3"/>
    <s v="DKK"/>
    <x v="173"/>
    <x v="190"/>
    <b v="0"/>
    <b v="0"/>
    <s v="technology/wearables"/>
    <x v="2"/>
    <x v="5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x v="193"/>
    <x v="191"/>
    <b v="0"/>
    <b v="0"/>
    <s v="film &amp; video/drama"/>
    <x v="4"/>
    <x v="4"/>
  </r>
  <r>
    <n v="198"/>
    <s v="Palmer Inc"/>
    <s v="Universal multi-state capability"/>
    <n v="63200"/>
    <n v="6041"/>
    <n v="9.5585443037974685E-2"/>
    <x v="0"/>
    <n v="35.958333333333336"/>
    <n v="168"/>
    <x v="1"/>
    <s v="USD"/>
    <x v="194"/>
    <x v="192"/>
    <b v="0"/>
    <b v="0"/>
    <s v="music/electric music"/>
    <x v="1"/>
    <x v="0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x v="195"/>
    <x v="193"/>
    <b v="0"/>
    <b v="0"/>
    <s v="music/rock"/>
    <x v="1"/>
    <x v="2"/>
  </r>
  <r>
    <n v="200"/>
    <s v="Becker, Rice and White"/>
    <s v="Reduced dedicated capability"/>
    <n v="100"/>
    <n v="2"/>
    <n v="0.02"/>
    <x v="0"/>
    <n v="2"/>
    <n v="1"/>
    <x v="0"/>
    <s v="CAD"/>
    <x v="152"/>
    <x v="194"/>
    <b v="0"/>
    <b v="0"/>
    <s v="theater/plays"/>
    <x v="3"/>
    <x v="1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x v="196"/>
    <x v="195"/>
    <b v="0"/>
    <b v="0"/>
    <s v="technology/web"/>
    <x v="2"/>
    <x v="14"/>
  </r>
  <r>
    <n v="202"/>
    <s v="Mcknight-Freeman"/>
    <s v="Upgradable scalable methodology"/>
    <n v="8300"/>
    <n v="6543"/>
    <n v="0.78831325301204824"/>
    <x v="3"/>
    <n v="79.792682926829272"/>
    <n v="82"/>
    <x v="1"/>
    <s v="USD"/>
    <x v="197"/>
    <x v="196"/>
    <b v="0"/>
    <b v="0"/>
    <s v="food/food trucks"/>
    <x v="0"/>
    <x v="2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x v="198"/>
    <x v="197"/>
    <b v="0"/>
    <b v="0"/>
    <s v="theater/plays"/>
    <x v="3"/>
    <x v="17"/>
  </r>
  <r>
    <n v="204"/>
    <s v="Daniel-Luna"/>
    <s v="Mandatory multimedia leverage"/>
    <n v="75000"/>
    <n v="2529"/>
    <n v="3.372E-2"/>
    <x v="0"/>
    <n v="63.225000000000001"/>
    <n v="40"/>
    <x v="1"/>
    <s v="USD"/>
    <x v="199"/>
    <x v="198"/>
    <b v="0"/>
    <b v="0"/>
    <s v="music/jazz"/>
    <x v="1"/>
    <x v="2"/>
  </r>
  <r>
    <n v="205"/>
    <s v="Weaver-Marquez"/>
    <s v="Focused analyzing circuit"/>
    <n v="1300"/>
    <n v="5614"/>
    <n v="4.3184615384615386"/>
    <x v="1"/>
    <n v="70.174999999999997"/>
    <n v="80"/>
    <x v="1"/>
    <s v="USD"/>
    <x v="200"/>
    <x v="199"/>
    <b v="1"/>
    <b v="0"/>
    <s v="theater/plays"/>
    <x v="3"/>
    <x v="12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x v="201"/>
    <x v="200"/>
    <b v="0"/>
    <b v="0"/>
    <s v="publishing/fiction"/>
    <x v="5"/>
    <x v="0"/>
  </r>
  <r>
    <n v="207"/>
    <s v="Carney-Anderson"/>
    <s v="Digitized 5thgeneration knowledgebase"/>
    <n v="1000"/>
    <n v="4257"/>
    <n v="4.2569999999999997"/>
    <x v="1"/>
    <n v="99"/>
    <n v="43"/>
    <x v="1"/>
    <s v="USD"/>
    <x v="202"/>
    <x v="201"/>
    <b v="0"/>
    <b v="1"/>
    <s v="music/rock"/>
    <x v="1"/>
    <x v="3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x v="203"/>
    <x v="202"/>
    <b v="0"/>
    <b v="0"/>
    <s v="film &amp; video/documentary"/>
    <x v="4"/>
    <x v="3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x v="204"/>
    <x v="203"/>
    <b v="0"/>
    <b v="0"/>
    <s v="film &amp; video/documentary"/>
    <x v="4"/>
    <x v="22"/>
  </r>
  <r>
    <n v="210"/>
    <s v="Schultz Inc"/>
    <s v="Synergistic tertiary time-frame"/>
    <n v="9400"/>
    <n v="6338"/>
    <n v="0.67425531914893622"/>
    <x v="0"/>
    <n v="28.044247787610619"/>
    <n v="226"/>
    <x v="3"/>
    <s v="DKK"/>
    <x v="205"/>
    <x v="204"/>
    <b v="0"/>
    <b v="0"/>
    <s v="film &amp; video/science fiction"/>
    <x v="4"/>
    <x v="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x v="206"/>
    <x v="205"/>
    <b v="0"/>
    <b v="0"/>
    <s v="theater/plays"/>
    <x v="3"/>
    <x v="2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x v="207"/>
    <x v="206"/>
    <b v="0"/>
    <b v="0"/>
    <s v="theater/plays"/>
    <x v="3"/>
    <x v="6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x v="208"/>
    <x v="207"/>
    <b v="0"/>
    <b v="1"/>
    <s v="music/indie rock"/>
    <x v="1"/>
    <x v="0"/>
  </r>
  <r>
    <n v="214"/>
    <s v="Sullivan Group"/>
    <s v="Open-source fresh-thinking policy"/>
    <n v="1400"/>
    <n v="14324"/>
    <n v="10.231428571428571"/>
    <x v="1"/>
    <n v="86.812121212121212"/>
    <n v="165"/>
    <x v="1"/>
    <s v="USD"/>
    <x v="209"/>
    <x v="208"/>
    <b v="0"/>
    <b v="0"/>
    <s v="music/rock"/>
    <x v="1"/>
    <x v="2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x v="210"/>
    <x v="209"/>
    <b v="0"/>
    <b v="0"/>
    <s v="theater/plays"/>
    <x v="3"/>
    <x v="2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x v="211"/>
    <x v="210"/>
    <b v="0"/>
    <b v="0"/>
    <s v="theater/plays"/>
    <x v="3"/>
    <x v="22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x v="212"/>
    <x v="211"/>
    <b v="0"/>
    <b v="0"/>
    <s v="film &amp; video/science fiction"/>
    <x v="4"/>
    <x v="11"/>
  </r>
  <r>
    <n v="218"/>
    <s v="Price-Rodriguez"/>
    <s v="Adaptive logistical initiative"/>
    <n v="5700"/>
    <n v="12309"/>
    <n v="2.1594736842105262"/>
    <x v="1"/>
    <n v="31.005037783375315"/>
    <n v="397"/>
    <x v="4"/>
    <s v="GBP"/>
    <x v="213"/>
    <x v="212"/>
    <b v="0"/>
    <b v="1"/>
    <s v="film &amp; video/shorts"/>
    <x v="4"/>
    <x v="9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x v="214"/>
    <x v="213"/>
    <b v="0"/>
    <b v="0"/>
    <s v="film &amp; video/animation"/>
    <x v="4"/>
    <x v="2"/>
  </r>
  <r>
    <n v="220"/>
    <s v="Owens-Le"/>
    <s v="Focused composite approach"/>
    <n v="7900"/>
    <n v="667"/>
    <n v="8.4430379746835441E-2"/>
    <x v="0"/>
    <n v="39.235294117647058"/>
    <n v="17"/>
    <x v="1"/>
    <s v="USD"/>
    <x v="215"/>
    <x v="214"/>
    <b v="1"/>
    <b v="0"/>
    <s v="theater/plays"/>
    <x v="3"/>
    <x v="14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x v="216"/>
    <x v="215"/>
    <b v="1"/>
    <b v="0"/>
    <s v="food/food trucks"/>
    <x v="0"/>
    <x v="13"/>
  </r>
  <r>
    <n v="222"/>
    <s v="Johnson LLC"/>
    <s v="Cross-group cohesive circuit"/>
    <n v="4800"/>
    <n v="6623"/>
    <n v="1.3797916666666667"/>
    <x v="1"/>
    <n v="47.992753623188406"/>
    <n v="138"/>
    <x v="1"/>
    <s v="USD"/>
    <x v="217"/>
    <x v="216"/>
    <b v="0"/>
    <b v="0"/>
    <s v="photography/photography books"/>
    <x v="7"/>
    <x v="2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x v="218"/>
    <x v="217"/>
    <b v="0"/>
    <b v="0"/>
    <s v="theater/plays"/>
    <x v="3"/>
    <x v="22"/>
  </r>
  <r>
    <n v="224"/>
    <s v="Lester-Moore"/>
    <s v="Diverse analyzing definition"/>
    <n v="46300"/>
    <n v="186885"/>
    <n v="4.0363930885529156"/>
    <x v="1"/>
    <n v="51.999165275459099"/>
    <n v="3594"/>
    <x v="1"/>
    <s v="USD"/>
    <x v="219"/>
    <x v="218"/>
    <b v="0"/>
    <b v="0"/>
    <s v="film &amp; video/science fiction"/>
    <x v="4"/>
    <x v="0"/>
  </r>
  <r>
    <n v="225"/>
    <s v="Fox-Quinn"/>
    <s v="Enterprise-wide reciprocal success"/>
    <n v="67800"/>
    <n v="176398"/>
    <n v="2.6017404129793511"/>
    <x v="1"/>
    <n v="29.999659863945578"/>
    <n v="5880"/>
    <x v="1"/>
    <s v="USD"/>
    <x v="220"/>
    <x v="219"/>
    <b v="1"/>
    <b v="0"/>
    <s v="music/rock"/>
    <x v="1"/>
    <x v="13"/>
  </r>
  <r>
    <n v="226"/>
    <s v="Garcia Inc"/>
    <s v="Progressive neutral middleware"/>
    <n v="3000"/>
    <n v="10999"/>
    <n v="3.6663333333333332"/>
    <x v="1"/>
    <n v="98.205357142857139"/>
    <n v="112"/>
    <x v="1"/>
    <s v="USD"/>
    <x v="221"/>
    <x v="122"/>
    <b v="0"/>
    <b v="0"/>
    <s v="photography/photography books"/>
    <x v="7"/>
    <x v="20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x v="222"/>
    <x v="220"/>
    <b v="0"/>
    <b v="0"/>
    <s v="games/mobile games"/>
    <x v="6"/>
    <x v="9"/>
  </r>
  <r>
    <n v="228"/>
    <s v="Pineda Group"/>
    <s v="Exclusive real-time protocol"/>
    <n v="137900"/>
    <n v="165352"/>
    <n v="1.1990717911530093"/>
    <x v="1"/>
    <n v="66.998379254457049"/>
    <n v="2468"/>
    <x v="1"/>
    <s v="USD"/>
    <x v="172"/>
    <x v="221"/>
    <b v="0"/>
    <b v="0"/>
    <s v="film &amp; video/animation"/>
    <x v="4"/>
    <x v="2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x v="223"/>
    <x v="222"/>
    <b v="0"/>
    <b v="1"/>
    <s v="games/mobile games"/>
    <x v="6"/>
    <x v="1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x v="224"/>
    <x v="223"/>
    <b v="0"/>
    <b v="0"/>
    <s v="games/video games"/>
    <x v="6"/>
    <x v="2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x v="225"/>
    <x v="224"/>
    <b v="0"/>
    <b v="0"/>
    <s v="theater/plays"/>
    <x v="3"/>
    <x v="2"/>
  </r>
  <r>
    <n v="232"/>
    <s v="Davis-Rodriguez"/>
    <s v="Progressive secondary portal"/>
    <n v="3400"/>
    <n v="5823"/>
    <n v="1.7126470588235294"/>
    <x v="1"/>
    <n v="63.293478260869563"/>
    <n v="92"/>
    <x v="1"/>
    <s v="USD"/>
    <x v="226"/>
    <x v="225"/>
    <b v="0"/>
    <b v="0"/>
    <s v="theater/plays"/>
    <x v="3"/>
    <x v="9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x v="228"/>
    <x v="227"/>
    <b v="0"/>
    <b v="1"/>
    <s v="games/video games"/>
    <x v="6"/>
    <x v="9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x v="229"/>
    <x v="228"/>
    <b v="0"/>
    <b v="0"/>
    <s v="film &amp; video/animation"/>
    <x v="4"/>
    <x v="0"/>
  </r>
  <r>
    <n v="236"/>
    <s v="Gallegos-Cobb"/>
    <s v="Object-based directional function"/>
    <n v="39500"/>
    <n v="4323"/>
    <n v="0.10944303797468355"/>
    <x v="0"/>
    <n v="75.84210526315789"/>
    <n v="57"/>
    <x v="2"/>
    <s v="AUD"/>
    <x v="230"/>
    <x v="229"/>
    <b v="0"/>
    <b v="1"/>
    <s v="music/rock"/>
    <x v="1"/>
    <x v="9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x v="231"/>
    <x v="230"/>
    <b v="0"/>
    <b v="0"/>
    <s v="film &amp; video/animation"/>
    <x v="4"/>
    <x v="2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x v="232"/>
    <x v="231"/>
    <b v="0"/>
    <b v="1"/>
    <s v="theater/plays"/>
    <x v="3"/>
    <x v="7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x v="233"/>
    <x v="232"/>
    <b v="0"/>
    <b v="0"/>
    <s v="technology/wearables"/>
    <x v="2"/>
    <x v="2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x v="194"/>
    <x v="233"/>
    <b v="0"/>
    <b v="0"/>
    <s v="theater/plays"/>
    <x v="3"/>
    <x v="8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x v="234"/>
    <x v="234"/>
    <b v="0"/>
    <b v="1"/>
    <s v="publishing/nonfiction"/>
    <x v="5"/>
    <x v="0"/>
  </r>
  <r>
    <n v="242"/>
    <s v="Hill, Martin and Garcia"/>
    <s v="Sharable scalable core"/>
    <n v="8400"/>
    <n v="10729"/>
    <n v="1.2772619047619047"/>
    <x v="1"/>
    <n v="42.915999999999997"/>
    <n v="250"/>
    <x v="1"/>
    <s v="USD"/>
    <x v="235"/>
    <x v="235"/>
    <b v="0"/>
    <b v="1"/>
    <s v="music/rock"/>
    <x v="1"/>
    <x v="2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x v="236"/>
    <x v="236"/>
    <b v="0"/>
    <b v="0"/>
    <s v="theater/plays"/>
    <x v="3"/>
    <x v="2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x v="237"/>
    <x v="237"/>
    <b v="0"/>
    <b v="0"/>
    <s v="theater/plays"/>
    <x v="3"/>
    <x v="2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x v="238"/>
    <x v="238"/>
    <b v="0"/>
    <b v="0"/>
    <s v="theater/plays"/>
    <x v="3"/>
    <x v="1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x v="239"/>
    <x v="239"/>
    <b v="0"/>
    <b v="0"/>
    <s v="technology/web"/>
    <x v="2"/>
    <x v="1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x v="240"/>
    <x v="240"/>
    <b v="0"/>
    <b v="1"/>
    <s v="publishing/fiction"/>
    <x v="5"/>
    <x v="20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x v="241"/>
    <x v="241"/>
    <b v="0"/>
    <b v="0"/>
    <s v="games/mobile games"/>
    <x v="6"/>
    <x v="18"/>
  </r>
  <r>
    <n v="249"/>
    <s v="Avila-Nelson"/>
    <s v="Up-sized intermediate website"/>
    <n v="61500"/>
    <n v="168095"/>
    <n v="2.7332520325203253"/>
    <x v="1"/>
    <n v="26.000773395204948"/>
    <n v="6465"/>
    <x v="1"/>
    <s v="USD"/>
    <x v="242"/>
    <x v="242"/>
    <b v="0"/>
    <b v="0"/>
    <s v="publishing/translations"/>
    <x v="5"/>
    <x v="0"/>
  </r>
  <r>
    <n v="250"/>
    <s v="Robbins and Sons"/>
    <s v="Future-proofed directional synergy"/>
    <n v="100"/>
    <n v="3"/>
    <n v="0.03"/>
    <x v="0"/>
    <n v="3"/>
    <n v="1"/>
    <x v="1"/>
    <s v="USD"/>
    <x v="67"/>
    <x v="243"/>
    <b v="0"/>
    <b v="0"/>
    <s v="music/rock"/>
    <x v="1"/>
    <x v="2"/>
  </r>
  <r>
    <n v="251"/>
    <s v="Singleton Ltd"/>
    <s v="Enhanced user-facing function"/>
    <n v="7100"/>
    <n v="3840"/>
    <n v="0.54084507042253516"/>
    <x v="0"/>
    <n v="38.019801980198018"/>
    <n v="101"/>
    <x v="1"/>
    <s v="USD"/>
    <x v="243"/>
    <x v="244"/>
    <b v="0"/>
    <b v="0"/>
    <s v="theater/plays"/>
    <x v="3"/>
    <x v="2"/>
  </r>
  <r>
    <n v="252"/>
    <s v="Perez PLC"/>
    <s v="Operative bandwidth-monitored interface"/>
    <n v="1000"/>
    <n v="6263"/>
    <n v="6.2629999999999999"/>
    <x v="1"/>
    <n v="106.15254237288136"/>
    <n v="59"/>
    <x v="1"/>
    <s v="USD"/>
    <x v="244"/>
    <x v="245"/>
    <b v="0"/>
    <b v="0"/>
    <s v="theater/plays"/>
    <x v="3"/>
    <x v="5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x v="245"/>
    <x v="246"/>
    <b v="0"/>
    <b v="0"/>
    <s v="film &amp; video/drama"/>
    <x v="4"/>
    <x v="8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x v="246"/>
    <x v="247"/>
    <b v="0"/>
    <b v="0"/>
    <s v="publishing/nonfiction"/>
    <x v="5"/>
    <x v="0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x v="247"/>
    <x v="248"/>
    <b v="0"/>
    <b v="1"/>
    <s v="music/rock"/>
    <x v="1"/>
    <x v="0"/>
  </r>
  <r>
    <n v="256"/>
    <s v="Smith-Reid"/>
    <s v="Optimized actuating toolset"/>
    <n v="4100"/>
    <n v="959"/>
    <n v="0.23390243902439026"/>
    <x v="0"/>
    <n v="63.93333333333333"/>
    <n v="15"/>
    <x v="4"/>
    <s v="GBP"/>
    <x v="248"/>
    <x v="249"/>
    <b v="0"/>
    <b v="0"/>
    <s v="music/rock"/>
    <x v="1"/>
    <x v="2"/>
  </r>
  <r>
    <n v="257"/>
    <s v="Williams Inc"/>
    <s v="Decentralized exuding strategy"/>
    <n v="5700"/>
    <n v="8322"/>
    <n v="1.46"/>
    <x v="1"/>
    <n v="90.456521739130437"/>
    <n v="92"/>
    <x v="1"/>
    <s v="USD"/>
    <x v="249"/>
    <x v="250"/>
    <b v="0"/>
    <b v="0"/>
    <s v="theater/plays"/>
    <x v="3"/>
    <x v="2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x v="250"/>
    <x v="251"/>
    <b v="0"/>
    <b v="1"/>
    <s v="theater/plays"/>
    <x v="3"/>
    <x v="1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x v="251"/>
    <x v="252"/>
    <b v="1"/>
    <b v="0"/>
    <s v="photography/photography books"/>
    <x v="7"/>
    <x v="0"/>
  </r>
  <r>
    <n v="260"/>
    <s v="Allen-Jones"/>
    <s v="Centralized modular initiative"/>
    <n v="6300"/>
    <n v="9935"/>
    <n v="1.5769841269841269"/>
    <x v="1"/>
    <n v="38.065134099616856"/>
    <n v="261"/>
    <x v="1"/>
    <s v="USD"/>
    <x v="136"/>
    <x v="253"/>
    <b v="0"/>
    <b v="0"/>
    <s v="music/rock"/>
    <x v="1"/>
    <x v="0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x v="252"/>
    <x v="254"/>
    <b v="0"/>
    <b v="1"/>
    <s v="music/rock"/>
    <x v="1"/>
    <x v="6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x v="253"/>
    <x v="255"/>
    <b v="0"/>
    <b v="1"/>
    <s v="music/indie rock"/>
    <x v="1"/>
    <x v="13"/>
  </r>
  <r>
    <n v="263"/>
    <s v="Walker Ltd"/>
    <s v="Organic eco-centric success"/>
    <n v="2900"/>
    <n v="10756"/>
    <n v="3.7089655172413791"/>
    <x v="1"/>
    <n v="54.050251256281406"/>
    <n v="199"/>
    <x v="1"/>
    <s v="USD"/>
    <x v="254"/>
    <x v="256"/>
    <b v="0"/>
    <b v="0"/>
    <s v="photography/photography books"/>
    <x v="7"/>
    <x v="2"/>
  </r>
  <r>
    <n v="264"/>
    <s v="Gordon PLC"/>
    <s v="Virtual reciprocal policy"/>
    <n v="45600"/>
    <n v="165375"/>
    <n v="3.6266447368421053"/>
    <x v="1"/>
    <n v="30.002721335268504"/>
    <n v="5512"/>
    <x v="1"/>
    <s v="USD"/>
    <x v="255"/>
    <x v="257"/>
    <b v="0"/>
    <b v="0"/>
    <s v="theater/plays"/>
    <x v="3"/>
    <x v="2"/>
  </r>
  <r>
    <n v="265"/>
    <s v="Lee and Sons"/>
    <s v="Persevering interactive emulation"/>
    <n v="4900"/>
    <n v="6031"/>
    <n v="1.2308163265306122"/>
    <x v="1"/>
    <n v="70.127906976744185"/>
    <n v="86"/>
    <x v="1"/>
    <s v="USD"/>
    <x v="256"/>
    <x v="258"/>
    <b v="0"/>
    <b v="0"/>
    <s v="theater/plays"/>
    <x v="3"/>
    <x v="17"/>
  </r>
  <r>
    <n v="266"/>
    <s v="Cole LLC"/>
    <s v="Proactive responsive emulation"/>
    <n v="111900"/>
    <n v="85902"/>
    <n v="0.76766756032171579"/>
    <x v="0"/>
    <n v="26.996228786926462"/>
    <n v="3182"/>
    <x v="6"/>
    <s v="EUR"/>
    <x v="257"/>
    <x v="259"/>
    <b v="0"/>
    <b v="1"/>
    <s v="music/jazz"/>
    <x v="1"/>
    <x v="2"/>
  </r>
  <r>
    <n v="267"/>
    <s v="Acosta PLC"/>
    <s v="Extended eco-centric function"/>
    <n v="61600"/>
    <n v="143910"/>
    <n v="2.3362012987012988"/>
    <x v="1"/>
    <n v="51.990606936416185"/>
    <n v="2768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x v="259"/>
    <x v="261"/>
    <b v="0"/>
    <b v="0"/>
    <s v="film &amp; video/documentary"/>
    <x v="4"/>
    <x v="19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x v="260"/>
    <x v="262"/>
    <b v="0"/>
    <b v="0"/>
    <s v="film &amp; video/television"/>
    <x v="4"/>
    <x v="10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x v="261"/>
    <x v="263"/>
    <b v="0"/>
    <b v="0"/>
    <s v="games/video games"/>
    <x v="6"/>
    <x v="13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x v="262"/>
    <x v="264"/>
    <b v="0"/>
    <b v="0"/>
    <s v="photography/photography books"/>
    <x v="7"/>
    <x v="2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x v="263"/>
    <x v="265"/>
    <b v="0"/>
    <b v="1"/>
    <s v="theater/plays"/>
    <x v="3"/>
    <x v="2"/>
  </r>
  <r>
    <n v="273"/>
    <s v="Thomas and Sons"/>
    <s v="Re-engineered heuristic forecast"/>
    <n v="7800"/>
    <n v="10704"/>
    <n v="1.3723076923076922"/>
    <x v="1"/>
    <n v="37.957446808510639"/>
    <n v="282"/>
    <x v="0"/>
    <s v="CAD"/>
    <x v="264"/>
    <x v="266"/>
    <b v="0"/>
    <b v="0"/>
    <s v="theater/plays"/>
    <x v="3"/>
    <x v="2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x v="265"/>
    <x v="267"/>
    <b v="0"/>
    <b v="0"/>
    <s v="theater/plays"/>
    <x v="3"/>
    <x v="18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x v="266"/>
    <x v="153"/>
    <b v="0"/>
    <b v="0"/>
    <s v="publishing/translations"/>
    <x v="5"/>
    <x v="10"/>
  </r>
  <r>
    <n v="276"/>
    <s v="Fields Ltd"/>
    <s v="Front-line foreground project"/>
    <n v="5500"/>
    <n v="5324"/>
    <n v="0.96799999999999997"/>
    <x v="0"/>
    <n v="40.030075187969928"/>
    <n v="133"/>
    <x v="1"/>
    <s v="USD"/>
    <x v="267"/>
    <x v="268"/>
    <b v="0"/>
    <b v="1"/>
    <s v="games/video games"/>
    <x v="6"/>
    <x v="2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x v="268"/>
    <x v="269"/>
    <b v="0"/>
    <b v="0"/>
    <s v="theater/plays"/>
    <x v="3"/>
    <x v="1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x v="270"/>
    <x v="271"/>
    <b v="0"/>
    <b v="0"/>
    <s v="theater/plays"/>
    <x v="3"/>
    <x v="9"/>
  </r>
  <r>
    <n v="280"/>
    <s v="Braun PLC"/>
    <s v="Function-based high-level infrastructure"/>
    <n v="2500"/>
    <n v="14536"/>
    <n v="5.8144"/>
    <x v="1"/>
    <n v="36.987277353689571"/>
    <n v="393"/>
    <x v="1"/>
    <s v="USD"/>
    <x v="271"/>
    <x v="272"/>
    <b v="0"/>
    <b v="0"/>
    <s v="film &amp; video/animation"/>
    <x v="4"/>
    <x v="2"/>
  </r>
  <r>
    <n v="281"/>
    <s v="Drake PLC"/>
    <s v="Profound object-oriented paradigm"/>
    <n v="164500"/>
    <n v="150552"/>
    <n v="0.91520972644376897"/>
    <x v="0"/>
    <n v="73.012609117361791"/>
    <n v="2062"/>
    <x v="1"/>
    <s v="USD"/>
    <x v="272"/>
    <x v="273"/>
    <b v="0"/>
    <b v="1"/>
    <s v="theater/plays"/>
    <x v="3"/>
    <x v="19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x v="73"/>
    <x v="274"/>
    <b v="0"/>
    <b v="1"/>
    <s v="film &amp; video/television"/>
    <x v="4"/>
    <x v="0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x v="275"/>
    <x v="276"/>
    <b v="0"/>
    <b v="0"/>
    <s v="theater/plays"/>
    <x v="3"/>
    <x v="2"/>
  </r>
  <r>
    <n v="286"/>
    <s v="Obrien-Aguirre"/>
    <s v="Devolved uniform complexity"/>
    <n v="112100"/>
    <n v="19557"/>
    <n v="0.17446030330062445"/>
    <x v="3"/>
    <n v="106.28804347826087"/>
    <n v="184"/>
    <x v="1"/>
    <s v="USD"/>
    <x v="276"/>
    <x v="72"/>
    <b v="0"/>
    <b v="0"/>
    <s v="theater/plays"/>
    <x v="3"/>
    <x v="4"/>
  </r>
  <r>
    <n v="287"/>
    <s v="Ferguson PLC"/>
    <s v="Public-key intangible superstructure"/>
    <n v="6300"/>
    <n v="13213"/>
    <n v="2.0973015873015872"/>
    <x v="1"/>
    <n v="75.07386363636364"/>
    <n v="176"/>
    <x v="1"/>
    <s v="USD"/>
    <x v="277"/>
    <x v="277"/>
    <b v="0"/>
    <b v="0"/>
    <s v="music/electric music"/>
    <x v="1"/>
    <x v="16"/>
  </r>
  <r>
    <n v="288"/>
    <s v="Garcia Ltd"/>
    <s v="Secured global success"/>
    <n v="5600"/>
    <n v="5476"/>
    <n v="0.97785714285714287"/>
    <x v="0"/>
    <n v="39.970802919708028"/>
    <n v="137"/>
    <x v="3"/>
    <s v="DKK"/>
    <x v="278"/>
    <x v="278"/>
    <b v="0"/>
    <b v="1"/>
    <s v="music/metal"/>
    <x v="1"/>
    <x v="2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x v="280"/>
    <x v="279"/>
    <b v="0"/>
    <b v="1"/>
    <s v="film &amp; video/documentary"/>
    <x v="4"/>
    <x v="1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x v="281"/>
    <x v="280"/>
    <b v="1"/>
    <b v="0"/>
    <s v="technology/web"/>
    <x v="2"/>
    <x v="14"/>
  </r>
  <r>
    <n v="292"/>
    <s v="Ho-Harris"/>
    <s v="Versatile cohesive encoding"/>
    <n v="7300"/>
    <n v="717"/>
    <n v="9.8219178082191785E-2"/>
    <x v="0"/>
    <n v="71.7"/>
    <n v="10"/>
    <x v="1"/>
    <s v="USD"/>
    <x v="282"/>
    <x v="281"/>
    <b v="0"/>
    <b v="0"/>
    <s v="food/food trucks"/>
    <x v="0"/>
    <x v="2"/>
  </r>
  <r>
    <n v="293"/>
    <s v="Ross Group"/>
    <s v="Organized executive solution"/>
    <n v="6500"/>
    <n v="1065"/>
    <n v="0.16384615384615384"/>
    <x v="3"/>
    <n v="33.28125"/>
    <n v="32"/>
    <x v="6"/>
    <s v="EUR"/>
    <x v="283"/>
    <x v="282"/>
    <b v="0"/>
    <b v="0"/>
    <s v="theater/plays"/>
    <x v="3"/>
    <x v="2"/>
  </r>
  <r>
    <n v="294"/>
    <s v="Turner-Davis"/>
    <s v="Automated local emulation"/>
    <n v="600"/>
    <n v="8038"/>
    <n v="13.396666666666667"/>
    <x v="1"/>
    <n v="43.923497267759565"/>
    <n v="183"/>
    <x v="1"/>
    <s v="USD"/>
    <x v="284"/>
    <x v="283"/>
    <b v="0"/>
    <b v="0"/>
    <s v="theater/plays"/>
    <x v="3"/>
    <x v="2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x v="285"/>
    <x v="284"/>
    <b v="0"/>
    <b v="0"/>
    <s v="theater/plays"/>
    <x v="3"/>
    <x v="2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x v="286"/>
    <x v="285"/>
    <b v="0"/>
    <b v="0"/>
    <s v="theater/plays"/>
    <x v="3"/>
    <x v="2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x v="287"/>
    <x v="286"/>
    <b v="0"/>
    <b v="1"/>
    <s v="theater/plays"/>
    <x v="3"/>
    <x v="0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x v="288"/>
    <x v="287"/>
    <b v="0"/>
    <b v="1"/>
    <s v="music/rock"/>
    <x v="1"/>
    <x v="14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x v="289"/>
    <x v="288"/>
    <b v="0"/>
    <b v="0"/>
    <s v="food/food trucks"/>
    <x v="0"/>
    <x v="8"/>
  </r>
  <r>
    <n v="300"/>
    <s v="Cooke PLC"/>
    <s v="Focused executive core"/>
    <n v="100"/>
    <n v="5"/>
    <n v="0.05"/>
    <x v="0"/>
    <n v="5"/>
    <n v="1"/>
    <x v="3"/>
    <s v="DKK"/>
    <x v="290"/>
    <x v="289"/>
    <b v="0"/>
    <b v="1"/>
    <s v="publishing/nonfiction"/>
    <x v="5"/>
    <x v="3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x v="291"/>
    <x v="290"/>
    <b v="0"/>
    <b v="0"/>
    <s v="film &amp; video/documentary"/>
    <x v="4"/>
    <x v="2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x v="292"/>
    <x v="18"/>
    <b v="0"/>
    <b v="0"/>
    <s v="theater/plays"/>
    <x v="3"/>
    <x v="6"/>
  </r>
  <r>
    <n v="303"/>
    <s v="Guerrero, Flores and Jenkins"/>
    <s v="Networked optimal architecture"/>
    <n v="3400"/>
    <n v="2809"/>
    <n v="0.82617647058823529"/>
    <x v="0"/>
    <n v="87.78125"/>
    <n v="32"/>
    <x v="1"/>
    <s v="USD"/>
    <x v="293"/>
    <x v="291"/>
    <b v="0"/>
    <b v="0"/>
    <s v="music/indie rock"/>
    <x v="1"/>
    <x v="3"/>
  </r>
  <r>
    <n v="304"/>
    <s v="Peterson PLC"/>
    <s v="User-friendly discrete benchmark"/>
    <n v="2100"/>
    <n v="11469"/>
    <n v="5.4614285714285717"/>
    <x v="1"/>
    <n v="80.767605633802816"/>
    <n v="142"/>
    <x v="1"/>
    <s v="USD"/>
    <x v="294"/>
    <x v="292"/>
    <b v="0"/>
    <b v="0"/>
    <s v="film &amp; video/documentary"/>
    <x v="4"/>
    <x v="2"/>
  </r>
  <r>
    <n v="305"/>
    <s v="Townsend Ltd"/>
    <s v="Grass-roots actuating policy"/>
    <n v="2800"/>
    <n v="8014"/>
    <n v="2.8621428571428571"/>
    <x v="1"/>
    <n v="94.28235294117647"/>
    <n v="85"/>
    <x v="1"/>
    <s v="USD"/>
    <x v="295"/>
    <x v="293"/>
    <b v="0"/>
    <b v="0"/>
    <s v="theater/plays"/>
    <x v="3"/>
    <x v="2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x v="296"/>
    <x v="294"/>
    <b v="0"/>
    <b v="1"/>
    <s v="theater/plays"/>
    <x v="3"/>
    <x v="12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x v="297"/>
    <x v="295"/>
    <b v="0"/>
    <b v="1"/>
    <s v="publishing/fiction"/>
    <x v="5"/>
    <x v="2"/>
  </r>
  <r>
    <n v="308"/>
    <s v="Davis Ltd"/>
    <s v="Grass-roots optimizing projection"/>
    <n v="118200"/>
    <n v="87560"/>
    <n v="0.74077834179357027"/>
    <x v="0"/>
    <n v="109.04109589041096"/>
    <n v="803"/>
    <x v="1"/>
    <s v="USD"/>
    <x v="298"/>
    <x v="296"/>
    <b v="0"/>
    <b v="0"/>
    <s v="theater/plays"/>
    <x v="3"/>
    <x v="6"/>
  </r>
  <r>
    <n v="309"/>
    <s v="Harris-Perry"/>
    <s v="User-centric 6thgeneration attitude"/>
    <n v="4100"/>
    <n v="3087"/>
    <n v="0.75292682926829269"/>
    <x v="3"/>
    <n v="41.16"/>
    <n v="75"/>
    <x v="1"/>
    <s v="USD"/>
    <x v="299"/>
    <x v="297"/>
    <b v="0"/>
    <b v="1"/>
    <s v="music/indie rock"/>
    <x v="1"/>
    <x v="10"/>
  </r>
  <r>
    <n v="310"/>
    <s v="Velazquez, Hunt and Ortiz"/>
    <s v="Switchable zero tolerance website"/>
    <n v="7800"/>
    <n v="1586"/>
    <n v="0.20333333333333334"/>
    <x v="0"/>
    <n v="99.125"/>
    <n v="16"/>
    <x v="1"/>
    <s v="USD"/>
    <x v="300"/>
    <x v="298"/>
    <b v="0"/>
    <b v="0"/>
    <s v="games/video games"/>
    <x v="6"/>
    <x v="2"/>
  </r>
  <r>
    <n v="311"/>
    <s v="Flores PLC"/>
    <s v="Focused real-time help-desk"/>
    <n v="6300"/>
    <n v="12812"/>
    <n v="2.0336507936507937"/>
    <x v="1"/>
    <n v="105.88429752066116"/>
    <n v="121"/>
    <x v="1"/>
    <s v="USD"/>
    <x v="247"/>
    <x v="299"/>
    <b v="0"/>
    <b v="0"/>
    <s v="theater/plays"/>
    <x v="3"/>
    <x v="2"/>
  </r>
  <r>
    <n v="312"/>
    <s v="Martinez LLC"/>
    <s v="Robust impactful approach"/>
    <n v="59100"/>
    <n v="183345"/>
    <n v="3.1022842639593908"/>
    <x v="1"/>
    <n v="48.996525921966864"/>
    <n v="3742"/>
    <x v="1"/>
    <s v="USD"/>
    <x v="244"/>
    <x v="300"/>
    <b v="0"/>
    <b v="0"/>
    <s v="theater/plays"/>
    <x v="3"/>
    <x v="0"/>
  </r>
  <r>
    <n v="313"/>
    <s v="Miller-Irwin"/>
    <s v="Secured maximized policy"/>
    <n v="2200"/>
    <n v="8697"/>
    <n v="3.9531818181818181"/>
    <x v="1"/>
    <n v="39"/>
    <n v="223"/>
    <x v="1"/>
    <s v="USD"/>
    <x v="301"/>
    <x v="301"/>
    <b v="0"/>
    <b v="0"/>
    <s v="music/rock"/>
    <x v="1"/>
    <x v="3"/>
  </r>
  <r>
    <n v="314"/>
    <s v="Sanchez-Morgan"/>
    <s v="Realigned upward-trending strategy"/>
    <n v="1400"/>
    <n v="4126"/>
    <n v="2.9471428571428571"/>
    <x v="1"/>
    <n v="31.022556390977442"/>
    <n v="133"/>
    <x v="1"/>
    <s v="USD"/>
    <x v="188"/>
    <x v="162"/>
    <b v="0"/>
    <b v="1"/>
    <s v="film &amp; video/documentary"/>
    <x v="4"/>
    <x v="2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x v="302"/>
    <x v="302"/>
    <b v="0"/>
    <b v="0"/>
    <s v="theater/plays"/>
    <x v="3"/>
    <x v="14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x v="303"/>
    <x v="303"/>
    <b v="0"/>
    <b v="1"/>
    <s v="food/food trucks"/>
    <x v="0"/>
    <x v="2"/>
  </r>
  <r>
    <n v="317"/>
    <s v="Summers PLC"/>
    <s v="Cross-group coherent hierarchy"/>
    <n v="6600"/>
    <n v="1269"/>
    <n v="0.19227272727272726"/>
    <x v="0"/>
    <n v="42.3"/>
    <n v="30"/>
    <x v="1"/>
    <s v="USD"/>
    <x v="304"/>
    <x v="304"/>
    <b v="0"/>
    <b v="0"/>
    <s v="theater/plays"/>
    <x v="3"/>
    <x v="0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x v="306"/>
    <x v="306"/>
    <b v="0"/>
    <b v="0"/>
    <s v="technology/web"/>
    <x v="2"/>
    <x v="12"/>
  </r>
  <r>
    <n v="320"/>
    <s v="Sandoval-Powell"/>
    <s v="Phased holistic implementation"/>
    <n v="84400"/>
    <n v="8092"/>
    <n v="9.5876777251184833E-2"/>
    <x v="0"/>
    <n v="101.15"/>
    <n v="80"/>
    <x v="1"/>
    <s v="USD"/>
    <x v="307"/>
    <x v="307"/>
    <b v="0"/>
    <b v="0"/>
    <s v="publishing/fiction"/>
    <x v="5"/>
    <x v="11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x v="308"/>
    <x v="308"/>
    <b v="0"/>
    <b v="0"/>
    <s v="film &amp; video/shorts"/>
    <x v="4"/>
    <x v="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x v="310"/>
    <x v="310"/>
    <b v="0"/>
    <b v="0"/>
    <s v="film &amp; video/documentary"/>
    <x v="4"/>
    <x v="2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x v="311"/>
    <x v="311"/>
    <b v="0"/>
    <b v="1"/>
    <s v="theater/plays"/>
    <x v="3"/>
    <x v="2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x v="79"/>
    <x v="312"/>
    <b v="0"/>
    <b v="1"/>
    <s v="theater/plays"/>
    <x v="3"/>
    <x v="9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x v="312"/>
    <x v="313"/>
    <b v="0"/>
    <b v="0"/>
    <s v="film &amp; video/animation"/>
    <x v="4"/>
    <x v="2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x v="313"/>
    <x v="314"/>
    <b v="0"/>
    <b v="1"/>
    <s v="theater/plays"/>
    <x v="3"/>
    <x v="0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x v="314"/>
    <x v="315"/>
    <b v="0"/>
    <b v="0"/>
    <s v="music/rock"/>
    <x v="1"/>
    <x v="10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x v="315"/>
    <x v="316"/>
    <b v="0"/>
    <b v="0"/>
    <s v="games/video games"/>
    <x v="6"/>
    <x v="3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x v="316"/>
    <x v="317"/>
    <b v="0"/>
    <b v="0"/>
    <s v="film &amp; video/documentary"/>
    <x v="4"/>
    <x v="14"/>
  </r>
  <r>
    <n v="331"/>
    <s v="Rose-Silva"/>
    <s v="Intuitive static portal"/>
    <n v="3300"/>
    <n v="14643"/>
    <n v="4.4372727272727275"/>
    <x v="1"/>
    <n v="77.068421052631578"/>
    <n v="190"/>
    <x v="1"/>
    <s v="USD"/>
    <x v="317"/>
    <x v="318"/>
    <b v="0"/>
    <b v="0"/>
    <s v="food/food trucks"/>
    <x v="0"/>
    <x v="7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x v="318"/>
    <x v="319"/>
    <b v="0"/>
    <b v="0"/>
    <s v="technology/wearables"/>
    <x v="2"/>
    <x v="2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x v="319"/>
    <x v="320"/>
    <b v="0"/>
    <b v="0"/>
    <s v="theater/plays"/>
    <x v="3"/>
    <x v="0"/>
  </r>
  <r>
    <n v="334"/>
    <s v="Mcgee Group"/>
    <s v="Assimilated discrete algorithm"/>
    <n v="66200"/>
    <n v="123538"/>
    <n v="1.8661329305135952"/>
    <x v="1"/>
    <n v="110.99550763701707"/>
    <n v="1113"/>
    <x v="1"/>
    <s v="USD"/>
    <x v="32"/>
    <x v="321"/>
    <b v="0"/>
    <b v="0"/>
    <s v="music/rock"/>
    <x v="1"/>
    <x v="0"/>
  </r>
  <r>
    <n v="335"/>
    <s v="Jordan-Acosta"/>
    <s v="Operative uniform hub"/>
    <n v="173800"/>
    <n v="198628"/>
    <n v="1.1428538550057536"/>
    <x v="1"/>
    <n v="87.003066141042481"/>
    <n v="2283"/>
    <x v="1"/>
    <s v="USD"/>
    <x v="320"/>
    <x v="322"/>
    <b v="0"/>
    <b v="0"/>
    <s v="music/rock"/>
    <x v="1"/>
    <x v="0"/>
  </r>
  <r>
    <n v="336"/>
    <s v="Nunez Inc"/>
    <s v="Customizable intangible capability"/>
    <n v="70700"/>
    <n v="68602"/>
    <n v="0.97032531824611035"/>
    <x v="0"/>
    <n v="63.994402985074629"/>
    <n v="1072"/>
    <x v="1"/>
    <s v="USD"/>
    <x v="321"/>
    <x v="323"/>
    <b v="0"/>
    <b v="1"/>
    <s v="music/rock"/>
    <x v="1"/>
    <x v="2"/>
  </r>
  <r>
    <n v="337"/>
    <s v="Hayden Ltd"/>
    <s v="Innovative didactic analyzer"/>
    <n v="94500"/>
    <n v="116064"/>
    <n v="1.2281904761904763"/>
    <x v="1"/>
    <n v="105.9945205479452"/>
    <n v="1095"/>
    <x v="1"/>
    <s v="USD"/>
    <x v="322"/>
    <x v="324"/>
    <b v="0"/>
    <b v="0"/>
    <s v="theater/plays"/>
    <x v="3"/>
    <x v="2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x v="323"/>
    <x v="325"/>
    <b v="0"/>
    <b v="0"/>
    <s v="theater/plays"/>
    <x v="3"/>
    <x v="2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x v="324"/>
    <x v="326"/>
    <b v="0"/>
    <b v="0"/>
    <s v="theater/plays"/>
    <x v="3"/>
    <x v="1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x v="325"/>
    <x v="327"/>
    <b v="0"/>
    <b v="0"/>
    <s v="photography/photography books"/>
    <x v="7"/>
    <x v="6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x v="326"/>
    <x v="328"/>
    <b v="0"/>
    <b v="0"/>
    <s v="music/indie rock"/>
    <x v="1"/>
    <x v="2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x v="327"/>
    <x v="329"/>
    <b v="0"/>
    <b v="0"/>
    <s v="theater/plays"/>
    <x v="3"/>
    <x v="2"/>
  </r>
  <r>
    <n v="343"/>
    <s v="Spencer-Weber"/>
    <s v="Optional zero-defect task-force"/>
    <n v="9000"/>
    <n v="4853"/>
    <n v="0.53922222222222227"/>
    <x v="0"/>
    <n v="33.013605442176868"/>
    <n v="147"/>
    <x v="1"/>
    <s v="USD"/>
    <x v="328"/>
    <x v="151"/>
    <b v="0"/>
    <b v="0"/>
    <s v="theater/plays"/>
    <x v="3"/>
    <x v="10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x v="329"/>
    <x v="330"/>
    <b v="0"/>
    <b v="0"/>
    <s v="games/video games"/>
    <x v="6"/>
    <x v="5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x v="331"/>
    <x v="332"/>
    <b v="0"/>
    <b v="1"/>
    <s v="music/indie rock"/>
    <x v="1"/>
    <x v="1"/>
  </r>
  <r>
    <n v="347"/>
    <s v="Petersen and Sons"/>
    <s v="Open-source full-range portal"/>
    <n v="900"/>
    <n v="12607"/>
    <n v="14.007777777777777"/>
    <x v="1"/>
    <n v="66.005235602094245"/>
    <n v="191"/>
    <x v="1"/>
    <s v="USD"/>
    <x v="332"/>
    <x v="333"/>
    <b v="0"/>
    <b v="0"/>
    <s v="technology/web"/>
    <x v="2"/>
    <x v="14"/>
  </r>
  <r>
    <n v="348"/>
    <s v="Hensley Ltd"/>
    <s v="Versatile cohesive open system"/>
    <n v="199000"/>
    <n v="142823"/>
    <n v="0.71770351758793971"/>
    <x v="0"/>
    <n v="41.005742176284812"/>
    <n v="3483"/>
    <x v="1"/>
    <s v="USD"/>
    <x v="333"/>
    <x v="334"/>
    <b v="0"/>
    <b v="0"/>
    <s v="food/food trucks"/>
    <x v="0"/>
    <x v="2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x v="296"/>
    <x v="335"/>
    <b v="0"/>
    <b v="0"/>
    <s v="theater/plays"/>
    <x v="3"/>
    <x v="17"/>
  </r>
  <r>
    <n v="350"/>
    <s v="Shannon Ltd"/>
    <s v="Pre-emptive neutral capacity"/>
    <n v="100"/>
    <n v="5"/>
    <n v="0.05"/>
    <x v="0"/>
    <n v="5"/>
    <n v="1"/>
    <x v="1"/>
    <s v="USD"/>
    <x v="334"/>
    <x v="336"/>
    <b v="0"/>
    <b v="1"/>
    <s v="music/jazz"/>
    <x v="1"/>
    <x v="0"/>
  </r>
  <r>
    <n v="351"/>
    <s v="Young LLC"/>
    <s v="Universal maximized methodology"/>
    <n v="74100"/>
    <n v="94631"/>
    <n v="1.2770715249662619"/>
    <x v="1"/>
    <n v="47.009935419771487"/>
    <n v="2013"/>
    <x v="1"/>
    <s v="USD"/>
    <x v="335"/>
    <x v="337"/>
    <b v="0"/>
    <b v="0"/>
    <s v="music/rock"/>
    <x v="1"/>
    <x v="2"/>
  </r>
  <r>
    <n v="352"/>
    <s v="Adams, Willis and Sanchez"/>
    <s v="Expanded hybrid hardware"/>
    <n v="2800"/>
    <n v="977"/>
    <n v="0.34892857142857142"/>
    <x v="0"/>
    <n v="29.606060606060606"/>
    <n v="33"/>
    <x v="0"/>
    <s v="CAD"/>
    <x v="336"/>
    <x v="338"/>
    <b v="0"/>
    <b v="0"/>
    <s v="theater/plays"/>
    <x v="3"/>
    <x v="2"/>
  </r>
  <r>
    <n v="353"/>
    <s v="Mills-Roy"/>
    <s v="Profit-focused multi-tasking access"/>
    <n v="33600"/>
    <n v="137961"/>
    <n v="4.105982142857143"/>
    <x v="1"/>
    <n v="81.010569583088667"/>
    <n v="1703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x v="338"/>
    <x v="340"/>
    <b v="0"/>
    <b v="0"/>
    <s v="film &amp; video/documentary"/>
    <x v="4"/>
    <x v="7"/>
  </r>
  <r>
    <n v="355"/>
    <s v="Burns-Burnett"/>
    <s v="Front-line scalable definition"/>
    <n v="3800"/>
    <n v="2241"/>
    <n v="0.58973684210526311"/>
    <x v="2"/>
    <n v="26.058139534883722"/>
    <n v="86"/>
    <x v="1"/>
    <s v="USD"/>
    <x v="339"/>
    <x v="341"/>
    <b v="0"/>
    <b v="0"/>
    <s v="technology/wearables"/>
    <x v="2"/>
    <x v="2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x v="340"/>
    <x v="342"/>
    <b v="0"/>
    <b v="0"/>
    <s v="theater/plays"/>
    <x v="3"/>
    <x v="10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x v="341"/>
    <x v="343"/>
    <b v="0"/>
    <b v="0"/>
    <s v="games/video games"/>
    <x v="6"/>
    <x v="13"/>
  </r>
  <r>
    <n v="358"/>
    <s v="Diaz-Garcia"/>
    <s v="Profit-focused 3rdgeneration circuit"/>
    <n v="9700"/>
    <n v="1146"/>
    <n v="0.11814432989690722"/>
    <x v="0"/>
    <n v="49.826086956521742"/>
    <n v="23"/>
    <x v="0"/>
    <s v="CAD"/>
    <x v="342"/>
    <x v="344"/>
    <b v="1"/>
    <b v="0"/>
    <s v="photography/photography books"/>
    <x v="7"/>
    <x v="9"/>
  </r>
  <r>
    <n v="359"/>
    <s v="Salazar-Moon"/>
    <s v="Compatible needs-based architecture"/>
    <n v="4000"/>
    <n v="11948"/>
    <n v="2.9870000000000001"/>
    <x v="1"/>
    <n v="63.893048128342244"/>
    <n v="187"/>
    <x v="1"/>
    <s v="USD"/>
    <x v="343"/>
    <x v="127"/>
    <b v="0"/>
    <b v="0"/>
    <s v="film &amp; video/animation"/>
    <x v="4"/>
    <x v="2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x v="344"/>
    <x v="345"/>
    <b v="0"/>
    <b v="1"/>
    <s v="theater/plays"/>
    <x v="3"/>
    <x v="2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x v="345"/>
    <x v="346"/>
    <b v="0"/>
    <b v="0"/>
    <s v="theater/plays"/>
    <x v="3"/>
    <x v="0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x v="65"/>
    <x v="347"/>
    <b v="0"/>
    <b v="0"/>
    <s v="music/rock"/>
    <x v="1"/>
    <x v="0"/>
  </r>
  <r>
    <n v="363"/>
    <s v="Gray-Davis"/>
    <s v="Re-contextualized local initiative"/>
    <n v="5200"/>
    <n v="8330"/>
    <n v="1.601923076923077"/>
    <x v="1"/>
    <n v="59.928057553956833"/>
    <n v="139"/>
    <x v="1"/>
    <s v="USD"/>
    <x v="346"/>
    <x v="348"/>
    <b v="0"/>
    <b v="0"/>
    <s v="music/rock"/>
    <x v="1"/>
    <x v="6"/>
  </r>
  <r>
    <n v="364"/>
    <s v="Ramirez-Myers"/>
    <s v="Switchable intangible definition"/>
    <n v="900"/>
    <n v="14547"/>
    <n v="16.163333333333334"/>
    <x v="1"/>
    <n v="78.209677419354833"/>
    <n v="186"/>
    <x v="1"/>
    <s v="USD"/>
    <x v="347"/>
    <x v="349"/>
    <b v="0"/>
    <b v="0"/>
    <s v="music/indie rock"/>
    <x v="1"/>
    <x v="2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x v="348"/>
    <x v="350"/>
    <b v="0"/>
    <b v="0"/>
    <s v="theater/plays"/>
    <x v="3"/>
    <x v="2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x v="349"/>
    <x v="351"/>
    <b v="0"/>
    <b v="1"/>
    <s v="theater/plays"/>
    <x v="3"/>
    <x v="2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x v="351"/>
    <x v="352"/>
    <b v="0"/>
    <b v="1"/>
    <s v="film &amp; video/documentary"/>
    <x v="4"/>
    <x v="19"/>
  </r>
  <r>
    <n v="369"/>
    <s v="Smith-Gonzalez"/>
    <s v="Polarized needs-based approach"/>
    <n v="5400"/>
    <n v="14743"/>
    <n v="2.730185185185185"/>
    <x v="1"/>
    <n v="95.733766233766232"/>
    <n v="154"/>
    <x v="1"/>
    <s v="USD"/>
    <x v="352"/>
    <x v="353"/>
    <b v="0"/>
    <b v="1"/>
    <s v="film &amp; video/television"/>
    <x v="4"/>
    <x v="2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x v="353"/>
    <x v="354"/>
    <b v="0"/>
    <b v="0"/>
    <s v="theater/plays"/>
    <x v="3"/>
    <x v="2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x v="355"/>
    <x v="356"/>
    <b v="0"/>
    <b v="1"/>
    <s v="film &amp; video/documentary"/>
    <x v="4"/>
    <x v="2"/>
  </r>
  <r>
    <n v="373"/>
    <s v="Brown-Parker"/>
    <s v="Down-sized coherent toolset"/>
    <n v="22500"/>
    <n v="164291"/>
    <n v="7.3018222222222224"/>
    <x v="1"/>
    <n v="78.010921177587846"/>
    <n v="210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x v="357"/>
    <x v="358"/>
    <b v="0"/>
    <b v="1"/>
    <s v="film &amp; video/documentary"/>
    <x v="4"/>
    <x v="6"/>
  </r>
  <r>
    <n v="375"/>
    <s v="Leblanc-Pineda"/>
    <s v="Future-proofed upward-trending contingency"/>
    <n v="2700"/>
    <n v="1479"/>
    <n v="0.54777777777777781"/>
    <x v="0"/>
    <n v="59.16"/>
    <n v="25"/>
    <x v="1"/>
    <s v="USD"/>
    <x v="358"/>
    <x v="359"/>
    <b v="0"/>
    <b v="0"/>
    <s v="music/indie rock"/>
    <x v="1"/>
    <x v="0"/>
  </r>
  <r>
    <n v="376"/>
    <s v="Perry PLC"/>
    <s v="Mandatory uniform matrix"/>
    <n v="3400"/>
    <n v="12275"/>
    <n v="3.6102941176470589"/>
    <x v="1"/>
    <n v="93.702290076335885"/>
    <n v="131"/>
    <x v="1"/>
    <s v="USD"/>
    <x v="359"/>
    <x v="360"/>
    <b v="0"/>
    <b v="0"/>
    <s v="music/rock"/>
    <x v="1"/>
    <x v="2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x v="360"/>
    <x v="362"/>
    <b v="0"/>
    <b v="0"/>
    <s v="film &amp; video/documentary"/>
    <x v="4"/>
    <x v="2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x v="361"/>
    <x v="363"/>
    <b v="0"/>
    <b v="0"/>
    <s v="theater/plays"/>
    <x v="3"/>
    <x v="2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x v="362"/>
    <x v="364"/>
    <b v="0"/>
    <b v="0"/>
    <s v="theater/plays"/>
    <x v="3"/>
    <x v="2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x v="363"/>
    <x v="365"/>
    <b v="0"/>
    <b v="0"/>
    <s v="theater/plays"/>
    <x v="3"/>
    <x v="13"/>
  </r>
  <r>
    <n v="382"/>
    <s v="King Ltd"/>
    <s v="Visionary systemic process improvement"/>
    <n v="9100"/>
    <n v="5803"/>
    <n v="0.63769230769230767"/>
    <x v="0"/>
    <n v="86.611940298507463"/>
    <n v="67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x v="210"/>
    <x v="285"/>
    <b v="0"/>
    <b v="1"/>
    <s v="food/food trucks"/>
    <x v="0"/>
    <x v="3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x v="365"/>
    <x v="367"/>
    <b v="1"/>
    <b v="1"/>
    <s v="film &amp; video/documentary"/>
    <x v="4"/>
    <x v="8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x v="366"/>
    <x v="368"/>
    <b v="0"/>
    <b v="0"/>
    <s v="publishing/nonfiction"/>
    <x v="5"/>
    <x v="2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x v="367"/>
    <x v="369"/>
    <b v="0"/>
    <b v="0"/>
    <s v="theater/plays"/>
    <x v="3"/>
    <x v="7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x v="368"/>
    <x v="370"/>
    <b v="0"/>
    <b v="0"/>
    <s v="technology/wearables"/>
    <x v="2"/>
    <x v="6"/>
  </r>
  <r>
    <n v="388"/>
    <s v="Cruz Ltd"/>
    <s v="Exclusive dynamic adapter"/>
    <n v="114800"/>
    <n v="12938"/>
    <n v="0.11270034843205574"/>
    <x v="3"/>
    <n v="89.227586206896547"/>
    <n v="145"/>
    <x v="5"/>
    <s v="CHF"/>
    <x v="369"/>
    <x v="371"/>
    <b v="0"/>
    <b v="0"/>
    <s v="music/indie rock"/>
    <x v="1"/>
    <x v="2"/>
  </r>
  <r>
    <n v="389"/>
    <s v="Knox-Garner"/>
    <s v="Automated systemic hierarchy"/>
    <n v="83000"/>
    <n v="101352"/>
    <n v="1.2211084337349398"/>
    <x v="1"/>
    <n v="87.979166666666671"/>
    <n v="1152"/>
    <x v="1"/>
    <s v="USD"/>
    <x v="370"/>
    <x v="372"/>
    <b v="0"/>
    <b v="0"/>
    <s v="theater/plays"/>
    <x v="3"/>
    <x v="13"/>
  </r>
  <r>
    <n v="390"/>
    <s v="Davis-Allen"/>
    <s v="Digitized eco-centric core"/>
    <n v="2400"/>
    <n v="4477"/>
    <n v="1.8654166666666667"/>
    <x v="1"/>
    <n v="89.54"/>
    <n v="50"/>
    <x v="1"/>
    <s v="USD"/>
    <x v="371"/>
    <x v="373"/>
    <b v="0"/>
    <b v="0"/>
    <s v="photography/photography books"/>
    <x v="7"/>
    <x v="8"/>
  </r>
  <r>
    <n v="391"/>
    <s v="Miller-Patel"/>
    <s v="Mandatory uniform strategy"/>
    <n v="60400"/>
    <n v="4393"/>
    <n v="7.27317880794702E-2"/>
    <x v="0"/>
    <n v="29.09271523178808"/>
    <n v="151"/>
    <x v="1"/>
    <s v="USD"/>
    <x v="287"/>
    <x v="374"/>
    <b v="0"/>
    <b v="0"/>
    <s v="publishing/nonfiction"/>
    <x v="5"/>
    <x v="7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x v="372"/>
    <x v="375"/>
    <b v="0"/>
    <b v="0"/>
    <s v="technology/wearables"/>
    <x v="2"/>
    <x v="17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x v="373"/>
    <x v="376"/>
    <b v="0"/>
    <b v="0"/>
    <s v="music/jazz"/>
    <x v="1"/>
    <x v="3"/>
  </r>
  <r>
    <n v="394"/>
    <s v="Noble-Bailey"/>
    <s v="Customizable dynamic info-mediaries"/>
    <n v="800"/>
    <n v="3755"/>
    <n v="4.6937499999999996"/>
    <x v="1"/>
    <n v="110.44117647058823"/>
    <n v="34"/>
    <x v="1"/>
    <s v="USD"/>
    <x v="374"/>
    <x v="377"/>
    <b v="0"/>
    <b v="1"/>
    <s v="film &amp; video/documentary"/>
    <x v="4"/>
    <x v="2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x v="375"/>
    <x v="378"/>
    <b v="1"/>
    <b v="0"/>
    <s v="theater/plays"/>
    <x v="3"/>
    <x v="5"/>
  </r>
  <r>
    <n v="396"/>
    <s v="Holmes PLC"/>
    <s v="Digitized local info-mediaries"/>
    <n v="46100"/>
    <n v="77012"/>
    <n v="1.6705422993492407"/>
    <x v="1"/>
    <n v="48.012468827930178"/>
    <n v="1604"/>
    <x v="2"/>
    <s v="AUD"/>
    <x v="376"/>
    <x v="379"/>
    <b v="0"/>
    <b v="0"/>
    <s v="film &amp; video/drama"/>
    <x v="4"/>
    <x v="0"/>
  </r>
  <r>
    <n v="397"/>
    <s v="Jones-Martin"/>
    <s v="Virtual systematic monitoring"/>
    <n v="8100"/>
    <n v="14083"/>
    <n v="1.738641975308642"/>
    <x v="1"/>
    <n v="31.019823788546255"/>
    <n v="454"/>
    <x v="1"/>
    <s v="USD"/>
    <x v="377"/>
    <x v="380"/>
    <b v="0"/>
    <b v="0"/>
    <s v="music/rock"/>
    <x v="1"/>
    <x v="9"/>
  </r>
  <r>
    <n v="398"/>
    <s v="Myers LLC"/>
    <s v="Reactive bottom-line open architecture"/>
    <n v="1700"/>
    <n v="12202"/>
    <n v="7.1776470588235295"/>
    <x v="1"/>
    <n v="99.203252032520325"/>
    <n v="123"/>
    <x v="6"/>
    <s v="EUR"/>
    <x v="378"/>
    <x v="103"/>
    <b v="0"/>
    <b v="1"/>
    <s v="film &amp; video/animation"/>
    <x v="4"/>
    <x v="6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x v="379"/>
    <x v="381"/>
    <b v="0"/>
    <b v="0"/>
    <s v="music/indie rock"/>
    <x v="1"/>
    <x v="13"/>
  </r>
  <r>
    <n v="400"/>
    <s v="Bell PLC"/>
    <s v="Ergonomic eco-centric open architecture"/>
    <n v="100"/>
    <n v="2"/>
    <n v="0.02"/>
    <x v="0"/>
    <n v="2"/>
    <n v="1"/>
    <x v="1"/>
    <s v="USD"/>
    <x v="380"/>
    <x v="382"/>
    <b v="0"/>
    <b v="1"/>
    <s v="photography/photography books"/>
    <x v="7"/>
    <x v="2"/>
  </r>
  <r>
    <n v="401"/>
    <s v="Smith-Schmidt"/>
    <s v="Inverse radical hierarchy"/>
    <n v="900"/>
    <n v="13772"/>
    <n v="15.302222222222222"/>
    <x v="1"/>
    <n v="46.060200668896321"/>
    <n v="299"/>
    <x v="1"/>
    <s v="USD"/>
    <x v="381"/>
    <x v="383"/>
    <b v="0"/>
    <b v="0"/>
    <s v="theater/plays"/>
    <x v="3"/>
    <x v="11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x v="382"/>
    <x v="384"/>
    <b v="0"/>
    <b v="1"/>
    <s v="film &amp; video/shorts"/>
    <x v="4"/>
    <x v="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x v="125"/>
    <x v="385"/>
    <b v="0"/>
    <b v="1"/>
    <s v="theater/plays"/>
    <x v="3"/>
    <x v="2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x v="383"/>
    <x v="386"/>
    <b v="0"/>
    <b v="0"/>
    <s v="theater/plays"/>
    <x v="3"/>
    <x v="2"/>
  </r>
  <r>
    <n v="405"/>
    <s v="Lee LLC"/>
    <s v="Synchronized secondary analyzer"/>
    <n v="29600"/>
    <n v="26527"/>
    <n v="0.89618243243243245"/>
    <x v="0"/>
    <n v="60.981609195402299"/>
    <n v="435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x v="385"/>
    <x v="388"/>
    <b v="1"/>
    <b v="0"/>
    <s v="film &amp; video/documentary"/>
    <x v="4"/>
    <x v="2"/>
  </r>
  <r>
    <n v="407"/>
    <s v="Herrera-Wilson"/>
    <s v="Organized bandwidth-monitored core"/>
    <n v="3400"/>
    <n v="12100"/>
    <n v="3.5588235294117645"/>
    <x v="1"/>
    <n v="25"/>
    <n v="484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x v="387"/>
    <x v="390"/>
    <b v="0"/>
    <b v="0"/>
    <s v="film &amp; video/documentary"/>
    <x v="4"/>
    <x v="0"/>
  </r>
  <r>
    <n v="409"/>
    <s v="Stewart LLC"/>
    <s v="Secured asymmetric projection"/>
    <n v="135600"/>
    <n v="62804"/>
    <n v="0.46315634218289087"/>
    <x v="0"/>
    <n v="87.960784313725483"/>
    <n v="714"/>
    <x v="1"/>
    <s v="USD"/>
    <x v="388"/>
    <x v="391"/>
    <b v="0"/>
    <b v="0"/>
    <s v="music/rock"/>
    <x v="1"/>
    <x v="20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x v="277"/>
    <x v="277"/>
    <b v="0"/>
    <b v="0"/>
    <s v="games/mobile games"/>
    <x v="6"/>
    <x v="2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x v="389"/>
    <x v="392"/>
    <b v="0"/>
    <b v="0"/>
    <s v="theater/plays"/>
    <x v="3"/>
    <x v="12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x v="390"/>
    <x v="393"/>
    <b v="0"/>
    <b v="0"/>
    <s v="publishing/fiction"/>
    <x v="5"/>
    <x v="9"/>
  </r>
  <r>
    <n v="413"/>
    <s v="Rush-Bowers"/>
    <s v="Persevering analyzing extranet"/>
    <n v="189500"/>
    <n v="117628"/>
    <n v="0.62072823218997364"/>
    <x v="2"/>
    <n v="108.01469237832875"/>
    <n v="1089"/>
    <x v="1"/>
    <s v="USD"/>
    <x v="391"/>
    <x v="394"/>
    <b v="0"/>
    <b v="0"/>
    <s v="film &amp; video/animation"/>
    <x v="4"/>
    <x v="14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x v="392"/>
    <x v="395"/>
    <b v="0"/>
    <b v="1"/>
    <s v="food/food trucks"/>
    <x v="0"/>
    <x v="2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x v="394"/>
    <x v="397"/>
    <b v="0"/>
    <b v="1"/>
    <s v="film &amp; video/documentary"/>
    <x v="4"/>
    <x v="2"/>
  </r>
  <r>
    <n v="417"/>
    <s v="Bradshaw, Smith and Ryan"/>
    <s v="Upgradable 24/7 emulation"/>
    <n v="1700"/>
    <n v="943"/>
    <n v="0.55470588235294116"/>
    <x v="0"/>
    <n v="62.866666666666667"/>
    <n v="15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x v="396"/>
    <x v="399"/>
    <b v="0"/>
    <b v="0"/>
    <s v="film &amp; video/documentary"/>
    <x v="4"/>
    <x v="1"/>
  </r>
  <r>
    <n v="419"/>
    <s v="Ware-Arias"/>
    <s v="Upgradable maximized protocol"/>
    <n v="113800"/>
    <n v="140469"/>
    <n v="1.2343497363796134"/>
    <x v="1"/>
    <n v="26.997693638285604"/>
    <n v="5203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x v="398"/>
    <x v="400"/>
    <b v="0"/>
    <b v="0"/>
    <s v="theater/plays"/>
    <x v="3"/>
    <x v="7"/>
  </r>
  <r>
    <n v="421"/>
    <s v="Thomas-Lopez"/>
    <s v="User-centric fault-tolerant archive"/>
    <n v="9400"/>
    <n v="6015"/>
    <n v="0.63989361702127656"/>
    <x v="0"/>
    <n v="50.974576271186443"/>
    <n v="118"/>
    <x v="1"/>
    <s v="USD"/>
    <x v="399"/>
    <x v="401"/>
    <b v="0"/>
    <b v="1"/>
    <s v="technology/wearables"/>
    <x v="2"/>
    <x v="2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x v="400"/>
    <x v="402"/>
    <b v="0"/>
    <b v="1"/>
    <s v="theater/plays"/>
    <x v="3"/>
    <x v="14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x v="116"/>
    <x v="403"/>
    <b v="0"/>
    <b v="1"/>
    <s v="food/food trucks"/>
    <x v="0"/>
    <x v="6"/>
  </r>
  <r>
    <n v="424"/>
    <s v="Schmidt-Gomez"/>
    <s v="User-centric impactful projection"/>
    <n v="5100"/>
    <n v="2064"/>
    <n v="0.40470588235294119"/>
    <x v="0"/>
    <n v="24.867469879518072"/>
    <n v="83"/>
    <x v="1"/>
    <s v="USD"/>
    <x v="401"/>
    <x v="404"/>
    <b v="0"/>
    <b v="0"/>
    <s v="music/indie rock"/>
    <x v="1"/>
    <x v="13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x v="402"/>
    <x v="405"/>
    <b v="0"/>
    <b v="0"/>
    <s v="photography/photography books"/>
    <x v="7"/>
    <x v="2"/>
  </r>
  <r>
    <n v="426"/>
    <s v="Edwards-Kane"/>
    <s v="Virtual leadingedge framework"/>
    <n v="1800"/>
    <n v="10313"/>
    <n v="5.7294444444444448"/>
    <x v="1"/>
    <n v="47.091324200913242"/>
    <n v="219"/>
    <x v="1"/>
    <s v="USD"/>
    <x v="403"/>
    <x v="406"/>
    <b v="0"/>
    <b v="0"/>
    <s v="theater/plays"/>
    <x v="3"/>
    <x v="2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x v="404"/>
    <x v="407"/>
    <b v="0"/>
    <b v="1"/>
    <s v="theater/plays"/>
    <x v="3"/>
    <x v="9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x v="405"/>
    <x v="408"/>
    <b v="0"/>
    <b v="0"/>
    <s v="film &amp; video/animation"/>
    <x v="4"/>
    <x v="13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x v="406"/>
    <x v="409"/>
    <b v="0"/>
    <b v="1"/>
    <s v="photography/photography books"/>
    <x v="7"/>
    <x v="2"/>
  </r>
  <r>
    <n v="430"/>
    <s v="Cochran Ltd"/>
    <s v="Re-engineered attitude-oriented frame"/>
    <n v="8100"/>
    <n v="5487"/>
    <n v="0.67740740740740746"/>
    <x v="0"/>
    <n v="65.321428571428569"/>
    <n v="84"/>
    <x v="1"/>
    <s v="USD"/>
    <x v="407"/>
    <x v="410"/>
    <b v="0"/>
    <b v="0"/>
    <s v="theater/plays"/>
    <x v="3"/>
    <x v="2"/>
  </r>
  <r>
    <n v="431"/>
    <s v="Rosales LLC"/>
    <s v="Compatible multimedia utilization"/>
    <n v="5100"/>
    <n v="9817"/>
    <n v="1.9249019607843136"/>
    <x v="1"/>
    <n v="104.43617021276596"/>
    <n v="94"/>
    <x v="1"/>
    <s v="USD"/>
    <x v="408"/>
    <x v="312"/>
    <b v="1"/>
    <b v="0"/>
    <s v="theater/plays"/>
    <x v="3"/>
    <x v="2"/>
  </r>
  <r>
    <n v="432"/>
    <s v="Harper-Bryan"/>
    <s v="Re-contextualized dedicated hardware"/>
    <n v="7700"/>
    <n v="6369"/>
    <n v="0.82714285714285718"/>
    <x v="0"/>
    <n v="69.989010989010993"/>
    <n v="91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x v="410"/>
    <x v="412"/>
    <b v="0"/>
    <b v="1"/>
    <s v="film &amp; video/documentary"/>
    <x v="4"/>
    <x v="2"/>
  </r>
  <r>
    <n v="434"/>
    <s v="Floyd-Sims"/>
    <s v="Cloned transitional hierarchy"/>
    <n v="5400"/>
    <n v="903"/>
    <n v="0.16722222222222222"/>
    <x v="3"/>
    <n v="90.3"/>
    <n v="10"/>
    <x v="0"/>
    <s v="CAD"/>
    <x v="411"/>
    <x v="413"/>
    <b v="1"/>
    <b v="0"/>
    <s v="theater/plays"/>
    <x v="3"/>
    <x v="2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x v="412"/>
    <x v="414"/>
    <b v="0"/>
    <b v="1"/>
    <s v="theater/plays"/>
    <x v="3"/>
    <x v="17"/>
  </r>
  <r>
    <n v="436"/>
    <s v="King-Nguyen"/>
    <s v="Open-source incremental throughput"/>
    <n v="1300"/>
    <n v="13678"/>
    <n v="10.521538461538462"/>
    <x v="1"/>
    <n v="54.931726907630519"/>
    <n v="249"/>
    <x v="1"/>
    <s v="USD"/>
    <x v="413"/>
    <x v="354"/>
    <b v="0"/>
    <b v="0"/>
    <s v="music/jazz"/>
    <x v="1"/>
    <x v="9"/>
  </r>
  <r>
    <n v="437"/>
    <s v="Hansen Group"/>
    <s v="Centralized regional interface"/>
    <n v="8100"/>
    <n v="9969"/>
    <n v="1.2307407407407407"/>
    <x v="1"/>
    <n v="51.921875"/>
    <n v="192"/>
    <x v="1"/>
    <s v="USD"/>
    <x v="414"/>
    <x v="415"/>
    <b v="0"/>
    <b v="1"/>
    <s v="film &amp; video/animation"/>
    <x v="4"/>
    <x v="2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x v="415"/>
    <x v="416"/>
    <b v="0"/>
    <b v="0"/>
    <s v="theater/plays"/>
    <x v="3"/>
    <x v="22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x v="416"/>
    <x v="417"/>
    <b v="0"/>
    <b v="0"/>
    <s v="film &amp; video/science fiction"/>
    <x v="4"/>
    <x v="19"/>
  </r>
  <r>
    <n v="440"/>
    <s v="Miller-Poole"/>
    <s v="Networked optimal adapter"/>
    <n v="102500"/>
    <n v="165954"/>
    <n v="1.6190634146341463"/>
    <x v="1"/>
    <n v="53.003513254551258"/>
    <n v="3131"/>
    <x v="1"/>
    <s v="USD"/>
    <x v="417"/>
    <x v="418"/>
    <b v="0"/>
    <b v="0"/>
    <s v="film &amp; video/television"/>
    <x v="4"/>
    <x v="7"/>
  </r>
  <r>
    <n v="441"/>
    <s v="Rodriguez-West"/>
    <s v="Automated optimal function"/>
    <n v="7000"/>
    <n v="1744"/>
    <n v="0.24914285714285714"/>
    <x v="0"/>
    <n v="54.5"/>
    <n v="32"/>
    <x v="1"/>
    <s v="USD"/>
    <x v="418"/>
    <x v="419"/>
    <b v="0"/>
    <b v="0"/>
    <s v="technology/wearables"/>
    <x v="2"/>
    <x v="2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x v="419"/>
    <x v="420"/>
    <b v="0"/>
    <b v="0"/>
    <s v="theater/plays"/>
    <x v="3"/>
    <x v="2"/>
  </r>
  <r>
    <n v="443"/>
    <s v="Clark-Bowman"/>
    <s v="Stand-alone user-facing service-desk"/>
    <n v="9300"/>
    <n v="3232"/>
    <n v="0.34752688172043011"/>
    <x v="3"/>
    <n v="35.911111111111111"/>
    <n v="90"/>
    <x v="1"/>
    <s v="USD"/>
    <x v="420"/>
    <x v="421"/>
    <b v="0"/>
    <b v="0"/>
    <s v="theater/plays"/>
    <x v="3"/>
    <x v="6"/>
  </r>
  <r>
    <n v="444"/>
    <s v="Hensley Ltd"/>
    <s v="Versatile global attitude"/>
    <n v="6200"/>
    <n v="10938"/>
    <n v="1.7641935483870967"/>
    <x v="1"/>
    <n v="36.952702702702702"/>
    <n v="296"/>
    <x v="1"/>
    <s v="USD"/>
    <x v="421"/>
    <x v="422"/>
    <b v="0"/>
    <b v="1"/>
    <s v="music/indie rock"/>
    <x v="1"/>
    <x v="2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x v="422"/>
    <x v="423"/>
    <b v="0"/>
    <b v="1"/>
    <s v="theater/plays"/>
    <x v="3"/>
    <x v="7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x v="423"/>
    <x v="424"/>
    <b v="0"/>
    <b v="0"/>
    <s v="technology/wearables"/>
    <x v="2"/>
    <x v="19"/>
  </r>
  <r>
    <n v="447"/>
    <s v="Harrington-Harper"/>
    <s v="Self-enabling next generation algorithm"/>
    <n v="155200"/>
    <n v="37754"/>
    <n v="0.24326030927835052"/>
    <x v="3"/>
    <n v="86"/>
    <n v="439"/>
    <x v="4"/>
    <s v="GBP"/>
    <x v="424"/>
    <x v="425"/>
    <b v="0"/>
    <b v="0"/>
    <s v="film &amp; video/television"/>
    <x v="4"/>
    <x v="10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x v="425"/>
    <x v="426"/>
    <b v="0"/>
    <b v="1"/>
    <s v="games/video games"/>
    <x v="6"/>
    <x v="10"/>
  </r>
  <r>
    <n v="449"/>
    <s v="Cuevas-Morales"/>
    <s v="Public-key coherent ability"/>
    <n v="900"/>
    <n v="8703"/>
    <n v="9.67"/>
    <x v="1"/>
    <n v="101.19767441860465"/>
    <n v="86"/>
    <x v="3"/>
    <s v="DKK"/>
    <x v="426"/>
    <x v="427"/>
    <b v="0"/>
    <b v="0"/>
    <s v="games/video games"/>
    <x v="6"/>
    <x v="9"/>
  </r>
  <r>
    <n v="450"/>
    <s v="Delgado-Hatfield"/>
    <s v="Up-sized composite success"/>
    <n v="100"/>
    <n v="4"/>
    <n v="0.04"/>
    <x v="0"/>
    <n v="4"/>
    <n v="1"/>
    <x v="0"/>
    <s v="CAD"/>
    <x v="427"/>
    <x v="428"/>
    <b v="0"/>
    <b v="0"/>
    <s v="film &amp; video/animation"/>
    <x v="4"/>
    <x v="0"/>
  </r>
  <r>
    <n v="451"/>
    <s v="Padilla-Porter"/>
    <s v="Innovative exuding matrix"/>
    <n v="148400"/>
    <n v="182302"/>
    <n v="1.2284501347708894"/>
    <x v="1"/>
    <n v="29.001272669424118"/>
    <n v="6286"/>
    <x v="1"/>
    <s v="USD"/>
    <x v="428"/>
    <x v="429"/>
    <b v="0"/>
    <b v="0"/>
    <s v="music/rock"/>
    <x v="1"/>
    <x v="5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x v="429"/>
    <x v="430"/>
    <b v="0"/>
    <b v="0"/>
    <s v="film &amp; video/drama"/>
    <x v="4"/>
    <x v="22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x v="411"/>
    <x v="431"/>
    <b v="0"/>
    <b v="0"/>
    <s v="film &amp; video/science fiction"/>
    <x v="4"/>
    <x v="5"/>
  </r>
  <r>
    <n v="454"/>
    <s v="Woods Inc"/>
    <s v="Upgradable upward-trending portal"/>
    <n v="4000"/>
    <n v="1763"/>
    <n v="0.44074999999999998"/>
    <x v="0"/>
    <n v="45.205128205128204"/>
    <n v="39"/>
    <x v="1"/>
    <s v="USD"/>
    <x v="430"/>
    <x v="432"/>
    <b v="0"/>
    <b v="1"/>
    <s v="film &amp; video/drama"/>
    <x v="4"/>
    <x v="2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x v="431"/>
    <x v="433"/>
    <b v="0"/>
    <b v="0"/>
    <s v="theater/plays"/>
    <x v="3"/>
    <x v="6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x v="432"/>
    <x v="434"/>
    <b v="0"/>
    <b v="1"/>
    <s v="music/indie rock"/>
    <x v="1"/>
    <x v="2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x v="433"/>
    <x v="435"/>
    <b v="0"/>
    <b v="0"/>
    <s v="theater/plays"/>
    <x v="3"/>
    <x v="2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x v="435"/>
    <x v="437"/>
    <b v="0"/>
    <b v="0"/>
    <s v="film &amp; video/documentary"/>
    <x v="4"/>
    <x v="2"/>
  </r>
  <r>
    <n v="460"/>
    <s v="Rich, Alvarez and King"/>
    <s v="Business-focused static ability"/>
    <n v="2400"/>
    <n v="4119"/>
    <n v="1.7162500000000001"/>
    <x v="1"/>
    <n v="82.38"/>
    <n v="50"/>
    <x v="1"/>
    <s v="USD"/>
    <x v="8"/>
    <x v="438"/>
    <b v="0"/>
    <b v="0"/>
    <s v="theater/plays"/>
    <x v="3"/>
    <x v="5"/>
  </r>
  <r>
    <n v="461"/>
    <s v="Terry-Salinas"/>
    <s v="Networked secondary structure"/>
    <n v="98800"/>
    <n v="139354"/>
    <n v="1.4104655870445344"/>
    <x v="1"/>
    <n v="66.997115384615384"/>
    <n v="2080"/>
    <x v="1"/>
    <s v="USD"/>
    <x v="436"/>
    <x v="439"/>
    <b v="0"/>
    <b v="0"/>
    <s v="film &amp; video/drama"/>
    <x v="4"/>
    <x v="20"/>
  </r>
  <r>
    <n v="462"/>
    <s v="Wang-Rodriguez"/>
    <s v="Total multimedia website"/>
    <n v="188800"/>
    <n v="57734"/>
    <n v="0.30579449152542371"/>
    <x v="0"/>
    <n v="107.91401869158878"/>
    <n v="535"/>
    <x v="1"/>
    <s v="USD"/>
    <x v="385"/>
    <x v="440"/>
    <b v="0"/>
    <b v="0"/>
    <s v="games/mobile games"/>
    <x v="6"/>
    <x v="9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x v="437"/>
    <x v="441"/>
    <b v="0"/>
    <b v="0"/>
    <s v="film &amp; video/animation"/>
    <x v="4"/>
    <x v="2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x v="438"/>
    <x v="442"/>
    <b v="0"/>
    <b v="0"/>
    <s v="theater/plays"/>
    <x v="3"/>
    <x v="18"/>
  </r>
  <r>
    <n v="465"/>
    <s v="Gonzalez-Robbins"/>
    <s v="Up-sized responsive protocol"/>
    <n v="4700"/>
    <n v="8829"/>
    <n v="1.8785106382978722"/>
    <x v="1"/>
    <n v="110.3625"/>
    <n v="80"/>
    <x v="1"/>
    <s v="USD"/>
    <x v="439"/>
    <x v="443"/>
    <b v="0"/>
    <b v="0"/>
    <s v="publishing/translations"/>
    <x v="5"/>
    <x v="7"/>
  </r>
  <r>
    <n v="466"/>
    <s v="Obrien and Sons"/>
    <s v="Pre-emptive transitional frame"/>
    <n v="1200"/>
    <n v="3984"/>
    <n v="3.32"/>
    <x v="1"/>
    <n v="94.857142857142861"/>
    <n v="42"/>
    <x v="1"/>
    <s v="USD"/>
    <x v="440"/>
    <x v="444"/>
    <b v="0"/>
    <b v="1"/>
    <s v="technology/wearables"/>
    <x v="2"/>
    <x v="1"/>
  </r>
  <r>
    <n v="467"/>
    <s v="Shaw Ltd"/>
    <s v="Profit-focused content-based application"/>
    <n v="1400"/>
    <n v="8053"/>
    <n v="5.7521428571428572"/>
    <x v="1"/>
    <n v="57.935251798561154"/>
    <n v="139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x v="442"/>
    <x v="368"/>
    <b v="0"/>
    <b v="0"/>
    <s v="theater/plays"/>
    <x v="3"/>
    <x v="5"/>
  </r>
  <r>
    <n v="469"/>
    <s v="Olsen-Ryan"/>
    <s v="Assimilated neutral utilization"/>
    <n v="5600"/>
    <n v="10328"/>
    <n v="1.8442857142857143"/>
    <x v="1"/>
    <n v="64.95597484276729"/>
    <n v="159"/>
    <x v="1"/>
    <s v="USD"/>
    <x v="443"/>
    <x v="446"/>
    <b v="0"/>
    <b v="0"/>
    <s v="film &amp; video/drama"/>
    <x v="4"/>
    <x v="7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x v="315"/>
    <x v="447"/>
    <b v="0"/>
    <b v="0"/>
    <s v="technology/wearables"/>
    <x v="2"/>
    <x v="14"/>
  </r>
  <r>
    <n v="471"/>
    <s v="Perry and Sons"/>
    <s v="Configurable static help-desk"/>
    <n v="3100"/>
    <n v="9889"/>
    <n v="3.19"/>
    <x v="1"/>
    <n v="50.97422680412371"/>
    <n v="194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x v="445"/>
    <x v="178"/>
    <b v="0"/>
    <b v="0"/>
    <s v="music/rock"/>
    <x v="1"/>
    <x v="4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x v="446"/>
    <x v="449"/>
    <b v="0"/>
    <b v="0"/>
    <s v="music/electric music"/>
    <x v="1"/>
    <x v="19"/>
  </r>
  <r>
    <n v="474"/>
    <s v="Santos-Young"/>
    <s v="Enhanced neutral ability"/>
    <n v="4000"/>
    <n v="14606"/>
    <n v="3.6515"/>
    <x v="1"/>
    <n v="102.85915492957747"/>
    <n v="142"/>
    <x v="1"/>
    <s v="USD"/>
    <x v="447"/>
    <x v="450"/>
    <b v="0"/>
    <b v="0"/>
    <s v="film &amp; video/television"/>
    <x v="4"/>
    <x v="18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x v="448"/>
    <x v="451"/>
    <b v="0"/>
    <b v="1"/>
    <s v="publishing/translations"/>
    <x v="5"/>
    <x v="12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x v="342"/>
    <x v="452"/>
    <b v="0"/>
    <b v="0"/>
    <s v="publishing/fiction"/>
    <x v="5"/>
    <x v="22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x v="449"/>
    <x v="453"/>
    <b v="0"/>
    <b v="0"/>
    <s v="film &amp; video/science fiction"/>
    <x v="4"/>
    <x v="7"/>
  </r>
  <r>
    <n v="478"/>
    <s v="Lyons LLC"/>
    <s v="Balanced impactful circuit"/>
    <n v="68800"/>
    <n v="162603"/>
    <n v="2.3634156976744185"/>
    <x v="1"/>
    <n v="58.999637155297535"/>
    <n v="2756"/>
    <x v="1"/>
    <s v="USD"/>
    <x v="450"/>
    <x v="454"/>
    <b v="0"/>
    <b v="0"/>
    <s v="technology/wearables"/>
    <x v="2"/>
    <x v="14"/>
  </r>
  <r>
    <n v="479"/>
    <s v="Long-Greene"/>
    <s v="Future-proofed heuristic encryption"/>
    <n v="2400"/>
    <n v="12310"/>
    <n v="5.1291666666666664"/>
    <x v="1"/>
    <n v="71.156069364161851"/>
    <n v="173"/>
    <x v="4"/>
    <s v="GBP"/>
    <x v="451"/>
    <x v="455"/>
    <b v="0"/>
    <b v="0"/>
    <s v="food/food trucks"/>
    <x v="0"/>
    <x v="13"/>
  </r>
  <r>
    <n v="480"/>
    <s v="Robles-Hudson"/>
    <s v="Balanced bifurcated leverage"/>
    <n v="8600"/>
    <n v="8656"/>
    <n v="1.0065116279069768"/>
    <x v="1"/>
    <n v="99.494252873563212"/>
    <n v="87"/>
    <x v="1"/>
    <s v="USD"/>
    <x v="452"/>
    <x v="456"/>
    <b v="0"/>
    <b v="1"/>
    <s v="photography/photography books"/>
    <x v="7"/>
    <x v="2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x v="453"/>
    <x v="457"/>
    <b v="0"/>
    <b v="1"/>
    <s v="theater/plays"/>
    <x v="3"/>
    <x v="12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x v="454"/>
    <x v="458"/>
    <b v="0"/>
    <b v="1"/>
    <s v="publishing/fiction"/>
    <x v="5"/>
    <x v="2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x v="455"/>
    <x v="459"/>
    <b v="0"/>
    <b v="0"/>
    <s v="theater/plays"/>
    <x v="3"/>
    <x v="14"/>
  </r>
  <r>
    <n v="484"/>
    <s v="Landry Inc"/>
    <s v="Synergistic cohesive adapter"/>
    <n v="29600"/>
    <n v="77021"/>
    <n v="2.6020608108108108"/>
    <x v="1"/>
    <n v="48.99554707379135"/>
    <n v="1572"/>
    <x v="4"/>
    <s v="GBP"/>
    <x v="456"/>
    <x v="460"/>
    <b v="0"/>
    <b v="1"/>
    <s v="food/food trucks"/>
    <x v="0"/>
    <x v="2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x v="457"/>
    <x v="461"/>
    <b v="0"/>
    <b v="0"/>
    <s v="theater/plays"/>
    <x v="3"/>
    <x v="18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x v="458"/>
    <x v="462"/>
    <b v="0"/>
    <b v="1"/>
    <s v="publishing/translations"/>
    <x v="5"/>
    <x v="2"/>
  </r>
  <r>
    <n v="487"/>
    <s v="Smith-Wallace"/>
    <s v="Monitored 24/7 time-frame"/>
    <n v="110300"/>
    <n v="197024"/>
    <n v="1.7862556663644606"/>
    <x v="1"/>
    <n v="83.982949701619773"/>
    <n v="2346"/>
    <x v="1"/>
    <s v="USD"/>
    <x v="459"/>
    <x v="463"/>
    <b v="0"/>
    <b v="0"/>
    <s v="theater/plays"/>
    <x v="3"/>
    <x v="2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x v="460"/>
    <x v="464"/>
    <b v="0"/>
    <b v="0"/>
    <s v="theater/plays"/>
    <x v="3"/>
    <x v="7"/>
  </r>
  <r>
    <n v="489"/>
    <s v="Clark Inc"/>
    <s v="Down-sized mobile time-frame"/>
    <n v="9200"/>
    <n v="9339"/>
    <n v="1.015108695652174"/>
    <x v="1"/>
    <n v="109.87058823529412"/>
    <n v="85"/>
    <x v="6"/>
    <s v="EUR"/>
    <x v="461"/>
    <x v="465"/>
    <b v="0"/>
    <b v="0"/>
    <s v="technology/wearables"/>
    <x v="2"/>
    <x v="23"/>
  </r>
  <r>
    <n v="490"/>
    <s v="Young and Sons"/>
    <s v="Innovative disintermediate encryption"/>
    <n v="2400"/>
    <n v="4596"/>
    <n v="1.915"/>
    <x v="1"/>
    <n v="31.916666666666668"/>
    <n v="144"/>
    <x v="1"/>
    <s v="USD"/>
    <x v="462"/>
    <x v="466"/>
    <b v="0"/>
    <b v="0"/>
    <s v="journalism/audio"/>
    <x v="8"/>
    <x v="14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x v="463"/>
    <x v="467"/>
    <b v="0"/>
    <b v="1"/>
    <s v="food/food trucks"/>
    <x v="0"/>
    <x v="11"/>
  </r>
  <r>
    <n v="492"/>
    <s v="Garcia Group"/>
    <s v="Persevering interactive matrix"/>
    <n v="191000"/>
    <n v="45831"/>
    <n v="0.23995287958115183"/>
    <x v="3"/>
    <n v="77.026890756302521"/>
    <n v="595"/>
    <x v="1"/>
    <s v="USD"/>
    <x v="464"/>
    <x v="468"/>
    <b v="1"/>
    <b v="1"/>
    <s v="film &amp; video/shorts"/>
    <x v="4"/>
    <x v="13"/>
  </r>
  <r>
    <n v="493"/>
    <s v="Adams, Walker and Wong"/>
    <s v="Seamless background framework"/>
    <n v="900"/>
    <n v="6514"/>
    <n v="7.2377777777777776"/>
    <x v="1"/>
    <n v="101.78125"/>
    <n v="64"/>
    <x v="1"/>
    <s v="USD"/>
    <x v="465"/>
    <x v="469"/>
    <b v="0"/>
    <b v="0"/>
    <s v="photography/photography books"/>
    <x v="7"/>
    <x v="7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x v="466"/>
    <x v="470"/>
    <b v="0"/>
    <b v="0"/>
    <s v="technology/wearables"/>
    <x v="2"/>
    <x v="2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x v="467"/>
    <x v="471"/>
    <b v="0"/>
    <b v="0"/>
    <s v="theater/plays"/>
    <x v="3"/>
    <x v="9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x v="468"/>
    <x v="472"/>
    <b v="0"/>
    <b v="0"/>
    <s v="film &amp; video/animation"/>
    <x v="4"/>
    <x v="7"/>
  </r>
  <r>
    <n v="497"/>
    <s v="Lucero Group"/>
    <s v="Intuitive actuating benchmark"/>
    <n v="9800"/>
    <n v="3349"/>
    <n v="0.34173469387755101"/>
    <x v="0"/>
    <n v="27.908333333333335"/>
    <n v="120"/>
    <x v="1"/>
    <s v="USD"/>
    <x v="469"/>
    <x v="473"/>
    <b v="0"/>
    <b v="1"/>
    <s v="technology/wearables"/>
    <x v="2"/>
    <x v="1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x v="470"/>
    <x v="474"/>
    <b v="0"/>
    <b v="0"/>
    <s v="technology/web"/>
    <x v="2"/>
    <x v="3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x v="471"/>
    <x v="475"/>
    <b v="0"/>
    <b v="1"/>
    <s v="film &amp; video/documentary"/>
    <x v="4"/>
    <x v="2"/>
  </r>
  <r>
    <n v="500"/>
    <s v="Valdez Ltd"/>
    <s v="Team-oriented clear-thinking matrix"/>
    <n v="100"/>
    <n v="0"/>
    <n v="0"/>
    <x v="0"/>
    <e v="#DIV/0!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x v="473"/>
    <x v="353"/>
    <b v="0"/>
    <b v="0"/>
    <s v="film &amp; video/documentary"/>
    <x v="4"/>
    <x v="10"/>
  </r>
  <r>
    <n v="502"/>
    <s v="Johnson Inc"/>
    <s v="Reduced context-sensitive complexity"/>
    <n v="1300"/>
    <n v="6889"/>
    <n v="5.2992307692307694"/>
    <x v="1"/>
    <n v="37.037634408602152"/>
    <n v="186"/>
    <x v="2"/>
    <s v="AUD"/>
    <x v="474"/>
    <x v="476"/>
    <b v="0"/>
    <b v="1"/>
    <s v="games/video games"/>
    <x v="6"/>
    <x v="5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x v="72"/>
    <x v="477"/>
    <b v="0"/>
    <b v="0"/>
    <s v="film &amp; video/drama"/>
    <x v="4"/>
    <x v="0"/>
  </r>
  <r>
    <n v="504"/>
    <s v="Smith-Miller"/>
    <s v="De-engineered cohesive moderator"/>
    <n v="7500"/>
    <n v="6924"/>
    <n v="0.92320000000000002"/>
    <x v="0"/>
    <n v="111.6774193548387"/>
    <n v="62"/>
    <x v="6"/>
    <s v="EUR"/>
    <x v="443"/>
    <x v="478"/>
    <b v="0"/>
    <b v="0"/>
    <s v="music/rock"/>
    <x v="1"/>
    <x v="15"/>
  </r>
  <r>
    <n v="505"/>
    <s v="Jensen-Vargas"/>
    <s v="Ameliorated explicit parallelism"/>
    <n v="89900"/>
    <n v="12497"/>
    <n v="0.13901001112347053"/>
    <x v="0"/>
    <n v="36.014409221902014"/>
    <n v="347"/>
    <x v="1"/>
    <s v="USD"/>
    <x v="475"/>
    <x v="479"/>
    <b v="0"/>
    <b v="1"/>
    <s v="publishing/radio &amp; podcasts"/>
    <x v="5"/>
    <x v="2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x v="81"/>
    <x v="480"/>
    <b v="0"/>
    <b v="1"/>
    <s v="theater/plays"/>
    <x v="3"/>
    <x v="1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x v="192"/>
    <x v="482"/>
    <b v="0"/>
    <b v="0"/>
    <s v="theater/plays"/>
    <x v="3"/>
    <x v="2"/>
  </r>
  <r>
    <n v="509"/>
    <s v="White LLC"/>
    <s v="Robust zero-defect project"/>
    <n v="168500"/>
    <n v="119510"/>
    <n v="0.70925816023738875"/>
    <x v="0"/>
    <n v="95"/>
    <n v="1258"/>
    <x v="1"/>
    <s v="USD"/>
    <x v="477"/>
    <x v="483"/>
    <b v="0"/>
    <b v="0"/>
    <s v="theater/plays"/>
    <x v="3"/>
    <x v="5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x v="478"/>
    <x v="484"/>
    <b v="0"/>
    <b v="0"/>
    <s v="film &amp; video/drama"/>
    <x v="4"/>
    <x v="2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x v="479"/>
    <x v="265"/>
    <b v="0"/>
    <b v="0"/>
    <s v="theater/plays"/>
    <x v="3"/>
    <x v="10"/>
  </r>
  <r>
    <n v="512"/>
    <s v="Williams-Walsh"/>
    <s v="Organized explicit core"/>
    <n v="9100"/>
    <n v="12678"/>
    <n v="1.3931868131868133"/>
    <x v="1"/>
    <n v="53.046025104602514"/>
    <n v="239"/>
    <x v="1"/>
    <s v="USD"/>
    <x v="480"/>
    <x v="485"/>
    <b v="0"/>
    <b v="1"/>
    <s v="games/video games"/>
    <x v="6"/>
    <x v="19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x v="180"/>
    <x v="486"/>
    <b v="0"/>
    <b v="0"/>
    <s v="film &amp; video/television"/>
    <x v="4"/>
    <x v="0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x v="481"/>
    <x v="412"/>
    <b v="0"/>
    <b v="1"/>
    <s v="music/rock"/>
    <x v="1"/>
    <x v="2"/>
  </r>
  <r>
    <n v="515"/>
    <s v="Cox LLC"/>
    <s v="Phased 24hour flexibility"/>
    <n v="8600"/>
    <n v="4797"/>
    <n v="0.55779069767441858"/>
    <x v="0"/>
    <n v="36.067669172932334"/>
    <n v="133"/>
    <x v="0"/>
    <s v="CAD"/>
    <x v="482"/>
    <x v="487"/>
    <b v="0"/>
    <b v="1"/>
    <s v="theater/plays"/>
    <x v="3"/>
    <x v="8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x v="194"/>
    <x v="488"/>
    <b v="0"/>
    <b v="0"/>
    <s v="publishing/nonfiction"/>
    <x v="5"/>
    <x v="14"/>
  </r>
  <r>
    <n v="517"/>
    <s v="Ramirez LLC"/>
    <s v="Multi-tiered maximized orchestration"/>
    <n v="5900"/>
    <n v="6608"/>
    <n v="1.1200000000000001"/>
    <x v="1"/>
    <n v="84.717948717948715"/>
    <n v="78"/>
    <x v="1"/>
    <s v="USD"/>
    <x v="483"/>
    <x v="489"/>
    <b v="0"/>
    <b v="0"/>
    <s v="food/food trucks"/>
    <x v="0"/>
    <x v="9"/>
  </r>
  <r>
    <n v="518"/>
    <s v="Ramirez Group"/>
    <s v="Open-architected uniform instruction set"/>
    <n v="8800"/>
    <n v="622"/>
    <n v="7.0681818181818179E-2"/>
    <x v="0"/>
    <n v="62.2"/>
    <n v="10"/>
    <x v="1"/>
    <s v="USD"/>
    <x v="484"/>
    <x v="442"/>
    <b v="0"/>
    <b v="1"/>
    <s v="film &amp; video/animation"/>
    <x v="4"/>
    <x v="0"/>
  </r>
  <r>
    <n v="519"/>
    <s v="Marsh-Coleman"/>
    <s v="Exclusive asymmetric analyzer"/>
    <n v="177700"/>
    <n v="180802"/>
    <n v="1.0174563871693867"/>
    <x v="1"/>
    <n v="101.97518330513255"/>
    <n v="1773"/>
    <x v="1"/>
    <s v="USD"/>
    <x v="355"/>
    <x v="437"/>
    <b v="0"/>
    <b v="1"/>
    <s v="music/rock"/>
    <x v="1"/>
    <x v="2"/>
  </r>
  <r>
    <n v="520"/>
    <s v="Frederick, Jenkins and Collins"/>
    <s v="Organic radical collaboration"/>
    <n v="800"/>
    <n v="3406"/>
    <n v="4.2575000000000003"/>
    <x v="1"/>
    <n v="106.4375"/>
    <n v="32"/>
    <x v="1"/>
    <s v="USD"/>
    <x v="485"/>
    <x v="490"/>
    <b v="0"/>
    <b v="0"/>
    <s v="theater/plays"/>
    <x v="3"/>
    <x v="5"/>
  </r>
  <r>
    <n v="521"/>
    <s v="Wilson Ltd"/>
    <s v="Function-based multi-state software"/>
    <n v="7600"/>
    <n v="11061"/>
    <n v="1.4553947368421052"/>
    <x v="1"/>
    <n v="29.975609756097562"/>
    <n v="369"/>
    <x v="1"/>
    <s v="USD"/>
    <x v="486"/>
    <x v="491"/>
    <b v="0"/>
    <b v="1"/>
    <s v="film &amp; video/drama"/>
    <x v="4"/>
    <x v="11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x v="487"/>
    <x v="163"/>
    <b v="0"/>
    <b v="0"/>
    <s v="film &amp; video/shorts"/>
    <x v="4"/>
    <x v="11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x v="488"/>
    <x v="492"/>
    <b v="0"/>
    <b v="0"/>
    <s v="film &amp; video/shorts"/>
    <x v="4"/>
    <x v="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x v="489"/>
    <x v="493"/>
    <b v="0"/>
    <b v="0"/>
    <s v="theater/plays"/>
    <x v="3"/>
    <x v="7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x v="490"/>
    <x v="494"/>
    <b v="0"/>
    <b v="0"/>
    <s v="technology/wearables"/>
    <x v="2"/>
    <x v="2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x v="312"/>
    <x v="495"/>
    <b v="0"/>
    <b v="1"/>
    <s v="theater/plays"/>
    <x v="3"/>
    <x v="9"/>
  </r>
  <r>
    <n v="527"/>
    <s v="Rosario-Smith"/>
    <s v="Enterprise-wide intermediate portal"/>
    <n v="189200"/>
    <n v="188480"/>
    <n v="0.99619450317124736"/>
    <x v="0"/>
    <n v="31"/>
    <n v="6080"/>
    <x v="0"/>
    <s v="CAD"/>
    <x v="491"/>
    <x v="496"/>
    <b v="0"/>
    <b v="0"/>
    <s v="film &amp; video/animation"/>
    <x v="4"/>
    <x v="6"/>
  </r>
  <r>
    <n v="528"/>
    <s v="Avila, Ford and Welch"/>
    <s v="Focused leadingedge matrix"/>
    <n v="9000"/>
    <n v="7227"/>
    <n v="0.80300000000000005"/>
    <x v="0"/>
    <n v="90.337500000000006"/>
    <n v="80"/>
    <x v="4"/>
    <s v="GBP"/>
    <x v="492"/>
    <x v="497"/>
    <b v="0"/>
    <b v="0"/>
    <s v="music/indie rock"/>
    <x v="1"/>
    <x v="10"/>
  </r>
  <r>
    <n v="529"/>
    <s v="Gallegos Inc"/>
    <s v="Seamless logistical encryption"/>
    <n v="5100"/>
    <n v="574"/>
    <n v="0.11254901960784314"/>
    <x v="0"/>
    <n v="63.777777777777779"/>
    <n v="9"/>
    <x v="1"/>
    <s v="USD"/>
    <x v="493"/>
    <x v="180"/>
    <b v="0"/>
    <b v="0"/>
    <s v="games/video games"/>
    <x v="6"/>
    <x v="12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x v="494"/>
    <x v="498"/>
    <b v="0"/>
    <b v="1"/>
    <s v="publishing/fiction"/>
    <x v="5"/>
    <x v="10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x v="495"/>
    <x v="499"/>
    <b v="0"/>
    <b v="0"/>
    <s v="games/video games"/>
    <x v="6"/>
    <x v="2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x v="496"/>
    <x v="500"/>
    <b v="0"/>
    <b v="0"/>
    <s v="theater/plays"/>
    <x v="3"/>
    <x v="6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x v="497"/>
    <x v="50"/>
    <b v="0"/>
    <b v="0"/>
    <s v="music/indie rock"/>
    <x v="1"/>
    <x v="5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x v="498"/>
    <x v="501"/>
    <b v="0"/>
    <b v="1"/>
    <s v="film &amp; video/drama"/>
    <x v="4"/>
    <x v="2"/>
  </r>
  <r>
    <n v="535"/>
    <s v="Garrison LLC"/>
    <s v="Profit-focused 24/7 data-warehouse"/>
    <n v="2600"/>
    <n v="12533"/>
    <n v="4.820384615384615"/>
    <x v="1"/>
    <n v="62.044554455445542"/>
    <n v="202"/>
    <x v="6"/>
    <s v="EUR"/>
    <x v="499"/>
    <x v="502"/>
    <b v="0"/>
    <b v="1"/>
    <s v="theater/plays"/>
    <x v="3"/>
    <x v="12"/>
  </r>
  <r>
    <n v="536"/>
    <s v="Shannon-Olson"/>
    <s v="Enhanced methodical middleware"/>
    <n v="9800"/>
    <n v="14697"/>
    <n v="1.4996938775510205"/>
    <x v="1"/>
    <n v="104.97857142857143"/>
    <n v="140"/>
    <x v="6"/>
    <s v="EUR"/>
    <x v="500"/>
    <x v="52"/>
    <b v="0"/>
    <b v="0"/>
    <s v="publishing/fiction"/>
    <x v="5"/>
    <x v="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x v="501"/>
    <x v="503"/>
    <b v="1"/>
    <b v="1"/>
    <s v="film &amp; video/documentary"/>
    <x v="4"/>
    <x v="20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x v="502"/>
    <x v="504"/>
    <b v="0"/>
    <b v="0"/>
    <s v="games/mobile games"/>
    <x v="6"/>
    <x v="14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x v="503"/>
    <x v="505"/>
    <b v="0"/>
    <b v="1"/>
    <s v="food/food trucks"/>
    <x v="0"/>
    <x v="13"/>
  </r>
  <r>
    <n v="540"/>
    <s v="Brown-Pena"/>
    <s v="Front-line client-server secured line"/>
    <n v="5300"/>
    <n v="14097"/>
    <n v="2.6598113207547169"/>
    <x v="1"/>
    <n v="57.072874493927124"/>
    <n v="247"/>
    <x v="1"/>
    <s v="USD"/>
    <x v="504"/>
    <x v="506"/>
    <b v="0"/>
    <b v="0"/>
    <s v="photography/photography books"/>
    <x v="7"/>
    <x v="20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x v="505"/>
    <x v="507"/>
    <b v="0"/>
    <b v="0"/>
    <s v="games/mobile games"/>
    <x v="6"/>
    <x v="6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x v="506"/>
    <x v="508"/>
    <b v="0"/>
    <b v="0"/>
    <s v="music/indie rock"/>
    <x v="1"/>
    <x v="10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x v="507"/>
    <x v="509"/>
    <b v="0"/>
    <b v="0"/>
    <s v="games/video games"/>
    <x v="6"/>
    <x v="0"/>
  </r>
  <r>
    <n v="544"/>
    <s v="Taylor Inc"/>
    <s v="Public-key 3rdgeneration system engine"/>
    <n v="2800"/>
    <n v="7742"/>
    <n v="2.7650000000000001"/>
    <x v="1"/>
    <n v="92.166666666666671"/>
    <n v="84"/>
    <x v="1"/>
    <s v="USD"/>
    <x v="508"/>
    <x v="510"/>
    <b v="0"/>
    <b v="0"/>
    <s v="music/rock"/>
    <x v="1"/>
    <x v="2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x v="509"/>
    <x v="511"/>
    <b v="0"/>
    <b v="0"/>
    <s v="theater/plays"/>
    <x v="3"/>
    <x v="2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x v="510"/>
    <x v="512"/>
    <b v="0"/>
    <b v="1"/>
    <s v="theater/plays"/>
    <x v="3"/>
    <x v="5"/>
  </r>
  <r>
    <n v="547"/>
    <s v="Hardin-Dixon"/>
    <s v="Focused solution-oriented matrix"/>
    <n v="1300"/>
    <n v="12597"/>
    <n v="9.69"/>
    <x v="1"/>
    <n v="80.75"/>
    <n v="156"/>
    <x v="1"/>
    <s v="USD"/>
    <x v="511"/>
    <x v="513"/>
    <b v="0"/>
    <b v="0"/>
    <s v="film &amp; video/drama"/>
    <x v="4"/>
    <x v="2"/>
  </r>
  <r>
    <n v="548"/>
    <s v="York-Pitts"/>
    <s v="Monitored discrete toolset"/>
    <n v="66100"/>
    <n v="179074"/>
    <n v="2.7091376701966716"/>
    <x v="1"/>
    <n v="59.991289782244557"/>
    <n v="2985"/>
    <x v="1"/>
    <s v="USD"/>
    <x v="512"/>
    <x v="514"/>
    <b v="0"/>
    <b v="0"/>
    <s v="theater/plays"/>
    <x v="3"/>
    <x v="7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x v="513"/>
    <x v="515"/>
    <b v="0"/>
    <b v="0"/>
    <s v="technology/wearables"/>
    <x v="2"/>
    <x v="6"/>
  </r>
  <r>
    <n v="550"/>
    <s v="Morrison-Henderson"/>
    <s v="De-engineered disintermediate encoding"/>
    <n v="100"/>
    <n v="4"/>
    <n v="0.04"/>
    <x v="3"/>
    <n v="4"/>
    <n v="1"/>
    <x v="5"/>
    <s v="CHF"/>
    <x v="514"/>
    <x v="516"/>
    <b v="0"/>
    <b v="0"/>
    <s v="music/indie rock"/>
    <x v="1"/>
    <x v="1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x v="516"/>
    <x v="518"/>
    <b v="0"/>
    <b v="0"/>
    <s v="theater/plays"/>
    <x v="3"/>
    <x v="0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x v="517"/>
    <x v="519"/>
    <b v="0"/>
    <b v="0"/>
    <s v="music/rock"/>
    <x v="1"/>
    <x v="6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x v="518"/>
    <x v="520"/>
    <b v="0"/>
    <b v="0"/>
    <s v="music/indie rock"/>
    <x v="1"/>
    <x v="0"/>
  </r>
  <r>
    <n v="555"/>
    <s v="Anderson Group"/>
    <s v="Organic maximized database"/>
    <n v="6300"/>
    <n v="14089"/>
    <n v="2.2363492063492063"/>
    <x v="1"/>
    <n v="104.36296296296297"/>
    <n v="135"/>
    <x v="3"/>
    <s v="DKK"/>
    <x v="519"/>
    <x v="219"/>
    <b v="0"/>
    <b v="0"/>
    <s v="music/rock"/>
    <x v="1"/>
    <x v="18"/>
  </r>
  <r>
    <n v="556"/>
    <s v="Smith and Sons"/>
    <s v="Grass-roots 24/7 attitude"/>
    <n v="5200"/>
    <n v="12467"/>
    <n v="2.3975"/>
    <x v="1"/>
    <n v="102.18852459016394"/>
    <n v="122"/>
    <x v="1"/>
    <s v="USD"/>
    <x v="520"/>
    <x v="521"/>
    <b v="0"/>
    <b v="1"/>
    <s v="publishing/translations"/>
    <x v="5"/>
    <x v="22"/>
  </r>
  <r>
    <n v="557"/>
    <s v="Lam-Hamilton"/>
    <s v="Team-oriented global strategy"/>
    <n v="6000"/>
    <n v="11960"/>
    <n v="1.9933333333333334"/>
    <x v="1"/>
    <n v="54.117647058823529"/>
    <n v="221"/>
    <x v="1"/>
    <s v="USD"/>
    <x v="521"/>
    <x v="522"/>
    <b v="0"/>
    <b v="1"/>
    <s v="film &amp; video/science fiction"/>
    <x v="4"/>
    <x v="2"/>
  </r>
  <r>
    <n v="558"/>
    <s v="Ho Ltd"/>
    <s v="Enhanced client-driven capacity"/>
    <n v="5800"/>
    <n v="7966"/>
    <n v="1.373448275862069"/>
    <x v="1"/>
    <n v="63.222222222222221"/>
    <n v="126"/>
    <x v="1"/>
    <s v="USD"/>
    <x v="522"/>
    <x v="523"/>
    <b v="0"/>
    <b v="0"/>
    <s v="theater/plays"/>
    <x v="3"/>
    <x v="2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x v="523"/>
    <x v="524"/>
    <b v="0"/>
    <b v="0"/>
    <s v="theater/plays"/>
    <x v="3"/>
    <x v="9"/>
  </r>
  <r>
    <n v="560"/>
    <s v="Hunt LLC"/>
    <s v="Re-engineered radical policy"/>
    <n v="20000"/>
    <n v="158832"/>
    <n v="7.9416000000000002"/>
    <x v="1"/>
    <n v="49.994334277620396"/>
    <n v="3177"/>
    <x v="1"/>
    <s v="USD"/>
    <x v="524"/>
    <x v="348"/>
    <b v="0"/>
    <b v="0"/>
    <s v="film &amp; video/animation"/>
    <x v="4"/>
    <x v="2"/>
  </r>
  <r>
    <n v="561"/>
    <s v="Fowler-Smith"/>
    <s v="Down-sized logistical adapter"/>
    <n v="3000"/>
    <n v="11091"/>
    <n v="3.6970000000000001"/>
    <x v="1"/>
    <n v="56.015151515151516"/>
    <n v="198"/>
    <x v="5"/>
    <s v="CHF"/>
    <x v="525"/>
    <x v="280"/>
    <b v="0"/>
    <b v="0"/>
    <s v="theater/plays"/>
    <x v="3"/>
    <x v="0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x v="188"/>
    <x v="525"/>
    <b v="0"/>
    <b v="0"/>
    <s v="music/rock"/>
    <x v="1"/>
    <x v="3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x v="526"/>
    <x v="526"/>
    <b v="0"/>
    <b v="0"/>
    <s v="film &amp; video/documentary"/>
    <x v="4"/>
    <x v="2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x v="527"/>
    <x v="527"/>
    <b v="0"/>
    <b v="0"/>
    <s v="theater/plays"/>
    <x v="3"/>
    <x v="2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x v="528"/>
    <x v="528"/>
    <b v="0"/>
    <b v="0"/>
    <s v="theater/plays"/>
    <x v="3"/>
    <x v="4"/>
  </r>
  <r>
    <n v="566"/>
    <s v="Webb-Smith"/>
    <s v="Advanced content-based installation"/>
    <n v="9300"/>
    <n v="4124"/>
    <n v="0.44344086021505374"/>
    <x v="0"/>
    <n v="111.45945945945945"/>
    <n v="37"/>
    <x v="1"/>
    <s v="USD"/>
    <x v="522"/>
    <x v="529"/>
    <b v="0"/>
    <b v="1"/>
    <s v="music/electric music"/>
    <x v="1"/>
    <x v="0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x v="529"/>
    <x v="360"/>
    <b v="0"/>
    <b v="0"/>
    <s v="music/rock"/>
    <x v="1"/>
    <x v="2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x v="530"/>
    <x v="254"/>
    <b v="0"/>
    <b v="0"/>
    <s v="theater/plays"/>
    <x v="3"/>
    <x v="9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x v="531"/>
    <x v="530"/>
    <b v="0"/>
    <b v="0"/>
    <s v="film &amp; video/animation"/>
    <x v="4"/>
    <x v="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x v="515"/>
    <x v="531"/>
    <b v="0"/>
    <b v="1"/>
    <s v="music/rock"/>
    <x v="1"/>
    <x v="11"/>
  </r>
  <r>
    <n v="571"/>
    <s v="Wilson and Sons"/>
    <s v="Monitored grid-enabled model"/>
    <n v="3500"/>
    <n v="3295"/>
    <n v="0.94142857142857139"/>
    <x v="0"/>
    <n v="94.142857142857139"/>
    <n v="35"/>
    <x v="6"/>
    <s v="EUR"/>
    <x v="532"/>
    <x v="532"/>
    <b v="0"/>
    <b v="0"/>
    <s v="film &amp; video/shorts"/>
    <x v="4"/>
    <x v="0"/>
  </r>
  <r>
    <n v="572"/>
    <s v="Clements Group"/>
    <s v="Assimilated actuating policy"/>
    <n v="9000"/>
    <n v="4896"/>
    <n v="0.54400000000000004"/>
    <x v="3"/>
    <n v="52.085106382978722"/>
    <n v="94"/>
    <x v="1"/>
    <s v="USD"/>
    <x v="533"/>
    <x v="533"/>
    <b v="0"/>
    <b v="1"/>
    <s v="music/rock"/>
    <x v="1"/>
    <x v="23"/>
  </r>
  <r>
    <n v="573"/>
    <s v="Valenzuela-Cook"/>
    <s v="Total incremental productivity"/>
    <n v="6700"/>
    <n v="7496"/>
    <n v="1.1188059701492536"/>
    <x v="1"/>
    <n v="24.986666666666668"/>
    <n v="300"/>
    <x v="1"/>
    <s v="USD"/>
    <x v="409"/>
    <x v="534"/>
    <b v="0"/>
    <b v="0"/>
    <s v="journalism/audio"/>
    <x v="8"/>
    <x v="14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x v="534"/>
    <x v="535"/>
    <b v="0"/>
    <b v="1"/>
    <s v="food/food trucks"/>
    <x v="0"/>
    <x v="2"/>
  </r>
  <r>
    <n v="575"/>
    <s v="Fuentes LLC"/>
    <s v="Universal zero-defect concept"/>
    <n v="83300"/>
    <n v="52421"/>
    <n v="0.62930372148859548"/>
    <x v="0"/>
    <n v="93.944444444444443"/>
    <n v="558"/>
    <x v="1"/>
    <s v="USD"/>
    <x v="53"/>
    <x v="536"/>
    <b v="0"/>
    <b v="1"/>
    <s v="theater/plays"/>
    <x v="3"/>
    <x v="2"/>
  </r>
  <r>
    <n v="576"/>
    <s v="Moran and Sons"/>
    <s v="Object-based bottom-line superstructure"/>
    <n v="9700"/>
    <n v="6298"/>
    <n v="0.6492783505154639"/>
    <x v="0"/>
    <n v="98.40625"/>
    <n v="64"/>
    <x v="1"/>
    <s v="USD"/>
    <x v="535"/>
    <x v="537"/>
    <b v="0"/>
    <b v="0"/>
    <s v="theater/plays"/>
    <x v="3"/>
    <x v="17"/>
  </r>
  <r>
    <n v="577"/>
    <s v="Stevens Inc"/>
    <s v="Adaptive 24hour projection"/>
    <n v="8200"/>
    <n v="1546"/>
    <n v="0.18853658536585366"/>
    <x v="3"/>
    <n v="41.783783783783782"/>
    <n v="37"/>
    <x v="1"/>
    <s v="USD"/>
    <x v="536"/>
    <x v="538"/>
    <b v="0"/>
    <b v="0"/>
    <s v="music/jazz"/>
    <x v="1"/>
    <x v="22"/>
  </r>
  <r>
    <n v="578"/>
    <s v="Martinez-Johnson"/>
    <s v="Sharable radical toolset"/>
    <n v="96500"/>
    <n v="16168"/>
    <n v="0.1675440414507772"/>
    <x v="0"/>
    <n v="65.991836734693877"/>
    <n v="245"/>
    <x v="1"/>
    <s v="USD"/>
    <x v="537"/>
    <x v="539"/>
    <b v="0"/>
    <b v="0"/>
    <s v="film &amp; video/science fiction"/>
    <x v="4"/>
    <x v="17"/>
  </r>
  <r>
    <n v="579"/>
    <s v="Franklin Inc"/>
    <s v="Focused multimedia knowledgebase"/>
    <n v="6200"/>
    <n v="6269"/>
    <n v="1.0111290322580646"/>
    <x v="1"/>
    <n v="72.05747126436782"/>
    <n v="87"/>
    <x v="1"/>
    <s v="USD"/>
    <x v="538"/>
    <x v="540"/>
    <b v="0"/>
    <b v="0"/>
    <s v="music/jazz"/>
    <x v="1"/>
    <x v="2"/>
  </r>
  <r>
    <n v="580"/>
    <s v="Perez PLC"/>
    <s v="Seamless 6thgeneration extranet"/>
    <n v="43800"/>
    <n v="149578"/>
    <n v="3.4150228310502282"/>
    <x v="1"/>
    <n v="48.003209242618745"/>
    <n v="3116"/>
    <x v="1"/>
    <s v="USD"/>
    <x v="539"/>
    <x v="541"/>
    <b v="0"/>
    <b v="0"/>
    <s v="theater/plays"/>
    <x v="3"/>
    <x v="1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x v="540"/>
    <x v="542"/>
    <b v="0"/>
    <b v="0"/>
    <s v="technology/web"/>
    <x v="2"/>
    <x v="10"/>
  </r>
  <r>
    <n v="582"/>
    <s v="Pineda Ltd"/>
    <s v="Cross-group global system engine"/>
    <n v="8700"/>
    <n v="4531"/>
    <n v="0.5208045977011494"/>
    <x v="0"/>
    <n v="107.88095238095238"/>
    <n v="42"/>
    <x v="1"/>
    <s v="USD"/>
    <x v="505"/>
    <x v="543"/>
    <b v="0"/>
    <b v="1"/>
    <s v="games/video games"/>
    <x v="6"/>
    <x v="3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x v="541"/>
    <x v="544"/>
    <b v="0"/>
    <b v="0"/>
    <s v="film &amp; video/documentary"/>
    <x v="4"/>
    <x v="1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x v="542"/>
    <x v="545"/>
    <b v="0"/>
    <b v="0"/>
    <s v="technology/web"/>
    <x v="2"/>
    <x v="18"/>
  </r>
  <r>
    <n v="585"/>
    <s v="Pugh LLC"/>
    <s v="Reactive analyzing function"/>
    <n v="8900"/>
    <n v="13065"/>
    <n v="1.4679775280898877"/>
    <x v="1"/>
    <n v="96.066176470588232"/>
    <n v="136"/>
    <x v="1"/>
    <s v="USD"/>
    <x v="543"/>
    <x v="546"/>
    <b v="0"/>
    <b v="0"/>
    <s v="publishing/translations"/>
    <x v="5"/>
    <x v="0"/>
  </r>
  <r>
    <n v="586"/>
    <s v="Rowe-Wong"/>
    <s v="Robust hybrid budgetary management"/>
    <n v="700"/>
    <n v="6654"/>
    <n v="9.5057142857142853"/>
    <x v="1"/>
    <n v="51.184615384615384"/>
    <n v="130"/>
    <x v="1"/>
    <s v="USD"/>
    <x v="544"/>
    <x v="547"/>
    <b v="0"/>
    <b v="0"/>
    <s v="music/rock"/>
    <x v="1"/>
    <x v="14"/>
  </r>
  <r>
    <n v="587"/>
    <s v="Williams-Santos"/>
    <s v="Open-source analyzing monitoring"/>
    <n v="9400"/>
    <n v="6852"/>
    <n v="0.72893617021276591"/>
    <x v="0"/>
    <n v="43.92307692307692"/>
    <n v="156"/>
    <x v="0"/>
    <s v="CAD"/>
    <x v="35"/>
    <x v="548"/>
    <b v="0"/>
    <b v="1"/>
    <s v="food/food trucks"/>
    <x v="0"/>
    <x v="2"/>
  </r>
  <r>
    <n v="588"/>
    <s v="Weber Inc"/>
    <s v="Up-sized discrete firmware"/>
    <n v="157600"/>
    <n v="124517"/>
    <n v="0.7900824873096447"/>
    <x v="0"/>
    <n v="91.021198830409361"/>
    <n v="1368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x v="545"/>
    <x v="549"/>
    <b v="0"/>
    <b v="0"/>
    <s v="film &amp; video/documentary"/>
    <x v="4"/>
    <x v="15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x v="546"/>
    <x v="550"/>
    <b v="0"/>
    <b v="0"/>
    <s v="publishing/radio &amp; podcasts"/>
    <x v="5"/>
    <x v="10"/>
  </r>
  <r>
    <n v="591"/>
    <s v="Jensen LLC"/>
    <s v="Realigned dedicated system engine"/>
    <n v="600"/>
    <n v="6226"/>
    <n v="10.376666666666667"/>
    <x v="1"/>
    <n v="61.03921568627451"/>
    <n v="102"/>
    <x v="1"/>
    <s v="USD"/>
    <x v="547"/>
    <x v="551"/>
    <b v="0"/>
    <b v="0"/>
    <s v="games/video games"/>
    <x v="6"/>
    <x v="2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x v="548"/>
    <x v="552"/>
    <b v="0"/>
    <b v="0"/>
    <s v="theater/plays"/>
    <x v="3"/>
    <x v="9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x v="549"/>
    <x v="238"/>
    <b v="0"/>
    <b v="0"/>
    <s v="film &amp; video/animation"/>
    <x v="4"/>
    <x v="2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x v="550"/>
    <x v="553"/>
    <b v="0"/>
    <b v="1"/>
    <s v="theater/plays"/>
    <x v="3"/>
    <x v="2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x v="551"/>
    <x v="554"/>
    <b v="0"/>
    <b v="1"/>
    <s v="theater/plays"/>
    <x v="3"/>
    <x v="5"/>
  </r>
  <r>
    <n v="596"/>
    <s v="Becker-Scott"/>
    <s v="Managed optimizing archive"/>
    <n v="7900"/>
    <n v="7875"/>
    <n v="0.99683544303797467"/>
    <x v="0"/>
    <n v="43.032786885245905"/>
    <n v="183"/>
    <x v="1"/>
    <s v="USD"/>
    <x v="552"/>
    <x v="496"/>
    <b v="0"/>
    <b v="1"/>
    <s v="film &amp; video/drama"/>
    <x v="4"/>
    <x v="2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x v="462"/>
    <x v="555"/>
    <b v="0"/>
    <b v="0"/>
    <s v="theater/plays"/>
    <x v="3"/>
    <x v="0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x v="553"/>
    <x v="556"/>
    <b v="0"/>
    <b v="0"/>
    <s v="music/rock"/>
    <x v="1"/>
    <x v="3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x v="554"/>
    <x v="557"/>
    <b v="0"/>
    <b v="0"/>
    <s v="film &amp; video/documentary"/>
    <x v="4"/>
    <x v="14"/>
  </r>
  <r>
    <n v="600"/>
    <s v="Brown-George"/>
    <s v="Cross-platform tertiary array"/>
    <n v="100"/>
    <n v="5"/>
    <n v="0.05"/>
    <x v="0"/>
    <n v="5"/>
    <n v="1"/>
    <x v="4"/>
    <s v="GBP"/>
    <x v="555"/>
    <x v="558"/>
    <b v="0"/>
    <b v="0"/>
    <s v="food/food trucks"/>
    <x v="0"/>
    <x v="7"/>
  </r>
  <r>
    <n v="601"/>
    <s v="Waters and Sons"/>
    <s v="Inverse neutral structure"/>
    <n v="6300"/>
    <n v="13018"/>
    <n v="2.0663492063492064"/>
    <x v="1"/>
    <n v="67.103092783505161"/>
    <n v="194"/>
    <x v="1"/>
    <s v="USD"/>
    <x v="548"/>
    <x v="559"/>
    <b v="1"/>
    <b v="0"/>
    <s v="technology/wearables"/>
    <x v="2"/>
    <x v="2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x v="62"/>
    <x v="560"/>
    <b v="0"/>
    <b v="0"/>
    <s v="theater/plays"/>
    <x v="3"/>
    <x v="2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x v="556"/>
    <x v="561"/>
    <b v="0"/>
    <b v="0"/>
    <s v="theater/plays"/>
    <x v="3"/>
    <x v="2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x v="557"/>
    <x v="562"/>
    <b v="0"/>
    <b v="0"/>
    <s v="theater/plays"/>
    <x v="3"/>
    <x v="8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x v="27"/>
    <x v="563"/>
    <b v="0"/>
    <b v="0"/>
    <s v="publishing/nonfiction"/>
    <x v="5"/>
    <x v="0"/>
  </r>
  <r>
    <n v="606"/>
    <s v="Valencia PLC"/>
    <s v="Extended asynchronous initiative"/>
    <n v="3400"/>
    <n v="6405"/>
    <n v="1.8838235294117647"/>
    <x v="1"/>
    <n v="40.03125"/>
    <n v="160"/>
    <x v="4"/>
    <s v="GBP"/>
    <x v="558"/>
    <x v="529"/>
    <b v="0"/>
    <b v="0"/>
    <s v="music/rock"/>
    <x v="1"/>
    <x v="14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x v="559"/>
    <x v="564"/>
    <b v="0"/>
    <b v="0"/>
    <s v="food/food trucks"/>
    <x v="0"/>
    <x v="17"/>
  </r>
  <r>
    <n v="608"/>
    <s v="Johnson Group"/>
    <s v="Compatible full-range leverage"/>
    <n v="3900"/>
    <n v="11075"/>
    <n v="2.8397435897435899"/>
    <x v="1"/>
    <n v="35.047468354430379"/>
    <n v="316"/>
    <x v="1"/>
    <s v="USD"/>
    <x v="426"/>
    <x v="565"/>
    <b v="0"/>
    <b v="1"/>
    <s v="music/jazz"/>
    <x v="1"/>
    <x v="22"/>
  </r>
  <r>
    <n v="609"/>
    <s v="Rose-Fuller"/>
    <s v="Upgradable holistic system engine"/>
    <n v="10000"/>
    <n v="12042"/>
    <n v="1.2041999999999999"/>
    <x v="1"/>
    <n v="102.92307692307692"/>
    <n v="117"/>
    <x v="1"/>
    <s v="USD"/>
    <x v="560"/>
    <x v="566"/>
    <b v="0"/>
    <b v="0"/>
    <s v="film &amp; video/science fiction"/>
    <x v="4"/>
    <x v="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x v="561"/>
    <x v="567"/>
    <b v="0"/>
    <b v="0"/>
    <s v="theater/plays"/>
    <x v="3"/>
    <x v="2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x v="562"/>
    <x v="568"/>
    <b v="0"/>
    <b v="0"/>
    <s v="theater/plays"/>
    <x v="3"/>
    <x v="4"/>
  </r>
  <r>
    <n v="612"/>
    <s v="Wang, Nguyen and Horton"/>
    <s v="Innovative holistic hub"/>
    <n v="6200"/>
    <n v="8645"/>
    <n v="1.3943548387096774"/>
    <x v="1"/>
    <n v="45.026041666666664"/>
    <n v="192"/>
    <x v="1"/>
    <s v="USD"/>
    <x v="563"/>
    <x v="569"/>
    <b v="0"/>
    <b v="0"/>
    <s v="music/electric music"/>
    <x v="1"/>
    <x v="2"/>
  </r>
  <r>
    <n v="613"/>
    <s v="Santos, Williams and Brown"/>
    <s v="Reverse-engineered 24/7 methodology"/>
    <n v="1100"/>
    <n v="1914"/>
    <n v="1.74"/>
    <x v="1"/>
    <n v="73.615384615384613"/>
    <n v="26"/>
    <x v="0"/>
    <s v="CAD"/>
    <x v="564"/>
    <x v="570"/>
    <b v="0"/>
    <b v="0"/>
    <s v="theater/plays"/>
    <x v="3"/>
    <x v="2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x v="565"/>
    <x v="571"/>
    <b v="0"/>
    <b v="0"/>
    <s v="theater/plays"/>
    <x v="3"/>
    <x v="2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x v="566"/>
    <x v="572"/>
    <b v="0"/>
    <b v="0"/>
    <s v="theater/plays"/>
    <x v="3"/>
    <x v="6"/>
  </r>
  <r>
    <n v="616"/>
    <s v="Burnett-Mora"/>
    <s v="Quality-focused 24/7 superstructure"/>
    <n v="6400"/>
    <n v="12129"/>
    <n v="1.8951562500000001"/>
    <x v="1"/>
    <n v="50.962184873949582"/>
    <n v="238"/>
    <x v="4"/>
    <s v="GBP"/>
    <x v="567"/>
    <x v="573"/>
    <b v="0"/>
    <b v="1"/>
    <s v="music/indie rock"/>
    <x v="1"/>
    <x v="2"/>
  </r>
  <r>
    <n v="617"/>
    <s v="King LLC"/>
    <s v="Multi-channeled local intranet"/>
    <n v="1400"/>
    <n v="3496"/>
    <n v="2.4971428571428573"/>
    <x v="1"/>
    <n v="63.563636363636363"/>
    <n v="55"/>
    <x v="1"/>
    <s v="USD"/>
    <x v="568"/>
    <x v="471"/>
    <b v="0"/>
    <b v="0"/>
    <s v="theater/plays"/>
    <x v="3"/>
    <x v="8"/>
  </r>
  <r>
    <n v="618"/>
    <s v="Miller Ltd"/>
    <s v="Open-architected mobile emulation"/>
    <n v="198600"/>
    <n v="97037"/>
    <n v="0.48860523665659616"/>
    <x v="0"/>
    <n v="80.999165275459092"/>
    <n v="1198"/>
    <x v="1"/>
    <s v="USD"/>
    <x v="569"/>
    <x v="574"/>
    <b v="0"/>
    <b v="0"/>
    <s v="publishing/nonfiction"/>
    <x v="5"/>
    <x v="2"/>
  </r>
  <r>
    <n v="619"/>
    <s v="Case LLC"/>
    <s v="Ameliorated foreground methodology"/>
    <n v="195900"/>
    <n v="55757"/>
    <n v="0.28461970393057684"/>
    <x v="0"/>
    <n v="86.044753086419746"/>
    <n v="648"/>
    <x v="1"/>
    <s v="USD"/>
    <x v="570"/>
    <x v="575"/>
    <b v="1"/>
    <b v="1"/>
    <s v="theater/plays"/>
    <x v="3"/>
    <x v="1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x v="571"/>
    <x v="576"/>
    <b v="0"/>
    <b v="0"/>
    <s v="photography/photography books"/>
    <x v="7"/>
    <x v="2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x v="572"/>
    <x v="577"/>
    <b v="0"/>
    <b v="0"/>
    <s v="theater/plays"/>
    <x v="3"/>
    <x v="6"/>
  </r>
  <r>
    <n v="622"/>
    <s v="Smith-Smith"/>
    <s v="Total leadingedge neural-net"/>
    <n v="189000"/>
    <n v="5916"/>
    <n v="3.1301587301587303E-2"/>
    <x v="0"/>
    <n v="92.4375"/>
    <n v="64"/>
    <x v="1"/>
    <s v="USD"/>
    <x v="573"/>
    <x v="578"/>
    <b v="0"/>
    <b v="0"/>
    <s v="music/indie rock"/>
    <x v="1"/>
    <x v="2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x v="574"/>
    <x v="477"/>
    <b v="0"/>
    <b v="0"/>
    <s v="theater/plays"/>
    <x v="3"/>
    <x v="1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x v="511"/>
    <x v="579"/>
    <b v="0"/>
    <b v="0"/>
    <s v="photography/photography books"/>
    <x v="7"/>
    <x v="2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x v="575"/>
    <x v="580"/>
    <b v="0"/>
    <b v="0"/>
    <s v="theater/plays"/>
    <x v="3"/>
    <x v="2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x v="576"/>
    <x v="581"/>
    <b v="0"/>
    <b v="1"/>
    <s v="theater/plays"/>
    <x v="3"/>
    <x v="14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x v="577"/>
    <x v="582"/>
    <b v="1"/>
    <b v="0"/>
    <s v="food/food trucks"/>
    <x v="0"/>
    <x v="6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x v="578"/>
    <x v="581"/>
    <b v="0"/>
    <b v="0"/>
    <s v="music/indie rock"/>
    <x v="1"/>
    <x v="2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x v="579"/>
    <x v="583"/>
    <b v="0"/>
    <b v="1"/>
    <s v="theater/plays"/>
    <x v="3"/>
    <x v="2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x v="580"/>
    <x v="584"/>
    <b v="0"/>
    <b v="1"/>
    <s v="theater/plays"/>
    <x v="3"/>
    <x v="2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x v="581"/>
    <x v="585"/>
    <b v="0"/>
    <b v="0"/>
    <s v="theater/plays"/>
    <x v="3"/>
    <x v="2"/>
  </r>
  <r>
    <n v="632"/>
    <s v="Parker PLC"/>
    <s v="Reduced interactive matrix"/>
    <n v="72100"/>
    <n v="30902"/>
    <n v="0.42859916782246882"/>
    <x v="2"/>
    <n v="111.15827338129496"/>
    <n v="278"/>
    <x v="1"/>
    <s v="USD"/>
    <x v="582"/>
    <x v="586"/>
    <b v="0"/>
    <b v="0"/>
    <s v="theater/plays"/>
    <x v="3"/>
    <x v="9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x v="336"/>
    <x v="587"/>
    <b v="0"/>
    <b v="0"/>
    <s v="film &amp; video/animation"/>
    <x v="4"/>
    <x v="19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x v="584"/>
    <x v="589"/>
    <b v="0"/>
    <b v="0"/>
    <s v="film &amp; video/television"/>
    <x v="4"/>
    <x v="9"/>
  </r>
  <r>
    <n v="636"/>
    <s v="Lamb-Sanders"/>
    <s v="Stand-alone reciprocal frame"/>
    <n v="197700"/>
    <n v="127591"/>
    <n v="0.64537683358624176"/>
    <x v="0"/>
    <n v="48.998079877112133"/>
    <n v="2604"/>
    <x v="3"/>
    <s v="DKK"/>
    <x v="585"/>
    <x v="590"/>
    <b v="0"/>
    <b v="1"/>
    <s v="film &amp; video/animation"/>
    <x v="4"/>
    <x v="2"/>
  </r>
  <r>
    <n v="637"/>
    <s v="Williams-Ramirez"/>
    <s v="Open-architected 24/7 throughput"/>
    <n v="8500"/>
    <n v="6750"/>
    <n v="0.79411764705882348"/>
    <x v="0"/>
    <n v="103.84615384615384"/>
    <n v="65"/>
    <x v="1"/>
    <s v="USD"/>
    <x v="586"/>
    <x v="591"/>
    <b v="0"/>
    <b v="0"/>
    <s v="theater/plays"/>
    <x v="3"/>
    <x v="2"/>
  </r>
  <r>
    <n v="638"/>
    <s v="Weaver Ltd"/>
    <s v="Monitored 24/7 approach"/>
    <n v="81600"/>
    <n v="9318"/>
    <n v="0.11419117647058824"/>
    <x v="0"/>
    <n v="99.127659574468083"/>
    <n v="94"/>
    <x v="1"/>
    <s v="USD"/>
    <x v="587"/>
    <x v="592"/>
    <b v="0"/>
    <b v="1"/>
    <s v="theater/plays"/>
    <x v="3"/>
    <x v="5"/>
  </r>
  <r>
    <n v="639"/>
    <s v="Barnes-Williams"/>
    <s v="Upgradable explicit forecast"/>
    <n v="8600"/>
    <n v="4832"/>
    <n v="0.56186046511627907"/>
    <x v="2"/>
    <n v="107.37777777777778"/>
    <n v="45"/>
    <x v="1"/>
    <s v="USD"/>
    <x v="588"/>
    <x v="593"/>
    <b v="0"/>
    <b v="1"/>
    <s v="film &amp; video/drama"/>
    <x v="4"/>
    <x v="2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x v="589"/>
    <x v="510"/>
    <b v="0"/>
    <b v="0"/>
    <s v="theater/plays"/>
    <x v="3"/>
    <x v="2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x v="590"/>
    <x v="594"/>
    <b v="0"/>
    <b v="0"/>
    <s v="theater/plays"/>
    <x v="3"/>
    <x v="7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x v="591"/>
    <x v="595"/>
    <b v="0"/>
    <b v="0"/>
    <s v="technology/wearables"/>
    <x v="2"/>
    <x v="2"/>
  </r>
  <r>
    <n v="643"/>
    <s v="Harris Inc"/>
    <s v="Future-proofed modular groupware"/>
    <n v="14900"/>
    <n v="32986"/>
    <n v="2.2138255033557046"/>
    <x v="1"/>
    <n v="87.962666666666664"/>
    <n v="375"/>
    <x v="1"/>
    <s v="USD"/>
    <x v="592"/>
    <x v="596"/>
    <b v="0"/>
    <b v="0"/>
    <s v="theater/plays"/>
    <x v="3"/>
    <x v="2"/>
  </r>
  <r>
    <n v="644"/>
    <s v="Peters-Nelson"/>
    <s v="Distributed real-time algorithm"/>
    <n v="169400"/>
    <n v="81984"/>
    <n v="0.48396694214876035"/>
    <x v="0"/>
    <n v="28"/>
    <n v="2928"/>
    <x v="0"/>
    <s v="CAD"/>
    <x v="593"/>
    <x v="597"/>
    <b v="0"/>
    <b v="0"/>
    <s v="theater/plays"/>
    <x v="3"/>
    <x v="0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x v="594"/>
    <x v="598"/>
    <b v="0"/>
    <b v="1"/>
    <s v="music/rock"/>
    <x v="1"/>
    <x v="10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x v="595"/>
    <x v="599"/>
    <b v="0"/>
    <b v="0"/>
    <s v="games/video games"/>
    <x v="6"/>
    <x v="18"/>
  </r>
  <r>
    <n v="647"/>
    <s v="Jordan-Wolfe"/>
    <s v="Inverse multimedia Graphic Interface"/>
    <n v="4500"/>
    <n v="1863"/>
    <n v="0.41399999999999998"/>
    <x v="0"/>
    <n v="103.5"/>
    <n v="18"/>
    <x v="1"/>
    <s v="USD"/>
    <x v="596"/>
    <x v="600"/>
    <b v="0"/>
    <b v="0"/>
    <s v="publishing/translations"/>
    <x v="5"/>
    <x v="14"/>
  </r>
  <r>
    <n v="648"/>
    <s v="Vargas-Cox"/>
    <s v="Vision-oriented local contingency"/>
    <n v="98600"/>
    <n v="62174"/>
    <n v="0.63056795131845844"/>
    <x v="3"/>
    <n v="85.994467496542185"/>
    <n v="723"/>
    <x v="1"/>
    <s v="USD"/>
    <x v="597"/>
    <x v="601"/>
    <b v="1"/>
    <b v="0"/>
    <s v="food/food trucks"/>
    <x v="0"/>
    <x v="2"/>
  </r>
  <r>
    <n v="649"/>
    <s v="Yang and Sons"/>
    <s v="Reactive 6thgeneration hub"/>
    <n v="121700"/>
    <n v="59003"/>
    <n v="0.48482333607230893"/>
    <x v="0"/>
    <n v="98.011627906976742"/>
    <n v="602"/>
    <x v="5"/>
    <s v="CHF"/>
    <x v="598"/>
    <x v="602"/>
    <b v="1"/>
    <b v="1"/>
    <s v="theater/plays"/>
    <x v="3"/>
    <x v="17"/>
  </r>
  <r>
    <n v="650"/>
    <s v="Wilson, Wilson and Mathis"/>
    <s v="Optional asymmetric success"/>
    <n v="100"/>
    <n v="2"/>
    <n v="0.02"/>
    <x v="0"/>
    <n v="2"/>
    <n v="1"/>
    <x v="1"/>
    <s v="USD"/>
    <x v="599"/>
    <x v="603"/>
    <b v="0"/>
    <b v="0"/>
    <s v="music/jazz"/>
    <x v="1"/>
    <x v="11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x v="600"/>
    <x v="604"/>
    <b v="0"/>
    <b v="0"/>
    <s v="film &amp; video/shorts"/>
    <x v="4"/>
    <x v="1"/>
  </r>
  <r>
    <n v="652"/>
    <s v="Cisneros Ltd"/>
    <s v="Vision-oriented regional hub"/>
    <n v="10000"/>
    <n v="12684"/>
    <n v="1.2684"/>
    <x v="1"/>
    <n v="31.012224938875306"/>
    <n v="409"/>
    <x v="1"/>
    <s v="USD"/>
    <x v="601"/>
    <x v="292"/>
    <b v="0"/>
    <b v="0"/>
    <s v="technology/web"/>
    <x v="2"/>
    <x v="1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x v="602"/>
    <x v="605"/>
    <b v="0"/>
    <b v="0"/>
    <s v="technology/web"/>
    <x v="2"/>
    <x v="16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x v="335"/>
    <x v="606"/>
    <b v="0"/>
    <b v="0"/>
    <s v="music/metal"/>
    <x v="1"/>
    <x v="13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x v="604"/>
    <x v="608"/>
    <b v="0"/>
    <b v="0"/>
    <s v="food/food trucks"/>
    <x v="0"/>
    <x v="22"/>
  </r>
  <r>
    <n v="657"/>
    <s v="Russo, Kim and Mccoy"/>
    <s v="Balanced optimal hardware"/>
    <n v="10000"/>
    <n v="824"/>
    <n v="8.2400000000000001E-2"/>
    <x v="0"/>
    <n v="58.857142857142854"/>
    <n v="14"/>
    <x v="1"/>
    <s v="USD"/>
    <x v="605"/>
    <x v="609"/>
    <b v="0"/>
    <b v="0"/>
    <s v="film &amp; video/science fiction"/>
    <x v="4"/>
    <x v="0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x v="606"/>
    <x v="610"/>
    <b v="0"/>
    <b v="0"/>
    <s v="music/rock"/>
    <x v="1"/>
    <x v="3"/>
  </r>
  <r>
    <n v="659"/>
    <s v="Bailey and Sons"/>
    <s v="Grass-roots dynamic emulation"/>
    <n v="120700"/>
    <n v="57010"/>
    <n v="0.47232808616404309"/>
    <x v="0"/>
    <n v="76.013333333333335"/>
    <n v="750"/>
    <x v="4"/>
    <s v="GBP"/>
    <x v="65"/>
    <x v="611"/>
    <b v="0"/>
    <b v="0"/>
    <s v="film &amp; video/documentary"/>
    <x v="4"/>
    <x v="2"/>
  </r>
  <r>
    <n v="660"/>
    <s v="Jensen-Brown"/>
    <s v="Fundamental disintermediate matrix"/>
    <n v="9100"/>
    <n v="7438"/>
    <n v="0.81736263736263737"/>
    <x v="0"/>
    <n v="96.597402597402592"/>
    <n v="77"/>
    <x v="1"/>
    <s v="USD"/>
    <x v="607"/>
    <x v="612"/>
    <b v="1"/>
    <b v="0"/>
    <s v="theater/plays"/>
    <x v="3"/>
    <x v="17"/>
  </r>
  <r>
    <n v="661"/>
    <s v="Smith Group"/>
    <s v="Right-sized secondary challenge"/>
    <n v="106800"/>
    <n v="57872"/>
    <n v="0.54187265917603"/>
    <x v="0"/>
    <n v="76.957446808510639"/>
    <n v="752"/>
    <x v="3"/>
    <s v="DKK"/>
    <x v="608"/>
    <x v="613"/>
    <b v="0"/>
    <b v="0"/>
    <s v="music/jazz"/>
    <x v="1"/>
    <x v="2"/>
  </r>
  <r>
    <n v="662"/>
    <s v="Murphy-Farrell"/>
    <s v="Implemented exuding software"/>
    <n v="9100"/>
    <n v="8906"/>
    <n v="0.97868131868131869"/>
    <x v="0"/>
    <n v="67.984732824427482"/>
    <n v="131"/>
    <x v="1"/>
    <s v="USD"/>
    <x v="609"/>
    <x v="614"/>
    <b v="0"/>
    <b v="0"/>
    <s v="theater/plays"/>
    <x v="3"/>
    <x v="2"/>
  </r>
  <r>
    <n v="663"/>
    <s v="Everett-Wolfe"/>
    <s v="Total optimizing software"/>
    <n v="10000"/>
    <n v="7724"/>
    <n v="0.77239999999999998"/>
    <x v="0"/>
    <n v="88.781609195402297"/>
    <n v="87"/>
    <x v="1"/>
    <s v="USD"/>
    <x v="610"/>
    <x v="615"/>
    <b v="0"/>
    <b v="0"/>
    <s v="theater/plays"/>
    <x v="3"/>
    <x v="17"/>
  </r>
  <r>
    <n v="664"/>
    <s v="Young PLC"/>
    <s v="Optional maximized attitude"/>
    <n v="79400"/>
    <n v="26571"/>
    <n v="0.33464735516372796"/>
    <x v="0"/>
    <n v="24.99623706491063"/>
    <n v="1063"/>
    <x v="1"/>
    <s v="USD"/>
    <x v="541"/>
    <x v="616"/>
    <b v="0"/>
    <b v="0"/>
    <s v="music/jazz"/>
    <x v="1"/>
    <x v="3"/>
  </r>
  <r>
    <n v="665"/>
    <s v="Park-Goodman"/>
    <s v="Customer-focused impactful extranet"/>
    <n v="5100"/>
    <n v="12219"/>
    <n v="2.3958823529411766"/>
    <x v="1"/>
    <n v="44.922794117647058"/>
    <n v="272"/>
    <x v="1"/>
    <s v="USD"/>
    <x v="611"/>
    <x v="453"/>
    <b v="0"/>
    <b v="1"/>
    <s v="film &amp; video/documentary"/>
    <x v="4"/>
    <x v="2"/>
  </r>
  <r>
    <n v="666"/>
    <s v="York, Barr and Grant"/>
    <s v="Cloned bottom-line success"/>
    <n v="3100"/>
    <n v="1985"/>
    <n v="0.64032258064516134"/>
    <x v="3"/>
    <n v="79.400000000000006"/>
    <n v="25"/>
    <x v="1"/>
    <s v="USD"/>
    <x v="612"/>
    <x v="617"/>
    <b v="0"/>
    <b v="1"/>
    <s v="theater/plays"/>
    <x v="3"/>
    <x v="2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x v="613"/>
    <x v="618"/>
    <b v="0"/>
    <b v="0"/>
    <s v="journalism/audio"/>
    <x v="8"/>
    <x v="2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x v="614"/>
    <x v="619"/>
    <b v="0"/>
    <b v="0"/>
    <s v="theater/plays"/>
    <x v="3"/>
    <x v="2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x v="615"/>
    <x v="620"/>
    <b v="0"/>
    <b v="0"/>
    <s v="theater/plays"/>
    <x v="3"/>
    <x v="6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x v="90"/>
    <x v="621"/>
    <b v="0"/>
    <b v="0"/>
    <s v="music/indie rock"/>
    <x v="1"/>
    <x v="2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x v="616"/>
    <x v="622"/>
    <b v="0"/>
    <b v="1"/>
    <s v="theater/plays"/>
    <x v="3"/>
    <x v="2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x v="617"/>
    <x v="623"/>
    <b v="0"/>
    <b v="0"/>
    <s v="theater/plays"/>
    <x v="3"/>
    <x v="6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x v="618"/>
    <x v="624"/>
    <b v="0"/>
    <b v="0"/>
    <s v="music/indie rock"/>
    <x v="1"/>
    <x v="13"/>
  </r>
  <r>
    <n v="674"/>
    <s v="Sanchez Ltd"/>
    <s v="Up-sized 24hour instruction set"/>
    <n v="170700"/>
    <n v="57250"/>
    <n v="0.33538371411833628"/>
    <x v="3"/>
    <n v="47.003284072249592"/>
    <n v="1218"/>
    <x v="1"/>
    <s v="USD"/>
    <x v="619"/>
    <x v="625"/>
    <b v="0"/>
    <b v="0"/>
    <s v="photography/photography books"/>
    <x v="7"/>
    <x v="23"/>
  </r>
  <r>
    <n v="675"/>
    <s v="Giles-Smith"/>
    <s v="Right-sized web-enabled intranet"/>
    <n v="9700"/>
    <n v="11929"/>
    <n v="1.2297938144329896"/>
    <x v="1"/>
    <n v="36.0392749244713"/>
    <n v="331"/>
    <x v="1"/>
    <s v="USD"/>
    <x v="620"/>
    <x v="626"/>
    <b v="0"/>
    <b v="0"/>
    <s v="journalism/audio"/>
    <x v="8"/>
    <x v="1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x v="621"/>
    <x v="627"/>
    <b v="0"/>
    <b v="0"/>
    <s v="photography/photography books"/>
    <x v="7"/>
    <x v="12"/>
  </r>
  <r>
    <n v="677"/>
    <s v="Murphy-Fox"/>
    <s v="Organic system-worthy orchestration"/>
    <n v="5300"/>
    <n v="4432"/>
    <n v="0.83622641509433959"/>
    <x v="0"/>
    <n v="39.927927927927925"/>
    <n v="111"/>
    <x v="1"/>
    <s v="USD"/>
    <x v="622"/>
    <x v="491"/>
    <b v="0"/>
    <b v="0"/>
    <s v="publishing/fiction"/>
    <x v="5"/>
    <x v="5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x v="35"/>
    <x v="628"/>
    <b v="0"/>
    <b v="0"/>
    <s v="film &amp; video/drama"/>
    <x v="4"/>
    <x v="14"/>
  </r>
  <r>
    <n v="679"/>
    <s v="Davis Ltd"/>
    <s v="Synchronized motivating solution"/>
    <n v="1400"/>
    <n v="14511"/>
    <n v="10.365"/>
    <x v="1"/>
    <n v="39.97520661157025"/>
    <n v="363"/>
    <x v="1"/>
    <s v="USD"/>
    <x v="623"/>
    <x v="629"/>
    <b v="0"/>
    <b v="1"/>
    <s v="food/food trucks"/>
    <x v="0"/>
    <x v="2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x v="624"/>
    <x v="630"/>
    <b v="0"/>
    <b v="1"/>
    <s v="games/mobile games"/>
    <x v="6"/>
    <x v="2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x v="625"/>
    <x v="631"/>
    <b v="0"/>
    <b v="0"/>
    <s v="theater/plays"/>
    <x v="3"/>
    <x v="2"/>
  </r>
  <r>
    <n v="682"/>
    <s v="Nguyen and Sons"/>
    <s v="Compatible 5thgeneration concept"/>
    <n v="5400"/>
    <n v="8109"/>
    <n v="1.5016666666666667"/>
    <x v="1"/>
    <n v="78.728155339805824"/>
    <n v="103"/>
    <x v="1"/>
    <s v="USD"/>
    <x v="626"/>
    <x v="632"/>
    <b v="0"/>
    <b v="0"/>
    <s v="theater/plays"/>
    <x v="3"/>
    <x v="2"/>
  </r>
  <r>
    <n v="683"/>
    <s v="Jones PLC"/>
    <s v="Virtual systemic intranet"/>
    <n v="2300"/>
    <n v="8244"/>
    <n v="3.5843478260869563"/>
    <x v="1"/>
    <n v="56.081632653061227"/>
    <n v="147"/>
    <x v="1"/>
    <s v="USD"/>
    <x v="627"/>
    <x v="633"/>
    <b v="0"/>
    <b v="0"/>
    <s v="theater/plays"/>
    <x v="3"/>
    <x v="8"/>
  </r>
  <r>
    <n v="684"/>
    <s v="Gilmore LLC"/>
    <s v="Optimized systemic algorithm"/>
    <n v="1400"/>
    <n v="7600"/>
    <n v="5.4285714285714288"/>
    <x v="1"/>
    <n v="69.090909090909093"/>
    <n v="110"/>
    <x v="0"/>
    <s v="CAD"/>
    <x v="628"/>
    <x v="634"/>
    <b v="0"/>
    <b v="0"/>
    <s v="publishing/nonfiction"/>
    <x v="5"/>
    <x v="2"/>
  </r>
  <r>
    <n v="685"/>
    <s v="Lee-Cobb"/>
    <s v="Customizable homogeneous firmware"/>
    <n v="140000"/>
    <n v="94501"/>
    <n v="0.67500714285714281"/>
    <x v="0"/>
    <n v="102.05291576673866"/>
    <n v="926"/>
    <x v="0"/>
    <s v="CAD"/>
    <x v="629"/>
    <x v="415"/>
    <b v="0"/>
    <b v="0"/>
    <s v="theater/plays"/>
    <x v="3"/>
    <x v="7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x v="630"/>
    <x v="635"/>
    <b v="0"/>
    <b v="0"/>
    <s v="technology/wearables"/>
    <x v="2"/>
    <x v="2"/>
  </r>
  <r>
    <n v="687"/>
    <s v="Martin, Gates and Holt"/>
    <s v="Distributed holistic neural-net"/>
    <n v="1500"/>
    <n v="13980"/>
    <n v="9.32"/>
    <x v="1"/>
    <n v="51.970260223048328"/>
    <n v="269"/>
    <x v="1"/>
    <s v="USD"/>
    <x v="631"/>
    <x v="607"/>
    <b v="0"/>
    <b v="0"/>
    <s v="theater/plays"/>
    <x v="3"/>
    <x v="19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x v="632"/>
    <x v="636"/>
    <b v="0"/>
    <b v="1"/>
    <s v="film &amp; video/television"/>
    <x v="4"/>
    <x v="1"/>
  </r>
  <r>
    <n v="689"/>
    <s v="Nguyen Inc"/>
    <s v="Seamless directional capacity"/>
    <n v="7300"/>
    <n v="7348"/>
    <n v="1.0065753424657535"/>
    <x v="1"/>
    <n v="106.49275362318841"/>
    <n v="69"/>
    <x v="1"/>
    <s v="USD"/>
    <x v="633"/>
    <x v="637"/>
    <b v="0"/>
    <b v="0"/>
    <s v="technology/web"/>
    <x v="2"/>
    <x v="3"/>
  </r>
  <r>
    <n v="690"/>
    <s v="Walsh-Watts"/>
    <s v="Polarized actuating implementation"/>
    <n v="3600"/>
    <n v="8158"/>
    <n v="2.266111111111111"/>
    <x v="1"/>
    <n v="42.93684210526316"/>
    <n v="190"/>
    <x v="1"/>
    <s v="USD"/>
    <x v="634"/>
    <x v="638"/>
    <b v="0"/>
    <b v="1"/>
    <s v="film &amp; video/documentary"/>
    <x v="4"/>
    <x v="3"/>
  </r>
  <r>
    <n v="691"/>
    <s v="Ray, Li and Li"/>
    <s v="Front-line disintermediate hub"/>
    <n v="5000"/>
    <n v="7119"/>
    <n v="1.4238"/>
    <x v="1"/>
    <n v="30.037974683544302"/>
    <n v="237"/>
    <x v="1"/>
    <s v="USD"/>
    <x v="635"/>
    <x v="639"/>
    <b v="1"/>
    <b v="1"/>
    <s v="film &amp; video/documentary"/>
    <x v="4"/>
    <x v="0"/>
  </r>
  <r>
    <n v="692"/>
    <s v="Murray Ltd"/>
    <s v="Decentralized 4thgeneration challenge"/>
    <n v="6000"/>
    <n v="5438"/>
    <n v="0.90633333333333332"/>
    <x v="0"/>
    <n v="70.623376623376629"/>
    <n v="77"/>
    <x v="4"/>
    <s v="GBP"/>
    <x v="636"/>
    <x v="640"/>
    <b v="0"/>
    <b v="0"/>
    <s v="music/rock"/>
    <x v="1"/>
    <x v="2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x v="637"/>
    <x v="641"/>
    <b v="0"/>
    <b v="0"/>
    <s v="theater/plays"/>
    <x v="3"/>
    <x v="2"/>
  </r>
  <r>
    <n v="694"/>
    <s v="Mora-Bradley"/>
    <s v="Programmable tangible ability"/>
    <n v="9100"/>
    <n v="7656"/>
    <n v="0.84131868131868137"/>
    <x v="0"/>
    <n v="96.911392405063296"/>
    <n v="79"/>
    <x v="1"/>
    <s v="USD"/>
    <x v="638"/>
    <x v="642"/>
    <b v="0"/>
    <b v="0"/>
    <s v="theater/plays"/>
    <x v="3"/>
    <x v="0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x v="639"/>
    <x v="445"/>
    <b v="1"/>
    <b v="0"/>
    <s v="music/rock"/>
    <x v="1"/>
    <x v="2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x v="640"/>
    <x v="116"/>
    <b v="0"/>
    <b v="1"/>
    <s v="theater/plays"/>
    <x v="3"/>
    <x v="4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x v="641"/>
    <x v="643"/>
    <b v="0"/>
    <b v="0"/>
    <s v="music/electric music"/>
    <x v="1"/>
    <x v="7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x v="642"/>
    <x v="644"/>
    <b v="0"/>
    <b v="0"/>
    <s v="technology/wearables"/>
    <x v="2"/>
    <x v="5"/>
  </r>
  <r>
    <n v="699"/>
    <s v="King Inc"/>
    <s v="Ergonomic dedicated focus group"/>
    <n v="7400"/>
    <n v="6245"/>
    <n v="0.8439189189189189"/>
    <x v="0"/>
    <n v="111.51785714285714"/>
    <n v="56"/>
    <x v="1"/>
    <s v="USD"/>
    <x v="230"/>
    <x v="645"/>
    <b v="0"/>
    <b v="0"/>
    <s v="film &amp; video/drama"/>
    <x v="4"/>
    <x v="7"/>
  </r>
  <r>
    <n v="700"/>
    <s v="Cole, Petty and Cameron"/>
    <s v="Realigned zero administration paradigm"/>
    <n v="100"/>
    <n v="3"/>
    <n v="0.03"/>
    <x v="0"/>
    <n v="3"/>
    <n v="1"/>
    <x v="1"/>
    <s v="USD"/>
    <x v="67"/>
    <x v="646"/>
    <b v="0"/>
    <b v="0"/>
    <s v="technology/wearables"/>
    <x v="2"/>
    <x v="2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x v="643"/>
    <x v="647"/>
    <b v="1"/>
    <b v="0"/>
    <s v="theater/plays"/>
    <x v="3"/>
    <x v="7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x v="644"/>
    <x v="467"/>
    <b v="0"/>
    <b v="0"/>
    <s v="technology/wearables"/>
    <x v="2"/>
    <x v="18"/>
  </r>
  <r>
    <n v="703"/>
    <s v="Perez Group"/>
    <s v="Cross-platform tertiary hub"/>
    <n v="63400"/>
    <n v="197728"/>
    <n v="3.1187381703470032"/>
    <x v="1"/>
    <n v="97.020608439646708"/>
    <n v="2038"/>
    <x v="1"/>
    <s v="USD"/>
    <x v="645"/>
    <x v="648"/>
    <b v="1"/>
    <b v="1"/>
    <s v="publishing/translations"/>
    <x v="5"/>
    <x v="9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x v="646"/>
    <x v="649"/>
    <b v="0"/>
    <b v="0"/>
    <s v="film &amp; video/animation"/>
    <x v="4"/>
    <x v="8"/>
  </r>
  <r>
    <n v="705"/>
    <s v="Ford LLC"/>
    <s v="Centralized tangible success"/>
    <n v="169700"/>
    <n v="168048"/>
    <n v="0.99026517383618151"/>
    <x v="0"/>
    <n v="82.986666666666665"/>
    <n v="2025"/>
    <x v="4"/>
    <s v="GBP"/>
    <x v="626"/>
    <x v="650"/>
    <b v="0"/>
    <b v="0"/>
    <s v="publishing/nonfiction"/>
    <x v="5"/>
    <x v="1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x v="647"/>
    <x v="651"/>
    <b v="0"/>
    <b v="1"/>
    <s v="technology/web"/>
    <x v="2"/>
    <x v="5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x v="159"/>
    <x v="652"/>
    <b v="0"/>
    <b v="0"/>
    <s v="film &amp; video/drama"/>
    <x v="4"/>
    <x v="2"/>
  </r>
  <r>
    <n v="708"/>
    <s v="Ortega LLC"/>
    <s v="Secured bifurcated intranet"/>
    <n v="1700"/>
    <n v="12020"/>
    <n v="7.0705882352941174"/>
    <x v="1"/>
    <n v="87.737226277372258"/>
    <n v="137"/>
    <x v="5"/>
    <s v="CHF"/>
    <x v="648"/>
    <x v="653"/>
    <b v="0"/>
    <b v="0"/>
    <s v="theater/plays"/>
    <x v="3"/>
    <x v="2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x v="267"/>
    <x v="654"/>
    <b v="0"/>
    <b v="0"/>
    <s v="theater/plays"/>
    <x v="3"/>
    <x v="2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x v="649"/>
    <x v="655"/>
    <b v="0"/>
    <b v="1"/>
    <s v="theater/plays"/>
    <x v="3"/>
    <x v="2"/>
  </r>
  <r>
    <n v="711"/>
    <s v="Anderson LLC"/>
    <s v="Customizable full-range artificial intelligence"/>
    <n v="6200"/>
    <n v="1260"/>
    <n v="0.20322580645161289"/>
    <x v="0"/>
    <n v="90"/>
    <n v="14"/>
    <x v="6"/>
    <s v="EUR"/>
    <x v="248"/>
    <x v="656"/>
    <b v="1"/>
    <b v="1"/>
    <s v="theater/plays"/>
    <x v="3"/>
    <x v="2"/>
  </r>
  <r>
    <n v="712"/>
    <s v="Garza-Bryant"/>
    <s v="Programmable leadingedge contingency"/>
    <n v="800"/>
    <n v="14725"/>
    <n v="18.40625"/>
    <x v="1"/>
    <n v="72.896039603960389"/>
    <n v="202"/>
    <x v="1"/>
    <s v="USD"/>
    <x v="571"/>
    <x v="657"/>
    <b v="0"/>
    <b v="0"/>
    <s v="theater/plays"/>
    <x v="3"/>
    <x v="15"/>
  </r>
  <r>
    <n v="713"/>
    <s v="Mays LLC"/>
    <s v="Multi-layered global groupware"/>
    <n v="6900"/>
    <n v="11174"/>
    <n v="1.6194202898550725"/>
    <x v="1"/>
    <n v="108.48543689320388"/>
    <n v="103"/>
    <x v="1"/>
    <s v="USD"/>
    <x v="650"/>
    <x v="89"/>
    <b v="0"/>
    <b v="0"/>
    <s v="publishing/radio &amp; podcasts"/>
    <x v="5"/>
    <x v="0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x v="1"/>
    <x v="658"/>
    <b v="0"/>
    <b v="0"/>
    <s v="music/rock"/>
    <x v="1"/>
    <x v="20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x v="651"/>
    <x v="438"/>
    <b v="0"/>
    <b v="0"/>
    <s v="games/mobile games"/>
    <x v="6"/>
    <x v="2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x v="653"/>
    <x v="660"/>
    <b v="0"/>
    <b v="0"/>
    <s v="film &amp; video/documentary"/>
    <x v="4"/>
    <x v="7"/>
  </r>
  <r>
    <n v="718"/>
    <s v="Reyes PLC"/>
    <s v="Expanded optimal pricing structure"/>
    <n v="8300"/>
    <n v="8317"/>
    <n v="1.0020481927710843"/>
    <x v="1"/>
    <n v="28.003367003367003"/>
    <n v="297"/>
    <x v="1"/>
    <s v="USD"/>
    <x v="654"/>
    <x v="661"/>
    <b v="0"/>
    <b v="0"/>
    <s v="technology/wearables"/>
    <x v="2"/>
    <x v="12"/>
  </r>
  <r>
    <n v="719"/>
    <s v="Pace, Simpson and Watkins"/>
    <s v="Down-sized uniform ability"/>
    <n v="6900"/>
    <n v="10557"/>
    <n v="1.53"/>
    <x v="1"/>
    <n v="85.829268292682926"/>
    <n v="123"/>
    <x v="1"/>
    <s v="USD"/>
    <x v="655"/>
    <x v="662"/>
    <b v="0"/>
    <b v="0"/>
    <s v="publishing/fiction"/>
    <x v="5"/>
    <x v="2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x v="656"/>
    <x v="236"/>
    <b v="0"/>
    <b v="1"/>
    <s v="theater/plays"/>
    <x v="3"/>
    <x v="0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x v="657"/>
    <x v="663"/>
    <b v="0"/>
    <b v="0"/>
    <s v="music/rock"/>
    <x v="1"/>
    <x v="3"/>
  </r>
  <r>
    <n v="722"/>
    <s v="Thomas-Simmons"/>
    <s v="Proactive 24hour frame"/>
    <n v="48500"/>
    <n v="75906"/>
    <n v="1.5650721649484536"/>
    <x v="1"/>
    <n v="25.00197628458498"/>
    <n v="3036"/>
    <x v="1"/>
    <s v="USD"/>
    <x v="265"/>
    <x v="202"/>
    <b v="0"/>
    <b v="0"/>
    <s v="film &amp; video/documentary"/>
    <x v="4"/>
    <x v="2"/>
  </r>
  <r>
    <n v="723"/>
    <s v="Beck-Knight"/>
    <s v="Exclusive fresh-thinking model"/>
    <n v="4900"/>
    <n v="13250"/>
    <n v="2.704081632653061"/>
    <x v="1"/>
    <n v="92.013888888888886"/>
    <n v="144"/>
    <x v="2"/>
    <s v="AUD"/>
    <x v="658"/>
    <x v="664"/>
    <b v="0"/>
    <b v="0"/>
    <s v="theater/plays"/>
    <x v="3"/>
    <x v="2"/>
  </r>
  <r>
    <n v="724"/>
    <s v="Mccoy Ltd"/>
    <s v="Business-focused encompassing intranet"/>
    <n v="8400"/>
    <n v="11261"/>
    <n v="1.3405952380952382"/>
    <x v="1"/>
    <n v="93.066115702479337"/>
    <n v="121"/>
    <x v="4"/>
    <s v="GBP"/>
    <x v="659"/>
    <x v="665"/>
    <b v="0"/>
    <b v="1"/>
    <s v="theater/plays"/>
    <x v="3"/>
    <x v="20"/>
  </r>
  <r>
    <n v="725"/>
    <s v="Dawson-Tyler"/>
    <s v="Optional 6thgeneration access"/>
    <n v="193200"/>
    <n v="97369"/>
    <n v="0.50398033126293995"/>
    <x v="0"/>
    <n v="61.008145363408524"/>
    <n v="1596"/>
    <x v="1"/>
    <s v="USD"/>
    <x v="660"/>
    <x v="666"/>
    <b v="0"/>
    <b v="0"/>
    <s v="games/mobile games"/>
    <x v="6"/>
    <x v="2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x v="661"/>
    <x v="602"/>
    <b v="0"/>
    <b v="1"/>
    <s v="theater/plays"/>
    <x v="3"/>
    <x v="1"/>
  </r>
  <r>
    <n v="727"/>
    <s v="Quinn, Cruz and Schmidt"/>
    <s v="Enterprise-wide multimedia software"/>
    <n v="8900"/>
    <n v="14685"/>
    <n v="1.65"/>
    <x v="1"/>
    <n v="81.132596685082873"/>
    <n v="181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x v="662"/>
    <x v="668"/>
    <b v="0"/>
    <b v="0"/>
    <s v="theater/plays"/>
    <x v="3"/>
    <x v="5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x v="663"/>
    <x v="669"/>
    <b v="0"/>
    <b v="0"/>
    <s v="film &amp; video/drama"/>
    <x v="4"/>
    <x v="7"/>
  </r>
  <r>
    <n v="730"/>
    <s v="Carson PLC"/>
    <s v="Visionary system-worthy attitude"/>
    <n v="28800"/>
    <n v="118847"/>
    <n v="4.1266319444444441"/>
    <x v="1"/>
    <n v="110.96825396825396"/>
    <n v="1071"/>
    <x v="0"/>
    <s v="CAD"/>
    <x v="664"/>
    <x v="670"/>
    <b v="0"/>
    <b v="0"/>
    <s v="technology/wearables"/>
    <x v="2"/>
    <x v="1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x v="665"/>
    <x v="601"/>
    <b v="0"/>
    <b v="0"/>
    <s v="technology/web"/>
    <x v="2"/>
    <x v="0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x v="666"/>
    <x v="671"/>
    <b v="0"/>
    <b v="1"/>
    <s v="music/rock"/>
    <x v="1"/>
    <x v="16"/>
  </r>
  <r>
    <n v="733"/>
    <s v="Marquez-Kerr"/>
    <s v="Automated hybrid orchestration"/>
    <n v="15800"/>
    <n v="83267"/>
    <n v="5.2700632911392402"/>
    <x v="1"/>
    <n v="84.96632653061225"/>
    <n v="980"/>
    <x v="1"/>
    <s v="USD"/>
    <x v="43"/>
    <x v="672"/>
    <b v="0"/>
    <b v="0"/>
    <s v="music/metal"/>
    <x v="1"/>
    <x v="2"/>
  </r>
  <r>
    <n v="734"/>
    <s v="Stone PLC"/>
    <s v="Exclusive 5thgeneration leverage"/>
    <n v="4200"/>
    <n v="13404"/>
    <n v="3.1914285714285713"/>
    <x v="1"/>
    <n v="25.007462686567163"/>
    <n v="536"/>
    <x v="1"/>
    <s v="USD"/>
    <x v="667"/>
    <x v="673"/>
    <b v="0"/>
    <b v="1"/>
    <s v="theater/plays"/>
    <x v="3"/>
    <x v="1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x v="668"/>
    <x v="674"/>
    <b v="0"/>
    <b v="0"/>
    <s v="photography/photography books"/>
    <x v="7"/>
    <x v="8"/>
  </r>
  <r>
    <n v="736"/>
    <s v="Silva-Hawkins"/>
    <s v="Proactive heuristic orchestration"/>
    <n v="7700"/>
    <n v="2533"/>
    <n v="0.32896103896103895"/>
    <x v="3"/>
    <n v="87.34482758620689"/>
    <n v="29"/>
    <x v="1"/>
    <s v="USD"/>
    <x v="669"/>
    <x v="675"/>
    <b v="0"/>
    <b v="0"/>
    <s v="publishing/nonfiction"/>
    <x v="5"/>
    <x v="6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x v="670"/>
    <x v="676"/>
    <b v="0"/>
    <b v="0"/>
    <s v="music/indie rock"/>
    <x v="1"/>
    <x v="2"/>
  </r>
  <r>
    <n v="738"/>
    <s v="Garcia Group"/>
    <s v="Extended zero administration software"/>
    <n v="74700"/>
    <n v="1557"/>
    <n v="2.0843373493975904E-2"/>
    <x v="0"/>
    <n v="103.8"/>
    <n v="15"/>
    <x v="1"/>
    <s v="USD"/>
    <x v="671"/>
    <x v="677"/>
    <b v="0"/>
    <b v="1"/>
    <s v="theater/plays"/>
    <x v="3"/>
    <x v="6"/>
  </r>
  <r>
    <n v="739"/>
    <s v="Meyer-Avila"/>
    <s v="Multi-tiered discrete support"/>
    <n v="10000"/>
    <n v="6100"/>
    <n v="0.61"/>
    <x v="0"/>
    <n v="31.937172774869111"/>
    <n v="191"/>
    <x v="1"/>
    <s v="USD"/>
    <x v="672"/>
    <x v="678"/>
    <b v="0"/>
    <b v="0"/>
    <s v="music/indie rock"/>
    <x v="1"/>
    <x v="2"/>
  </r>
  <r>
    <n v="740"/>
    <s v="Nelson, Smith and Graham"/>
    <s v="Phased system-worthy conglomeration"/>
    <n v="5300"/>
    <n v="1592"/>
    <n v="0.30037735849056602"/>
    <x v="0"/>
    <n v="99.5"/>
    <n v="16"/>
    <x v="1"/>
    <s v="USD"/>
    <x v="673"/>
    <x v="679"/>
    <b v="0"/>
    <b v="0"/>
    <s v="theater/plays"/>
    <x v="3"/>
    <x v="2"/>
  </r>
  <r>
    <n v="741"/>
    <s v="Garcia Ltd"/>
    <s v="Balanced mobile alliance"/>
    <n v="1200"/>
    <n v="14150"/>
    <n v="11.791666666666666"/>
    <x v="1"/>
    <n v="108.84615384615384"/>
    <n v="130"/>
    <x v="1"/>
    <s v="USD"/>
    <x v="674"/>
    <x v="680"/>
    <b v="0"/>
    <b v="0"/>
    <s v="theater/plays"/>
    <x v="3"/>
    <x v="4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x v="675"/>
    <x v="681"/>
    <b v="0"/>
    <b v="0"/>
    <s v="music/electric music"/>
    <x v="1"/>
    <x v="2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x v="676"/>
    <x v="682"/>
    <b v="0"/>
    <b v="1"/>
    <s v="theater/plays"/>
    <x v="3"/>
    <x v="2"/>
  </r>
  <r>
    <n v="744"/>
    <s v="Fitzgerald Group"/>
    <s v="Intuitive exuding initiative"/>
    <n v="2000"/>
    <n v="14240"/>
    <n v="7.12"/>
    <x v="1"/>
    <n v="101.71428571428571"/>
    <n v="140"/>
    <x v="1"/>
    <s v="USD"/>
    <x v="342"/>
    <x v="683"/>
    <b v="0"/>
    <b v="1"/>
    <s v="theater/plays"/>
    <x v="3"/>
    <x v="7"/>
  </r>
  <r>
    <n v="745"/>
    <s v="Hill, Mccann and Moore"/>
    <s v="Streamlined needs-based knowledge user"/>
    <n v="6900"/>
    <n v="2091"/>
    <n v="0.30304347826086958"/>
    <x v="0"/>
    <n v="61.5"/>
    <n v="34"/>
    <x v="1"/>
    <s v="USD"/>
    <x v="677"/>
    <x v="684"/>
    <b v="0"/>
    <b v="0"/>
    <s v="technology/wearables"/>
    <x v="2"/>
    <x v="1"/>
  </r>
  <r>
    <n v="746"/>
    <s v="Edwards LLC"/>
    <s v="Automated system-worthy structure"/>
    <n v="55800"/>
    <n v="118580"/>
    <n v="2.1250896057347672"/>
    <x v="1"/>
    <n v="35"/>
    <n v="3388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x v="679"/>
    <x v="488"/>
    <b v="0"/>
    <b v="0"/>
    <s v="theater/plays"/>
    <x v="3"/>
    <x v="9"/>
  </r>
  <r>
    <n v="748"/>
    <s v="Martinez PLC"/>
    <s v="Cloned actuating architecture"/>
    <n v="194900"/>
    <n v="68137"/>
    <n v="0.34959979476654696"/>
    <x v="3"/>
    <n v="110.97231270358306"/>
    <n v="614"/>
    <x v="1"/>
    <s v="USD"/>
    <x v="680"/>
    <x v="686"/>
    <b v="0"/>
    <b v="1"/>
    <s v="film &amp; video/animation"/>
    <x v="4"/>
    <x v="7"/>
  </r>
  <r>
    <n v="749"/>
    <s v="Hunter-Logan"/>
    <s v="Down-sized needs-based task-force"/>
    <n v="8600"/>
    <n v="13527"/>
    <n v="1.5729069767441861"/>
    <x v="1"/>
    <n v="36.959016393442624"/>
    <n v="366"/>
    <x v="6"/>
    <s v="EUR"/>
    <x v="681"/>
    <x v="687"/>
    <b v="0"/>
    <b v="1"/>
    <s v="technology/wearables"/>
    <x v="2"/>
    <x v="4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s v="music/electric music"/>
    <x v="1"/>
    <x v="8"/>
  </r>
  <r>
    <n v="751"/>
    <s v="Lane-Barber"/>
    <s v="Universal value-added moderator"/>
    <n v="3600"/>
    <n v="8363"/>
    <n v="2.3230555555555554"/>
    <x v="1"/>
    <n v="30.974074074074075"/>
    <n v="270"/>
    <x v="1"/>
    <s v="USD"/>
    <x v="683"/>
    <x v="689"/>
    <b v="1"/>
    <b v="1"/>
    <s v="publishing/nonfiction"/>
    <x v="5"/>
    <x v="2"/>
  </r>
  <r>
    <n v="752"/>
    <s v="Lowery Group"/>
    <s v="Sharable motivating emulation"/>
    <n v="5800"/>
    <n v="5362"/>
    <n v="0.92448275862068963"/>
    <x v="3"/>
    <n v="47.035087719298247"/>
    <n v="114"/>
    <x v="1"/>
    <s v="USD"/>
    <x v="684"/>
    <x v="690"/>
    <b v="0"/>
    <b v="1"/>
    <s v="theater/plays"/>
    <x v="3"/>
    <x v="13"/>
  </r>
  <r>
    <n v="753"/>
    <s v="Guerrero-Griffin"/>
    <s v="Networked web-enabled product"/>
    <n v="4700"/>
    <n v="12065"/>
    <n v="2.5670212765957445"/>
    <x v="1"/>
    <n v="88.065693430656935"/>
    <n v="137"/>
    <x v="1"/>
    <s v="USD"/>
    <x v="674"/>
    <x v="691"/>
    <b v="0"/>
    <b v="0"/>
    <s v="photography/photography books"/>
    <x v="7"/>
    <x v="2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x v="685"/>
    <x v="424"/>
    <b v="0"/>
    <b v="0"/>
    <s v="theater/plays"/>
    <x v="3"/>
    <x v="2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x v="605"/>
    <x v="231"/>
    <b v="0"/>
    <b v="1"/>
    <s v="theater/plays"/>
    <x v="3"/>
    <x v="2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x v="686"/>
    <x v="692"/>
    <b v="0"/>
    <b v="0"/>
    <s v="theater/plays"/>
    <x v="3"/>
    <x v="5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x v="687"/>
    <x v="693"/>
    <b v="0"/>
    <b v="0"/>
    <s v="film &amp; video/drama"/>
    <x v="4"/>
    <x v="0"/>
  </r>
  <r>
    <n v="758"/>
    <s v="Logan-Miranda"/>
    <s v="Proactive systemic firmware"/>
    <n v="29600"/>
    <n v="167005"/>
    <n v="5.6420608108108112"/>
    <x v="1"/>
    <n v="110.01646903820817"/>
    <n v="1518"/>
    <x v="0"/>
    <s v="CAD"/>
    <x v="688"/>
    <x v="694"/>
    <b v="0"/>
    <b v="0"/>
    <s v="music/rock"/>
    <x v="1"/>
    <x v="4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x v="689"/>
    <x v="236"/>
    <b v="0"/>
    <b v="0"/>
    <s v="music/electric music"/>
    <x v="1"/>
    <x v="10"/>
  </r>
  <r>
    <n v="760"/>
    <s v="Smith-Kennedy"/>
    <s v="Virtual heuristic hub"/>
    <n v="48300"/>
    <n v="16592"/>
    <n v="0.34351966873706002"/>
    <x v="0"/>
    <n v="79.009523809523813"/>
    <n v="210"/>
    <x v="6"/>
    <s v="EUR"/>
    <x v="690"/>
    <x v="695"/>
    <b v="0"/>
    <b v="1"/>
    <s v="games/video games"/>
    <x v="6"/>
    <x v="0"/>
  </r>
  <r>
    <n v="761"/>
    <s v="Mitchell-Lee"/>
    <s v="Customizable leadingedge model"/>
    <n v="2200"/>
    <n v="14420"/>
    <n v="6.5545454545454547"/>
    <x v="1"/>
    <n v="86.867469879518069"/>
    <n v="166"/>
    <x v="1"/>
    <s v="USD"/>
    <x v="691"/>
    <x v="696"/>
    <b v="0"/>
    <b v="0"/>
    <s v="music/rock"/>
    <x v="1"/>
    <x v="17"/>
  </r>
  <r>
    <n v="762"/>
    <s v="Davis Ltd"/>
    <s v="Upgradable uniform service-desk"/>
    <n v="3500"/>
    <n v="6204"/>
    <n v="1.7725714285714285"/>
    <x v="1"/>
    <n v="62.04"/>
    <n v="100"/>
    <x v="2"/>
    <s v="AUD"/>
    <x v="692"/>
    <x v="697"/>
    <b v="0"/>
    <b v="0"/>
    <s v="music/jazz"/>
    <x v="1"/>
    <x v="2"/>
  </r>
  <r>
    <n v="763"/>
    <s v="Rowland PLC"/>
    <s v="Inverse client-driven product"/>
    <n v="5600"/>
    <n v="6338"/>
    <n v="1.1317857142857144"/>
    <x v="1"/>
    <n v="26.970212765957445"/>
    <n v="235"/>
    <x v="1"/>
    <s v="USD"/>
    <x v="693"/>
    <x v="698"/>
    <b v="0"/>
    <b v="1"/>
    <s v="theater/plays"/>
    <x v="3"/>
    <x v="0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x v="694"/>
    <x v="699"/>
    <b v="0"/>
    <b v="0"/>
    <s v="music/rock"/>
    <x v="1"/>
    <x v="6"/>
  </r>
  <r>
    <n v="765"/>
    <s v="Matthews LLC"/>
    <s v="Advanced transitional help-desk"/>
    <n v="3900"/>
    <n v="8125"/>
    <n v="2.0833333333333335"/>
    <x v="1"/>
    <n v="41.035353535353536"/>
    <n v="198"/>
    <x v="1"/>
    <s v="USD"/>
    <x v="695"/>
    <x v="489"/>
    <b v="1"/>
    <b v="1"/>
    <s v="music/indie rock"/>
    <x v="1"/>
    <x v="22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x v="123"/>
    <x v="512"/>
    <b v="0"/>
    <b v="0"/>
    <s v="film &amp; video/science fiction"/>
    <x v="4"/>
    <x v="18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x v="696"/>
    <x v="700"/>
    <b v="0"/>
    <b v="0"/>
    <s v="publishing/translations"/>
    <x v="5"/>
    <x v="2"/>
  </r>
  <r>
    <n v="768"/>
    <s v="Ramirez-Calderon"/>
    <s v="Fundamental zero tolerance alliance"/>
    <n v="4800"/>
    <n v="11088"/>
    <n v="2.31"/>
    <x v="1"/>
    <n v="73.92"/>
    <n v="150"/>
    <x v="1"/>
    <s v="USD"/>
    <x v="626"/>
    <x v="701"/>
    <b v="0"/>
    <b v="0"/>
    <s v="theater/plays"/>
    <x v="3"/>
    <x v="10"/>
  </r>
  <r>
    <n v="769"/>
    <s v="Johnson-Morales"/>
    <s v="Devolved 24hour forecast"/>
    <n v="125600"/>
    <n v="109106"/>
    <n v="0.86867834394904464"/>
    <x v="0"/>
    <n v="31.995894428152493"/>
    <n v="3410"/>
    <x v="1"/>
    <s v="USD"/>
    <x v="697"/>
    <x v="340"/>
    <b v="0"/>
    <b v="0"/>
    <s v="games/video games"/>
    <x v="6"/>
    <x v="2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x v="698"/>
    <x v="702"/>
    <b v="0"/>
    <b v="1"/>
    <s v="theater/plays"/>
    <x v="3"/>
    <x v="2"/>
  </r>
  <r>
    <n v="771"/>
    <s v="Smith, Mack and Williams"/>
    <s v="Self-enabling 5thgeneration paradigm"/>
    <n v="5600"/>
    <n v="2769"/>
    <n v="0.49446428571428569"/>
    <x v="3"/>
    <n v="106.5"/>
    <n v="26"/>
    <x v="1"/>
    <s v="USD"/>
    <x v="699"/>
    <x v="703"/>
    <b v="0"/>
    <b v="0"/>
    <s v="theater/plays"/>
    <x v="3"/>
    <x v="6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x v="700"/>
    <x v="704"/>
    <b v="0"/>
    <b v="0"/>
    <s v="music/indie rock"/>
    <x v="1"/>
    <x v="2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x v="701"/>
    <x v="705"/>
    <b v="0"/>
    <b v="0"/>
    <s v="theater/plays"/>
    <x v="3"/>
    <x v="1"/>
  </r>
  <r>
    <n v="774"/>
    <s v="Gonzalez-Snow"/>
    <s v="Polarized user-facing interface"/>
    <n v="5000"/>
    <n v="6775"/>
    <n v="1.355"/>
    <x v="1"/>
    <n v="86.858974358974365"/>
    <n v="78"/>
    <x v="6"/>
    <s v="EUR"/>
    <x v="702"/>
    <x v="706"/>
    <b v="0"/>
    <b v="0"/>
    <s v="technology/web"/>
    <x v="2"/>
    <x v="0"/>
  </r>
  <r>
    <n v="775"/>
    <s v="Murphy LLC"/>
    <s v="Customer-focused non-volatile framework"/>
    <n v="9400"/>
    <n v="968"/>
    <n v="0.10297872340425532"/>
    <x v="0"/>
    <n v="96.8"/>
    <n v="10"/>
    <x v="1"/>
    <s v="USD"/>
    <x v="703"/>
    <x v="707"/>
    <b v="0"/>
    <b v="0"/>
    <s v="music/rock"/>
    <x v="1"/>
    <x v="2"/>
  </r>
  <r>
    <n v="776"/>
    <s v="Taylor-Rowe"/>
    <s v="Synchronized multimedia frame"/>
    <n v="110800"/>
    <n v="72623"/>
    <n v="0.65544223826714798"/>
    <x v="0"/>
    <n v="32.995456610631528"/>
    <n v="2201"/>
    <x v="1"/>
    <s v="USD"/>
    <x v="704"/>
    <x v="708"/>
    <b v="0"/>
    <b v="0"/>
    <s v="theater/plays"/>
    <x v="3"/>
    <x v="2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x v="431"/>
    <x v="709"/>
    <b v="0"/>
    <b v="0"/>
    <s v="theater/plays"/>
    <x v="3"/>
    <x v="9"/>
  </r>
  <r>
    <n v="778"/>
    <s v="Moss-Guzman"/>
    <s v="Cross-platform optimizing website"/>
    <n v="1300"/>
    <n v="10243"/>
    <n v="7.8792307692307695"/>
    <x v="1"/>
    <n v="58.867816091954026"/>
    <n v="174"/>
    <x v="5"/>
    <s v="CHF"/>
    <x v="705"/>
    <x v="710"/>
    <b v="0"/>
    <b v="0"/>
    <s v="film &amp; video/animation"/>
    <x v="4"/>
    <x v="2"/>
  </r>
  <r>
    <n v="779"/>
    <s v="Webb Group"/>
    <s v="Public-key actuating projection"/>
    <n v="108700"/>
    <n v="87293"/>
    <n v="0.80306347746090156"/>
    <x v="0"/>
    <n v="105.04572803850782"/>
    <n v="831"/>
    <x v="1"/>
    <s v="USD"/>
    <x v="706"/>
    <x v="711"/>
    <b v="0"/>
    <b v="1"/>
    <s v="theater/plays"/>
    <x v="3"/>
    <x v="5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x v="707"/>
    <x v="712"/>
    <b v="0"/>
    <b v="1"/>
    <s v="film &amp; video/drama"/>
    <x v="4"/>
    <x v="2"/>
  </r>
  <r>
    <n v="781"/>
    <s v="Thomas Ltd"/>
    <s v="Cross-group interactive architecture"/>
    <n v="8700"/>
    <n v="4414"/>
    <n v="0.50735632183908042"/>
    <x v="3"/>
    <n v="78.821428571428569"/>
    <n v="56"/>
    <x v="5"/>
    <s v="CHF"/>
    <x v="708"/>
    <x v="70"/>
    <b v="0"/>
    <b v="0"/>
    <s v="theater/plays"/>
    <x v="3"/>
    <x v="9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x v="709"/>
    <x v="713"/>
    <b v="0"/>
    <b v="1"/>
    <s v="film &amp; video/animation"/>
    <x v="4"/>
    <x v="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x v="711"/>
    <x v="715"/>
    <b v="0"/>
    <b v="0"/>
    <s v="technology/web"/>
    <x v="2"/>
    <x v="9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x v="157"/>
    <x v="716"/>
    <b v="0"/>
    <b v="1"/>
    <s v="film &amp; video/animation"/>
    <x v="4"/>
    <x v="17"/>
  </r>
  <r>
    <n v="786"/>
    <s v="Smith-Brown"/>
    <s v="Object-based content-based ability"/>
    <n v="1500"/>
    <n v="10946"/>
    <n v="7.2973333333333334"/>
    <x v="1"/>
    <n v="52.879227053140099"/>
    <n v="207"/>
    <x v="6"/>
    <s v="EUR"/>
    <x v="630"/>
    <x v="717"/>
    <b v="0"/>
    <b v="1"/>
    <s v="music/jazz"/>
    <x v="1"/>
    <x v="0"/>
  </r>
  <r>
    <n v="787"/>
    <s v="Vance-Glover"/>
    <s v="Progressive coherent secured line"/>
    <n v="61200"/>
    <n v="60994"/>
    <n v="0.99663398692810456"/>
    <x v="0"/>
    <n v="71.005820721769496"/>
    <n v="859"/>
    <x v="0"/>
    <s v="CAD"/>
    <x v="712"/>
    <x v="718"/>
    <b v="0"/>
    <b v="0"/>
    <s v="music/rock"/>
    <x v="1"/>
    <x v="9"/>
  </r>
  <r>
    <n v="788"/>
    <s v="Joyce PLC"/>
    <s v="Synchronized directional capability"/>
    <n v="3600"/>
    <n v="3174"/>
    <n v="0.88166666666666671"/>
    <x v="2"/>
    <n v="102.38709677419355"/>
    <n v="31"/>
    <x v="1"/>
    <s v="USD"/>
    <x v="93"/>
    <x v="719"/>
    <b v="0"/>
    <b v="0"/>
    <s v="film &amp; video/animation"/>
    <x v="4"/>
    <x v="2"/>
  </r>
  <r>
    <n v="789"/>
    <s v="Kennedy-Miller"/>
    <s v="Cross-platform composite migration"/>
    <n v="9000"/>
    <n v="3351"/>
    <n v="0.37233333333333335"/>
    <x v="0"/>
    <n v="74.466666666666669"/>
    <n v="45"/>
    <x v="1"/>
    <s v="USD"/>
    <x v="713"/>
    <x v="115"/>
    <b v="0"/>
    <b v="0"/>
    <s v="theater/plays"/>
    <x v="3"/>
    <x v="2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x v="714"/>
    <x v="720"/>
    <b v="0"/>
    <b v="0"/>
    <s v="theater/plays"/>
    <x v="3"/>
    <x v="14"/>
  </r>
  <r>
    <n v="791"/>
    <s v="Stafford, Hess and Raymond"/>
    <s v="Optional web-enabled extranet"/>
    <n v="2100"/>
    <n v="540"/>
    <n v="0.25714285714285712"/>
    <x v="0"/>
    <n v="90"/>
    <n v="6"/>
    <x v="1"/>
    <s v="USD"/>
    <x v="715"/>
    <x v="721"/>
    <b v="0"/>
    <b v="0"/>
    <s v="food/food trucks"/>
    <x v="0"/>
    <x v="2"/>
  </r>
  <r>
    <n v="792"/>
    <s v="Jordan, Schneider and Hall"/>
    <s v="Reduced 6thgeneration intranet"/>
    <n v="2000"/>
    <n v="680"/>
    <n v="0.34"/>
    <x v="0"/>
    <n v="97.142857142857139"/>
    <n v="7"/>
    <x v="1"/>
    <s v="USD"/>
    <x v="716"/>
    <x v="722"/>
    <b v="0"/>
    <b v="1"/>
    <s v="theater/plays"/>
    <x v="3"/>
    <x v="8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x v="448"/>
    <x v="451"/>
    <b v="0"/>
    <b v="0"/>
    <s v="publishing/nonfiction"/>
    <x v="5"/>
    <x v="0"/>
  </r>
  <r>
    <n v="794"/>
    <s v="Welch Inc"/>
    <s v="Optional optimal website"/>
    <n v="6600"/>
    <n v="8276"/>
    <n v="1.2539393939393939"/>
    <x v="1"/>
    <n v="75.236363636363635"/>
    <n v="110"/>
    <x v="1"/>
    <s v="USD"/>
    <x v="717"/>
    <x v="642"/>
    <b v="0"/>
    <b v="0"/>
    <s v="music/rock"/>
    <x v="1"/>
    <x v="5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x v="718"/>
    <x v="723"/>
    <b v="0"/>
    <b v="0"/>
    <s v="film &amp; video/drama"/>
    <x v="4"/>
    <x v="20"/>
  </r>
  <r>
    <n v="796"/>
    <s v="Freeman-Ferguson"/>
    <s v="Profound full-range open system"/>
    <n v="7800"/>
    <n v="4275"/>
    <n v="0.54807692307692313"/>
    <x v="0"/>
    <n v="54.807692307692307"/>
    <n v="78"/>
    <x v="1"/>
    <s v="USD"/>
    <x v="719"/>
    <x v="724"/>
    <b v="0"/>
    <b v="1"/>
    <s v="games/mobile games"/>
    <x v="6"/>
    <x v="1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x v="721"/>
    <x v="726"/>
    <b v="0"/>
    <b v="1"/>
    <s v="theater/plays"/>
    <x v="3"/>
    <x v="2"/>
  </r>
  <r>
    <n v="799"/>
    <s v="Reid-Day"/>
    <s v="Devolved tertiary time-frame"/>
    <n v="84500"/>
    <n v="73522"/>
    <n v="0.87008284023668636"/>
    <x v="0"/>
    <n v="60.017959183673469"/>
    <n v="1225"/>
    <x v="4"/>
    <s v="GBP"/>
    <x v="722"/>
    <x v="727"/>
    <b v="0"/>
    <b v="0"/>
    <s v="theater/plays"/>
    <x v="3"/>
    <x v="0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s v="music/rock"/>
    <x v="1"/>
    <x v="13"/>
  </r>
  <r>
    <n v="801"/>
    <s v="Olson-Bishop"/>
    <s v="User-friendly high-level initiative"/>
    <n v="2300"/>
    <n v="4667"/>
    <n v="2.0291304347826089"/>
    <x v="1"/>
    <n v="44.028301886792455"/>
    <n v="106"/>
    <x v="1"/>
    <s v="USD"/>
    <x v="723"/>
    <x v="728"/>
    <b v="0"/>
    <b v="1"/>
    <s v="photography/photography books"/>
    <x v="7"/>
    <x v="13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x v="704"/>
    <x v="339"/>
    <b v="0"/>
    <b v="0"/>
    <s v="photography/photography books"/>
    <x v="7"/>
    <x v="2"/>
  </r>
  <r>
    <n v="803"/>
    <s v="Perez, Brown and Meyers"/>
    <s v="Stand-alone background customer loyalty"/>
    <n v="6100"/>
    <n v="6527"/>
    <n v="1.07"/>
    <x v="1"/>
    <n v="28.012875536480685"/>
    <n v="233"/>
    <x v="1"/>
    <s v="USD"/>
    <x v="724"/>
    <x v="35"/>
    <b v="0"/>
    <b v="0"/>
    <s v="theater/plays"/>
    <x v="3"/>
    <x v="0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x v="725"/>
    <x v="729"/>
    <b v="0"/>
    <b v="0"/>
    <s v="music/rock"/>
    <x v="1"/>
    <x v="3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x v="660"/>
    <x v="241"/>
    <b v="0"/>
    <b v="0"/>
    <s v="film &amp; video/documentary"/>
    <x v="4"/>
    <x v="5"/>
  </r>
  <r>
    <n v="806"/>
    <s v="Harmon-Madden"/>
    <s v="Adaptive holistic hub"/>
    <n v="700"/>
    <n v="8262"/>
    <n v="11.802857142857142"/>
    <x v="1"/>
    <n v="108.71052631578948"/>
    <n v="76"/>
    <x v="1"/>
    <s v="USD"/>
    <x v="726"/>
    <x v="730"/>
    <b v="0"/>
    <b v="1"/>
    <s v="film &amp; video/drama"/>
    <x v="4"/>
    <x v="2"/>
  </r>
  <r>
    <n v="807"/>
    <s v="Walker-Taylor"/>
    <s v="Automated uniform concept"/>
    <n v="700"/>
    <n v="1848"/>
    <n v="2.64"/>
    <x v="1"/>
    <n v="42.97674418604651"/>
    <n v="43"/>
    <x v="1"/>
    <s v="USD"/>
    <x v="727"/>
    <x v="322"/>
    <b v="0"/>
    <b v="1"/>
    <s v="theater/plays"/>
    <x v="3"/>
    <x v="14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x v="728"/>
    <x v="731"/>
    <b v="0"/>
    <b v="0"/>
    <s v="food/food trucks"/>
    <x v="0"/>
    <x v="3"/>
  </r>
  <r>
    <n v="809"/>
    <s v="Williams and Sons"/>
    <s v="Public-key bottom-line algorithm"/>
    <n v="140800"/>
    <n v="88536"/>
    <n v="0.62880681818181816"/>
    <x v="0"/>
    <n v="42"/>
    <n v="2108"/>
    <x v="5"/>
    <s v="CHF"/>
    <x v="729"/>
    <x v="732"/>
    <b v="0"/>
    <b v="0"/>
    <s v="film &amp; video/documentary"/>
    <x v="4"/>
    <x v="2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x v="730"/>
    <x v="157"/>
    <b v="0"/>
    <b v="1"/>
    <s v="theater/plays"/>
    <x v="3"/>
    <x v="10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x v="731"/>
    <x v="733"/>
    <b v="0"/>
    <b v="1"/>
    <s v="games/video games"/>
    <x v="6"/>
    <x v="8"/>
  </r>
  <r>
    <n v="812"/>
    <s v="Landry Group"/>
    <s v="Expanded value-added hardware"/>
    <n v="59700"/>
    <n v="134640"/>
    <n v="2.2552763819095478"/>
    <x v="1"/>
    <n v="48"/>
    <n v="2805"/>
    <x v="0"/>
    <s v="CAD"/>
    <x v="78"/>
    <x v="734"/>
    <b v="0"/>
    <b v="0"/>
    <s v="publishing/nonfiction"/>
    <x v="5"/>
    <x v="10"/>
  </r>
  <r>
    <n v="813"/>
    <s v="Buckley Group"/>
    <s v="Diverse high-level attitude"/>
    <n v="3200"/>
    <n v="7661"/>
    <n v="2.3940625"/>
    <x v="1"/>
    <n v="112.66176470588235"/>
    <n v="68"/>
    <x v="1"/>
    <s v="USD"/>
    <x v="732"/>
    <x v="735"/>
    <b v="0"/>
    <b v="0"/>
    <s v="games/video games"/>
    <x v="6"/>
    <x v="0"/>
  </r>
  <r>
    <n v="814"/>
    <s v="Vincent PLC"/>
    <s v="Visionary 24hour analyzer"/>
    <n v="3200"/>
    <n v="2950"/>
    <n v="0.921875"/>
    <x v="0"/>
    <n v="81.944444444444443"/>
    <n v="36"/>
    <x v="3"/>
    <s v="DKK"/>
    <x v="733"/>
    <x v="736"/>
    <b v="0"/>
    <b v="1"/>
    <s v="music/rock"/>
    <x v="1"/>
    <x v="0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x v="734"/>
    <x v="737"/>
    <b v="0"/>
    <b v="0"/>
    <s v="music/rock"/>
    <x v="1"/>
    <x v="2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x v="406"/>
    <x v="738"/>
    <b v="1"/>
    <b v="1"/>
    <s v="theater/plays"/>
    <x v="3"/>
    <x v="8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x v="735"/>
    <x v="739"/>
    <b v="0"/>
    <b v="1"/>
    <s v="publishing/nonfiction"/>
    <x v="5"/>
    <x v="2"/>
  </r>
  <r>
    <n v="818"/>
    <s v="Martinez LLC"/>
    <s v="Automated local secured line"/>
    <n v="700"/>
    <n v="7664"/>
    <n v="10.948571428571428"/>
    <x v="1"/>
    <n v="111.07246376811594"/>
    <n v="69"/>
    <x v="1"/>
    <s v="USD"/>
    <x v="736"/>
    <x v="740"/>
    <b v="0"/>
    <b v="1"/>
    <s v="theater/plays"/>
    <x v="3"/>
    <x v="10"/>
  </r>
  <r>
    <n v="819"/>
    <s v="Buck-Khan"/>
    <s v="Integrated bandwidth-monitored alliance"/>
    <n v="8900"/>
    <n v="4509"/>
    <n v="0.50662921348314605"/>
    <x v="0"/>
    <n v="95.936170212765958"/>
    <n v="47"/>
    <x v="1"/>
    <s v="USD"/>
    <x v="737"/>
    <x v="697"/>
    <b v="1"/>
    <b v="0"/>
    <s v="games/video games"/>
    <x v="6"/>
    <x v="0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x v="192"/>
    <x v="741"/>
    <b v="0"/>
    <b v="1"/>
    <s v="music/rock"/>
    <x v="1"/>
    <x v="3"/>
  </r>
  <r>
    <n v="821"/>
    <s v="Alvarez-Andrews"/>
    <s v="Extended impactful secured line"/>
    <n v="4900"/>
    <n v="14273"/>
    <n v="2.9128571428571428"/>
    <x v="1"/>
    <n v="67.966666666666669"/>
    <n v="210"/>
    <x v="1"/>
    <s v="USD"/>
    <x v="738"/>
    <x v="742"/>
    <b v="0"/>
    <b v="0"/>
    <s v="film &amp; video/documentary"/>
    <x v="4"/>
    <x v="0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x v="739"/>
    <x v="743"/>
    <b v="0"/>
    <b v="0"/>
    <s v="music/rock"/>
    <x v="1"/>
    <x v="0"/>
  </r>
  <r>
    <n v="823"/>
    <s v="Dyer Inc"/>
    <s v="Secured well-modulated system engine"/>
    <n v="4100"/>
    <n v="14640"/>
    <n v="3.5707317073170732"/>
    <x v="1"/>
    <n v="58.095238095238095"/>
    <n v="252"/>
    <x v="1"/>
    <s v="USD"/>
    <x v="613"/>
    <x v="744"/>
    <b v="1"/>
    <b v="1"/>
    <s v="music/rock"/>
    <x v="1"/>
    <x v="8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x v="740"/>
    <x v="269"/>
    <b v="0"/>
    <b v="1"/>
    <s v="publishing/nonfiction"/>
    <x v="5"/>
    <x v="11"/>
  </r>
  <r>
    <n v="825"/>
    <s v="Solomon PLC"/>
    <s v="Open-architected 24/7 infrastructure"/>
    <n v="3600"/>
    <n v="13950"/>
    <n v="3.875"/>
    <x v="1"/>
    <n v="88.853503184713375"/>
    <n v="157"/>
    <x v="4"/>
    <s v="GBP"/>
    <x v="145"/>
    <x v="745"/>
    <b v="0"/>
    <b v="0"/>
    <s v="film &amp; video/shorts"/>
    <x v="4"/>
    <x v="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x v="741"/>
    <x v="746"/>
    <b v="0"/>
    <b v="1"/>
    <s v="theater/plays"/>
    <x v="3"/>
    <x v="5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x v="742"/>
    <x v="747"/>
    <b v="0"/>
    <b v="1"/>
    <s v="film &amp; video/drama"/>
    <x v="4"/>
    <x v="2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x v="202"/>
    <x v="503"/>
    <b v="0"/>
    <b v="0"/>
    <s v="theater/plays"/>
    <x v="3"/>
    <x v="2"/>
  </r>
  <r>
    <n v="829"/>
    <s v="Baker-Higgins"/>
    <s v="Vision-oriented scalable portal"/>
    <n v="9600"/>
    <n v="4929"/>
    <n v="0.51343749999999999"/>
    <x v="0"/>
    <n v="32.006493506493506"/>
    <n v="154"/>
    <x v="1"/>
    <s v="USD"/>
    <x v="743"/>
    <x v="748"/>
    <b v="0"/>
    <b v="0"/>
    <s v="theater/plays"/>
    <x v="3"/>
    <x v="2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x v="744"/>
    <x v="330"/>
    <b v="0"/>
    <b v="0"/>
    <s v="theater/plays"/>
    <x v="3"/>
    <x v="1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x v="745"/>
    <x v="749"/>
    <b v="0"/>
    <b v="0"/>
    <s v="photography/photography books"/>
    <x v="7"/>
    <x v="18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x v="747"/>
    <x v="751"/>
    <b v="0"/>
    <b v="0"/>
    <s v="publishing/translations"/>
    <x v="5"/>
    <x v="2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x v="362"/>
    <x v="451"/>
    <b v="0"/>
    <b v="0"/>
    <s v="theater/plays"/>
    <x v="3"/>
    <x v="1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x v="748"/>
    <x v="752"/>
    <b v="0"/>
    <b v="0"/>
    <s v="technology/web"/>
    <x v="2"/>
    <x v="6"/>
  </r>
  <r>
    <n v="836"/>
    <s v="Macias Inc"/>
    <s v="Optimized didactic intranet"/>
    <n v="8100"/>
    <n v="6086"/>
    <n v="0.75135802469135804"/>
    <x v="0"/>
    <n v="64.744680851063833"/>
    <n v="94"/>
    <x v="1"/>
    <s v="USD"/>
    <x v="749"/>
    <x v="753"/>
    <b v="0"/>
    <b v="0"/>
    <s v="music/indie rock"/>
    <x v="1"/>
    <x v="1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x v="643"/>
    <x v="754"/>
    <b v="0"/>
    <b v="0"/>
    <s v="music/jazz"/>
    <x v="1"/>
    <x v="2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x v="751"/>
    <x v="756"/>
    <b v="0"/>
    <b v="1"/>
    <s v="film &amp; video/documentary"/>
    <x v="4"/>
    <x v="2"/>
  </r>
  <r>
    <n v="840"/>
    <s v="Howell and Sons"/>
    <s v="Enhanced regional moderator"/>
    <n v="116300"/>
    <n v="116583"/>
    <n v="1.0024333619948409"/>
    <x v="1"/>
    <n v="32.998301726577978"/>
    <n v="3533"/>
    <x v="1"/>
    <s v="USD"/>
    <x v="752"/>
    <x v="757"/>
    <b v="0"/>
    <b v="1"/>
    <s v="theater/plays"/>
    <x v="3"/>
    <x v="1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x v="753"/>
    <x v="758"/>
    <b v="0"/>
    <b v="0"/>
    <s v="technology/web"/>
    <x v="2"/>
    <x v="7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x v="754"/>
    <x v="759"/>
    <b v="0"/>
    <b v="0"/>
    <s v="technology/wearables"/>
    <x v="2"/>
    <x v="13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x v="755"/>
    <x v="760"/>
    <b v="0"/>
    <b v="0"/>
    <s v="photography/photography books"/>
    <x v="7"/>
    <x v="3"/>
  </r>
  <r>
    <n v="844"/>
    <s v="Rodriguez-Hansen"/>
    <s v="Intuitive cohesive groupware"/>
    <n v="8800"/>
    <n v="8747"/>
    <n v="0.99397727272727276"/>
    <x v="3"/>
    <n v="93.053191489361708"/>
    <n v="94"/>
    <x v="1"/>
    <s v="USD"/>
    <x v="756"/>
    <x v="761"/>
    <b v="0"/>
    <b v="0"/>
    <s v="film &amp; video/documentary"/>
    <x v="4"/>
    <x v="1"/>
  </r>
  <r>
    <n v="845"/>
    <s v="Williams LLC"/>
    <s v="Up-sized high-level access"/>
    <n v="69900"/>
    <n v="138087"/>
    <n v="1.9754935622317598"/>
    <x v="1"/>
    <n v="101.98449039881831"/>
    <n v="1354"/>
    <x v="4"/>
    <s v="GBP"/>
    <x v="757"/>
    <x v="78"/>
    <b v="0"/>
    <b v="0"/>
    <s v="technology/web"/>
    <x v="2"/>
    <x v="1"/>
  </r>
  <r>
    <n v="846"/>
    <s v="Cooper, Stanley and Bryant"/>
    <s v="Phased empowering success"/>
    <n v="1000"/>
    <n v="5085"/>
    <n v="5.085"/>
    <x v="1"/>
    <n v="105.9375"/>
    <n v="48"/>
    <x v="1"/>
    <s v="USD"/>
    <x v="758"/>
    <x v="762"/>
    <b v="1"/>
    <b v="1"/>
    <s v="technology/web"/>
    <x v="2"/>
    <x v="14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x v="759"/>
    <x v="763"/>
    <b v="0"/>
    <b v="0"/>
    <s v="food/food trucks"/>
    <x v="0"/>
    <x v="5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x v="761"/>
    <x v="765"/>
    <b v="0"/>
    <b v="1"/>
    <s v="music/indie rock"/>
    <x v="1"/>
    <x v="0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s v="music/rock"/>
    <x v="1"/>
    <x v="4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x v="444"/>
    <x v="766"/>
    <b v="0"/>
    <b v="0"/>
    <s v="music/electric music"/>
    <x v="1"/>
    <x v="10"/>
  </r>
  <r>
    <n v="852"/>
    <s v="Brady Ltd"/>
    <s v="Open-source reciprocal standardization"/>
    <n v="4900"/>
    <n v="2505"/>
    <n v="0.51122448979591839"/>
    <x v="0"/>
    <n v="80.806451612903231"/>
    <n v="31"/>
    <x v="1"/>
    <s v="USD"/>
    <x v="763"/>
    <x v="422"/>
    <b v="0"/>
    <b v="1"/>
    <s v="games/video games"/>
    <x v="6"/>
    <x v="6"/>
  </r>
  <r>
    <n v="853"/>
    <s v="Collier LLC"/>
    <s v="Secured well-modulated projection"/>
    <n v="17100"/>
    <n v="111502"/>
    <n v="6.5205847953216374"/>
    <x v="1"/>
    <n v="76.006816632583508"/>
    <n v="1467"/>
    <x v="0"/>
    <s v="CAD"/>
    <x v="764"/>
    <x v="767"/>
    <b v="0"/>
    <b v="1"/>
    <s v="music/indie rock"/>
    <x v="1"/>
    <x v="12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x v="765"/>
    <x v="768"/>
    <b v="0"/>
    <b v="0"/>
    <s v="publishing/fiction"/>
    <x v="5"/>
    <x v="2"/>
  </r>
  <r>
    <n v="855"/>
    <s v="Moses-Terry"/>
    <s v="Horizontal clear-thinking framework"/>
    <n v="23400"/>
    <n v="23956"/>
    <n v="1.0237606837606839"/>
    <x v="1"/>
    <n v="53"/>
    <n v="452"/>
    <x v="2"/>
    <s v="AUD"/>
    <x v="766"/>
    <x v="214"/>
    <b v="0"/>
    <b v="0"/>
    <s v="theater/plays"/>
    <x v="3"/>
    <x v="14"/>
  </r>
  <r>
    <n v="856"/>
    <s v="Williams and Sons"/>
    <s v="Profound composite core"/>
    <n v="2400"/>
    <n v="8558"/>
    <n v="3.5658333333333334"/>
    <x v="1"/>
    <n v="54.164556962025316"/>
    <n v="158"/>
    <x v="1"/>
    <s v="USD"/>
    <x v="767"/>
    <x v="769"/>
    <b v="0"/>
    <b v="0"/>
    <s v="food/food trucks"/>
    <x v="0"/>
    <x v="11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x v="768"/>
    <x v="770"/>
    <b v="1"/>
    <b v="0"/>
    <s v="film &amp; video/shorts"/>
    <x v="4"/>
    <x v="14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x v="769"/>
    <x v="771"/>
    <b v="1"/>
    <b v="0"/>
    <s v="food/food trucks"/>
    <x v="0"/>
    <x v="2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x v="770"/>
    <x v="250"/>
    <b v="0"/>
    <b v="1"/>
    <s v="theater/plays"/>
    <x v="3"/>
    <x v="7"/>
  </r>
  <r>
    <n v="860"/>
    <s v="Lee PLC"/>
    <s v="Re-contextualized leadingedge firmware"/>
    <n v="2000"/>
    <n v="5033"/>
    <n v="2.5165000000000002"/>
    <x v="1"/>
    <n v="77.430769230769229"/>
    <n v="65"/>
    <x v="1"/>
    <s v="USD"/>
    <x v="771"/>
    <x v="772"/>
    <b v="0"/>
    <b v="1"/>
    <s v="technology/wearables"/>
    <x v="2"/>
    <x v="2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x v="772"/>
    <x v="773"/>
    <b v="0"/>
    <b v="0"/>
    <s v="theater/plays"/>
    <x v="3"/>
    <x v="2"/>
  </r>
  <r>
    <n v="862"/>
    <s v="Lewis and Sons"/>
    <s v="Profound disintermediate open system"/>
    <n v="3500"/>
    <n v="6560"/>
    <n v="1.8742857142857143"/>
    <x v="1"/>
    <n v="77.17647058823529"/>
    <n v="85"/>
    <x v="1"/>
    <s v="USD"/>
    <x v="773"/>
    <x v="774"/>
    <b v="0"/>
    <b v="0"/>
    <s v="theater/plays"/>
    <x v="3"/>
    <x v="19"/>
  </r>
  <r>
    <n v="863"/>
    <s v="Davis-Johnson"/>
    <s v="Automated reciprocal protocol"/>
    <n v="1400"/>
    <n v="5415"/>
    <n v="3.8678571428571429"/>
    <x v="1"/>
    <n v="24.953917050691246"/>
    <n v="217"/>
    <x v="1"/>
    <s v="USD"/>
    <x v="774"/>
    <x v="331"/>
    <b v="0"/>
    <b v="1"/>
    <s v="film &amp; video/television"/>
    <x v="4"/>
    <x v="11"/>
  </r>
  <r>
    <n v="864"/>
    <s v="Stevenson-Thompson"/>
    <s v="Automated static workforce"/>
    <n v="4200"/>
    <n v="14577"/>
    <n v="3.4707142857142856"/>
    <x v="1"/>
    <n v="97.18"/>
    <n v="150"/>
    <x v="1"/>
    <s v="USD"/>
    <x v="775"/>
    <x v="775"/>
    <b v="0"/>
    <b v="0"/>
    <s v="film &amp; video/shorts"/>
    <x v="4"/>
    <x v="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x v="776"/>
    <x v="776"/>
    <b v="0"/>
    <b v="0"/>
    <s v="theater/plays"/>
    <x v="3"/>
    <x v="1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x v="778"/>
    <x v="778"/>
    <b v="0"/>
    <b v="0"/>
    <s v="food/food trucks"/>
    <x v="0"/>
    <x v="2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x v="779"/>
    <x v="779"/>
    <b v="0"/>
    <b v="0"/>
    <s v="theater/plays"/>
    <x v="3"/>
    <x v="5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x v="780"/>
    <x v="780"/>
    <b v="0"/>
    <b v="0"/>
    <s v="film &amp; video/drama"/>
    <x v="4"/>
    <x v="2"/>
  </r>
  <r>
    <n v="870"/>
    <s v="Hansen-Austin"/>
    <s v="Adaptive demand-driven encryption"/>
    <n v="7700"/>
    <n v="6920"/>
    <n v="0.89870129870129867"/>
    <x v="0"/>
    <n v="57.190082644628099"/>
    <n v="121"/>
    <x v="1"/>
    <s v="USD"/>
    <x v="335"/>
    <x v="781"/>
    <b v="0"/>
    <b v="0"/>
    <s v="theater/plays"/>
    <x v="3"/>
    <x v="2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x v="535"/>
    <x v="782"/>
    <b v="0"/>
    <b v="1"/>
    <s v="theater/plays"/>
    <x v="3"/>
    <x v="22"/>
  </r>
  <r>
    <n v="872"/>
    <s v="Davis LLC"/>
    <s v="Compatible logistical paradigm"/>
    <n v="4700"/>
    <n v="7992"/>
    <n v="1.7004255319148935"/>
    <x v="1"/>
    <n v="98.666666666666671"/>
    <n v="81"/>
    <x v="2"/>
    <s v="AUD"/>
    <x v="270"/>
    <x v="783"/>
    <b v="0"/>
    <b v="0"/>
    <s v="film &amp; video/science fiction"/>
    <x v="4"/>
    <x v="13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x v="781"/>
    <x v="393"/>
    <b v="0"/>
    <b v="0"/>
    <s v="photography/photography books"/>
    <x v="7"/>
    <x v="13"/>
  </r>
  <r>
    <n v="874"/>
    <s v="Chung-Nguyen"/>
    <s v="Managed discrete parallelism"/>
    <n v="40200"/>
    <n v="139468"/>
    <n v="3.4693532338308457"/>
    <x v="1"/>
    <n v="32.002753556677376"/>
    <n v="4358"/>
    <x v="1"/>
    <s v="USD"/>
    <x v="782"/>
    <x v="784"/>
    <b v="0"/>
    <b v="1"/>
    <s v="photography/photography books"/>
    <x v="7"/>
    <x v="0"/>
  </r>
  <r>
    <n v="875"/>
    <s v="Mueller-Harmon"/>
    <s v="Implemented tangible approach"/>
    <n v="7900"/>
    <n v="5465"/>
    <n v="0.6917721518987342"/>
    <x v="0"/>
    <n v="81.567164179104481"/>
    <n v="67"/>
    <x v="1"/>
    <s v="USD"/>
    <x v="783"/>
    <x v="785"/>
    <b v="0"/>
    <b v="0"/>
    <s v="music/rock"/>
    <x v="1"/>
    <x v="13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x v="785"/>
    <x v="786"/>
    <b v="0"/>
    <b v="0"/>
    <s v="food/food trucks"/>
    <x v="0"/>
    <x v="16"/>
  </r>
  <r>
    <n v="878"/>
    <s v="Lutz Group"/>
    <s v="Enterprise-wide foreground paradigm"/>
    <n v="2700"/>
    <n v="1012"/>
    <n v="0.37481481481481482"/>
    <x v="0"/>
    <n v="84.333333333333329"/>
    <n v="12"/>
    <x v="6"/>
    <s v="EUR"/>
    <x v="786"/>
    <x v="787"/>
    <b v="0"/>
    <b v="0"/>
    <s v="music/metal"/>
    <x v="1"/>
    <x v="8"/>
  </r>
  <r>
    <n v="879"/>
    <s v="Ortiz Inc"/>
    <s v="Stand-alone incremental parallelism"/>
    <n v="1000"/>
    <n v="5438"/>
    <n v="5.4379999999999997"/>
    <x v="1"/>
    <n v="102.60377358490567"/>
    <n v="53"/>
    <x v="1"/>
    <s v="USD"/>
    <x v="787"/>
    <x v="341"/>
    <b v="0"/>
    <b v="0"/>
    <s v="publishing/nonfiction"/>
    <x v="5"/>
    <x v="4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x v="788"/>
    <x v="788"/>
    <b v="0"/>
    <b v="0"/>
    <s v="music/electric music"/>
    <x v="1"/>
    <x v="2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x v="330"/>
    <x v="789"/>
    <b v="0"/>
    <b v="1"/>
    <s v="theater/plays"/>
    <x v="3"/>
    <x v="2"/>
  </r>
  <r>
    <n v="882"/>
    <s v="White-Rosario"/>
    <s v="Balanced demand-driven definition"/>
    <n v="800"/>
    <n v="2960"/>
    <n v="3.7"/>
    <x v="1"/>
    <n v="37"/>
    <n v="80"/>
    <x v="1"/>
    <s v="USD"/>
    <x v="789"/>
    <x v="790"/>
    <b v="0"/>
    <b v="0"/>
    <s v="theater/plays"/>
    <x v="3"/>
    <x v="11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x v="790"/>
    <x v="791"/>
    <b v="0"/>
    <b v="0"/>
    <s v="film &amp; video/shorts"/>
    <x v="4"/>
    <x v="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x v="791"/>
    <x v="792"/>
    <b v="0"/>
    <b v="1"/>
    <s v="theater/plays"/>
    <x v="3"/>
    <x v="2"/>
  </r>
  <r>
    <n v="885"/>
    <s v="Lynch Ltd"/>
    <s v="Virtual analyzing collaboration"/>
    <n v="1800"/>
    <n v="2129"/>
    <n v="1.1827777777777777"/>
    <x v="1"/>
    <n v="40.942307692307693"/>
    <n v="52"/>
    <x v="1"/>
    <s v="USD"/>
    <x v="792"/>
    <x v="556"/>
    <b v="0"/>
    <b v="0"/>
    <s v="theater/plays"/>
    <x v="3"/>
    <x v="6"/>
  </r>
  <r>
    <n v="886"/>
    <s v="Sanders LLC"/>
    <s v="Multi-tiered explicit focus group"/>
    <n v="150600"/>
    <n v="127745"/>
    <n v="0.84824037184594958"/>
    <x v="0"/>
    <n v="69.9972602739726"/>
    <n v="1825"/>
    <x v="1"/>
    <s v="USD"/>
    <x v="793"/>
    <x v="488"/>
    <b v="0"/>
    <b v="0"/>
    <s v="music/indie rock"/>
    <x v="1"/>
    <x v="2"/>
  </r>
  <r>
    <n v="887"/>
    <s v="Cooper LLC"/>
    <s v="Multi-layered systematic knowledgebase"/>
    <n v="7800"/>
    <n v="2289"/>
    <n v="0.29346153846153844"/>
    <x v="0"/>
    <n v="73.838709677419359"/>
    <n v="31"/>
    <x v="1"/>
    <s v="USD"/>
    <x v="794"/>
    <x v="232"/>
    <b v="0"/>
    <b v="1"/>
    <s v="theater/plays"/>
    <x v="3"/>
    <x v="2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x v="795"/>
    <x v="793"/>
    <b v="0"/>
    <b v="0"/>
    <s v="theater/plays"/>
    <x v="3"/>
    <x v="4"/>
  </r>
  <r>
    <n v="889"/>
    <s v="Santos Group"/>
    <s v="Secured dynamic capacity"/>
    <n v="5600"/>
    <n v="9508"/>
    <n v="1.697857142857143"/>
    <x v="1"/>
    <n v="77.93442622950819"/>
    <n v="122"/>
    <x v="1"/>
    <s v="USD"/>
    <x v="796"/>
    <x v="794"/>
    <b v="0"/>
    <b v="1"/>
    <s v="music/electric music"/>
    <x v="1"/>
    <x v="6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x v="797"/>
    <x v="138"/>
    <b v="0"/>
    <b v="0"/>
    <s v="music/indie rock"/>
    <x v="1"/>
    <x v="3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x v="798"/>
    <x v="795"/>
    <b v="0"/>
    <b v="0"/>
    <s v="film &amp; video/documentary"/>
    <x v="4"/>
    <x v="18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x v="799"/>
    <x v="796"/>
    <b v="0"/>
    <b v="0"/>
    <s v="publishing/translations"/>
    <x v="5"/>
    <x v="3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x v="800"/>
    <x v="797"/>
    <b v="0"/>
    <b v="1"/>
    <s v="film &amp; video/documentary"/>
    <x v="4"/>
    <x v="19"/>
  </r>
  <r>
    <n v="894"/>
    <s v="Barrett Inc"/>
    <s v="Organic cohesive neural-net"/>
    <n v="1700"/>
    <n v="3208"/>
    <n v="1.8870588235294117"/>
    <x v="1"/>
    <n v="57.285714285714285"/>
    <n v="56"/>
    <x v="4"/>
    <s v="GBP"/>
    <x v="801"/>
    <x v="798"/>
    <b v="0"/>
    <b v="1"/>
    <s v="film &amp; video/television"/>
    <x v="4"/>
    <x v="2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x v="802"/>
    <x v="799"/>
    <b v="0"/>
    <b v="0"/>
    <s v="theater/plays"/>
    <x v="3"/>
    <x v="14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x v="803"/>
    <x v="800"/>
    <b v="0"/>
    <b v="1"/>
    <s v="food/food trucks"/>
    <x v="0"/>
    <x v="2"/>
  </r>
  <r>
    <n v="897"/>
    <s v="Berry-Cannon"/>
    <s v="Organized discrete encoding"/>
    <n v="8800"/>
    <n v="2437"/>
    <n v="0.27693181818181817"/>
    <x v="0"/>
    <n v="90.259259259259252"/>
    <n v="27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x v="804"/>
    <x v="801"/>
    <b v="0"/>
    <b v="0"/>
    <s v="film &amp; video/documentary"/>
    <x v="4"/>
    <x v="17"/>
  </r>
  <r>
    <n v="899"/>
    <s v="Best-Young"/>
    <s v="Implemented multimedia time-frame"/>
    <n v="3100"/>
    <n v="12620"/>
    <n v="4.0709677419354842"/>
    <x v="1"/>
    <n v="102.60162601626017"/>
    <n v="123"/>
    <x v="5"/>
    <s v="CHF"/>
    <x v="805"/>
    <x v="802"/>
    <b v="0"/>
    <b v="0"/>
    <s v="music/jazz"/>
    <x v="1"/>
    <x v="1"/>
  </r>
  <r>
    <n v="900"/>
    <s v="Powers, Smith and Deleon"/>
    <s v="Enhanced uniform service-desk"/>
    <n v="100"/>
    <n v="2"/>
    <n v="0.02"/>
    <x v="0"/>
    <n v="2"/>
    <n v="1"/>
    <x v="1"/>
    <s v="USD"/>
    <x v="806"/>
    <x v="803"/>
    <b v="0"/>
    <b v="1"/>
    <s v="technology/web"/>
    <x v="2"/>
    <x v="0"/>
  </r>
  <r>
    <n v="901"/>
    <s v="Hogan Group"/>
    <s v="Versatile bottom-line definition"/>
    <n v="5600"/>
    <n v="8746"/>
    <n v="1.5617857142857143"/>
    <x v="1"/>
    <n v="55.0062893081761"/>
    <n v="159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x v="722"/>
    <x v="496"/>
    <b v="0"/>
    <b v="0"/>
    <s v="technology/web"/>
    <x v="2"/>
    <x v="8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x v="477"/>
    <x v="804"/>
    <b v="0"/>
    <b v="1"/>
    <s v="publishing/nonfiction"/>
    <x v="5"/>
    <x v="15"/>
  </r>
  <r>
    <n v="904"/>
    <s v="Rodriguez, Johnson and Jackson"/>
    <s v="Digitized foreground array"/>
    <n v="6500"/>
    <n v="795"/>
    <n v="0.12230769230769231"/>
    <x v="0"/>
    <n v="49.6875"/>
    <n v="16"/>
    <x v="1"/>
    <s v="USD"/>
    <x v="259"/>
    <x v="805"/>
    <b v="0"/>
    <b v="0"/>
    <s v="publishing/radio &amp; podcasts"/>
    <x v="5"/>
    <x v="2"/>
  </r>
  <r>
    <n v="905"/>
    <s v="Haynes PLC"/>
    <s v="Re-engineered clear-thinking project"/>
    <n v="7900"/>
    <n v="12955"/>
    <n v="1.6398734177215191"/>
    <x v="1"/>
    <n v="54.894067796610166"/>
    <n v="23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x v="808"/>
    <x v="807"/>
    <b v="1"/>
    <b v="1"/>
    <s v="film &amp; video/documentary"/>
    <x v="4"/>
    <x v="2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x v="809"/>
    <x v="808"/>
    <b v="0"/>
    <b v="0"/>
    <s v="theater/plays"/>
    <x v="3"/>
    <x v="10"/>
  </r>
  <r>
    <n v="908"/>
    <s v="Bryant-Pope"/>
    <s v="Networked intangible help-desk"/>
    <n v="38200"/>
    <n v="121950"/>
    <n v="3.1924083769633507"/>
    <x v="1"/>
    <n v="30.99898322318251"/>
    <n v="3934"/>
    <x v="1"/>
    <s v="USD"/>
    <x v="444"/>
    <x v="104"/>
    <b v="0"/>
    <b v="0"/>
    <s v="games/video games"/>
    <x v="6"/>
    <x v="2"/>
  </r>
  <r>
    <n v="909"/>
    <s v="Gates, Li and Thompson"/>
    <s v="Synchronized attitude-oriented frame"/>
    <n v="1800"/>
    <n v="8621"/>
    <n v="4.7894444444444444"/>
    <x v="1"/>
    <n v="107.7625"/>
    <n v="80"/>
    <x v="0"/>
    <s v="CAD"/>
    <x v="384"/>
    <x v="809"/>
    <b v="0"/>
    <b v="1"/>
    <s v="theater/plays"/>
    <x v="3"/>
    <x v="2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x v="810"/>
    <x v="810"/>
    <b v="0"/>
    <b v="0"/>
    <s v="theater/plays"/>
    <x v="3"/>
    <x v="1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x v="811"/>
    <x v="811"/>
    <b v="1"/>
    <b v="0"/>
    <s v="technology/web"/>
    <x v="2"/>
    <x v="5"/>
  </r>
  <r>
    <n v="912"/>
    <s v="Sanchez-Parsons"/>
    <s v="Reduced bifurcated pricing structure"/>
    <n v="1800"/>
    <n v="14310"/>
    <n v="7.95"/>
    <x v="1"/>
    <n v="79.944134078212286"/>
    <n v="179"/>
    <x v="1"/>
    <s v="USD"/>
    <x v="812"/>
    <x v="812"/>
    <b v="1"/>
    <b v="0"/>
    <s v="film &amp; video/drama"/>
    <x v="4"/>
    <x v="5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x v="813"/>
    <x v="813"/>
    <b v="0"/>
    <b v="0"/>
    <s v="film &amp; video/drama"/>
    <x v="4"/>
    <x v="2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x v="814"/>
    <x v="814"/>
    <b v="0"/>
    <b v="0"/>
    <s v="theater/plays"/>
    <x v="3"/>
    <x v="19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x v="80"/>
    <x v="815"/>
    <b v="0"/>
    <b v="0"/>
    <s v="film &amp; video/television"/>
    <x v="4"/>
    <x v="13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x v="815"/>
    <x v="414"/>
    <b v="0"/>
    <b v="0"/>
    <s v="photography/photography books"/>
    <x v="7"/>
    <x v="11"/>
  </r>
  <r>
    <n v="917"/>
    <s v="Cooper Inc"/>
    <s v="Polarized discrete product"/>
    <n v="3600"/>
    <n v="2097"/>
    <n v="0.58250000000000002"/>
    <x v="2"/>
    <n v="77.666666666666671"/>
    <n v="27"/>
    <x v="4"/>
    <s v="GBP"/>
    <x v="816"/>
    <x v="816"/>
    <b v="0"/>
    <b v="1"/>
    <s v="film &amp; video/shorts"/>
    <x v="4"/>
    <x v="15"/>
  </r>
  <r>
    <n v="918"/>
    <s v="Jones-Gonzalez"/>
    <s v="Seamless dynamic website"/>
    <n v="3800"/>
    <n v="9021"/>
    <n v="2.3739473684210526"/>
    <x v="1"/>
    <n v="57.82692307692308"/>
    <n v="156"/>
    <x v="5"/>
    <s v="CHF"/>
    <x v="474"/>
    <x v="82"/>
    <b v="0"/>
    <b v="0"/>
    <s v="publishing/radio &amp; podcasts"/>
    <x v="5"/>
    <x v="2"/>
  </r>
  <r>
    <n v="919"/>
    <s v="Fox Ltd"/>
    <s v="Extended multimedia firmware"/>
    <n v="35600"/>
    <n v="20915"/>
    <n v="0.58750000000000002"/>
    <x v="0"/>
    <n v="92.955555555555549"/>
    <n v="225"/>
    <x v="2"/>
    <s v="AUD"/>
    <x v="817"/>
    <x v="817"/>
    <b v="0"/>
    <b v="1"/>
    <s v="theater/plays"/>
    <x v="3"/>
    <x v="9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x v="818"/>
    <x v="818"/>
    <b v="1"/>
    <b v="0"/>
    <s v="film &amp; video/animation"/>
    <x v="4"/>
    <x v="1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x v="819"/>
    <x v="819"/>
    <b v="0"/>
    <b v="0"/>
    <s v="technology/web"/>
    <x v="2"/>
    <x v="21"/>
  </r>
  <r>
    <n v="922"/>
    <s v="Soto-Anthony"/>
    <s v="Ameliorated logistical capability"/>
    <n v="51400"/>
    <n v="90440"/>
    <n v="1.7595330739299611"/>
    <x v="1"/>
    <n v="40"/>
    <n v="2261"/>
    <x v="1"/>
    <s v="USD"/>
    <x v="609"/>
    <x v="320"/>
    <b v="0"/>
    <b v="1"/>
    <s v="music/world music"/>
    <x v="1"/>
    <x v="2"/>
  </r>
  <r>
    <n v="923"/>
    <s v="Wise and Sons"/>
    <s v="Sharable discrete definition"/>
    <n v="1700"/>
    <n v="4044"/>
    <n v="2.3788235294117648"/>
    <x v="1"/>
    <n v="101.1"/>
    <n v="40"/>
    <x v="1"/>
    <s v="USD"/>
    <x v="547"/>
    <x v="820"/>
    <b v="0"/>
    <b v="0"/>
    <s v="theater/plays"/>
    <x v="3"/>
    <x v="2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x v="820"/>
    <x v="821"/>
    <b v="0"/>
    <b v="0"/>
    <s v="theater/plays"/>
    <x v="3"/>
    <x v="2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x v="821"/>
    <x v="822"/>
    <b v="0"/>
    <b v="0"/>
    <s v="theater/plays"/>
    <x v="3"/>
    <x v="14"/>
  </r>
  <r>
    <n v="926"/>
    <s v="Brown-Oliver"/>
    <s v="Synchronized cohesive encoding"/>
    <n v="8700"/>
    <n v="1577"/>
    <n v="0.18126436781609195"/>
    <x v="0"/>
    <n v="105.13333333333334"/>
    <n v="15"/>
    <x v="1"/>
    <s v="USD"/>
    <x v="151"/>
    <x v="823"/>
    <b v="0"/>
    <b v="0"/>
    <s v="food/food trucks"/>
    <x v="0"/>
    <x v="2"/>
  </r>
  <r>
    <n v="927"/>
    <s v="Davis-Gardner"/>
    <s v="Synergistic dynamic utilization"/>
    <n v="7200"/>
    <n v="3301"/>
    <n v="0.45847222222222223"/>
    <x v="0"/>
    <n v="89.21621621621621"/>
    <n v="37"/>
    <x v="1"/>
    <s v="USD"/>
    <x v="822"/>
    <x v="824"/>
    <b v="0"/>
    <b v="0"/>
    <s v="theater/plays"/>
    <x v="3"/>
    <x v="1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x v="824"/>
    <x v="825"/>
    <b v="0"/>
    <b v="0"/>
    <s v="theater/plays"/>
    <x v="3"/>
    <x v="2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x v="825"/>
    <x v="826"/>
    <b v="0"/>
    <b v="1"/>
    <s v="theater/plays"/>
    <x v="3"/>
    <x v="2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x v="826"/>
    <x v="827"/>
    <b v="0"/>
    <b v="1"/>
    <s v="theater/plays"/>
    <x v="3"/>
    <x v="0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x v="827"/>
    <x v="828"/>
    <b v="0"/>
    <b v="0"/>
    <s v="music/rock"/>
    <x v="1"/>
    <x v="2"/>
  </r>
  <r>
    <n v="933"/>
    <s v="Espinoza Group"/>
    <s v="Implemented tangible support"/>
    <n v="73000"/>
    <n v="175015"/>
    <n v="2.3974657534246577"/>
    <x v="1"/>
    <n v="92.016298633017882"/>
    <n v="1902"/>
    <x v="1"/>
    <s v="USD"/>
    <x v="828"/>
    <x v="829"/>
    <b v="0"/>
    <b v="0"/>
    <s v="theater/plays"/>
    <x v="3"/>
    <x v="2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x v="829"/>
    <x v="830"/>
    <b v="0"/>
    <b v="0"/>
    <s v="theater/plays"/>
    <x v="3"/>
    <x v="2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x v="830"/>
    <x v="94"/>
    <b v="0"/>
    <b v="0"/>
    <s v="theater/plays"/>
    <x v="3"/>
    <x v="2"/>
  </r>
  <r>
    <n v="936"/>
    <s v="Brown Ltd"/>
    <s v="Enhanced composite contingency"/>
    <n v="103200"/>
    <n v="1690"/>
    <n v="1.6375968992248063E-2"/>
    <x v="0"/>
    <n v="80.476190476190482"/>
    <n v="21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x v="832"/>
    <x v="832"/>
    <b v="0"/>
    <b v="0"/>
    <s v="film &amp; video/documentary"/>
    <x v="4"/>
    <x v="12"/>
  </r>
  <r>
    <n v="938"/>
    <s v="Allen Inc"/>
    <s v="Total dedicated benchmark"/>
    <n v="9200"/>
    <n v="10093"/>
    <n v="1.0970652173913042"/>
    <x v="1"/>
    <n v="105.13541666666667"/>
    <n v="96"/>
    <x v="1"/>
    <s v="USD"/>
    <x v="833"/>
    <x v="833"/>
    <b v="0"/>
    <b v="1"/>
    <s v="publishing/fiction"/>
    <x v="5"/>
    <x v="10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x v="834"/>
    <x v="834"/>
    <b v="0"/>
    <b v="1"/>
    <s v="games/video games"/>
    <x v="6"/>
    <x v="1"/>
  </r>
  <r>
    <n v="940"/>
    <s v="Wiggins Ltd"/>
    <s v="Upgradable analyzing core"/>
    <n v="9900"/>
    <n v="6161"/>
    <n v="0.62232323232323228"/>
    <x v="2"/>
    <n v="93.348484848484844"/>
    <n v="66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x v="836"/>
    <x v="836"/>
    <b v="1"/>
    <b v="0"/>
    <s v="theater/plays"/>
    <x v="3"/>
    <x v="2"/>
  </r>
  <r>
    <n v="942"/>
    <s v="Allen Inc"/>
    <s v="Horizontal optimizing model"/>
    <n v="9600"/>
    <n v="6205"/>
    <n v="0.64635416666666667"/>
    <x v="0"/>
    <n v="92.611940298507463"/>
    <n v="67"/>
    <x v="2"/>
    <s v="AUD"/>
    <x v="837"/>
    <x v="611"/>
    <b v="0"/>
    <b v="0"/>
    <s v="theater/plays"/>
    <x v="3"/>
    <x v="14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x v="219"/>
    <x v="837"/>
    <b v="0"/>
    <b v="0"/>
    <s v="food/food trucks"/>
    <x v="0"/>
    <x v="13"/>
  </r>
  <r>
    <n v="944"/>
    <s v="Walter Inc"/>
    <s v="Streamlined 5thgeneration intranet"/>
    <n v="10000"/>
    <n v="8142"/>
    <n v="0.81420000000000003"/>
    <x v="0"/>
    <n v="30.958174904942965"/>
    <n v="263"/>
    <x v="2"/>
    <s v="AUD"/>
    <x v="365"/>
    <x v="334"/>
    <b v="0"/>
    <b v="0"/>
    <s v="photography/photography books"/>
    <x v="7"/>
    <x v="13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x v="838"/>
    <x v="838"/>
    <b v="1"/>
    <b v="0"/>
    <s v="photography/photography books"/>
    <x v="7"/>
    <x v="2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x v="839"/>
    <x v="839"/>
    <b v="0"/>
    <b v="0"/>
    <s v="theater/plays"/>
    <x v="3"/>
    <x v="2"/>
  </r>
  <r>
    <n v="947"/>
    <s v="Smith-Powell"/>
    <s v="Upgradable clear-thinking hardware"/>
    <n v="3600"/>
    <n v="961"/>
    <n v="0.26694444444444443"/>
    <x v="0"/>
    <n v="73.92307692307692"/>
    <n v="13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x v="841"/>
    <x v="840"/>
    <b v="1"/>
    <b v="1"/>
    <s v="film &amp; video/documentary"/>
    <x v="4"/>
    <x v="1"/>
  </r>
  <r>
    <n v="949"/>
    <s v="Wright LLC"/>
    <s v="Seamless clear-thinking conglomeration"/>
    <n v="5900"/>
    <n v="9520"/>
    <n v="1.6135593220338984"/>
    <x v="1"/>
    <n v="46.896551724137929"/>
    <n v="203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x v="843"/>
    <x v="354"/>
    <b v="0"/>
    <b v="1"/>
    <s v="theater/plays"/>
    <x v="3"/>
    <x v="0"/>
  </r>
  <r>
    <n v="951"/>
    <s v="Peterson Ltd"/>
    <s v="Re-engineered 24hour matrix"/>
    <n v="14500"/>
    <n v="159056"/>
    <n v="10.969379310344827"/>
    <x v="1"/>
    <n v="102.02437459910199"/>
    <n v="1559"/>
    <x v="1"/>
    <s v="USD"/>
    <x v="844"/>
    <x v="721"/>
    <b v="0"/>
    <b v="1"/>
    <s v="music/rock"/>
    <x v="1"/>
    <x v="3"/>
  </r>
  <r>
    <n v="952"/>
    <s v="Cummings-Hayes"/>
    <s v="Virtual multi-tasking core"/>
    <n v="145500"/>
    <n v="101987"/>
    <n v="0.70094158075601376"/>
    <x v="3"/>
    <n v="45.007502206531335"/>
    <n v="2266"/>
    <x v="1"/>
    <s v="USD"/>
    <x v="845"/>
    <x v="841"/>
    <b v="0"/>
    <b v="0"/>
    <s v="film &amp; video/documentary"/>
    <x v="4"/>
    <x v="22"/>
  </r>
  <r>
    <n v="953"/>
    <s v="Boyle Ltd"/>
    <s v="Streamlined fault-tolerant conglomeration"/>
    <n v="3300"/>
    <n v="1980"/>
    <n v="0.6"/>
    <x v="0"/>
    <n v="94.285714285714292"/>
    <n v="21"/>
    <x v="1"/>
    <s v="USD"/>
    <x v="846"/>
    <x v="842"/>
    <b v="0"/>
    <b v="1"/>
    <s v="film &amp; video/science fiction"/>
    <x v="4"/>
    <x v="1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x v="847"/>
    <x v="844"/>
    <b v="0"/>
    <b v="0"/>
    <s v="theater/plays"/>
    <x v="3"/>
    <x v="22"/>
  </r>
  <r>
    <n v="956"/>
    <s v="Wood Inc"/>
    <s v="Re-engineered composite focus group"/>
    <n v="187600"/>
    <n v="35698"/>
    <n v="0.19028784648187633"/>
    <x v="0"/>
    <n v="43.00963855421687"/>
    <n v="830"/>
    <x v="1"/>
    <s v="USD"/>
    <x v="848"/>
    <x v="845"/>
    <b v="0"/>
    <b v="0"/>
    <s v="film &amp; video/science fiction"/>
    <x v="4"/>
    <x v="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x v="849"/>
    <x v="846"/>
    <b v="0"/>
    <b v="0"/>
    <s v="theater/plays"/>
    <x v="3"/>
    <x v="9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x v="780"/>
    <x v="847"/>
    <b v="0"/>
    <b v="0"/>
    <s v="film &amp; video/animation"/>
    <x v="4"/>
    <x v="18"/>
  </r>
  <r>
    <n v="959"/>
    <s v="Black-Graham"/>
    <s v="Operative hybrid utilization"/>
    <n v="145000"/>
    <n v="6631"/>
    <n v="4.5731034482758622E-2"/>
    <x v="0"/>
    <n v="51.007692307692309"/>
    <n v="130"/>
    <x v="1"/>
    <s v="USD"/>
    <x v="140"/>
    <x v="688"/>
    <b v="0"/>
    <b v="0"/>
    <s v="publishing/translations"/>
    <x v="5"/>
    <x v="1"/>
  </r>
  <r>
    <n v="960"/>
    <s v="Robbins Group"/>
    <s v="Function-based interactive matrix"/>
    <n v="5500"/>
    <n v="4678"/>
    <n v="0.85054545454545449"/>
    <x v="0"/>
    <n v="85.054545454545448"/>
    <n v="55"/>
    <x v="1"/>
    <s v="USD"/>
    <x v="850"/>
    <x v="848"/>
    <b v="0"/>
    <b v="0"/>
    <s v="technology/web"/>
    <x v="2"/>
    <x v="18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x v="851"/>
    <x v="248"/>
    <b v="0"/>
    <b v="0"/>
    <s v="publishing/translations"/>
    <x v="5"/>
    <x v="14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x v="852"/>
    <x v="849"/>
    <b v="0"/>
    <b v="0"/>
    <s v="food/food trucks"/>
    <x v="0"/>
    <x v="13"/>
  </r>
  <r>
    <n v="963"/>
    <s v="Rodriguez-Robinson"/>
    <s v="Ergonomic methodical hub"/>
    <n v="5900"/>
    <n v="4997"/>
    <n v="0.84694915254237291"/>
    <x v="0"/>
    <n v="43.833333333333336"/>
    <n v="114"/>
    <x v="6"/>
    <s v="EUR"/>
    <x v="853"/>
    <x v="850"/>
    <b v="0"/>
    <b v="1"/>
    <s v="photography/photography books"/>
    <x v="7"/>
    <x v="2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x v="854"/>
    <x v="851"/>
    <b v="0"/>
    <b v="0"/>
    <s v="theater/plays"/>
    <x v="3"/>
    <x v="0"/>
  </r>
  <r>
    <n v="965"/>
    <s v="Nunez-King"/>
    <s v="Phased clear-thinking policy"/>
    <n v="2200"/>
    <n v="8501"/>
    <n v="3.8640909090909092"/>
    <x v="1"/>
    <n v="41.067632850241544"/>
    <n v="207"/>
    <x v="4"/>
    <s v="GBP"/>
    <x v="67"/>
    <x v="852"/>
    <b v="0"/>
    <b v="0"/>
    <s v="music/rock"/>
    <x v="1"/>
    <x v="2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x v="855"/>
    <x v="853"/>
    <b v="0"/>
    <b v="0"/>
    <s v="theater/plays"/>
    <x v="3"/>
    <x v="21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x v="107"/>
    <x v="104"/>
    <b v="0"/>
    <b v="0"/>
    <s v="music/world music"/>
    <x v="1"/>
    <x v="14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x v="344"/>
    <x v="854"/>
    <b v="0"/>
    <b v="0"/>
    <s v="food/food trucks"/>
    <x v="0"/>
    <x v="2"/>
  </r>
  <r>
    <n v="969"/>
    <s v="Lopez-King"/>
    <s v="Multi-lateral radical solution"/>
    <n v="7900"/>
    <n v="8550"/>
    <n v="1.0822784810126582"/>
    <x v="1"/>
    <n v="91.935483870967744"/>
    <n v="93"/>
    <x v="1"/>
    <s v="USD"/>
    <x v="856"/>
    <x v="855"/>
    <b v="0"/>
    <b v="0"/>
    <s v="theater/plays"/>
    <x v="3"/>
    <x v="2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x v="857"/>
    <x v="856"/>
    <b v="0"/>
    <b v="0"/>
    <s v="theater/plays"/>
    <x v="3"/>
    <x v="19"/>
  </r>
  <r>
    <n v="971"/>
    <s v="Garner and Sons"/>
    <s v="Versatile neutral workforce"/>
    <n v="5100"/>
    <n v="1414"/>
    <n v="0.27725490196078434"/>
    <x v="0"/>
    <n v="58.916666666666664"/>
    <n v="24"/>
    <x v="1"/>
    <s v="USD"/>
    <x v="858"/>
    <x v="857"/>
    <b v="0"/>
    <b v="0"/>
    <s v="film &amp; video/television"/>
    <x v="4"/>
    <x v="1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x v="860"/>
    <x v="859"/>
    <b v="0"/>
    <b v="1"/>
    <s v="theater/plays"/>
    <x v="3"/>
    <x v="6"/>
  </r>
  <r>
    <n v="974"/>
    <s v="Thomas, Clay and Mendoza"/>
    <s v="Multi-channeled reciprocal interface"/>
    <n v="800"/>
    <n v="2991"/>
    <n v="3.73875"/>
    <x v="1"/>
    <n v="93.46875"/>
    <n v="32"/>
    <x v="1"/>
    <s v="USD"/>
    <x v="170"/>
    <x v="860"/>
    <b v="0"/>
    <b v="0"/>
    <s v="music/indie rock"/>
    <x v="1"/>
    <x v="2"/>
  </r>
  <r>
    <n v="975"/>
    <s v="Ayala Group"/>
    <s v="Right-sized maximized migration"/>
    <n v="5400"/>
    <n v="8366"/>
    <n v="1.5492592592592593"/>
    <x v="1"/>
    <n v="61.970370370370368"/>
    <n v="135"/>
    <x v="1"/>
    <s v="USD"/>
    <x v="861"/>
    <x v="264"/>
    <b v="0"/>
    <b v="1"/>
    <s v="theater/plays"/>
    <x v="3"/>
    <x v="2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x v="862"/>
    <x v="65"/>
    <b v="0"/>
    <b v="1"/>
    <s v="theater/plays"/>
    <x v="3"/>
    <x v="14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x v="863"/>
    <x v="861"/>
    <b v="0"/>
    <b v="0"/>
    <s v="food/food trucks"/>
    <x v="0"/>
    <x v="1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x v="864"/>
    <x v="862"/>
    <b v="0"/>
    <b v="0"/>
    <s v="games/video games"/>
    <x v="6"/>
    <x v="2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x v="527"/>
    <x v="454"/>
    <b v="0"/>
    <b v="0"/>
    <s v="theater/plays"/>
    <x v="3"/>
    <x v="8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x v="865"/>
    <x v="863"/>
    <b v="1"/>
    <b v="0"/>
    <s v="publishing/nonfiction"/>
    <x v="5"/>
    <x v="1"/>
  </r>
  <r>
    <n v="981"/>
    <s v="Diaz-Little"/>
    <s v="Grass-roots executive synergy"/>
    <n v="6700"/>
    <n v="11941"/>
    <n v="1.7822388059701493"/>
    <x v="1"/>
    <n v="36.969040247678016"/>
    <n v="323"/>
    <x v="1"/>
    <s v="USD"/>
    <x v="866"/>
    <x v="864"/>
    <b v="0"/>
    <b v="0"/>
    <s v="technology/web"/>
    <x v="2"/>
    <x v="3"/>
  </r>
  <r>
    <n v="982"/>
    <s v="Freeman-French"/>
    <s v="Multi-layered optimal application"/>
    <n v="7200"/>
    <n v="6115"/>
    <n v="0.84930555555555554"/>
    <x v="0"/>
    <n v="81.533333333333331"/>
    <n v="75"/>
    <x v="1"/>
    <s v="USD"/>
    <x v="867"/>
    <x v="865"/>
    <b v="0"/>
    <b v="1"/>
    <s v="film &amp; video/documentary"/>
    <x v="4"/>
    <x v="3"/>
  </r>
  <r>
    <n v="983"/>
    <s v="Beck-Weber"/>
    <s v="Business-focused full-range core"/>
    <n v="129100"/>
    <n v="188404"/>
    <n v="1.4593648334624323"/>
    <x v="1"/>
    <n v="80.999140154772135"/>
    <n v="2326"/>
    <x v="1"/>
    <s v="USD"/>
    <x v="868"/>
    <x v="866"/>
    <b v="0"/>
    <b v="0"/>
    <s v="film &amp; video/documentary"/>
    <x v="4"/>
    <x v="2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x v="105"/>
    <x v="867"/>
    <b v="0"/>
    <b v="0"/>
    <s v="theater/plays"/>
    <x v="3"/>
    <x v="0"/>
  </r>
  <r>
    <n v="985"/>
    <s v="Logan-Curtis"/>
    <s v="Enhanced optimal ability"/>
    <n v="170600"/>
    <n v="114523"/>
    <n v="0.67129542790152408"/>
    <x v="0"/>
    <n v="25.998410896708286"/>
    <n v="4405"/>
    <x v="1"/>
    <s v="USD"/>
    <x v="481"/>
    <x v="868"/>
    <b v="0"/>
    <b v="1"/>
    <s v="music/rock"/>
    <x v="1"/>
    <x v="0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x v="253"/>
    <x v="296"/>
    <b v="0"/>
    <b v="0"/>
    <s v="music/rock"/>
    <x v="1"/>
    <x v="3"/>
  </r>
  <r>
    <n v="987"/>
    <s v="Wilson Group"/>
    <s v="Ameliorated foreground focus group"/>
    <n v="6200"/>
    <n v="13441"/>
    <n v="2.1679032258064517"/>
    <x v="1"/>
    <n v="28.002083333333335"/>
    <n v="480"/>
    <x v="1"/>
    <s v="USD"/>
    <x v="869"/>
    <x v="869"/>
    <b v="0"/>
    <b v="0"/>
    <s v="film &amp; video/documentary"/>
    <x v="4"/>
    <x v="15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x v="864"/>
    <x v="274"/>
    <b v="0"/>
    <b v="0"/>
    <s v="publishing/radio &amp; podcasts"/>
    <x v="5"/>
    <x v="18"/>
  </r>
  <r>
    <n v="989"/>
    <s v="Hernandez Inc"/>
    <s v="Versatile dedicated migration"/>
    <n v="2400"/>
    <n v="11990"/>
    <n v="4.9958333333333336"/>
    <x v="1"/>
    <n v="53.053097345132741"/>
    <n v="226"/>
    <x v="1"/>
    <s v="USD"/>
    <x v="843"/>
    <x v="354"/>
    <b v="0"/>
    <b v="0"/>
    <s v="publishing/translations"/>
    <x v="5"/>
    <x v="5"/>
  </r>
  <r>
    <n v="990"/>
    <s v="Ortiz-Roberts"/>
    <s v="Devolved foreground customer loyalty"/>
    <n v="7800"/>
    <n v="6839"/>
    <n v="0.87679487179487181"/>
    <x v="0"/>
    <n v="106.859375"/>
    <n v="64"/>
    <x v="1"/>
    <s v="USD"/>
    <x v="289"/>
    <x v="870"/>
    <b v="0"/>
    <b v="1"/>
    <s v="film &amp; video/drama"/>
    <x v="4"/>
    <x v="0"/>
  </r>
  <r>
    <n v="991"/>
    <s v="Ramirez LLC"/>
    <s v="Reduced reciprocal focus group"/>
    <n v="9800"/>
    <n v="11091"/>
    <n v="1.131734693877551"/>
    <x v="1"/>
    <n v="46.020746887966808"/>
    <n v="241"/>
    <x v="1"/>
    <s v="USD"/>
    <x v="870"/>
    <x v="871"/>
    <b v="0"/>
    <b v="1"/>
    <s v="music/rock"/>
    <x v="1"/>
    <x v="5"/>
  </r>
  <r>
    <n v="992"/>
    <s v="Morrow Inc"/>
    <s v="Networked global migration"/>
    <n v="3100"/>
    <n v="13223"/>
    <n v="4.2654838709677421"/>
    <x v="1"/>
    <n v="100.17424242424242"/>
    <n v="132"/>
    <x v="1"/>
    <s v="USD"/>
    <x v="871"/>
    <x v="98"/>
    <b v="0"/>
    <b v="1"/>
    <s v="film &amp; video/drama"/>
    <x v="4"/>
    <x v="13"/>
  </r>
  <r>
    <n v="993"/>
    <s v="Erickson-Rogers"/>
    <s v="De-engineered even-keeled definition"/>
    <n v="9800"/>
    <n v="7608"/>
    <n v="0.77632653061224488"/>
    <x v="3"/>
    <n v="101.44"/>
    <n v="75"/>
    <x v="6"/>
    <s v="EUR"/>
    <x v="872"/>
    <x v="872"/>
    <b v="0"/>
    <b v="1"/>
    <s v="photography/photography books"/>
    <x v="7"/>
    <x v="18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x v="873"/>
    <x v="873"/>
    <b v="0"/>
    <b v="1"/>
    <s v="publishing/translations"/>
    <x v="5"/>
    <x v="14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x v="874"/>
    <x v="526"/>
    <b v="0"/>
    <b v="1"/>
    <s v="food/food trucks"/>
    <x v="0"/>
    <x v="2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x v="875"/>
    <x v="874"/>
    <b v="0"/>
    <b v="0"/>
    <s v="theater/plays"/>
    <x v="3"/>
    <x v="2"/>
  </r>
  <r>
    <n v="997"/>
    <s v="Ball LLC"/>
    <s v="Right-sized full-range throughput"/>
    <n v="7600"/>
    <n v="4603"/>
    <n v="0.60565789473684206"/>
    <x v="3"/>
    <n v="33.115107913669064"/>
    <n v="139"/>
    <x v="6"/>
    <s v="EUR"/>
    <x v="876"/>
    <x v="875"/>
    <b v="0"/>
    <b v="0"/>
    <s v="theater/plays"/>
    <x v="3"/>
    <x v="6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x v="877"/>
    <x v="876"/>
    <b v="0"/>
    <b v="1"/>
    <s v="music/indie rock"/>
    <x v="1"/>
    <x v="14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x v="878"/>
    <x v="877"/>
    <b v="0"/>
    <b v="0"/>
    <s v="food/food trucks"/>
    <x v="0"/>
    <x v="24"/>
  </r>
  <r>
    <m/>
    <m/>
    <m/>
    <m/>
    <m/>
    <m/>
    <x v="4"/>
    <m/>
    <m/>
    <x v="7"/>
    <m/>
    <x v="879"/>
    <x v="878"/>
    <m/>
    <m/>
    <m/>
    <x v="9"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s v="rock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x v="1"/>
    <x v="1"/>
    <b v="0"/>
    <b v="1"/>
    <s v="music/rock"/>
    <x v="1"/>
    <s v="web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x v="2"/>
    <x v="2"/>
    <b v="0"/>
    <b v="0"/>
    <s v="technology/web"/>
    <x v="2"/>
    <s v="rock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x v="3"/>
    <x v="3"/>
    <b v="0"/>
    <b v="0"/>
    <s v="music/rock"/>
    <x v="1"/>
    <s v="plays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x v="5"/>
    <x v="5"/>
    <b v="0"/>
    <b v="0"/>
    <s v="theater/plays"/>
    <x v="3"/>
    <s v="documentary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x v="6"/>
    <x v="6"/>
    <b v="0"/>
    <b v="0"/>
    <s v="film &amp; video/documentary"/>
    <x v="4"/>
    <s v="plays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x v="8"/>
    <x v="8"/>
    <b v="0"/>
    <b v="0"/>
    <s v="theater/plays"/>
    <x v="3"/>
    <s v="electric music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x v="9"/>
    <x v="9"/>
    <b v="0"/>
    <b v="0"/>
    <s v="music/electric music"/>
    <x v="1"/>
    <s v="drama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x v="10"/>
    <x v="10"/>
    <b v="0"/>
    <b v="0"/>
    <s v="film &amp; video/drama"/>
    <x v="4"/>
    <s v="plays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x v="11"/>
    <x v="11"/>
    <b v="0"/>
    <b v="1"/>
    <s v="theater/plays"/>
    <x v="3"/>
    <s v="drama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x v="12"/>
    <x v="12"/>
    <b v="0"/>
    <b v="0"/>
    <s v="film &amp; video/drama"/>
    <x v="4"/>
    <s v="indie rock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x v="14"/>
    <x v="14"/>
    <b v="0"/>
    <b v="0"/>
    <s v="music/indie rock"/>
    <x v="1"/>
    <s v="wearables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x v="15"/>
    <x v="15"/>
    <b v="0"/>
    <b v="0"/>
    <s v="technology/wearables"/>
    <x v="2"/>
    <s v="nonfiction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x v="16"/>
    <x v="16"/>
    <b v="0"/>
    <b v="0"/>
    <s v="publishing/nonfiction"/>
    <x v="5"/>
    <s v="animation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x v="17"/>
    <x v="17"/>
    <b v="0"/>
    <b v="0"/>
    <s v="film &amp; video/animation"/>
    <x v="4"/>
    <s v="plays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x v="19"/>
    <x v="19"/>
    <b v="0"/>
    <b v="1"/>
    <s v="theater/plays"/>
    <x v="3"/>
    <s v="drama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x v="20"/>
    <x v="20"/>
    <b v="0"/>
    <b v="0"/>
    <s v="film &amp; video/drama"/>
    <x v="4"/>
    <s v="plays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x v="22"/>
    <x v="22"/>
    <b v="0"/>
    <b v="0"/>
    <s v="theater/plays"/>
    <x v="3"/>
    <s v="documentary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x v="23"/>
    <x v="23"/>
    <b v="0"/>
    <b v="0"/>
    <s v="film &amp; video/documentary"/>
    <x v="4"/>
    <s v="wearables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x v="24"/>
    <x v="24"/>
    <b v="0"/>
    <b v="0"/>
    <s v="technology/wearables"/>
    <x v="2"/>
    <s v="video games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x v="25"/>
    <x v="25"/>
    <b v="0"/>
    <b v="1"/>
    <s v="games/video games"/>
    <x v="6"/>
    <s v="plays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x v="26"/>
    <x v="26"/>
    <b v="0"/>
    <b v="0"/>
    <s v="theater/plays"/>
    <x v="3"/>
    <s v="rock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x v="27"/>
    <x v="27"/>
    <b v="0"/>
    <b v="0"/>
    <s v="music/rock"/>
    <x v="1"/>
    <s v="plays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x v="28"/>
    <x v="28"/>
    <b v="0"/>
    <b v="1"/>
    <s v="theater/plays"/>
    <x v="3"/>
    <s v="shorts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x v="29"/>
    <x v="29"/>
    <b v="0"/>
    <b v="0"/>
    <s v="film &amp; video/shorts"/>
    <x v="4"/>
    <s v="animation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x v="30"/>
    <x v="30"/>
    <b v="0"/>
    <b v="0"/>
    <s v="film &amp; video/animation"/>
    <x v="4"/>
    <s v="video games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x v="31"/>
    <x v="31"/>
    <b v="0"/>
    <b v="0"/>
    <s v="games/video games"/>
    <x v="6"/>
    <s v="documentary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x v="32"/>
    <x v="32"/>
    <b v="0"/>
    <b v="0"/>
    <s v="film &amp; video/documentary"/>
    <x v="4"/>
    <s v="plays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x v="33"/>
    <x v="33"/>
    <b v="0"/>
    <b v="0"/>
    <s v="theater/plays"/>
    <x v="3"/>
    <s v="documentary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x v="34"/>
    <x v="34"/>
    <b v="0"/>
    <b v="0"/>
    <s v="film &amp; video/documentary"/>
    <x v="4"/>
    <s v="drama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x v="35"/>
    <x v="35"/>
    <b v="0"/>
    <b v="1"/>
    <s v="film &amp; video/drama"/>
    <x v="4"/>
    <s v="plays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x v="36"/>
    <x v="36"/>
    <b v="0"/>
    <b v="0"/>
    <s v="theater/plays"/>
    <x v="3"/>
    <s v="fiction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x v="37"/>
    <x v="37"/>
    <b v="0"/>
    <b v="1"/>
    <s v="publishing/fiction"/>
    <x v="5"/>
    <s v="photography books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x v="38"/>
    <x v="38"/>
    <b v="0"/>
    <b v="0"/>
    <s v="photography/photography books"/>
    <x v="7"/>
    <s v="plays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x v="39"/>
    <x v="39"/>
    <b v="0"/>
    <b v="0"/>
    <s v="theater/plays"/>
    <x v="3"/>
    <s v="wearables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x v="40"/>
    <x v="40"/>
    <b v="0"/>
    <b v="1"/>
    <s v="technology/wearables"/>
    <x v="2"/>
    <s v="rock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x v="41"/>
    <x v="41"/>
    <b v="0"/>
    <b v="1"/>
    <s v="music/rock"/>
    <x v="1"/>
    <s v="food trucks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x v="42"/>
    <x v="42"/>
    <b v="0"/>
    <b v="0"/>
    <s v="food/food trucks"/>
    <x v="0"/>
    <s v="radio &amp; podcasts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x v="43"/>
    <x v="43"/>
    <b v="0"/>
    <b v="0"/>
    <s v="publishing/radio &amp; podcasts"/>
    <x v="5"/>
    <s v="fiction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x v="44"/>
    <x v="44"/>
    <b v="0"/>
    <b v="0"/>
    <s v="publishing/fiction"/>
    <x v="5"/>
    <s v="plays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x v="45"/>
    <x v="45"/>
    <b v="0"/>
    <b v="1"/>
    <s v="theater/plays"/>
    <x v="3"/>
    <s v="rock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x v="46"/>
    <x v="46"/>
    <b v="0"/>
    <b v="0"/>
    <s v="music/rock"/>
    <x v="1"/>
    <s v="plays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x v="48"/>
    <x v="48"/>
    <b v="0"/>
    <b v="0"/>
    <s v="theater/plays"/>
    <x v="3"/>
    <s v="rock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x v="49"/>
    <x v="49"/>
    <b v="0"/>
    <b v="0"/>
    <s v="music/rock"/>
    <x v="1"/>
    <s v="metal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x v="50"/>
    <x v="50"/>
    <b v="0"/>
    <b v="0"/>
    <s v="music/metal"/>
    <x v="1"/>
    <s v="wearables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x v="51"/>
    <x v="51"/>
    <b v="0"/>
    <b v="1"/>
    <s v="technology/wearables"/>
    <x v="2"/>
    <s v="plays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x v="52"/>
    <x v="52"/>
    <b v="0"/>
    <b v="0"/>
    <s v="theater/plays"/>
    <x v="3"/>
    <s v="drama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x v="53"/>
    <x v="53"/>
    <b v="0"/>
    <b v="0"/>
    <s v="film &amp; video/drama"/>
    <x v="4"/>
    <s v="wearables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x v="54"/>
    <x v="54"/>
    <b v="0"/>
    <b v="0"/>
    <s v="technology/wearables"/>
    <x v="2"/>
    <s v="jazz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x v="55"/>
    <x v="55"/>
    <b v="0"/>
    <b v="0"/>
    <s v="music/jazz"/>
    <x v="1"/>
    <s v="wearables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x v="56"/>
    <x v="56"/>
    <b v="0"/>
    <b v="0"/>
    <s v="technology/wearables"/>
    <x v="2"/>
    <s v="video games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x v="57"/>
    <x v="57"/>
    <b v="0"/>
    <b v="0"/>
    <s v="games/video games"/>
    <x v="6"/>
    <s v="plays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x v="61"/>
    <x v="61"/>
    <b v="0"/>
    <b v="0"/>
    <s v="theater/plays"/>
    <x v="3"/>
    <s v="web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x v="62"/>
    <x v="62"/>
    <b v="0"/>
    <b v="0"/>
    <s v="technology/web"/>
    <x v="2"/>
    <s v="plays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x v="63"/>
    <x v="63"/>
    <b v="0"/>
    <b v="0"/>
    <s v="theater/plays"/>
    <x v="3"/>
    <s v="web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x v="64"/>
    <x v="64"/>
    <b v="0"/>
    <b v="1"/>
    <s v="technology/web"/>
    <x v="2"/>
    <s v="plays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x v="66"/>
    <x v="66"/>
    <b v="0"/>
    <b v="1"/>
    <s v="theater/plays"/>
    <x v="3"/>
    <s v="wearables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x v="67"/>
    <x v="67"/>
    <b v="0"/>
    <b v="1"/>
    <s v="technology/wearables"/>
    <x v="2"/>
    <s v="plays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x v="71"/>
    <x v="49"/>
    <b v="0"/>
    <b v="0"/>
    <s v="theater/plays"/>
    <x v="3"/>
    <s v="animation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x v="72"/>
    <x v="71"/>
    <b v="0"/>
    <b v="0"/>
    <s v="film &amp; video/animation"/>
    <x v="4"/>
    <s v="jazz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x v="73"/>
    <x v="72"/>
    <b v="0"/>
    <b v="0"/>
    <s v="music/jazz"/>
    <x v="1"/>
    <s v="metal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x v="74"/>
    <x v="73"/>
    <b v="0"/>
    <b v="0"/>
    <s v="music/metal"/>
    <x v="1"/>
    <s v="photography books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x v="75"/>
    <x v="74"/>
    <b v="0"/>
    <b v="0"/>
    <s v="photography/photography books"/>
    <x v="7"/>
    <s v="plays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x v="76"/>
    <x v="75"/>
    <b v="1"/>
    <b v="1"/>
    <s v="theater/plays"/>
    <x v="3"/>
    <s v="animation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x v="77"/>
    <x v="76"/>
    <b v="0"/>
    <b v="1"/>
    <s v="film &amp; video/animation"/>
    <x v="4"/>
    <s v="translations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x v="78"/>
    <x v="77"/>
    <b v="0"/>
    <b v="0"/>
    <s v="publishing/translations"/>
    <x v="5"/>
    <s v="plays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x v="79"/>
    <x v="78"/>
    <b v="0"/>
    <b v="0"/>
    <s v="theater/plays"/>
    <x v="3"/>
    <s v="video games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x v="80"/>
    <x v="79"/>
    <b v="0"/>
    <b v="0"/>
    <s v="games/video games"/>
    <x v="6"/>
    <s v="rock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x v="81"/>
    <x v="80"/>
    <b v="0"/>
    <b v="0"/>
    <s v="music/rock"/>
    <x v="1"/>
    <s v="video games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x v="82"/>
    <x v="4"/>
    <b v="0"/>
    <b v="1"/>
    <s v="games/video games"/>
    <x v="6"/>
    <s v="electric music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x v="83"/>
    <x v="81"/>
    <b v="0"/>
    <b v="0"/>
    <s v="music/electric music"/>
    <x v="1"/>
    <s v="wearables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x v="84"/>
    <x v="82"/>
    <b v="0"/>
    <b v="0"/>
    <s v="technology/wearables"/>
    <x v="2"/>
    <s v="indie rock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x v="85"/>
    <x v="83"/>
    <b v="0"/>
    <b v="0"/>
    <s v="music/indie rock"/>
    <x v="1"/>
    <s v="plays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x v="86"/>
    <x v="84"/>
    <b v="1"/>
    <b v="0"/>
    <s v="theater/plays"/>
    <x v="3"/>
    <s v="rock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x v="87"/>
    <x v="85"/>
    <b v="0"/>
    <b v="1"/>
    <s v="music/rock"/>
    <x v="1"/>
    <s v="translations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x v="88"/>
    <x v="86"/>
    <b v="0"/>
    <b v="0"/>
    <s v="publishing/translations"/>
    <x v="5"/>
    <s v="plays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x v="90"/>
    <x v="88"/>
    <b v="0"/>
    <b v="1"/>
    <s v="theater/plays"/>
    <x v="3"/>
    <s v="translations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x v="91"/>
    <x v="89"/>
    <b v="0"/>
    <b v="0"/>
    <s v="publishing/translations"/>
    <x v="5"/>
    <s v="video games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x v="92"/>
    <x v="40"/>
    <b v="0"/>
    <b v="1"/>
    <s v="games/video games"/>
    <x v="6"/>
    <s v="plays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x v="93"/>
    <x v="90"/>
    <b v="0"/>
    <b v="1"/>
    <s v="theater/plays"/>
    <x v="3"/>
    <s v="web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x v="94"/>
    <x v="91"/>
    <b v="0"/>
    <b v="0"/>
    <s v="technology/web"/>
    <x v="2"/>
    <s v="documentary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x v="95"/>
    <x v="92"/>
    <b v="0"/>
    <b v="0"/>
    <s v="film &amp; video/documentary"/>
    <x v="4"/>
    <s v="plays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x v="96"/>
    <x v="36"/>
    <b v="0"/>
    <b v="0"/>
    <s v="theater/plays"/>
    <x v="3"/>
    <s v="food trucks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x v="48"/>
    <x v="93"/>
    <b v="0"/>
    <b v="0"/>
    <s v="food/food trucks"/>
    <x v="0"/>
    <s v="video games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x v="97"/>
    <x v="94"/>
    <b v="0"/>
    <b v="0"/>
    <s v="games/video games"/>
    <x v="6"/>
    <s v="plays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96"/>
    <b v="0"/>
    <b v="0"/>
    <s v="theater/plays"/>
    <x v="3"/>
    <s v="electric music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x v="100"/>
    <x v="97"/>
    <b v="0"/>
    <b v="1"/>
    <s v="music/electric music"/>
    <x v="1"/>
    <s v="wearables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x v="101"/>
    <x v="98"/>
    <b v="0"/>
    <b v="1"/>
    <s v="technology/wearables"/>
    <x v="2"/>
    <s v="electric music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x v="102"/>
    <x v="99"/>
    <b v="0"/>
    <b v="0"/>
    <s v="music/electric music"/>
    <x v="1"/>
    <s v="indie rock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x v="103"/>
    <x v="100"/>
    <b v="0"/>
    <b v="0"/>
    <s v="music/indie rock"/>
    <x v="1"/>
    <s v="web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x v="104"/>
    <x v="101"/>
    <b v="0"/>
    <b v="0"/>
    <s v="technology/web"/>
    <x v="2"/>
    <s v="plays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x v="106"/>
    <x v="103"/>
    <b v="0"/>
    <b v="1"/>
    <s v="theater/plays"/>
    <x v="3"/>
    <s v="documentary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x v="107"/>
    <x v="104"/>
    <b v="0"/>
    <b v="0"/>
    <s v="film &amp; video/documentary"/>
    <x v="4"/>
    <s v="television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x v="108"/>
    <x v="105"/>
    <b v="0"/>
    <b v="0"/>
    <s v="film &amp; video/television"/>
    <x v="4"/>
    <s v="food trucks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x v="109"/>
    <x v="106"/>
    <b v="0"/>
    <b v="0"/>
    <s v="food/food trucks"/>
    <x v="0"/>
    <s v="radio &amp; podcasts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x v="110"/>
    <x v="107"/>
    <b v="0"/>
    <b v="0"/>
    <s v="publishing/radio &amp; podcasts"/>
    <x v="5"/>
    <s v="web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x v="111"/>
    <x v="108"/>
    <b v="0"/>
    <b v="0"/>
    <s v="technology/web"/>
    <x v="2"/>
    <s v="food trucks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x v="112"/>
    <x v="109"/>
    <b v="0"/>
    <b v="0"/>
    <s v="food/food trucks"/>
    <x v="0"/>
    <s v="wearables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x v="113"/>
    <x v="110"/>
    <b v="0"/>
    <b v="1"/>
    <s v="technology/wearables"/>
    <x v="2"/>
    <s v="fiction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x v="114"/>
    <x v="111"/>
    <b v="0"/>
    <b v="0"/>
    <s v="publishing/fiction"/>
    <x v="5"/>
    <s v="plays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x v="115"/>
    <x v="112"/>
    <b v="0"/>
    <b v="0"/>
    <s v="theater/plays"/>
    <x v="3"/>
    <s v="television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x v="116"/>
    <x v="113"/>
    <b v="0"/>
    <b v="0"/>
    <s v="film &amp; video/television"/>
    <x v="4"/>
    <s v="photography books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x v="117"/>
    <x v="114"/>
    <b v="0"/>
    <b v="0"/>
    <s v="photography/photography books"/>
    <x v="7"/>
    <s v="documentary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x v="118"/>
    <x v="115"/>
    <b v="0"/>
    <b v="1"/>
    <s v="film &amp; video/documentary"/>
    <x v="4"/>
    <s v="mobile games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x v="119"/>
    <x v="116"/>
    <b v="0"/>
    <b v="1"/>
    <s v="games/mobile games"/>
    <x v="6"/>
    <s v="video games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x v="33"/>
    <x v="117"/>
    <b v="0"/>
    <b v="0"/>
    <s v="games/video games"/>
    <x v="6"/>
    <s v="fiction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x v="120"/>
    <x v="95"/>
    <b v="0"/>
    <b v="0"/>
    <s v="publishing/fiction"/>
    <x v="5"/>
    <s v="plays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x v="121"/>
    <x v="118"/>
    <b v="1"/>
    <b v="0"/>
    <s v="theater/plays"/>
    <x v="3"/>
    <s v="photography books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x v="122"/>
    <x v="119"/>
    <b v="0"/>
    <b v="0"/>
    <s v="photography/photography books"/>
    <x v="7"/>
    <s v="plays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x v="125"/>
    <x v="122"/>
    <b v="0"/>
    <b v="0"/>
    <s v="theater/plays"/>
    <x v="3"/>
    <s v="rock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x v="126"/>
    <x v="123"/>
    <b v="0"/>
    <b v="0"/>
    <s v="music/rock"/>
    <x v="1"/>
    <s v="food trucks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x v="127"/>
    <x v="97"/>
    <b v="0"/>
    <b v="0"/>
    <s v="food/food trucks"/>
    <x v="0"/>
    <s v="drama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x v="128"/>
    <x v="124"/>
    <b v="0"/>
    <b v="0"/>
    <s v="film &amp; video/drama"/>
    <x v="4"/>
    <s v="web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x v="129"/>
    <x v="125"/>
    <b v="0"/>
    <b v="0"/>
    <s v="technology/web"/>
    <x v="2"/>
    <s v="plays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x v="130"/>
    <x v="126"/>
    <b v="0"/>
    <b v="1"/>
    <s v="theater/plays"/>
    <x v="3"/>
    <s v="world music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x v="131"/>
    <x v="127"/>
    <b v="0"/>
    <b v="0"/>
    <s v="music/world music"/>
    <x v="1"/>
    <s v="documentary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x v="132"/>
    <x v="128"/>
    <b v="0"/>
    <b v="1"/>
    <s v="film &amp; video/documentary"/>
    <x v="4"/>
    <s v="plays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x v="133"/>
    <x v="129"/>
    <b v="0"/>
    <b v="1"/>
    <s v="theater/plays"/>
    <x v="3"/>
    <s v="drama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x v="134"/>
    <x v="130"/>
    <b v="0"/>
    <b v="1"/>
    <s v="film &amp; video/drama"/>
    <x v="4"/>
    <s v="nonfiction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x v="135"/>
    <x v="131"/>
    <b v="0"/>
    <b v="0"/>
    <s v="publishing/nonfiction"/>
    <x v="5"/>
    <s v="mobile games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x v="136"/>
    <x v="132"/>
    <b v="0"/>
    <b v="0"/>
    <s v="games/mobile games"/>
    <x v="6"/>
    <s v="wearables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x v="137"/>
    <x v="133"/>
    <b v="0"/>
    <b v="1"/>
    <s v="technology/wearables"/>
    <x v="2"/>
    <s v="documentary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x v="138"/>
    <x v="134"/>
    <b v="0"/>
    <b v="0"/>
    <s v="film &amp; video/documentary"/>
    <x v="4"/>
    <s v="web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x v="107"/>
    <x v="136"/>
    <b v="0"/>
    <b v="0"/>
    <s v="technology/web"/>
    <x v="2"/>
    <s v="indie rock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x v="140"/>
    <x v="137"/>
    <b v="0"/>
    <b v="0"/>
    <s v="music/indie rock"/>
    <x v="1"/>
    <s v="plays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x v="141"/>
    <x v="138"/>
    <b v="0"/>
    <b v="0"/>
    <s v="theater/plays"/>
    <x v="3"/>
    <s v="wearables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x v="142"/>
    <x v="139"/>
    <b v="0"/>
    <b v="0"/>
    <s v="technology/wearables"/>
    <x v="2"/>
    <s v="plays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x v="144"/>
    <x v="141"/>
    <b v="0"/>
    <b v="1"/>
    <s v="theater/plays"/>
    <x v="3"/>
    <s v="wearables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x v="145"/>
    <x v="142"/>
    <b v="0"/>
    <b v="0"/>
    <s v="technology/wearables"/>
    <x v="2"/>
    <s v="indie rock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x v="146"/>
    <x v="143"/>
    <b v="0"/>
    <b v="0"/>
    <s v="music/indie rock"/>
    <x v="1"/>
    <s v="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144"/>
    <b v="0"/>
    <b v="0"/>
    <s v="music/rock"/>
    <x v="1"/>
    <s v="electric music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x v="148"/>
    <x v="145"/>
    <b v="0"/>
    <b v="0"/>
    <s v="music/electric music"/>
    <x v="1"/>
    <s v="indie rock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x v="149"/>
    <x v="146"/>
    <b v="0"/>
    <b v="0"/>
    <s v="music/indie rock"/>
    <x v="1"/>
    <s v="plays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x v="150"/>
    <x v="147"/>
    <b v="0"/>
    <b v="0"/>
    <s v="theater/plays"/>
    <x v="3"/>
    <s v="indie rock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x v="151"/>
    <x v="148"/>
    <b v="0"/>
    <b v="1"/>
    <s v="music/indie rock"/>
    <x v="1"/>
    <s v="plays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x v="152"/>
    <x v="149"/>
    <b v="0"/>
    <b v="0"/>
    <s v="theater/plays"/>
    <x v="3"/>
    <s v="rock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x v="153"/>
    <x v="150"/>
    <b v="0"/>
    <b v="0"/>
    <s v="music/rock"/>
    <x v="1"/>
    <s v="photography books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x v="154"/>
    <x v="151"/>
    <b v="0"/>
    <b v="0"/>
    <s v="photography/photography books"/>
    <x v="7"/>
    <s v="rock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x v="155"/>
    <x v="152"/>
    <b v="0"/>
    <b v="0"/>
    <s v="music/rock"/>
    <x v="1"/>
    <s v="plays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x v="156"/>
    <x v="153"/>
    <b v="0"/>
    <b v="1"/>
    <s v="theater/plays"/>
    <x v="3"/>
    <s v="wearables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x v="157"/>
    <x v="154"/>
    <b v="0"/>
    <b v="0"/>
    <s v="technology/wearables"/>
    <x v="2"/>
    <s v="web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x v="158"/>
    <x v="155"/>
    <b v="0"/>
    <b v="1"/>
    <s v="technology/web"/>
    <x v="2"/>
    <s v="rock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x v="159"/>
    <x v="156"/>
    <b v="0"/>
    <b v="0"/>
    <s v="music/rock"/>
    <x v="1"/>
    <s v="photography books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x v="160"/>
    <x v="157"/>
    <b v="0"/>
    <b v="1"/>
    <s v="photography/photography books"/>
    <x v="7"/>
    <s v="plays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x v="161"/>
    <x v="158"/>
    <b v="0"/>
    <b v="0"/>
    <s v="theater/plays"/>
    <x v="3"/>
    <s v="web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x v="162"/>
    <x v="159"/>
    <b v="0"/>
    <b v="0"/>
    <s v="technology/web"/>
    <x v="2"/>
    <s v="photography books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x v="163"/>
    <x v="160"/>
    <b v="0"/>
    <b v="0"/>
    <s v="photography/photography books"/>
    <x v="7"/>
    <s v="plays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x v="164"/>
    <x v="161"/>
    <b v="0"/>
    <b v="0"/>
    <s v="theater/plays"/>
    <x v="3"/>
    <s v="indie rock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x v="165"/>
    <x v="162"/>
    <b v="0"/>
    <b v="1"/>
    <s v="music/indie rock"/>
    <x v="1"/>
    <s v="shorts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x v="166"/>
    <x v="163"/>
    <b v="0"/>
    <b v="1"/>
    <s v="film &amp; video/shorts"/>
    <x v="4"/>
    <s v="indie rock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x v="167"/>
    <x v="164"/>
    <b v="0"/>
    <b v="0"/>
    <s v="music/indie rock"/>
    <x v="1"/>
    <s v="translations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x v="168"/>
    <x v="165"/>
    <b v="0"/>
    <b v="0"/>
    <s v="publishing/translations"/>
    <x v="5"/>
    <s v="documentary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x v="169"/>
    <x v="166"/>
    <b v="0"/>
    <b v="1"/>
    <s v="film &amp; video/documentary"/>
    <x v="4"/>
    <s v="plays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x v="170"/>
    <x v="167"/>
    <b v="0"/>
    <b v="0"/>
    <s v="theater/plays"/>
    <x v="3"/>
    <s v="wearables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x v="171"/>
    <x v="168"/>
    <b v="0"/>
    <b v="1"/>
    <s v="technology/wearables"/>
    <x v="2"/>
    <s v="plays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x v="174"/>
    <x v="171"/>
    <b v="0"/>
    <b v="0"/>
    <s v="theater/plays"/>
    <x v="3"/>
    <s v="food trucks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x v="175"/>
    <x v="172"/>
    <b v="0"/>
    <b v="0"/>
    <s v="food/food trucks"/>
    <x v="0"/>
    <s v="plays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x v="176"/>
    <x v="173"/>
    <b v="0"/>
    <b v="1"/>
    <s v="theater/plays"/>
    <x v="3"/>
    <s v="wearables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x v="177"/>
    <x v="174"/>
    <b v="0"/>
    <b v="0"/>
    <s v="technology/wearables"/>
    <x v="2"/>
    <s v="web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x v="178"/>
    <x v="175"/>
    <b v="0"/>
    <b v="0"/>
    <s v="technology/web"/>
    <x v="2"/>
    <s v="plays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x v="179"/>
    <x v="176"/>
    <b v="0"/>
    <b v="0"/>
    <s v="theater/plays"/>
    <x v="3"/>
    <s v="rock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x v="180"/>
    <x v="177"/>
    <b v="0"/>
    <b v="0"/>
    <s v="music/rock"/>
    <x v="1"/>
    <s v="plays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x v="181"/>
    <x v="178"/>
    <b v="0"/>
    <b v="0"/>
    <s v="theater/plays"/>
    <x v="3"/>
    <s v="television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x v="182"/>
    <x v="179"/>
    <b v="0"/>
    <b v="0"/>
    <s v="film &amp; video/television"/>
    <x v="4"/>
    <s v="plays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x v="183"/>
    <x v="180"/>
    <b v="0"/>
    <b v="0"/>
    <s v="theater/plays"/>
    <x v="3"/>
    <s v="shorts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x v="184"/>
    <x v="181"/>
    <b v="0"/>
    <b v="1"/>
    <s v="film &amp; video/shorts"/>
    <x v="4"/>
    <s v="plays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x v="188"/>
    <x v="185"/>
    <b v="0"/>
    <b v="0"/>
    <s v="theater/plays"/>
    <x v="3"/>
    <s v="rock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x v="189"/>
    <x v="186"/>
    <b v="0"/>
    <b v="0"/>
    <s v="music/rock"/>
    <x v="1"/>
    <s v="indie rock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x v="190"/>
    <x v="187"/>
    <b v="1"/>
    <b v="0"/>
    <s v="music/indie rock"/>
    <x v="1"/>
    <s v="metal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x v="191"/>
    <x v="188"/>
    <b v="0"/>
    <b v="0"/>
    <s v="music/metal"/>
    <x v="1"/>
    <s v="electric music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x v="192"/>
    <x v="189"/>
    <b v="0"/>
    <b v="0"/>
    <s v="music/electric music"/>
    <x v="1"/>
    <s v="wearables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x v="173"/>
    <x v="190"/>
    <b v="0"/>
    <b v="0"/>
    <s v="technology/wearables"/>
    <x v="2"/>
    <s v="drama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x v="193"/>
    <x v="191"/>
    <b v="0"/>
    <b v="0"/>
    <s v="film &amp; video/drama"/>
    <x v="4"/>
    <s v="electric music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x v="194"/>
    <x v="192"/>
    <b v="0"/>
    <b v="0"/>
    <s v="music/electric music"/>
    <x v="1"/>
    <s v="rock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x v="195"/>
    <x v="193"/>
    <b v="0"/>
    <b v="0"/>
    <s v="music/rock"/>
    <x v="1"/>
    <s v="plays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x v="152"/>
    <x v="194"/>
    <b v="0"/>
    <b v="0"/>
    <s v="theater/plays"/>
    <x v="3"/>
    <s v="web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x v="196"/>
    <x v="195"/>
    <b v="0"/>
    <b v="0"/>
    <s v="technology/web"/>
    <x v="2"/>
    <s v="food trucks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x v="197"/>
    <x v="196"/>
    <b v="0"/>
    <b v="0"/>
    <s v="food/food trucks"/>
    <x v="0"/>
    <s v="plays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x v="198"/>
    <x v="197"/>
    <b v="0"/>
    <b v="0"/>
    <s v="theater/plays"/>
    <x v="3"/>
    <s v="jazz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x v="199"/>
    <x v="198"/>
    <b v="0"/>
    <b v="0"/>
    <s v="music/jazz"/>
    <x v="1"/>
    <s v="plays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x v="200"/>
    <x v="199"/>
    <b v="1"/>
    <b v="0"/>
    <s v="theater/plays"/>
    <x v="3"/>
    <s v="fiction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x v="201"/>
    <x v="200"/>
    <b v="0"/>
    <b v="0"/>
    <s v="publishing/fiction"/>
    <x v="5"/>
    <s v="rock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x v="202"/>
    <x v="201"/>
    <b v="0"/>
    <b v="1"/>
    <s v="music/rock"/>
    <x v="1"/>
    <s v="documentary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x v="204"/>
    <x v="203"/>
    <b v="0"/>
    <b v="0"/>
    <s v="film &amp; video/documentary"/>
    <x v="4"/>
    <s v="science fiction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x v="205"/>
    <x v="204"/>
    <b v="0"/>
    <b v="0"/>
    <s v="film &amp; video/science fiction"/>
    <x v="4"/>
    <s v="plays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x v="207"/>
    <x v="206"/>
    <b v="0"/>
    <b v="0"/>
    <s v="theater/plays"/>
    <x v="3"/>
    <s v="indie rock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x v="208"/>
    <x v="207"/>
    <b v="0"/>
    <b v="1"/>
    <s v="music/indie rock"/>
    <x v="1"/>
    <s v="rock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x v="209"/>
    <x v="208"/>
    <b v="0"/>
    <b v="0"/>
    <s v="music/rock"/>
    <x v="1"/>
    <s v="plays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x v="211"/>
    <x v="210"/>
    <b v="0"/>
    <b v="0"/>
    <s v="theater/plays"/>
    <x v="3"/>
    <s v="science fiction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x v="212"/>
    <x v="211"/>
    <b v="0"/>
    <b v="0"/>
    <s v="film &amp; video/science fiction"/>
    <x v="4"/>
    <s v="shorts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x v="213"/>
    <x v="212"/>
    <b v="0"/>
    <b v="1"/>
    <s v="film &amp; video/shorts"/>
    <x v="4"/>
    <s v="animation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x v="214"/>
    <x v="213"/>
    <b v="0"/>
    <b v="0"/>
    <s v="film &amp; video/animation"/>
    <x v="4"/>
    <s v="plays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x v="215"/>
    <x v="214"/>
    <b v="1"/>
    <b v="0"/>
    <s v="theater/plays"/>
    <x v="3"/>
    <s v="food trucks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x v="216"/>
    <x v="215"/>
    <b v="1"/>
    <b v="0"/>
    <s v="food/food trucks"/>
    <x v="0"/>
    <s v="photography books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x v="217"/>
    <x v="216"/>
    <b v="0"/>
    <b v="0"/>
    <s v="photography/photography books"/>
    <x v="7"/>
    <s v="plays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x v="218"/>
    <x v="217"/>
    <b v="0"/>
    <b v="0"/>
    <s v="theater/plays"/>
    <x v="3"/>
    <s v="science fiction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x v="219"/>
    <x v="218"/>
    <b v="0"/>
    <b v="0"/>
    <s v="film &amp; video/science fiction"/>
    <x v="4"/>
    <s v="rock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x v="220"/>
    <x v="219"/>
    <b v="1"/>
    <b v="0"/>
    <s v="music/rock"/>
    <x v="1"/>
    <s v="photography books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x v="221"/>
    <x v="122"/>
    <b v="0"/>
    <b v="0"/>
    <s v="photography/photography books"/>
    <x v="7"/>
    <s v="mobile games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x v="222"/>
    <x v="220"/>
    <b v="0"/>
    <b v="0"/>
    <s v="games/mobile games"/>
    <x v="6"/>
    <s v="animation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x v="172"/>
    <x v="221"/>
    <b v="0"/>
    <b v="0"/>
    <s v="film &amp; video/animation"/>
    <x v="4"/>
    <s v="mobile games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x v="223"/>
    <x v="222"/>
    <b v="0"/>
    <b v="1"/>
    <s v="games/mobile games"/>
    <x v="6"/>
    <s v="video games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x v="224"/>
    <x v="223"/>
    <b v="0"/>
    <b v="0"/>
    <s v="games/video games"/>
    <x v="6"/>
    <s v="plays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x v="226"/>
    <x v="225"/>
    <b v="0"/>
    <b v="0"/>
    <s v="theater/plays"/>
    <x v="3"/>
    <s v="animation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x v="227"/>
    <x v="226"/>
    <b v="0"/>
    <b v="0"/>
    <s v="film &amp; video/animation"/>
    <x v="4"/>
    <s v="video games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x v="228"/>
    <x v="227"/>
    <b v="0"/>
    <b v="1"/>
    <s v="games/video games"/>
    <x v="6"/>
    <s v="animation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x v="229"/>
    <x v="228"/>
    <b v="0"/>
    <b v="0"/>
    <s v="film &amp; video/animation"/>
    <x v="4"/>
    <s v="rock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x v="230"/>
    <x v="229"/>
    <b v="0"/>
    <b v="1"/>
    <s v="music/rock"/>
    <x v="1"/>
    <s v="animation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x v="231"/>
    <x v="230"/>
    <b v="0"/>
    <b v="0"/>
    <s v="film &amp; video/animation"/>
    <x v="4"/>
    <s v="plays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x v="232"/>
    <x v="231"/>
    <b v="0"/>
    <b v="1"/>
    <s v="theater/plays"/>
    <x v="3"/>
    <s v="wearables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x v="233"/>
    <x v="232"/>
    <b v="0"/>
    <b v="0"/>
    <s v="technology/wearables"/>
    <x v="2"/>
    <s v="plays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x v="194"/>
    <x v="233"/>
    <b v="0"/>
    <b v="0"/>
    <s v="theater/plays"/>
    <x v="3"/>
    <s v="nonfiction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x v="234"/>
    <x v="234"/>
    <b v="0"/>
    <b v="1"/>
    <s v="publishing/nonfiction"/>
    <x v="5"/>
    <s v="rock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x v="235"/>
    <x v="235"/>
    <b v="0"/>
    <b v="1"/>
    <s v="music/rock"/>
    <x v="1"/>
    <s v="plays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x v="238"/>
    <x v="238"/>
    <b v="0"/>
    <b v="0"/>
    <s v="theater/plays"/>
    <x v="3"/>
    <s v="web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x v="239"/>
    <x v="239"/>
    <b v="0"/>
    <b v="0"/>
    <s v="technology/web"/>
    <x v="2"/>
    <s v="fiction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x v="240"/>
    <x v="240"/>
    <b v="0"/>
    <b v="1"/>
    <s v="publishing/fiction"/>
    <x v="5"/>
    <s v="mobile games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x v="241"/>
    <x v="241"/>
    <b v="0"/>
    <b v="0"/>
    <s v="games/mobile games"/>
    <x v="6"/>
    <s v="translations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x v="242"/>
    <x v="242"/>
    <b v="0"/>
    <b v="0"/>
    <s v="publishing/translations"/>
    <x v="5"/>
    <s v="rock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x v="67"/>
    <x v="243"/>
    <b v="0"/>
    <b v="0"/>
    <s v="music/rock"/>
    <x v="1"/>
    <s v="plays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x v="244"/>
    <x v="245"/>
    <b v="0"/>
    <b v="0"/>
    <s v="theater/plays"/>
    <x v="3"/>
    <s v="drama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x v="245"/>
    <x v="246"/>
    <b v="0"/>
    <b v="0"/>
    <s v="film &amp; video/drama"/>
    <x v="4"/>
    <s v="nonfiction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x v="246"/>
    <x v="247"/>
    <b v="0"/>
    <b v="0"/>
    <s v="publishing/nonfiction"/>
    <x v="5"/>
    <s v="rock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x v="248"/>
    <x v="249"/>
    <b v="0"/>
    <b v="0"/>
    <s v="music/rock"/>
    <x v="1"/>
    <s v="plays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x v="250"/>
    <x v="251"/>
    <b v="0"/>
    <b v="1"/>
    <s v="theater/plays"/>
    <x v="3"/>
    <s v="photography books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x v="251"/>
    <x v="252"/>
    <b v="1"/>
    <b v="0"/>
    <s v="photography/photography books"/>
    <x v="7"/>
    <s v="rock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x v="252"/>
    <x v="254"/>
    <b v="0"/>
    <b v="1"/>
    <s v="music/rock"/>
    <x v="1"/>
    <s v="indie rock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x v="253"/>
    <x v="255"/>
    <b v="0"/>
    <b v="1"/>
    <s v="music/indie rock"/>
    <x v="1"/>
    <s v="photography books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x v="254"/>
    <x v="256"/>
    <b v="0"/>
    <b v="0"/>
    <s v="photography/photography books"/>
    <x v="7"/>
    <s v="plays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x v="256"/>
    <x v="258"/>
    <b v="0"/>
    <b v="0"/>
    <s v="theater/plays"/>
    <x v="3"/>
    <s v="jazz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x v="257"/>
    <x v="259"/>
    <b v="0"/>
    <b v="1"/>
    <s v="music/jazz"/>
    <x v="1"/>
    <s v="plays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x v="258"/>
    <x v="260"/>
    <b v="0"/>
    <b v="0"/>
    <s v="theater/plays"/>
    <x v="3"/>
    <s v="documentary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x v="259"/>
    <x v="261"/>
    <b v="0"/>
    <b v="0"/>
    <s v="film &amp; video/documentary"/>
    <x v="4"/>
    <s v="television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x v="260"/>
    <x v="262"/>
    <b v="0"/>
    <b v="0"/>
    <s v="film &amp; video/television"/>
    <x v="4"/>
    <s v="video games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x v="261"/>
    <x v="263"/>
    <b v="0"/>
    <b v="0"/>
    <s v="games/video games"/>
    <x v="6"/>
    <s v="photography books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x v="262"/>
    <x v="264"/>
    <b v="0"/>
    <b v="0"/>
    <s v="photography/photography books"/>
    <x v="7"/>
    <s v="plays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x v="265"/>
    <x v="267"/>
    <b v="0"/>
    <b v="0"/>
    <s v="theater/plays"/>
    <x v="3"/>
    <s v="translations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x v="266"/>
    <x v="153"/>
    <b v="0"/>
    <b v="0"/>
    <s v="publishing/translations"/>
    <x v="5"/>
    <s v="video games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x v="267"/>
    <x v="268"/>
    <b v="0"/>
    <b v="1"/>
    <s v="games/video games"/>
    <x v="6"/>
    <s v="plays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x v="268"/>
    <x v="269"/>
    <b v="0"/>
    <b v="0"/>
    <s v="theater/plays"/>
    <x v="3"/>
    <s v="web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x v="269"/>
    <x v="270"/>
    <b v="0"/>
    <b v="0"/>
    <s v="technology/web"/>
    <x v="2"/>
    <s v="plays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x v="270"/>
    <x v="271"/>
    <b v="0"/>
    <b v="0"/>
    <s v="theater/plays"/>
    <x v="3"/>
    <s v="animation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x v="271"/>
    <x v="272"/>
    <b v="0"/>
    <b v="0"/>
    <s v="film &amp; video/animation"/>
    <x v="4"/>
    <s v="plays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x v="272"/>
    <x v="273"/>
    <b v="0"/>
    <b v="1"/>
    <s v="theater/plays"/>
    <x v="3"/>
    <s v="television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x v="73"/>
    <x v="274"/>
    <b v="0"/>
    <b v="1"/>
    <s v="film &amp; video/television"/>
    <x v="4"/>
    <s v="rock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x v="273"/>
    <x v="148"/>
    <b v="0"/>
    <b v="0"/>
    <s v="music/rock"/>
    <x v="1"/>
    <s v="web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x v="274"/>
    <x v="275"/>
    <b v="0"/>
    <b v="0"/>
    <s v="technology/web"/>
    <x v="2"/>
    <s v="plays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x v="276"/>
    <x v="72"/>
    <b v="0"/>
    <b v="0"/>
    <s v="theater/plays"/>
    <x v="3"/>
    <s v="electric music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x v="277"/>
    <x v="277"/>
    <b v="0"/>
    <b v="0"/>
    <s v="music/electric music"/>
    <x v="1"/>
    <s v="metal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x v="278"/>
    <x v="278"/>
    <b v="0"/>
    <b v="1"/>
    <s v="music/metal"/>
    <x v="1"/>
    <s v="plays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x v="279"/>
    <x v="71"/>
    <b v="0"/>
    <b v="0"/>
    <s v="theater/plays"/>
    <x v="3"/>
    <s v="documentary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x v="280"/>
    <x v="279"/>
    <b v="0"/>
    <b v="1"/>
    <s v="film &amp; video/documentary"/>
    <x v="4"/>
    <s v="web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x v="281"/>
    <x v="280"/>
    <b v="1"/>
    <b v="0"/>
    <s v="technology/web"/>
    <x v="2"/>
    <s v="food trucks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x v="282"/>
    <x v="281"/>
    <b v="0"/>
    <b v="0"/>
    <s v="food/food trucks"/>
    <x v="0"/>
    <s v="plays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x v="287"/>
    <x v="286"/>
    <b v="0"/>
    <b v="1"/>
    <s v="theater/plays"/>
    <x v="3"/>
    <s v="rock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x v="288"/>
    <x v="287"/>
    <b v="0"/>
    <b v="1"/>
    <s v="music/rock"/>
    <x v="1"/>
    <s v="food trucks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x v="289"/>
    <x v="288"/>
    <b v="0"/>
    <b v="0"/>
    <s v="food/food trucks"/>
    <x v="0"/>
    <s v="nonfiction"/>
  </r>
  <r>
    <n v="300"/>
    <s v="Cooke PLC"/>
    <s v="Focused executive core"/>
    <n v="100"/>
    <n v="5"/>
    <n v="0.05"/>
    <x v="0"/>
    <n v="5"/>
    <n v="1"/>
    <x v="3"/>
    <s v="DKK"/>
    <n v="1504069200"/>
    <n v="1504155600"/>
    <x v="290"/>
    <x v="289"/>
    <b v="0"/>
    <b v="1"/>
    <s v="publishing/nonfiction"/>
    <x v="5"/>
    <s v="documentary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x v="291"/>
    <x v="290"/>
    <b v="0"/>
    <b v="0"/>
    <s v="film &amp; video/documentary"/>
    <x v="4"/>
    <s v="plays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x v="292"/>
    <x v="18"/>
    <b v="0"/>
    <b v="0"/>
    <s v="theater/plays"/>
    <x v="3"/>
    <s v="indie rock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x v="293"/>
    <x v="291"/>
    <b v="0"/>
    <b v="0"/>
    <s v="music/indie rock"/>
    <x v="1"/>
    <s v="documentary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x v="294"/>
    <x v="292"/>
    <b v="0"/>
    <b v="0"/>
    <s v="film &amp; video/documentary"/>
    <x v="4"/>
    <s v="plays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x v="296"/>
    <x v="294"/>
    <b v="0"/>
    <b v="1"/>
    <s v="theater/plays"/>
    <x v="3"/>
    <s v="fiction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x v="297"/>
    <x v="295"/>
    <b v="0"/>
    <b v="1"/>
    <s v="publishing/fiction"/>
    <x v="5"/>
    <s v="plays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x v="298"/>
    <x v="296"/>
    <b v="0"/>
    <b v="0"/>
    <s v="theater/plays"/>
    <x v="3"/>
    <s v="indie rock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x v="299"/>
    <x v="297"/>
    <b v="0"/>
    <b v="1"/>
    <s v="music/indie rock"/>
    <x v="1"/>
    <s v="video games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x v="300"/>
    <x v="298"/>
    <b v="0"/>
    <b v="0"/>
    <s v="games/video games"/>
    <x v="6"/>
    <s v="plays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x v="244"/>
    <x v="300"/>
    <b v="0"/>
    <b v="0"/>
    <s v="theater/plays"/>
    <x v="3"/>
    <s v="rock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x v="301"/>
    <x v="301"/>
    <b v="0"/>
    <b v="0"/>
    <s v="music/rock"/>
    <x v="1"/>
    <s v="documentary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x v="188"/>
    <x v="162"/>
    <b v="0"/>
    <b v="1"/>
    <s v="film &amp; video/documentary"/>
    <x v="4"/>
    <s v="plays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x v="302"/>
    <x v="302"/>
    <b v="0"/>
    <b v="0"/>
    <s v="theater/plays"/>
    <x v="3"/>
    <s v="food trucks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x v="303"/>
    <x v="303"/>
    <b v="0"/>
    <b v="1"/>
    <s v="food/food trucks"/>
    <x v="0"/>
    <s v="plays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x v="304"/>
    <x v="304"/>
    <b v="0"/>
    <b v="0"/>
    <s v="theater/plays"/>
    <x v="3"/>
    <s v="rock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x v="305"/>
    <x v="305"/>
    <b v="0"/>
    <b v="0"/>
    <s v="music/rock"/>
    <x v="1"/>
    <s v="web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x v="306"/>
    <x v="306"/>
    <b v="0"/>
    <b v="0"/>
    <s v="technology/web"/>
    <x v="2"/>
    <s v="fiction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x v="307"/>
    <x v="307"/>
    <b v="0"/>
    <b v="0"/>
    <s v="publishing/fiction"/>
    <x v="5"/>
    <s v="shorts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x v="308"/>
    <x v="308"/>
    <b v="0"/>
    <b v="0"/>
    <s v="film &amp; video/shorts"/>
    <x v="4"/>
    <s v="plays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x v="309"/>
    <x v="309"/>
    <b v="0"/>
    <b v="0"/>
    <s v="theater/plays"/>
    <x v="3"/>
    <s v="documentary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x v="310"/>
    <x v="310"/>
    <b v="0"/>
    <b v="0"/>
    <s v="film &amp; video/documentary"/>
    <x v="4"/>
    <s v="plays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x v="79"/>
    <x v="312"/>
    <b v="0"/>
    <b v="1"/>
    <s v="theater/plays"/>
    <x v="3"/>
    <s v="animation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x v="312"/>
    <x v="313"/>
    <b v="0"/>
    <b v="0"/>
    <s v="film &amp; video/animation"/>
    <x v="4"/>
    <s v="plays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x v="313"/>
    <x v="314"/>
    <b v="0"/>
    <b v="1"/>
    <s v="theater/plays"/>
    <x v="3"/>
    <s v="rock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x v="314"/>
    <x v="315"/>
    <b v="0"/>
    <b v="0"/>
    <s v="music/rock"/>
    <x v="1"/>
    <s v="video games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x v="315"/>
    <x v="316"/>
    <b v="0"/>
    <b v="0"/>
    <s v="games/video games"/>
    <x v="6"/>
    <s v="documentary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x v="316"/>
    <x v="317"/>
    <b v="0"/>
    <b v="0"/>
    <s v="film &amp; video/documentary"/>
    <x v="4"/>
    <s v="food trucks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x v="317"/>
    <x v="318"/>
    <b v="0"/>
    <b v="0"/>
    <s v="food/food trucks"/>
    <x v="0"/>
    <s v="wearables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x v="318"/>
    <x v="319"/>
    <b v="0"/>
    <b v="0"/>
    <s v="technology/wearables"/>
    <x v="2"/>
    <s v="plays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x v="319"/>
    <x v="320"/>
    <b v="0"/>
    <b v="0"/>
    <s v="theater/plays"/>
    <x v="3"/>
    <s v="rock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x v="321"/>
    <x v="323"/>
    <b v="0"/>
    <b v="1"/>
    <s v="music/rock"/>
    <x v="1"/>
    <s v="plays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x v="324"/>
    <x v="326"/>
    <b v="0"/>
    <b v="0"/>
    <s v="theater/plays"/>
    <x v="3"/>
    <s v="photography books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x v="325"/>
    <x v="327"/>
    <b v="0"/>
    <b v="0"/>
    <s v="photography/photography books"/>
    <x v="7"/>
    <s v="indie rock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x v="326"/>
    <x v="328"/>
    <b v="0"/>
    <b v="0"/>
    <s v="music/indie rock"/>
    <x v="1"/>
    <s v="plays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x v="328"/>
    <x v="151"/>
    <b v="0"/>
    <b v="0"/>
    <s v="theater/plays"/>
    <x v="3"/>
    <s v="video games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x v="329"/>
    <x v="330"/>
    <b v="0"/>
    <b v="0"/>
    <s v="games/video games"/>
    <x v="6"/>
    <s v="drama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x v="330"/>
    <x v="331"/>
    <b v="0"/>
    <b v="0"/>
    <s v="film &amp; video/drama"/>
    <x v="4"/>
    <s v="indie rock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x v="331"/>
    <x v="332"/>
    <b v="0"/>
    <b v="1"/>
    <s v="music/indie rock"/>
    <x v="1"/>
    <s v="web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x v="332"/>
    <x v="333"/>
    <b v="0"/>
    <b v="0"/>
    <s v="technology/web"/>
    <x v="2"/>
    <s v="food trucks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x v="333"/>
    <x v="334"/>
    <b v="0"/>
    <b v="0"/>
    <s v="food/food trucks"/>
    <x v="0"/>
    <s v="plays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x v="296"/>
    <x v="335"/>
    <b v="0"/>
    <b v="0"/>
    <s v="theater/plays"/>
    <x v="3"/>
    <s v="jazz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x v="334"/>
    <x v="336"/>
    <b v="0"/>
    <b v="1"/>
    <s v="music/jazz"/>
    <x v="1"/>
    <s v="rock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x v="335"/>
    <x v="337"/>
    <b v="0"/>
    <b v="0"/>
    <s v="music/rock"/>
    <x v="1"/>
    <s v="plays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x v="337"/>
    <x v="339"/>
    <b v="0"/>
    <b v="0"/>
    <s v="theater/plays"/>
    <x v="3"/>
    <s v="documentary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x v="338"/>
    <x v="340"/>
    <b v="0"/>
    <b v="0"/>
    <s v="film &amp; video/documentary"/>
    <x v="4"/>
    <s v="wearables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x v="339"/>
    <x v="341"/>
    <b v="0"/>
    <b v="0"/>
    <s v="technology/wearables"/>
    <x v="2"/>
    <s v="plays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x v="340"/>
    <x v="342"/>
    <b v="0"/>
    <b v="0"/>
    <s v="theater/plays"/>
    <x v="3"/>
    <s v="video games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x v="341"/>
    <x v="343"/>
    <b v="0"/>
    <b v="0"/>
    <s v="games/video games"/>
    <x v="6"/>
    <s v="photography books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x v="342"/>
    <x v="344"/>
    <b v="1"/>
    <b v="0"/>
    <s v="photography/photography books"/>
    <x v="7"/>
    <s v="animation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x v="343"/>
    <x v="127"/>
    <b v="0"/>
    <b v="0"/>
    <s v="film &amp; video/animation"/>
    <x v="4"/>
    <s v="plays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x v="345"/>
    <x v="346"/>
    <b v="0"/>
    <b v="0"/>
    <s v="theater/plays"/>
    <x v="3"/>
    <s v="rock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x v="346"/>
    <x v="348"/>
    <b v="0"/>
    <b v="0"/>
    <s v="music/rock"/>
    <x v="1"/>
    <s v="indie rock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x v="347"/>
    <x v="349"/>
    <b v="0"/>
    <b v="0"/>
    <s v="music/indie rock"/>
    <x v="1"/>
    <s v="plays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x v="350"/>
    <x v="33"/>
    <b v="0"/>
    <b v="1"/>
    <s v="theater/plays"/>
    <x v="3"/>
    <s v="documentary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x v="351"/>
    <x v="352"/>
    <b v="0"/>
    <b v="1"/>
    <s v="film &amp; video/documentary"/>
    <x v="4"/>
    <s v="television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x v="352"/>
    <x v="353"/>
    <b v="0"/>
    <b v="1"/>
    <s v="film &amp; video/television"/>
    <x v="4"/>
    <s v="plays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x v="354"/>
    <x v="355"/>
    <b v="0"/>
    <b v="0"/>
    <s v="theater/plays"/>
    <x v="3"/>
    <s v="documentary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x v="355"/>
    <x v="356"/>
    <b v="0"/>
    <b v="1"/>
    <s v="film &amp; video/documentary"/>
    <x v="4"/>
    <s v="plays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x v="356"/>
    <x v="357"/>
    <b v="0"/>
    <b v="0"/>
    <s v="theater/plays"/>
    <x v="3"/>
    <s v="documentary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x v="357"/>
    <x v="358"/>
    <b v="0"/>
    <b v="1"/>
    <s v="film &amp; video/documentary"/>
    <x v="4"/>
    <s v="indie rock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x v="358"/>
    <x v="359"/>
    <b v="0"/>
    <b v="0"/>
    <s v="music/indie rock"/>
    <x v="1"/>
    <s v="rock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x v="359"/>
    <x v="360"/>
    <b v="0"/>
    <b v="0"/>
    <s v="music/rock"/>
    <x v="1"/>
    <s v="plays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x v="12"/>
    <x v="361"/>
    <b v="0"/>
    <b v="0"/>
    <s v="theater/plays"/>
    <x v="3"/>
    <s v="documentary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x v="360"/>
    <x v="362"/>
    <b v="0"/>
    <b v="0"/>
    <s v="film &amp; video/documentary"/>
    <x v="4"/>
    <s v="plays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x v="363"/>
    <x v="365"/>
    <b v="0"/>
    <b v="0"/>
    <s v="theater/plays"/>
    <x v="3"/>
    <s v="photography books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x v="364"/>
    <x v="366"/>
    <b v="0"/>
    <b v="0"/>
    <s v="photography/photography books"/>
    <x v="7"/>
    <s v="food trucks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x v="210"/>
    <x v="285"/>
    <b v="0"/>
    <b v="1"/>
    <s v="food/food trucks"/>
    <x v="0"/>
    <s v="documentary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x v="365"/>
    <x v="367"/>
    <b v="1"/>
    <b v="1"/>
    <s v="film &amp; video/documentary"/>
    <x v="4"/>
    <s v="nonfiction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x v="366"/>
    <x v="368"/>
    <b v="0"/>
    <b v="0"/>
    <s v="publishing/nonfiction"/>
    <x v="5"/>
    <s v="plays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x v="367"/>
    <x v="369"/>
    <b v="0"/>
    <b v="0"/>
    <s v="theater/plays"/>
    <x v="3"/>
    <s v="wearables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x v="368"/>
    <x v="370"/>
    <b v="0"/>
    <b v="0"/>
    <s v="technology/wearables"/>
    <x v="2"/>
    <s v="indie rock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x v="369"/>
    <x v="371"/>
    <b v="0"/>
    <b v="0"/>
    <s v="music/indie rock"/>
    <x v="1"/>
    <s v="plays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x v="370"/>
    <x v="372"/>
    <b v="0"/>
    <b v="0"/>
    <s v="theater/plays"/>
    <x v="3"/>
    <s v="photography books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x v="371"/>
    <x v="373"/>
    <b v="0"/>
    <b v="0"/>
    <s v="photography/photography books"/>
    <x v="7"/>
    <s v="nonfiction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x v="287"/>
    <x v="374"/>
    <b v="0"/>
    <b v="0"/>
    <s v="publishing/nonfiction"/>
    <x v="5"/>
    <s v="wearables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x v="372"/>
    <x v="375"/>
    <b v="0"/>
    <b v="0"/>
    <s v="technology/wearables"/>
    <x v="2"/>
    <s v="jazz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x v="373"/>
    <x v="376"/>
    <b v="0"/>
    <b v="0"/>
    <s v="music/jazz"/>
    <x v="1"/>
    <s v="documentary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x v="374"/>
    <x v="377"/>
    <b v="0"/>
    <b v="1"/>
    <s v="film &amp; video/documentary"/>
    <x v="4"/>
    <s v="plays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x v="375"/>
    <x v="378"/>
    <b v="1"/>
    <b v="0"/>
    <s v="theater/plays"/>
    <x v="3"/>
    <s v="drama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x v="376"/>
    <x v="379"/>
    <b v="0"/>
    <b v="0"/>
    <s v="film &amp; video/drama"/>
    <x v="4"/>
    <s v="rock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x v="377"/>
    <x v="380"/>
    <b v="0"/>
    <b v="0"/>
    <s v="music/rock"/>
    <x v="1"/>
    <s v="animation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x v="378"/>
    <x v="103"/>
    <b v="0"/>
    <b v="1"/>
    <s v="film &amp; video/animation"/>
    <x v="4"/>
    <s v="indie rock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x v="379"/>
    <x v="381"/>
    <b v="0"/>
    <b v="0"/>
    <s v="music/indie rock"/>
    <x v="1"/>
    <s v="photography books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x v="380"/>
    <x v="382"/>
    <b v="0"/>
    <b v="1"/>
    <s v="photography/photography books"/>
    <x v="7"/>
    <s v="plays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x v="381"/>
    <x v="383"/>
    <b v="0"/>
    <b v="0"/>
    <s v="theater/plays"/>
    <x v="3"/>
    <s v="shorts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x v="382"/>
    <x v="384"/>
    <b v="0"/>
    <b v="1"/>
    <s v="film &amp; video/shorts"/>
    <x v="4"/>
    <s v="plays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x v="384"/>
    <x v="387"/>
    <b v="0"/>
    <b v="0"/>
    <s v="theater/plays"/>
    <x v="3"/>
    <s v="documentary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x v="385"/>
    <x v="388"/>
    <b v="1"/>
    <b v="0"/>
    <s v="film &amp; video/documentary"/>
    <x v="4"/>
    <s v="plays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x v="386"/>
    <x v="389"/>
    <b v="0"/>
    <b v="0"/>
    <s v="theater/plays"/>
    <x v="3"/>
    <s v="documentary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x v="387"/>
    <x v="390"/>
    <b v="0"/>
    <b v="0"/>
    <s v="film &amp; video/documentary"/>
    <x v="4"/>
    <s v="rock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x v="388"/>
    <x v="391"/>
    <b v="0"/>
    <b v="0"/>
    <s v="music/rock"/>
    <x v="1"/>
    <s v="mobile games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x v="277"/>
    <x v="277"/>
    <b v="0"/>
    <b v="0"/>
    <s v="games/mobile games"/>
    <x v="6"/>
    <s v="plays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x v="389"/>
    <x v="392"/>
    <b v="0"/>
    <b v="0"/>
    <s v="theater/plays"/>
    <x v="3"/>
    <s v="fiction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x v="390"/>
    <x v="393"/>
    <b v="0"/>
    <b v="0"/>
    <s v="publishing/fiction"/>
    <x v="5"/>
    <s v="animation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x v="391"/>
    <x v="394"/>
    <b v="0"/>
    <b v="0"/>
    <s v="film &amp; video/animation"/>
    <x v="4"/>
    <s v="food trucks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x v="392"/>
    <x v="395"/>
    <b v="0"/>
    <b v="1"/>
    <s v="food/food trucks"/>
    <x v="0"/>
    <s v="plays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x v="393"/>
    <x v="396"/>
    <b v="0"/>
    <b v="0"/>
    <s v="theater/plays"/>
    <x v="3"/>
    <s v="documentary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x v="394"/>
    <x v="397"/>
    <b v="0"/>
    <b v="1"/>
    <s v="film &amp; video/documentary"/>
    <x v="4"/>
    <s v="plays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x v="395"/>
    <x v="398"/>
    <b v="0"/>
    <b v="0"/>
    <s v="theater/plays"/>
    <x v="3"/>
    <s v="documentary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x v="396"/>
    <x v="399"/>
    <b v="0"/>
    <b v="0"/>
    <s v="film &amp; video/documentary"/>
    <x v="4"/>
    <s v="web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x v="397"/>
    <x v="348"/>
    <b v="0"/>
    <b v="0"/>
    <s v="technology/web"/>
    <x v="2"/>
    <s v="plays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x v="398"/>
    <x v="400"/>
    <b v="0"/>
    <b v="0"/>
    <s v="theater/plays"/>
    <x v="3"/>
    <s v="wearables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x v="399"/>
    <x v="401"/>
    <b v="0"/>
    <b v="1"/>
    <s v="technology/wearables"/>
    <x v="2"/>
    <s v="plays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x v="400"/>
    <x v="402"/>
    <b v="0"/>
    <b v="1"/>
    <s v="theater/plays"/>
    <x v="3"/>
    <s v="food trucks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x v="116"/>
    <x v="403"/>
    <b v="0"/>
    <b v="1"/>
    <s v="food/food trucks"/>
    <x v="0"/>
    <s v="indie rock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x v="401"/>
    <x v="404"/>
    <b v="0"/>
    <b v="0"/>
    <s v="music/indie rock"/>
    <x v="1"/>
    <s v="photography books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x v="402"/>
    <x v="405"/>
    <b v="0"/>
    <b v="0"/>
    <s v="photography/photography books"/>
    <x v="7"/>
    <s v="plays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x v="404"/>
    <x v="407"/>
    <b v="0"/>
    <b v="1"/>
    <s v="theater/plays"/>
    <x v="3"/>
    <s v="animation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x v="405"/>
    <x v="408"/>
    <b v="0"/>
    <b v="0"/>
    <s v="film &amp; video/animation"/>
    <x v="4"/>
    <s v="photography books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x v="406"/>
    <x v="409"/>
    <b v="0"/>
    <b v="1"/>
    <s v="photography/photography books"/>
    <x v="7"/>
    <s v="plays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x v="409"/>
    <x v="411"/>
    <b v="0"/>
    <b v="0"/>
    <s v="theater/plays"/>
    <x v="3"/>
    <s v="documentary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x v="410"/>
    <x v="412"/>
    <b v="0"/>
    <b v="1"/>
    <s v="film &amp; video/documentary"/>
    <x v="4"/>
    <s v="plays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x v="412"/>
    <x v="414"/>
    <b v="0"/>
    <b v="1"/>
    <s v="theater/plays"/>
    <x v="3"/>
    <s v="jazz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x v="413"/>
    <x v="354"/>
    <b v="0"/>
    <b v="0"/>
    <s v="music/jazz"/>
    <x v="1"/>
    <s v="animation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x v="414"/>
    <x v="415"/>
    <b v="0"/>
    <b v="1"/>
    <s v="film &amp; video/animation"/>
    <x v="4"/>
    <s v="plays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x v="415"/>
    <x v="416"/>
    <b v="0"/>
    <b v="0"/>
    <s v="theater/plays"/>
    <x v="3"/>
    <s v="science fiction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x v="416"/>
    <x v="417"/>
    <b v="0"/>
    <b v="0"/>
    <s v="film &amp; video/science fiction"/>
    <x v="4"/>
    <s v="television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x v="417"/>
    <x v="418"/>
    <b v="0"/>
    <b v="0"/>
    <s v="film &amp; video/television"/>
    <x v="4"/>
    <s v="wearables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x v="418"/>
    <x v="419"/>
    <b v="0"/>
    <b v="0"/>
    <s v="technology/wearables"/>
    <x v="2"/>
    <s v="plays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x v="420"/>
    <x v="421"/>
    <b v="0"/>
    <b v="0"/>
    <s v="theater/plays"/>
    <x v="3"/>
    <s v="indie rock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x v="421"/>
    <x v="422"/>
    <b v="0"/>
    <b v="1"/>
    <s v="music/indie rock"/>
    <x v="1"/>
    <s v="plays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x v="422"/>
    <x v="423"/>
    <b v="0"/>
    <b v="1"/>
    <s v="theater/plays"/>
    <x v="3"/>
    <s v="wearables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x v="423"/>
    <x v="424"/>
    <b v="0"/>
    <b v="0"/>
    <s v="technology/wearables"/>
    <x v="2"/>
    <s v="television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x v="424"/>
    <x v="425"/>
    <b v="0"/>
    <b v="0"/>
    <s v="film &amp; video/television"/>
    <x v="4"/>
    <s v="video games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x v="426"/>
    <x v="427"/>
    <b v="0"/>
    <b v="0"/>
    <s v="games/video games"/>
    <x v="6"/>
    <s v="animation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x v="427"/>
    <x v="428"/>
    <b v="0"/>
    <b v="0"/>
    <s v="film &amp; video/animation"/>
    <x v="4"/>
    <s v="rock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x v="428"/>
    <x v="429"/>
    <b v="0"/>
    <b v="0"/>
    <s v="music/rock"/>
    <x v="1"/>
    <s v="drama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x v="429"/>
    <x v="430"/>
    <b v="0"/>
    <b v="0"/>
    <s v="film &amp; video/drama"/>
    <x v="4"/>
    <s v="science fiction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x v="411"/>
    <x v="431"/>
    <b v="0"/>
    <b v="0"/>
    <s v="film &amp; video/science fiction"/>
    <x v="4"/>
    <s v="drama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x v="430"/>
    <x v="432"/>
    <b v="0"/>
    <b v="1"/>
    <s v="film &amp; video/drama"/>
    <x v="4"/>
    <s v="plays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x v="431"/>
    <x v="433"/>
    <b v="0"/>
    <b v="0"/>
    <s v="theater/plays"/>
    <x v="3"/>
    <s v="indie rock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x v="432"/>
    <x v="434"/>
    <b v="0"/>
    <b v="1"/>
    <s v="music/indie rock"/>
    <x v="1"/>
    <s v="plays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x v="434"/>
    <x v="436"/>
    <b v="0"/>
    <b v="0"/>
    <s v="theater/plays"/>
    <x v="3"/>
    <s v="documentary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x v="435"/>
    <x v="437"/>
    <b v="0"/>
    <b v="0"/>
    <s v="film &amp; video/documentary"/>
    <x v="4"/>
    <s v="plays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x v="8"/>
    <x v="438"/>
    <b v="0"/>
    <b v="0"/>
    <s v="theater/plays"/>
    <x v="3"/>
    <s v="drama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x v="436"/>
    <x v="439"/>
    <b v="0"/>
    <b v="0"/>
    <s v="film &amp; video/drama"/>
    <x v="4"/>
    <s v="mobile games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x v="385"/>
    <x v="440"/>
    <b v="0"/>
    <b v="0"/>
    <s v="games/mobile games"/>
    <x v="6"/>
    <s v="animation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x v="437"/>
    <x v="441"/>
    <b v="0"/>
    <b v="0"/>
    <s v="film &amp; video/animation"/>
    <x v="4"/>
    <s v="plays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x v="438"/>
    <x v="442"/>
    <b v="0"/>
    <b v="0"/>
    <s v="theater/plays"/>
    <x v="3"/>
    <s v="translations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x v="439"/>
    <x v="443"/>
    <b v="0"/>
    <b v="0"/>
    <s v="publishing/translations"/>
    <x v="5"/>
    <s v="wearables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x v="440"/>
    <x v="444"/>
    <b v="0"/>
    <b v="1"/>
    <s v="technology/wearables"/>
    <x v="2"/>
    <s v="web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x v="441"/>
    <x v="445"/>
    <b v="0"/>
    <b v="1"/>
    <s v="technology/web"/>
    <x v="2"/>
    <s v="plays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x v="442"/>
    <x v="368"/>
    <b v="0"/>
    <b v="0"/>
    <s v="theater/plays"/>
    <x v="3"/>
    <s v="drama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x v="443"/>
    <x v="446"/>
    <b v="0"/>
    <b v="0"/>
    <s v="film &amp; video/drama"/>
    <x v="4"/>
    <s v="wearables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x v="315"/>
    <x v="447"/>
    <b v="0"/>
    <b v="0"/>
    <s v="technology/wearables"/>
    <x v="2"/>
    <s v="food trucks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x v="444"/>
    <x v="448"/>
    <b v="0"/>
    <b v="1"/>
    <s v="food/food trucks"/>
    <x v="0"/>
    <s v="rock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x v="445"/>
    <x v="178"/>
    <b v="0"/>
    <b v="0"/>
    <s v="music/rock"/>
    <x v="1"/>
    <s v="electric music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x v="446"/>
    <x v="449"/>
    <b v="0"/>
    <b v="0"/>
    <s v="music/electric music"/>
    <x v="1"/>
    <s v="television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x v="447"/>
    <x v="450"/>
    <b v="0"/>
    <b v="0"/>
    <s v="film &amp; video/television"/>
    <x v="4"/>
    <s v="translations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x v="448"/>
    <x v="451"/>
    <b v="0"/>
    <b v="1"/>
    <s v="publishing/translations"/>
    <x v="5"/>
    <s v="fiction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x v="342"/>
    <x v="452"/>
    <b v="0"/>
    <b v="0"/>
    <s v="publishing/fiction"/>
    <x v="5"/>
    <s v="science fiction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x v="449"/>
    <x v="453"/>
    <b v="0"/>
    <b v="0"/>
    <s v="film &amp; video/science fiction"/>
    <x v="4"/>
    <s v="wearables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x v="450"/>
    <x v="454"/>
    <b v="0"/>
    <b v="0"/>
    <s v="technology/wearables"/>
    <x v="2"/>
    <s v="food trucks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x v="451"/>
    <x v="455"/>
    <b v="0"/>
    <b v="0"/>
    <s v="food/food trucks"/>
    <x v="0"/>
    <s v="photography books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x v="452"/>
    <x v="456"/>
    <b v="0"/>
    <b v="1"/>
    <s v="photography/photography books"/>
    <x v="7"/>
    <s v="plays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x v="453"/>
    <x v="457"/>
    <b v="0"/>
    <b v="1"/>
    <s v="theater/plays"/>
    <x v="3"/>
    <s v="fiction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x v="454"/>
    <x v="458"/>
    <b v="0"/>
    <b v="1"/>
    <s v="publishing/fiction"/>
    <x v="5"/>
    <s v="plays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x v="455"/>
    <x v="459"/>
    <b v="0"/>
    <b v="0"/>
    <s v="theater/plays"/>
    <x v="3"/>
    <s v="food trucks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x v="456"/>
    <x v="460"/>
    <b v="0"/>
    <b v="1"/>
    <s v="food/food trucks"/>
    <x v="0"/>
    <s v="plays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x v="457"/>
    <x v="461"/>
    <b v="0"/>
    <b v="0"/>
    <s v="theater/plays"/>
    <x v="3"/>
    <s v="translations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x v="458"/>
    <x v="462"/>
    <b v="0"/>
    <b v="1"/>
    <s v="publishing/translations"/>
    <x v="5"/>
    <s v="plays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x v="460"/>
    <x v="464"/>
    <b v="0"/>
    <b v="0"/>
    <s v="theater/plays"/>
    <x v="3"/>
    <s v="wearables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x v="461"/>
    <x v="465"/>
    <b v="0"/>
    <b v="0"/>
    <s v="technology/wearables"/>
    <x v="2"/>
    <s v="audio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x v="462"/>
    <x v="466"/>
    <b v="0"/>
    <b v="0"/>
    <s v="journalism/audio"/>
    <x v="8"/>
    <s v="food trucks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x v="463"/>
    <x v="467"/>
    <b v="0"/>
    <b v="1"/>
    <s v="food/food trucks"/>
    <x v="0"/>
    <s v="shorts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x v="464"/>
    <x v="468"/>
    <b v="1"/>
    <b v="1"/>
    <s v="film &amp; video/shorts"/>
    <x v="4"/>
    <s v="photography books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x v="465"/>
    <x v="469"/>
    <b v="0"/>
    <b v="0"/>
    <s v="photography/photography books"/>
    <x v="7"/>
    <s v="wearables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x v="466"/>
    <x v="470"/>
    <b v="0"/>
    <b v="0"/>
    <s v="technology/wearables"/>
    <x v="2"/>
    <s v="plays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x v="467"/>
    <x v="471"/>
    <b v="0"/>
    <b v="0"/>
    <s v="theater/plays"/>
    <x v="3"/>
    <s v="animation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x v="468"/>
    <x v="472"/>
    <b v="0"/>
    <b v="0"/>
    <s v="film &amp; video/animation"/>
    <x v="4"/>
    <s v="wearables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x v="469"/>
    <x v="473"/>
    <b v="0"/>
    <b v="1"/>
    <s v="technology/wearables"/>
    <x v="2"/>
    <s v="web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x v="470"/>
    <x v="474"/>
    <b v="0"/>
    <b v="0"/>
    <s v="technology/web"/>
    <x v="2"/>
    <s v="documentary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x v="471"/>
    <x v="475"/>
    <b v="0"/>
    <b v="1"/>
    <s v="film &amp; video/documentary"/>
    <x v="4"/>
    <s v="plays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x v="472"/>
    <x v="380"/>
    <b v="0"/>
    <b v="1"/>
    <s v="theater/plays"/>
    <x v="3"/>
    <s v="documentary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x v="473"/>
    <x v="353"/>
    <b v="0"/>
    <b v="0"/>
    <s v="film &amp; video/documentary"/>
    <x v="4"/>
    <s v="video games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x v="474"/>
    <x v="476"/>
    <b v="0"/>
    <b v="1"/>
    <s v="games/video games"/>
    <x v="6"/>
    <s v="drama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x v="72"/>
    <x v="477"/>
    <b v="0"/>
    <b v="0"/>
    <s v="film &amp; video/drama"/>
    <x v="4"/>
    <s v="rock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x v="443"/>
    <x v="478"/>
    <b v="0"/>
    <b v="0"/>
    <s v="music/rock"/>
    <x v="1"/>
    <s v="radio &amp; podcasts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x v="475"/>
    <x v="479"/>
    <b v="0"/>
    <b v="1"/>
    <s v="publishing/radio &amp; podcasts"/>
    <x v="5"/>
    <s v="plays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x v="81"/>
    <x v="480"/>
    <b v="0"/>
    <b v="1"/>
    <s v="theater/plays"/>
    <x v="3"/>
    <s v="web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x v="476"/>
    <x v="481"/>
    <b v="0"/>
    <b v="1"/>
    <s v="technology/web"/>
    <x v="2"/>
    <s v="plays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x v="477"/>
    <x v="483"/>
    <b v="0"/>
    <b v="0"/>
    <s v="theater/plays"/>
    <x v="3"/>
    <s v="drama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x v="478"/>
    <x v="484"/>
    <b v="0"/>
    <b v="0"/>
    <s v="film &amp; video/drama"/>
    <x v="4"/>
    <s v="plays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x v="479"/>
    <x v="265"/>
    <b v="0"/>
    <b v="0"/>
    <s v="theater/plays"/>
    <x v="3"/>
    <s v="video games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x v="480"/>
    <x v="485"/>
    <b v="0"/>
    <b v="1"/>
    <s v="games/video games"/>
    <x v="6"/>
    <s v="television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x v="180"/>
    <x v="486"/>
    <b v="0"/>
    <b v="0"/>
    <s v="film &amp; video/television"/>
    <x v="4"/>
    <s v="rock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x v="481"/>
    <x v="412"/>
    <b v="0"/>
    <b v="1"/>
    <s v="music/rock"/>
    <x v="1"/>
    <s v="plays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x v="482"/>
    <x v="487"/>
    <b v="0"/>
    <b v="1"/>
    <s v="theater/plays"/>
    <x v="3"/>
    <s v="nonfiction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x v="194"/>
    <x v="488"/>
    <b v="0"/>
    <b v="0"/>
    <s v="publishing/nonfiction"/>
    <x v="5"/>
    <s v="food trucks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x v="483"/>
    <x v="489"/>
    <b v="0"/>
    <b v="0"/>
    <s v="food/food trucks"/>
    <x v="0"/>
    <s v="animation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x v="484"/>
    <x v="442"/>
    <b v="0"/>
    <b v="1"/>
    <s v="film &amp; video/animation"/>
    <x v="4"/>
    <s v="rock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x v="355"/>
    <x v="437"/>
    <b v="0"/>
    <b v="1"/>
    <s v="music/rock"/>
    <x v="1"/>
    <s v="plays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x v="485"/>
    <x v="490"/>
    <b v="0"/>
    <b v="0"/>
    <s v="theater/plays"/>
    <x v="3"/>
    <s v="drama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x v="486"/>
    <x v="491"/>
    <b v="0"/>
    <b v="1"/>
    <s v="film &amp; video/drama"/>
    <x v="4"/>
    <s v="shorts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x v="488"/>
    <x v="492"/>
    <b v="0"/>
    <b v="0"/>
    <s v="film &amp; video/shorts"/>
    <x v="4"/>
    <s v="plays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x v="489"/>
    <x v="493"/>
    <b v="0"/>
    <b v="0"/>
    <s v="theater/plays"/>
    <x v="3"/>
    <s v="wearables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x v="490"/>
    <x v="494"/>
    <b v="0"/>
    <b v="0"/>
    <s v="technology/wearables"/>
    <x v="2"/>
    <s v="plays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x v="312"/>
    <x v="495"/>
    <b v="0"/>
    <b v="1"/>
    <s v="theater/plays"/>
    <x v="3"/>
    <s v="animation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x v="491"/>
    <x v="496"/>
    <b v="0"/>
    <b v="0"/>
    <s v="film &amp; video/animation"/>
    <x v="4"/>
    <s v="indie rock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x v="492"/>
    <x v="497"/>
    <b v="0"/>
    <b v="0"/>
    <s v="music/indie rock"/>
    <x v="1"/>
    <s v="video games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x v="493"/>
    <x v="180"/>
    <b v="0"/>
    <b v="0"/>
    <s v="games/video games"/>
    <x v="6"/>
    <s v="fiction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x v="494"/>
    <x v="498"/>
    <b v="0"/>
    <b v="1"/>
    <s v="publishing/fiction"/>
    <x v="5"/>
    <s v="video games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x v="495"/>
    <x v="499"/>
    <b v="0"/>
    <b v="0"/>
    <s v="games/video games"/>
    <x v="6"/>
    <s v="plays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x v="496"/>
    <x v="500"/>
    <b v="0"/>
    <b v="0"/>
    <s v="theater/plays"/>
    <x v="3"/>
    <s v="indie rock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x v="497"/>
    <x v="50"/>
    <b v="0"/>
    <b v="0"/>
    <s v="music/indie rock"/>
    <x v="1"/>
    <s v="drama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x v="498"/>
    <x v="501"/>
    <b v="0"/>
    <b v="1"/>
    <s v="film &amp; video/drama"/>
    <x v="4"/>
    <s v="plays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x v="499"/>
    <x v="502"/>
    <b v="0"/>
    <b v="1"/>
    <s v="theater/plays"/>
    <x v="3"/>
    <s v="fiction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x v="500"/>
    <x v="52"/>
    <b v="0"/>
    <b v="0"/>
    <s v="publishing/fiction"/>
    <x v="5"/>
    <s v="documentary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x v="501"/>
    <x v="503"/>
    <b v="1"/>
    <b v="1"/>
    <s v="film &amp; video/documentary"/>
    <x v="4"/>
    <s v="mobile games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x v="502"/>
    <x v="504"/>
    <b v="0"/>
    <b v="0"/>
    <s v="games/mobile games"/>
    <x v="6"/>
    <s v="food trucks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x v="503"/>
    <x v="505"/>
    <b v="0"/>
    <b v="1"/>
    <s v="food/food trucks"/>
    <x v="0"/>
    <s v="photography books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x v="504"/>
    <x v="506"/>
    <b v="0"/>
    <b v="0"/>
    <s v="photography/photography books"/>
    <x v="7"/>
    <s v="mobile games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x v="505"/>
    <x v="507"/>
    <b v="0"/>
    <b v="0"/>
    <s v="games/mobile games"/>
    <x v="6"/>
    <s v="indie rock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x v="506"/>
    <x v="508"/>
    <b v="0"/>
    <b v="0"/>
    <s v="music/indie rock"/>
    <x v="1"/>
    <s v="video games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x v="507"/>
    <x v="509"/>
    <b v="0"/>
    <b v="0"/>
    <s v="games/video games"/>
    <x v="6"/>
    <s v="rock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x v="508"/>
    <x v="510"/>
    <b v="0"/>
    <b v="0"/>
    <s v="music/rock"/>
    <x v="1"/>
    <s v="plays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x v="510"/>
    <x v="512"/>
    <b v="0"/>
    <b v="1"/>
    <s v="theater/plays"/>
    <x v="3"/>
    <s v="drama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x v="511"/>
    <x v="513"/>
    <b v="0"/>
    <b v="0"/>
    <s v="film &amp; video/drama"/>
    <x v="4"/>
    <s v="plays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x v="512"/>
    <x v="514"/>
    <b v="0"/>
    <b v="0"/>
    <s v="theater/plays"/>
    <x v="3"/>
    <s v="wearables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x v="513"/>
    <x v="515"/>
    <b v="0"/>
    <b v="0"/>
    <s v="technology/wearables"/>
    <x v="2"/>
    <s v="indie rock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x v="514"/>
    <x v="516"/>
    <b v="0"/>
    <b v="0"/>
    <s v="music/indie rock"/>
    <x v="1"/>
    <s v="web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x v="515"/>
    <x v="517"/>
    <b v="0"/>
    <b v="1"/>
    <s v="technology/web"/>
    <x v="2"/>
    <s v="plays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x v="516"/>
    <x v="518"/>
    <b v="0"/>
    <b v="0"/>
    <s v="theater/plays"/>
    <x v="3"/>
    <s v="rock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x v="517"/>
    <x v="519"/>
    <b v="0"/>
    <b v="0"/>
    <s v="music/rock"/>
    <x v="1"/>
    <s v="indie rock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x v="518"/>
    <x v="520"/>
    <b v="0"/>
    <b v="0"/>
    <s v="music/indie rock"/>
    <x v="1"/>
    <s v="rock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x v="519"/>
    <x v="219"/>
    <b v="0"/>
    <b v="0"/>
    <s v="music/rock"/>
    <x v="1"/>
    <s v="translations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x v="520"/>
    <x v="521"/>
    <b v="0"/>
    <b v="1"/>
    <s v="publishing/translations"/>
    <x v="5"/>
    <s v="science fiction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x v="521"/>
    <x v="522"/>
    <b v="0"/>
    <b v="1"/>
    <s v="film &amp; video/science fiction"/>
    <x v="4"/>
    <s v="plays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x v="523"/>
    <x v="524"/>
    <b v="0"/>
    <b v="0"/>
    <s v="theater/plays"/>
    <x v="3"/>
    <s v="animation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x v="524"/>
    <x v="348"/>
    <b v="0"/>
    <b v="0"/>
    <s v="film &amp; video/animation"/>
    <x v="4"/>
    <s v="plays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x v="525"/>
    <x v="280"/>
    <b v="0"/>
    <b v="0"/>
    <s v="theater/plays"/>
    <x v="3"/>
    <s v="rock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x v="188"/>
    <x v="525"/>
    <b v="0"/>
    <b v="0"/>
    <s v="music/rock"/>
    <x v="1"/>
    <s v="documentary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x v="526"/>
    <x v="526"/>
    <b v="0"/>
    <b v="0"/>
    <s v="film &amp; video/documentary"/>
    <x v="4"/>
    <s v="plays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x v="528"/>
    <x v="528"/>
    <b v="0"/>
    <b v="0"/>
    <s v="theater/plays"/>
    <x v="3"/>
    <s v="electric music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x v="522"/>
    <x v="529"/>
    <b v="0"/>
    <b v="1"/>
    <s v="music/electric music"/>
    <x v="1"/>
    <s v="rock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x v="529"/>
    <x v="360"/>
    <b v="0"/>
    <b v="0"/>
    <s v="music/rock"/>
    <x v="1"/>
    <s v="plays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x v="530"/>
    <x v="254"/>
    <b v="0"/>
    <b v="0"/>
    <s v="theater/plays"/>
    <x v="3"/>
    <s v="animation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x v="531"/>
    <x v="530"/>
    <b v="0"/>
    <b v="0"/>
    <s v="film &amp; video/animation"/>
    <x v="4"/>
    <s v="rock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x v="515"/>
    <x v="531"/>
    <b v="0"/>
    <b v="1"/>
    <s v="music/rock"/>
    <x v="1"/>
    <s v="shorts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x v="532"/>
    <x v="532"/>
    <b v="0"/>
    <b v="0"/>
    <s v="film &amp; video/shorts"/>
    <x v="4"/>
    <s v="rock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x v="533"/>
    <x v="533"/>
    <b v="0"/>
    <b v="1"/>
    <s v="music/rock"/>
    <x v="1"/>
    <s v="audio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x v="409"/>
    <x v="534"/>
    <b v="0"/>
    <b v="0"/>
    <s v="journalism/audio"/>
    <x v="8"/>
    <s v="food trucks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x v="534"/>
    <x v="535"/>
    <b v="0"/>
    <b v="1"/>
    <s v="food/food trucks"/>
    <x v="0"/>
    <s v="plays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x v="535"/>
    <x v="537"/>
    <b v="0"/>
    <b v="0"/>
    <s v="theater/plays"/>
    <x v="3"/>
    <s v="jazz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x v="536"/>
    <x v="538"/>
    <b v="0"/>
    <b v="0"/>
    <s v="music/jazz"/>
    <x v="1"/>
    <s v="science fiction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x v="537"/>
    <x v="539"/>
    <b v="0"/>
    <b v="0"/>
    <s v="film &amp; video/science fiction"/>
    <x v="4"/>
    <s v="jazz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x v="538"/>
    <x v="540"/>
    <b v="0"/>
    <b v="0"/>
    <s v="music/jazz"/>
    <x v="1"/>
    <s v="plays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x v="539"/>
    <x v="541"/>
    <b v="0"/>
    <b v="0"/>
    <s v="theater/plays"/>
    <x v="3"/>
    <s v="web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x v="540"/>
    <x v="542"/>
    <b v="0"/>
    <b v="0"/>
    <s v="technology/web"/>
    <x v="2"/>
    <s v="video games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x v="505"/>
    <x v="543"/>
    <b v="0"/>
    <b v="1"/>
    <s v="games/video games"/>
    <x v="6"/>
    <s v="documentary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x v="541"/>
    <x v="544"/>
    <b v="0"/>
    <b v="0"/>
    <s v="film &amp; video/documentary"/>
    <x v="4"/>
    <s v="web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x v="542"/>
    <x v="545"/>
    <b v="0"/>
    <b v="0"/>
    <s v="technology/web"/>
    <x v="2"/>
    <s v="translations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x v="543"/>
    <x v="546"/>
    <b v="0"/>
    <b v="0"/>
    <s v="publishing/translations"/>
    <x v="5"/>
    <s v="rock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x v="544"/>
    <x v="547"/>
    <b v="0"/>
    <b v="0"/>
    <s v="music/rock"/>
    <x v="1"/>
    <s v="food trucks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x v="35"/>
    <x v="548"/>
    <b v="0"/>
    <b v="1"/>
    <s v="food/food trucks"/>
    <x v="0"/>
    <s v="plays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x v="152"/>
    <x v="298"/>
    <b v="0"/>
    <b v="0"/>
    <s v="theater/plays"/>
    <x v="3"/>
    <s v="documentary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x v="545"/>
    <x v="549"/>
    <b v="0"/>
    <b v="0"/>
    <s v="film &amp; video/documentary"/>
    <x v="4"/>
    <s v="radio &amp; podcasts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x v="546"/>
    <x v="550"/>
    <b v="0"/>
    <b v="0"/>
    <s v="publishing/radio &amp; podcasts"/>
    <x v="5"/>
    <s v="video games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x v="547"/>
    <x v="551"/>
    <b v="0"/>
    <b v="0"/>
    <s v="games/video games"/>
    <x v="6"/>
    <s v="plays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x v="548"/>
    <x v="552"/>
    <b v="0"/>
    <b v="0"/>
    <s v="theater/plays"/>
    <x v="3"/>
    <s v="animation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x v="549"/>
    <x v="238"/>
    <b v="0"/>
    <b v="0"/>
    <s v="film &amp; video/animation"/>
    <x v="4"/>
    <s v="plays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x v="551"/>
    <x v="554"/>
    <b v="0"/>
    <b v="1"/>
    <s v="theater/plays"/>
    <x v="3"/>
    <s v="drama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x v="552"/>
    <x v="496"/>
    <b v="0"/>
    <b v="1"/>
    <s v="film &amp; video/drama"/>
    <x v="4"/>
    <s v="plays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x v="462"/>
    <x v="555"/>
    <b v="0"/>
    <b v="0"/>
    <s v="theater/plays"/>
    <x v="3"/>
    <s v="rock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x v="553"/>
    <x v="556"/>
    <b v="0"/>
    <b v="0"/>
    <s v="music/rock"/>
    <x v="1"/>
    <s v="documentary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x v="554"/>
    <x v="557"/>
    <b v="0"/>
    <b v="0"/>
    <s v="film &amp; video/documentary"/>
    <x v="4"/>
    <s v="food trucks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x v="555"/>
    <x v="558"/>
    <b v="0"/>
    <b v="0"/>
    <s v="food/food trucks"/>
    <x v="0"/>
    <s v="wearables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x v="548"/>
    <x v="559"/>
    <b v="1"/>
    <b v="0"/>
    <s v="technology/wearables"/>
    <x v="2"/>
    <s v="plays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x v="557"/>
    <x v="562"/>
    <b v="0"/>
    <b v="0"/>
    <s v="theater/plays"/>
    <x v="3"/>
    <s v="nonfiction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x v="27"/>
    <x v="563"/>
    <b v="0"/>
    <b v="0"/>
    <s v="publishing/nonfiction"/>
    <x v="5"/>
    <s v="rock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x v="558"/>
    <x v="529"/>
    <b v="0"/>
    <b v="0"/>
    <s v="music/rock"/>
    <x v="1"/>
    <s v="food trucks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x v="559"/>
    <x v="564"/>
    <b v="0"/>
    <b v="0"/>
    <s v="food/food trucks"/>
    <x v="0"/>
    <s v="jazz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x v="426"/>
    <x v="565"/>
    <b v="0"/>
    <b v="1"/>
    <s v="music/jazz"/>
    <x v="1"/>
    <s v="science fiction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x v="560"/>
    <x v="566"/>
    <b v="0"/>
    <b v="0"/>
    <s v="film &amp; video/science fiction"/>
    <x v="4"/>
    <s v="plays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x v="562"/>
    <x v="568"/>
    <b v="0"/>
    <b v="0"/>
    <s v="theater/plays"/>
    <x v="3"/>
    <s v="electric music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x v="563"/>
    <x v="569"/>
    <b v="0"/>
    <b v="0"/>
    <s v="music/electric music"/>
    <x v="1"/>
    <s v="plays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x v="566"/>
    <x v="572"/>
    <b v="0"/>
    <b v="0"/>
    <s v="theater/plays"/>
    <x v="3"/>
    <s v="indie rock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x v="567"/>
    <x v="573"/>
    <b v="0"/>
    <b v="1"/>
    <s v="music/indie rock"/>
    <x v="1"/>
    <s v="plays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x v="568"/>
    <x v="471"/>
    <b v="0"/>
    <b v="0"/>
    <s v="theater/plays"/>
    <x v="3"/>
    <s v="nonfiction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x v="569"/>
    <x v="574"/>
    <b v="0"/>
    <b v="0"/>
    <s v="publishing/nonfiction"/>
    <x v="5"/>
    <s v="plays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x v="570"/>
    <x v="575"/>
    <b v="1"/>
    <b v="1"/>
    <s v="theater/plays"/>
    <x v="3"/>
    <s v="photography books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x v="571"/>
    <x v="576"/>
    <b v="0"/>
    <b v="0"/>
    <s v="photography/photography books"/>
    <x v="7"/>
    <s v="plays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x v="572"/>
    <x v="577"/>
    <b v="0"/>
    <b v="0"/>
    <s v="theater/plays"/>
    <x v="3"/>
    <s v="indie rock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x v="573"/>
    <x v="578"/>
    <b v="0"/>
    <b v="0"/>
    <s v="music/indie rock"/>
    <x v="1"/>
    <s v="plays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x v="574"/>
    <x v="477"/>
    <b v="0"/>
    <b v="0"/>
    <s v="theater/plays"/>
    <x v="3"/>
    <s v="photography books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x v="511"/>
    <x v="579"/>
    <b v="0"/>
    <b v="0"/>
    <s v="photography/photography books"/>
    <x v="7"/>
    <s v="plays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x v="576"/>
    <x v="581"/>
    <b v="0"/>
    <b v="1"/>
    <s v="theater/plays"/>
    <x v="3"/>
    <s v="food trucks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x v="577"/>
    <x v="582"/>
    <b v="1"/>
    <b v="0"/>
    <s v="food/food trucks"/>
    <x v="0"/>
    <s v="indie rock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x v="578"/>
    <x v="581"/>
    <b v="0"/>
    <b v="0"/>
    <s v="music/indie rock"/>
    <x v="1"/>
    <s v="plays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x v="582"/>
    <x v="586"/>
    <b v="0"/>
    <b v="0"/>
    <s v="theater/plays"/>
    <x v="3"/>
    <s v="animation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x v="336"/>
    <x v="587"/>
    <b v="0"/>
    <b v="0"/>
    <s v="film &amp; video/animation"/>
    <x v="4"/>
    <s v="television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x v="584"/>
    <x v="589"/>
    <b v="0"/>
    <b v="0"/>
    <s v="film &amp; video/television"/>
    <x v="4"/>
    <s v="animation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x v="585"/>
    <x v="590"/>
    <b v="0"/>
    <b v="1"/>
    <s v="film &amp; video/animation"/>
    <x v="4"/>
    <s v="plays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x v="587"/>
    <x v="592"/>
    <b v="0"/>
    <b v="1"/>
    <s v="theater/plays"/>
    <x v="3"/>
    <s v="drama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x v="588"/>
    <x v="593"/>
    <b v="0"/>
    <b v="1"/>
    <s v="film &amp; video/drama"/>
    <x v="4"/>
    <s v="plays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x v="590"/>
    <x v="594"/>
    <b v="0"/>
    <b v="0"/>
    <s v="theater/plays"/>
    <x v="3"/>
    <s v="wearables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x v="591"/>
    <x v="595"/>
    <b v="0"/>
    <b v="0"/>
    <s v="technology/wearables"/>
    <x v="2"/>
    <s v="plays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x v="593"/>
    <x v="597"/>
    <b v="0"/>
    <b v="0"/>
    <s v="theater/plays"/>
    <x v="3"/>
    <s v="rock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x v="594"/>
    <x v="598"/>
    <b v="0"/>
    <b v="1"/>
    <s v="music/rock"/>
    <x v="1"/>
    <s v="video games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x v="595"/>
    <x v="599"/>
    <b v="0"/>
    <b v="0"/>
    <s v="games/video games"/>
    <x v="6"/>
    <s v="translations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x v="596"/>
    <x v="600"/>
    <b v="0"/>
    <b v="0"/>
    <s v="publishing/translations"/>
    <x v="5"/>
    <s v="food trucks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x v="597"/>
    <x v="601"/>
    <b v="1"/>
    <b v="0"/>
    <s v="food/food trucks"/>
    <x v="0"/>
    <s v="plays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x v="598"/>
    <x v="602"/>
    <b v="1"/>
    <b v="1"/>
    <s v="theater/plays"/>
    <x v="3"/>
    <s v="jazz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x v="599"/>
    <x v="603"/>
    <b v="0"/>
    <b v="0"/>
    <s v="music/jazz"/>
    <x v="1"/>
    <s v="shorts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x v="600"/>
    <x v="604"/>
    <b v="0"/>
    <b v="0"/>
    <s v="film &amp; video/shorts"/>
    <x v="4"/>
    <s v="web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x v="602"/>
    <x v="605"/>
    <b v="0"/>
    <b v="0"/>
    <s v="technology/web"/>
    <x v="2"/>
    <s v="metal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x v="335"/>
    <x v="606"/>
    <b v="0"/>
    <b v="0"/>
    <s v="music/metal"/>
    <x v="1"/>
    <s v="photography books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x v="603"/>
    <x v="607"/>
    <b v="1"/>
    <b v="0"/>
    <s v="photography/photography books"/>
    <x v="7"/>
    <s v="food trucks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x v="604"/>
    <x v="608"/>
    <b v="0"/>
    <b v="0"/>
    <s v="food/food trucks"/>
    <x v="0"/>
    <s v="science fiction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x v="605"/>
    <x v="609"/>
    <b v="0"/>
    <b v="0"/>
    <s v="film &amp; video/science fiction"/>
    <x v="4"/>
    <s v="rock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x v="606"/>
    <x v="610"/>
    <b v="0"/>
    <b v="0"/>
    <s v="music/rock"/>
    <x v="1"/>
    <s v="documentary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x v="65"/>
    <x v="611"/>
    <b v="0"/>
    <b v="0"/>
    <s v="film &amp; video/documentary"/>
    <x v="4"/>
    <s v="plays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x v="607"/>
    <x v="612"/>
    <b v="1"/>
    <b v="0"/>
    <s v="theater/plays"/>
    <x v="3"/>
    <s v="jazz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x v="608"/>
    <x v="613"/>
    <b v="0"/>
    <b v="0"/>
    <s v="music/jazz"/>
    <x v="1"/>
    <s v="plays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x v="610"/>
    <x v="615"/>
    <b v="0"/>
    <b v="0"/>
    <s v="theater/plays"/>
    <x v="3"/>
    <s v="jazz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x v="541"/>
    <x v="616"/>
    <b v="0"/>
    <b v="0"/>
    <s v="music/jazz"/>
    <x v="1"/>
    <s v="documentary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x v="611"/>
    <x v="453"/>
    <b v="0"/>
    <b v="1"/>
    <s v="film &amp; video/documentary"/>
    <x v="4"/>
    <s v="plays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x v="612"/>
    <x v="617"/>
    <b v="0"/>
    <b v="1"/>
    <s v="theater/plays"/>
    <x v="3"/>
    <s v="audio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x v="613"/>
    <x v="618"/>
    <b v="0"/>
    <b v="0"/>
    <s v="journalism/audio"/>
    <x v="8"/>
    <s v="plays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x v="615"/>
    <x v="620"/>
    <b v="0"/>
    <b v="0"/>
    <s v="theater/plays"/>
    <x v="3"/>
    <s v="indie rock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x v="90"/>
    <x v="621"/>
    <b v="0"/>
    <b v="0"/>
    <s v="music/indie rock"/>
    <x v="1"/>
    <s v="plays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x v="617"/>
    <x v="623"/>
    <b v="0"/>
    <b v="0"/>
    <s v="theater/plays"/>
    <x v="3"/>
    <s v="indie rock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x v="618"/>
    <x v="624"/>
    <b v="0"/>
    <b v="0"/>
    <s v="music/indie rock"/>
    <x v="1"/>
    <s v="photography books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x v="619"/>
    <x v="625"/>
    <b v="0"/>
    <b v="0"/>
    <s v="photography/photography books"/>
    <x v="7"/>
    <s v="audio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x v="620"/>
    <x v="626"/>
    <b v="0"/>
    <b v="0"/>
    <s v="journalism/audio"/>
    <x v="8"/>
    <s v="photography books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x v="621"/>
    <x v="627"/>
    <b v="0"/>
    <b v="0"/>
    <s v="photography/photography books"/>
    <x v="7"/>
    <s v="fiction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x v="622"/>
    <x v="491"/>
    <b v="0"/>
    <b v="0"/>
    <s v="publishing/fiction"/>
    <x v="5"/>
    <s v="drama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x v="35"/>
    <x v="628"/>
    <b v="0"/>
    <b v="0"/>
    <s v="film &amp; video/drama"/>
    <x v="4"/>
    <s v="food trucks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x v="623"/>
    <x v="629"/>
    <b v="0"/>
    <b v="1"/>
    <s v="food/food trucks"/>
    <x v="0"/>
    <s v="mobile games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x v="624"/>
    <x v="630"/>
    <b v="0"/>
    <b v="1"/>
    <s v="games/mobile games"/>
    <x v="6"/>
    <s v="plays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x v="627"/>
    <x v="633"/>
    <b v="0"/>
    <b v="0"/>
    <s v="theater/plays"/>
    <x v="3"/>
    <s v="nonfiction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x v="628"/>
    <x v="634"/>
    <b v="0"/>
    <b v="0"/>
    <s v="publishing/nonfiction"/>
    <x v="5"/>
    <s v="plays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x v="629"/>
    <x v="415"/>
    <b v="0"/>
    <b v="0"/>
    <s v="theater/plays"/>
    <x v="3"/>
    <s v="wearables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x v="630"/>
    <x v="635"/>
    <b v="0"/>
    <b v="0"/>
    <s v="technology/wearables"/>
    <x v="2"/>
    <s v="plays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x v="631"/>
    <x v="607"/>
    <b v="0"/>
    <b v="0"/>
    <s v="theater/plays"/>
    <x v="3"/>
    <s v="television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x v="632"/>
    <x v="636"/>
    <b v="0"/>
    <b v="1"/>
    <s v="film &amp; video/television"/>
    <x v="4"/>
    <s v="web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x v="633"/>
    <x v="637"/>
    <b v="0"/>
    <b v="0"/>
    <s v="technology/web"/>
    <x v="2"/>
    <s v="documentary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x v="635"/>
    <x v="639"/>
    <b v="1"/>
    <b v="1"/>
    <s v="film &amp; video/documentary"/>
    <x v="4"/>
    <s v="rock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x v="636"/>
    <x v="640"/>
    <b v="0"/>
    <b v="0"/>
    <s v="music/rock"/>
    <x v="1"/>
    <s v="plays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x v="638"/>
    <x v="642"/>
    <b v="0"/>
    <b v="0"/>
    <s v="theater/plays"/>
    <x v="3"/>
    <s v="rock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x v="639"/>
    <x v="445"/>
    <b v="1"/>
    <b v="0"/>
    <s v="music/rock"/>
    <x v="1"/>
    <s v="plays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x v="640"/>
    <x v="116"/>
    <b v="0"/>
    <b v="1"/>
    <s v="theater/plays"/>
    <x v="3"/>
    <s v="electric music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x v="641"/>
    <x v="643"/>
    <b v="0"/>
    <b v="0"/>
    <s v="music/electric music"/>
    <x v="1"/>
    <s v="wearables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x v="642"/>
    <x v="644"/>
    <b v="0"/>
    <b v="0"/>
    <s v="technology/wearables"/>
    <x v="2"/>
    <s v="drama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x v="230"/>
    <x v="645"/>
    <b v="0"/>
    <b v="0"/>
    <s v="film &amp; video/drama"/>
    <x v="4"/>
    <s v="wearables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x v="67"/>
    <x v="646"/>
    <b v="0"/>
    <b v="0"/>
    <s v="technology/wearables"/>
    <x v="2"/>
    <s v="plays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x v="643"/>
    <x v="647"/>
    <b v="1"/>
    <b v="0"/>
    <s v="theater/plays"/>
    <x v="3"/>
    <s v="wearables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x v="644"/>
    <x v="467"/>
    <b v="0"/>
    <b v="0"/>
    <s v="technology/wearables"/>
    <x v="2"/>
    <s v="translations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x v="645"/>
    <x v="648"/>
    <b v="1"/>
    <b v="1"/>
    <s v="publishing/translations"/>
    <x v="5"/>
    <s v="animation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x v="646"/>
    <x v="649"/>
    <b v="0"/>
    <b v="0"/>
    <s v="film &amp; video/animation"/>
    <x v="4"/>
    <s v="nonfiction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x v="626"/>
    <x v="650"/>
    <b v="0"/>
    <b v="0"/>
    <s v="publishing/nonfiction"/>
    <x v="5"/>
    <s v="web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x v="647"/>
    <x v="651"/>
    <b v="0"/>
    <b v="1"/>
    <s v="technology/web"/>
    <x v="2"/>
    <s v="drama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x v="159"/>
    <x v="652"/>
    <b v="0"/>
    <b v="0"/>
    <s v="film &amp; video/drama"/>
    <x v="4"/>
    <s v="plays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x v="571"/>
    <x v="657"/>
    <b v="0"/>
    <b v="0"/>
    <s v="theater/plays"/>
    <x v="3"/>
    <s v="radio &amp; podcasts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x v="650"/>
    <x v="89"/>
    <b v="0"/>
    <b v="0"/>
    <s v="publishing/radio &amp; podcasts"/>
    <x v="5"/>
    <s v="rock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x v="1"/>
    <x v="658"/>
    <b v="0"/>
    <b v="0"/>
    <s v="music/rock"/>
    <x v="1"/>
    <s v="mobile games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x v="651"/>
    <x v="438"/>
    <b v="0"/>
    <b v="0"/>
    <s v="games/mobile games"/>
    <x v="6"/>
    <s v="plays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x v="652"/>
    <x v="659"/>
    <b v="0"/>
    <b v="1"/>
    <s v="theater/plays"/>
    <x v="3"/>
    <s v="documentary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x v="653"/>
    <x v="660"/>
    <b v="0"/>
    <b v="0"/>
    <s v="film &amp; video/documentary"/>
    <x v="4"/>
    <s v="wearables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x v="654"/>
    <x v="661"/>
    <b v="0"/>
    <b v="0"/>
    <s v="technology/wearables"/>
    <x v="2"/>
    <s v="fiction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x v="655"/>
    <x v="662"/>
    <b v="0"/>
    <b v="0"/>
    <s v="publishing/fiction"/>
    <x v="5"/>
    <s v="plays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x v="656"/>
    <x v="236"/>
    <b v="0"/>
    <b v="1"/>
    <s v="theater/plays"/>
    <x v="3"/>
    <s v="rock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x v="657"/>
    <x v="663"/>
    <b v="0"/>
    <b v="0"/>
    <s v="music/rock"/>
    <x v="1"/>
    <s v="documentary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x v="265"/>
    <x v="202"/>
    <b v="0"/>
    <b v="0"/>
    <s v="film &amp; video/documentary"/>
    <x v="4"/>
    <s v="plays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x v="659"/>
    <x v="665"/>
    <b v="0"/>
    <b v="1"/>
    <s v="theater/plays"/>
    <x v="3"/>
    <s v="mobile games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x v="660"/>
    <x v="666"/>
    <b v="0"/>
    <b v="0"/>
    <s v="games/mobile games"/>
    <x v="6"/>
    <s v="plays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x v="661"/>
    <x v="602"/>
    <b v="0"/>
    <b v="1"/>
    <s v="theater/plays"/>
    <x v="3"/>
    <s v="web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x v="4"/>
    <x v="667"/>
    <b v="0"/>
    <b v="0"/>
    <s v="technology/web"/>
    <x v="2"/>
    <s v="plays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x v="662"/>
    <x v="668"/>
    <b v="0"/>
    <b v="0"/>
    <s v="theater/plays"/>
    <x v="3"/>
    <s v="drama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x v="663"/>
    <x v="669"/>
    <b v="0"/>
    <b v="0"/>
    <s v="film &amp; video/drama"/>
    <x v="4"/>
    <s v="wearables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x v="664"/>
    <x v="670"/>
    <b v="0"/>
    <b v="0"/>
    <s v="technology/wearables"/>
    <x v="2"/>
    <s v="web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x v="665"/>
    <x v="601"/>
    <b v="0"/>
    <b v="0"/>
    <s v="technology/web"/>
    <x v="2"/>
    <s v="rock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x v="666"/>
    <x v="671"/>
    <b v="0"/>
    <b v="1"/>
    <s v="music/rock"/>
    <x v="1"/>
    <s v="metal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x v="43"/>
    <x v="672"/>
    <b v="0"/>
    <b v="0"/>
    <s v="music/metal"/>
    <x v="1"/>
    <s v="plays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x v="667"/>
    <x v="673"/>
    <b v="0"/>
    <b v="1"/>
    <s v="theater/plays"/>
    <x v="3"/>
    <s v="photography books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x v="668"/>
    <x v="674"/>
    <b v="0"/>
    <b v="0"/>
    <s v="photography/photography books"/>
    <x v="7"/>
    <s v="nonfiction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x v="669"/>
    <x v="675"/>
    <b v="0"/>
    <b v="0"/>
    <s v="publishing/nonfiction"/>
    <x v="5"/>
    <s v="indie rock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x v="670"/>
    <x v="676"/>
    <b v="0"/>
    <b v="0"/>
    <s v="music/indie rock"/>
    <x v="1"/>
    <s v="plays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x v="671"/>
    <x v="677"/>
    <b v="0"/>
    <b v="1"/>
    <s v="theater/plays"/>
    <x v="3"/>
    <s v="indie rock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x v="672"/>
    <x v="678"/>
    <b v="0"/>
    <b v="0"/>
    <s v="music/indie rock"/>
    <x v="1"/>
    <s v="plays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x v="674"/>
    <x v="680"/>
    <b v="0"/>
    <b v="0"/>
    <s v="theater/plays"/>
    <x v="3"/>
    <s v="electric music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x v="675"/>
    <x v="681"/>
    <b v="0"/>
    <b v="0"/>
    <s v="music/electric music"/>
    <x v="1"/>
    <s v="plays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x v="342"/>
    <x v="683"/>
    <b v="0"/>
    <b v="1"/>
    <s v="theater/plays"/>
    <x v="3"/>
    <s v="wearables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x v="677"/>
    <x v="684"/>
    <b v="0"/>
    <b v="0"/>
    <s v="technology/wearables"/>
    <x v="2"/>
    <s v="web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x v="678"/>
    <x v="685"/>
    <b v="0"/>
    <b v="0"/>
    <s v="technology/web"/>
    <x v="2"/>
    <s v="plays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x v="679"/>
    <x v="488"/>
    <b v="0"/>
    <b v="0"/>
    <s v="theater/plays"/>
    <x v="3"/>
    <s v="animation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x v="680"/>
    <x v="686"/>
    <b v="0"/>
    <b v="1"/>
    <s v="film &amp; video/animation"/>
    <x v="4"/>
    <s v="wearables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x v="681"/>
    <x v="687"/>
    <b v="0"/>
    <b v="1"/>
    <s v="technology/wearables"/>
    <x v="2"/>
    <s v="electric music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88"/>
    <b v="0"/>
    <b v="0"/>
    <s v="music/electric music"/>
    <x v="1"/>
    <s v="nonfiction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x v="683"/>
    <x v="689"/>
    <b v="1"/>
    <b v="1"/>
    <s v="publishing/nonfiction"/>
    <x v="5"/>
    <s v="plays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x v="684"/>
    <x v="690"/>
    <b v="0"/>
    <b v="1"/>
    <s v="theater/plays"/>
    <x v="3"/>
    <s v="photography books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x v="674"/>
    <x v="691"/>
    <b v="0"/>
    <b v="0"/>
    <s v="photography/photography books"/>
    <x v="7"/>
    <s v="plays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x v="686"/>
    <x v="692"/>
    <b v="0"/>
    <b v="0"/>
    <s v="theater/plays"/>
    <x v="3"/>
    <s v="drama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x v="687"/>
    <x v="693"/>
    <b v="0"/>
    <b v="0"/>
    <s v="film &amp; video/drama"/>
    <x v="4"/>
    <s v="rock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x v="688"/>
    <x v="694"/>
    <b v="0"/>
    <b v="0"/>
    <s v="music/rock"/>
    <x v="1"/>
    <s v="electric music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x v="689"/>
    <x v="236"/>
    <b v="0"/>
    <b v="0"/>
    <s v="music/electric music"/>
    <x v="1"/>
    <s v="video games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x v="690"/>
    <x v="695"/>
    <b v="0"/>
    <b v="1"/>
    <s v="games/video games"/>
    <x v="6"/>
    <s v="rock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x v="691"/>
    <x v="696"/>
    <b v="0"/>
    <b v="0"/>
    <s v="music/rock"/>
    <x v="1"/>
    <s v="jazz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x v="692"/>
    <x v="697"/>
    <b v="0"/>
    <b v="0"/>
    <s v="music/jazz"/>
    <x v="1"/>
    <s v="plays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x v="693"/>
    <x v="698"/>
    <b v="0"/>
    <b v="1"/>
    <s v="theater/plays"/>
    <x v="3"/>
    <s v="rock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x v="694"/>
    <x v="699"/>
    <b v="0"/>
    <b v="0"/>
    <s v="music/rock"/>
    <x v="1"/>
    <s v="indie rock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x v="695"/>
    <x v="489"/>
    <b v="1"/>
    <b v="1"/>
    <s v="music/indie rock"/>
    <x v="1"/>
    <s v="science fiction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x v="123"/>
    <x v="512"/>
    <b v="0"/>
    <b v="0"/>
    <s v="film &amp; video/science fiction"/>
    <x v="4"/>
    <s v="translations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x v="696"/>
    <x v="700"/>
    <b v="0"/>
    <b v="0"/>
    <s v="publishing/translations"/>
    <x v="5"/>
    <s v="plays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x v="626"/>
    <x v="701"/>
    <b v="0"/>
    <b v="0"/>
    <s v="theater/plays"/>
    <x v="3"/>
    <s v="video games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x v="697"/>
    <x v="340"/>
    <b v="0"/>
    <b v="0"/>
    <s v="games/video games"/>
    <x v="6"/>
    <s v="plays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x v="699"/>
    <x v="703"/>
    <b v="0"/>
    <b v="0"/>
    <s v="theater/plays"/>
    <x v="3"/>
    <s v="indie rock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x v="700"/>
    <x v="704"/>
    <b v="0"/>
    <b v="0"/>
    <s v="music/indie rock"/>
    <x v="1"/>
    <s v="plays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x v="701"/>
    <x v="705"/>
    <b v="0"/>
    <b v="0"/>
    <s v="theater/plays"/>
    <x v="3"/>
    <s v="web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x v="702"/>
    <x v="706"/>
    <b v="0"/>
    <b v="0"/>
    <s v="technology/web"/>
    <x v="2"/>
    <s v="rock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x v="703"/>
    <x v="707"/>
    <b v="0"/>
    <b v="0"/>
    <s v="music/rock"/>
    <x v="1"/>
    <s v="plays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x v="431"/>
    <x v="709"/>
    <b v="0"/>
    <b v="0"/>
    <s v="theater/plays"/>
    <x v="3"/>
    <s v="animation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x v="705"/>
    <x v="710"/>
    <b v="0"/>
    <b v="0"/>
    <s v="film &amp; video/animation"/>
    <x v="4"/>
    <s v="plays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x v="706"/>
    <x v="711"/>
    <b v="0"/>
    <b v="1"/>
    <s v="theater/plays"/>
    <x v="3"/>
    <s v="drama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x v="707"/>
    <x v="712"/>
    <b v="0"/>
    <b v="1"/>
    <s v="film &amp; video/drama"/>
    <x v="4"/>
    <s v="plays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x v="708"/>
    <x v="70"/>
    <b v="0"/>
    <b v="0"/>
    <s v="theater/plays"/>
    <x v="3"/>
    <s v="animation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x v="709"/>
    <x v="713"/>
    <b v="0"/>
    <b v="1"/>
    <s v="film &amp; video/animation"/>
    <x v="4"/>
    <s v="rock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x v="710"/>
    <x v="714"/>
    <b v="0"/>
    <b v="0"/>
    <s v="music/rock"/>
    <x v="1"/>
    <s v="web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x v="711"/>
    <x v="715"/>
    <b v="0"/>
    <b v="0"/>
    <s v="technology/web"/>
    <x v="2"/>
    <s v="animation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x v="157"/>
    <x v="716"/>
    <b v="0"/>
    <b v="1"/>
    <s v="film &amp; video/animation"/>
    <x v="4"/>
    <s v="jazz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x v="630"/>
    <x v="717"/>
    <b v="0"/>
    <b v="1"/>
    <s v="music/jazz"/>
    <x v="1"/>
    <s v="rock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x v="712"/>
    <x v="718"/>
    <b v="0"/>
    <b v="0"/>
    <s v="music/rock"/>
    <x v="1"/>
    <s v="animation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x v="93"/>
    <x v="719"/>
    <b v="0"/>
    <b v="0"/>
    <s v="film &amp; video/animation"/>
    <x v="4"/>
    <s v="plays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x v="714"/>
    <x v="720"/>
    <b v="0"/>
    <b v="0"/>
    <s v="theater/plays"/>
    <x v="3"/>
    <s v="food trucks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x v="715"/>
    <x v="721"/>
    <b v="0"/>
    <b v="0"/>
    <s v="food/food trucks"/>
    <x v="0"/>
    <s v="plays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x v="716"/>
    <x v="722"/>
    <b v="0"/>
    <b v="1"/>
    <s v="theater/plays"/>
    <x v="3"/>
    <s v="nonfiction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x v="448"/>
    <x v="451"/>
    <b v="0"/>
    <b v="0"/>
    <s v="publishing/nonfiction"/>
    <x v="5"/>
    <s v="rock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x v="717"/>
    <x v="642"/>
    <b v="0"/>
    <b v="0"/>
    <s v="music/rock"/>
    <x v="1"/>
    <s v="drama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x v="718"/>
    <x v="723"/>
    <b v="0"/>
    <b v="0"/>
    <s v="film &amp; video/drama"/>
    <x v="4"/>
    <s v="mobile games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x v="719"/>
    <x v="724"/>
    <b v="0"/>
    <b v="1"/>
    <s v="games/mobile games"/>
    <x v="6"/>
    <s v="web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x v="720"/>
    <x v="725"/>
    <b v="0"/>
    <b v="0"/>
    <s v="technology/web"/>
    <x v="2"/>
    <s v="plays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x v="722"/>
    <x v="727"/>
    <b v="0"/>
    <b v="0"/>
    <s v="theater/plays"/>
    <x v="3"/>
    <s v="rock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560"/>
    <b v="0"/>
    <b v="0"/>
    <s v="music/rock"/>
    <x v="1"/>
    <s v="photography books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x v="704"/>
    <x v="339"/>
    <b v="0"/>
    <b v="0"/>
    <s v="photography/photography books"/>
    <x v="7"/>
    <s v="plays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x v="724"/>
    <x v="35"/>
    <b v="0"/>
    <b v="0"/>
    <s v="theater/plays"/>
    <x v="3"/>
    <s v="rock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x v="725"/>
    <x v="729"/>
    <b v="0"/>
    <b v="0"/>
    <s v="music/rock"/>
    <x v="1"/>
    <s v="documentary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x v="660"/>
    <x v="241"/>
    <b v="0"/>
    <b v="0"/>
    <s v="film &amp; video/documentary"/>
    <x v="4"/>
    <s v="drama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x v="726"/>
    <x v="730"/>
    <b v="0"/>
    <b v="1"/>
    <s v="film &amp; video/drama"/>
    <x v="4"/>
    <s v="plays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x v="727"/>
    <x v="322"/>
    <b v="0"/>
    <b v="1"/>
    <s v="theater/plays"/>
    <x v="3"/>
    <s v="food trucks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x v="728"/>
    <x v="731"/>
    <b v="0"/>
    <b v="0"/>
    <s v="food/food trucks"/>
    <x v="0"/>
    <s v="documentary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x v="729"/>
    <x v="732"/>
    <b v="0"/>
    <b v="0"/>
    <s v="film &amp; video/documentary"/>
    <x v="4"/>
    <s v="plays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x v="730"/>
    <x v="157"/>
    <b v="0"/>
    <b v="1"/>
    <s v="theater/plays"/>
    <x v="3"/>
    <s v="video games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x v="731"/>
    <x v="733"/>
    <b v="0"/>
    <b v="1"/>
    <s v="games/video games"/>
    <x v="6"/>
    <s v="nonfiction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x v="78"/>
    <x v="734"/>
    <b v="0"/>
    <b v="0"/>
    <s v="publishing/nonfiction"/>
    <x v="5"/>
    <s v="video games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x v="732"/>
    <x v="735"/>
    <b v="0"/>
    <b v="0"/>
    <s v="games/video games"/>
    <x v="6"/>
    <s v="rock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x v="734"/>
    <x v="737"/>
    <b v="0"/>
    <b v="0"/>
    <s v="music/rock"/>
    <x v="1"/>
    <s v="plays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x v="406"/>
    <x v="738"/>
    <b v="1"/>
    <b v="1"/>
    <s v="theater/plays"/>
    <x v="3"/>
    <s v="nonfiction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x v="735"/>
    <x v="739"/>
    <b v="0"/>
    <b v="1"/>
    <s v="publishing/nonfiction"/>
    <x v="5"/>
    <s v="plays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x v="736"/>
    <x v="740"/>
    <b v="0"/>
    <b v="1"/>
    <s v="theater/plays"/>
    <x v="3"/>
    <s v="video games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x v="737"/>
    <x v="697"/>
    <b v="1"/>
    <b v="0"/>
    <s v="games/video games"/>
    <x v="6"/>
    <s v="rock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x v="192"/>
    <x v="741"/>
    <b v="0"/>
    <b v="1"/>
    <s v="music/rock"/>
    <x v="1"/>
    <s v="documentary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x v="738"/>
    <x v="742"/>
    <b v="0"/>
    <b v="0"/>
    <s v="film &amp; video/documentary"/>
    <x v="4"/>
    <s v="rock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x v="613"/>
    <x v="744"/>
    <b v="1"/>
    <b v="1"/>
    <s v="music/rock"/>
    <x v="1"/>
    <s v="nonfiction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x v="740"/>
    <x v="269"/>
    <b v="0"/>
    <b v="1"/>
    <s v="publishing/nonfiction"/>
    <x v="5"/>
    <s v="shorts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x v="145"/>
    <x v="745"/>
    <b v="0"/>
    <b v="0"/>
    <s v="film &amp; video/shorts"/>
    <x v="4"/>
    <s v="plays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x v="741"/>
    <x v="746"/>
    <b v="0"/>
    <b v="1"/>
    <s v="theater/plays"/>
    <x v="3"/>
    <s v="drama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x v="742"/>
    <x v="747"/>
    <b v="0"/>
    <b v="1"/>
    <s v="film &amp; video/drama"/>
    <x v="4"/>
    <s v="plays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x v="744"/>
    <x v="330"/>
    <b v="0"/>
    <b v="0"/>
    <s v="theater/plays"/>
    <x v="3"/>
    <s v="photography books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x v="745"/>
    <x v="749"/>
    <b v="0"/>
    <b v="0"/>
    <s v="photography/photography books"/>
    <x v="7"/>
    <s v="translations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x v="747"/>
    <x v="751"/>
    <b v="0"/>
    <b v="0"/>
    <s v="publishing/translations"/>
    <x v="5"/>
    <s v="plays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x v="362"/>
    <x v="451"/>
    <b v="0"/>
    <b v="0"/>
    <s v="theater/plays"/>
    <x v="3"/>
    <s v="web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x v="748"/>
    <x v="752"/>
    <b v="0"/>
    <b v="0"/>
    <s v="technology/web"/>
    <x v="2"/>
    <s v="indie rock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x v="749"/>
    <x v="753"/>
    <b v="0"/>
    <b v="0"/>
    <s v="music/indie rock"/>
    <x v="1"/>
    <s v="jazz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x v="643"/>
    <x v="754"/>
    <b v="0"/>
    <b v="0"/>
    <s v="music/jazz"/>
    <x v="1"/>
    <s v="plays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x v="750"/>
    <x v="755"/>
    <b v="0"/>
    <b v="0"/>
    <s v="theater/plays"/>
    <x v="3"/>
    <s v="documentary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x v="751"/>
    <x v="756"/>
    <b v="0"/>
    <b v="1"/>
    <s v="film &amp; video/documentary"/>
    <x v="4"/>
    <s v="plays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x v="752"/>
    <x v="757"/>
    <b v="0"/>
    <b v="1"/>
    <s v="theater/plays"/>
    <x v="3"/>
    <s v="web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x v="753"/>
    <x v="758"/>
    <b v="0"/>
    <b v="0"/>
    <s v="technology/web"/>
    <x v="2"/>
    <s v="wearables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x v="754"/>
    <x v="759"/>
    <b v="0"/>
    <b v="0"/>
    <s v="technology/wearables"/>
    <x v="2"/>
    <s v="photography books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x v="755"/>
    <x v="760"/>
    <b v="0"/>
    <b v="0"/>
    <s v="photography/photography books"/>
    <x v="7"/>
    <s v="documentary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x v="756"/>
    <x v="761"/>
    <b v="0"/>
    <b v="0"/>
    <s v="film &amp; video/documentary"/>
    <x v="4"/>
    <s v="web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x v="758"/>
    <x v="762"/>
    <b v="1"/>
    <b v="1"/>
    <s v="technology/web"/>
    <x v="2"/>
    <s v="food trucks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x v="759"/>
    <x v="763"/>
    <b v="0"/>
    <b v="0"/>
    <s v="food/food trucks"/>
    <x v="0"/>
    <s v="drama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x v="760"/>
    <x v="764"/>
    <b v="0"/>
    <b v="0"/>
    <s v="film &amp; video/drama"/>
    <x v="4"/>
    <s v="indie rock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x v="761"/>
    <x v="765"/>
    <b v="0"/>
    <b v="1"/>
    <s v="music/indie rock"/>
    <x v="1"/>
    <s v="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539"/>
    <b v="1"/>
    <b v="0"/>
    <s v="music/rock"/>
    <x v="1"/>
    <s v="electric music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x v="444"/>
    <x v="766"/>
    <b v="0"/>
    <b v="0"/>
    <s v="music/electric music"/>
    <x v="1"/>
    <s v="video games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x v="763"/>
    <x v="422"/>
    <b v="0"/>
    <b v="1"/>
    <s v="games/video games"/>
    <x v="6"/>
    <s v="indie rock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x v="764"/>
    <x v="767"/>
    <b v="0"/>
    <b v="1"/>
    <s v="music/indie rock"/>
    <x v="1"/>
    <s v="fiction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x v="765"/>
    <x v="768"/>
    <b v="0"/>
    <b v="0"/>
    <s v="publishing/fiction"/>
    <x v="5"/>
    <s v="plays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x v="766"/>
    <x v="214"/>
    <b v="0"/>
    <b v="0"/>
    <s v="theater/plays"/>
    <x v="3"/>
    <s v="food trucks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x v="767"/>
    <x v="769"/>
    <b v="0"/>
    <b v="0"/>
    <s v="food/food trucks"/>
    <x v="0"/>
    <s v="shorts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x v="768"/>
    <x v="770"/>
    <b v="1"/>
    <b v="0"/>
    <s v="film &amp; video/shorts"/>
    <x v="4"/>
    <s v="food trucks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x v="769"/>
    <x v="771"/>
    <b v="1"/>
    <b v="0"/>
    <s v="food/food trucks"/>
    <x v="0"/>
    <s v="plays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x v="770"/>
    <x v="250"/>
    <b v="0"/>
    <b v="1"/>
    <s v="theater/plays"/>
    <x v="3"/>
    <s v="wearables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x v="771"/>
    <x v="772"/>
    <b v="0"/>
    <b v="1"/>
    <s v="technology/wearables"/>
    <x v="2"/>
    <s v="plays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x v="773"/>
    <x v="774"/>
    <b v="0"/>
    <b v="0"/>
    <s v="theater/plays"/>
    <x v="3"/>
    <s v="television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x v="774"/>
    <x v="331"/>
    <b v="0"/>
    <b v="1"/>
    <s v="film &amp; video/television"/>
    <x v="4"/>
    <s v="shorts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x v="775"/>
    <x v="775"/>
    <b v="0"/>
    <b v="0"/>
    <s v="film &amp; video/shorts"/>
    <x v="4"/>
    <s v="plays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x v="776"/>
    <x v="776"/>
    <b v="0"/>
    <b v="0"/>
    <s v="theater/plays"/>
    <x v="3"/>
    <s v="photography books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x v="777"/>
    <x v="777"/>
    <b v="0"/>
    <b v="0"/>
    <s v="photography/photography books"/>
    <x v="7"/>
    <s v="food trucks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x v="778"/>
    <x v="778"/>
    <b v="0"/>
    <b v="0"/>
    <s v="food/food trucks"/>
    <x v="0"/>
    <s v="plays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x v="779"/>
    <x v="779"/>
    <b v="0"/>
    <b v="0"/>
    <s v="theater/plays"/>
    <x v="3"/>
    <s v="drama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x v="780"/>
    <x v="780"/>
    <b v="0"/>
    <b v="0"/>
    <s v="film &amp; video/drama"/>
    <x v="4"/>
    <s v="plays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x v="535"/>
    <x v="782"/>
    <b v="0"/>
    <b v="1"/>
    <s v="theater/plays"/>
    <x v="3"/>
    <s v="science fiction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x v="270"/>
    <x v="783"/>
    <b v="0"/>
    <b v="0"/>
    <s v="film &amp; video/science fiction"/>
    <x v="4"/>
    <s v="photography books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x v="782"/>
    <x v="784"/>
    <b v="0"/>
    <b v="1"/>
    <s v="photography/photography books"/>
    <x v="7"/>
    <s v="rock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x v="783"/>
    <x v="785"/>
    <b v="0"/>
    <b v="0"/>
    <s v="music/rock"/>
    <x v="1"/>
    <s v="photography books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x v="784"/>
    <x v="229"/>
    <b v="0"/>
    <b v="0"/>
    <s v="photography/photography books"/>
    <x v="7"/>
    <s v="food trucks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x v="785"/>
    <x v="786"/>
    <b v="0"/>
    <b v="0"/>
    <s v="food/food trucks"/>
    <x v="0"/>
    <s v="metal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x v="786"/>
    <x v="787"/>
    <b v="0"/>
    <b v="0"/>
    <s v="music/metal"/>
    <x v="1"/>
    <s v="nonfiction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x v="787"/>
    <x v="341"/>
    <b v="0"/>
    <b v="0"/>
    <s v="publishing/nonfiction"/>
    <x v="5"/>
    <s v="electric music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x v="788"/>
    <x v="788"/>
    <b v="0"/>
    <b v="0"/>
    <s v="music/electric music"/>
    <x v="1"/>
    <s v="plays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x v="789"/>
    <x v="790"/>
    <b v="0"/>
    <b v="0"/>
    <s v="theater/plays"/>
    <x v="3"/>
    <s v="shorts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x v="790"/>
    <x v="791"/>
    <b v="0"/>
    <b v="0"/>
    <s v="film &amp; video/shorts"/>
    <x v="4"/>
    <s v="plays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x v="792"/>
    <x v="556"/>
    <b v="0"/>
    <b v="0"/>
    <s v="theater/plays"/>
    <x v="3"/>
    <s v="indie rock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x v="793"/>
    <x v="488"/>
    <b v="0"/>
    <b v="0"/>
    <s v="music/indie rock"/>
    <x v="1"/>
    <s v="plays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x v="795"/>
    <x v="793"/>
    <b v="0"/>
    <b v="0"/>
    <s v="theater/plays"/>
    <x v="3"/>
    <s v="electric music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x v="796"/>
    <x v="794"/>
    <b v="0"/>
    <b v="1"/>
    <s v="music/electric music"/>
    <x v="1"/>
    <s v="indie rock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x v="797"/>
    <x v="138"/>
    <b v="0"/>
    <b v="0"/>
    <s v="music/indie rock"/>
    <x v="1"/>
    <s v="documentary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x v="798"/>
    <x v="795"/>
    <b v="0"/>
    <b v="0"/>
    <s v="film &amp; video/documentary"/>
    <x v="4"/>
    <s v="translations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x v="799"/>
    <x v="796"/>
    <b v="0"/>
    <b v="0"/>
    <s v="publishing/translations"/>
    <x v="5"/>
    <s v="documentary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x v="800"/>
    <x v="797"/>
    <b v="0"/>
    <b v="1"/>
    <s v="film &amp; video/documentary"/>
    <x v="4"/>
    <s v="television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x v="801"/>
    <x v="798"/>
    <b v="0"/>
    <b v="1"/>
    <s v="film &amp; video/television"/>
    <x v="4"/>
    <s v="plays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x v="802"/>
    <x v="799"/>
    <b v="0"/>
    <b v="0"/>
    <s v="theater/plays"/>
    <x v="3"/>
    <s v="food trucks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x v="803"/>
    <x v="800"/>
    <b v="0"/>
    <b v="1"/>
    <s v="food/food trucks"/>
    <x v="0"/>
    <s v="plays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x v="212"/>
    <x v="368"/>
    <b v="0"/>
    <b v="0"/>
    <s v="theater/plays"/>
    <x v="3"/>
    <s v="documentary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x v="804"/>
    <x v="801"/>
    <b v="0"/>
    <b v="0"/>
    <s v="film &amp; video/documentary"/>
    <x v="4"/>
    <s v="jazz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x v="805"/>
    <x v="802"/>
    <b v="0"/>
    <b v="0"/>
    <s v="music/jazz"/>
    <x v="1"/>
    <s v="web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x v="806"/>
    <x v="803"/>
    <b v="0"/>
    <b v="1"/>
    <s v="technology/web"/>
    <x v="2"/>
    <s v="rock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x v="807"/>
    <x v="482"/>
    <b v="0"/>
    <b v="1"/>
    <s v="music/rock"/>
    <x v="1"/>
    <s v="web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x v="722"/>
    <x v="496"/>
    <b v="0"/>
    <b v="0"/>
    <s v="technology/web"/>
    <x v="2"/>
    <s v="nonfiction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x v="477"/>
    <x v="804"/>
    <b v="0"/>
    <b v="1"/>
    <s v="publishing/nonfiction"/>
    <x v="5"/>
    <s v="radio &amp; podcasts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x v="259"/>
    <x v="805"/>
    <b v="0"/>
    <b v="0"/>
    <s v="publishing/radio &amp; podcasts"/>
    <x v="5"/>
    <s v="plays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x v="9"/>
    <x v="806"/>
    <b v="0"/>
    <b v="0"/>
    <s v="theater/plays"/>
    <x v="3"/>
    <s v="documentary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x v="808"/>
    <x v="807"/>
    <b v="1"/>
    <b v="1"/>
    <s v="film &amp; video/documentary"/>
    <x v="4"/>
    <s v="plays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x v="809"/>
    <x v="808"/>
    <b v="0"/>
    <b v="0"/>
    <s v="theater/plays"/>
    <x v="3"/>
    <s v="video games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x v="444"/>
    <x v="104"/>
    <b v="0"/>
    <b v="0"/>
    <s v="games/video games"/>
    <x v="6"/>
    <s v="plays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x v="810"/>
    <x v="810"/>
    <b v="0"/>
    <b v="0"/>
    <s v="theater/plays"/>
    <x v="3"/>
    <s v="web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x v="811"/>
    <x v="811"/>
    <b v="1"/>
    <b v="0"/>
    <s v="technology/web"/>
    <x v="2"/>
    <s v="drama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x v="813"/>
    <x v="813"/>
    <b v="0"/>
    <b v="0"/>
    <s v="film &amp; video/drama"/>
    <x v="4"/>
    <s v="plays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x v="814"/>
    <x v="814"/>
    <b v="0"/>
    <b v="0"/>
    <s v="theater/plays"/>
    <x v="3"/>
    <s v="television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x v="80"/>
    <x v="815"/>
    <b v="0"/>
    <b v="0"/>
    <s v="film &amp; video/television"/>
    <x v="4"/>
    <s v="photography books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x v="815"/>
    <x v="414"/>
    <b v="0"/>
    <b v="0"/>
    <s v="photography/photography books"/>
    <x v="7"/>
    <s v="shorts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x v="816"/>
    <x v="816"/>
    <b v="0"/>
    <b v="1"/>
    <s v="film &amp; video/shorts"/>
    <x v="4"/>
    <s v="radio &amp; podcasts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x v="474"/>
    <x v="82"/>
    <b v="0"/>
    <b v="0"/>
    <s v="publishing/radio &amp; podcasts"/>
    <x v="5"/>
    <s v="plays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x v="817"/>
    <x v="817"/>
    <b v="0"/>
    <b v="1"/>
    <s v="theater/plays"/>
    <x v="3"/>
    <s v="animation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x v="818"/>
    <x v="818"/>
    <b v="1"/>
    <b v="0"/>
    <s v="film &amp; video/animation"/>
    <x v="4"/>
    <s v="web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x v="819"/>
    <x v="819"/>
    <b v="0"/>
    <b v="0"/>
    <s v="technology/web"/>
    <x v="2"/>
    <s v="world music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x v="609"/>
    <x v="320"/>
    <b v="0"/>
    <b v="1"/>
    <s v="music/world music"/>
    <x v="1"/>
    <s v="plays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x v="821"/>
    <x v="822"/>
    <b v="0"/>
    <b v="0"/>
    <s v="theater/plays"/>
    <x v="3"/>
    <s v="food trucks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x v="151"/>
    <x v="823"/>
    <b v="0"/>
    <b v="0"/>
    <s v="food/food trucks"/>
    <x v="0"/>
    <s v="plays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x v="822"/>
    <x v="824"/>
    <b v="0"/>
    <b v="0"/>
    <s v="theater/plays"/>
    <x v="3"/>
    <s v="web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x v="823"/>
    <x v="497"/>
    <b v="0"/>
    <b v="0"/>
    <s v="technology/web"/>
    <x v="2"/>
    <s v="plays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x v="826"/>
    <x v="827"/>
    <b v="0"/>
    <b v="1"/>
    <s v="theater/plays"/>
    <x v="3"/>
    <s v="rock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x v="827"/>
    <x v="828"/>
    <b v="0"/>
    <b v="0"/>
    <s v="music/rock"/>
    <x v="1"/>
    <s v="plays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x v="831"/>
    <x v="831"/>
    <b v="1"/>
    <b v="0"/>
    <s v="theater/plays"/>
    <x v="3"/>
    <s v="documentary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x v="832"/>
    <x v="832"/>
    <b v="0"/>
    <b v="0"/>
    <s v="film &amp; video/documentary"/>
    <x v="4"/>
    <s v="fiction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x v="833"/>
    <x v="833"/>
    <b v="0"/>
    <b v="1"/>
    <s v="publishing/fiction"/>
    <x v="5"/>
    <s v="video games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x v="834"/>
    <x v="834"/>
    <b v="0"/>
    <b v="1"/>
    <s v="games/video games"/>
    <x v="6"/>
    <s v="web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x v="835"/>
    <x v="835"/>
    <b v="0"/>
    <b v="0"/>
    <s v="technology/web"/>
    <x v="2"/>
    <s v="plays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x v="837"/>
    <x v="611"/>
    <b v="0"/>
    <b v="0"/>
    <s v="theater/plays"/>
    <x v="3"/>
    <s v="food trucks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x v="219"/>
    <x v="837"/>
    <b v="0"/>
    <b v="0"/>
    <s v="food/food trucks"/>
    <x v="0"/>
    <s v="photography books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x v="838"/>
    <x v="838"/>
    <b v="1"/>
    <b v="0"/>
    <s v="photography/photography books"/>
    <x v="7"/>
    <s v="plays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x v="840"/>
    <x v="216"/>
    <b v="0"/>
    <b v="0"/>
    <s v="theater/plays"/>
    <x v="3"/>
    <s v="documentary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x v="841"/>
    <x v="840"/>
    <b v="1"/>
    <b v="1"/>
    <s v="film &amp; video/documentary"/>
    <x v="4"/>
    <s v="web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x v="842"/>
    <x v="133"/>
    <b v="0"/>
    <b v="0"/>
    <s v="technology/web"/>
    <x v="2"/>
    <s v="plays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x v="843"/>
    <x v="354"/>
    <b v="0"/>
    <b v="1"/>
    <s v="theater/plays"/>
    <x v="3"/>
    <s v="rock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x v="844"/>
    <x v="721"/>
    <b v="0"/>
    <b v="1"/>
    <s v="music/rock"/>
    <x v="1"/>
    <s v="documentary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x v="845"/>
    <x v="841"/>
    <b v="0"/>
    <b v="0"/>
    <s v="film &amp; video/documentary"/>
    <x v="4"/>
    <s v="science fiction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x v="846"/>
    <x v="842"/>
    <b v="0"/>
    <b v="1"/>
    <s v="film &amp; video/science fiction"/>
    <x v="4"/>
    <s v="web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x v="110"/>
    <x v="843"/>
    <b v="0"/>
    <b v="0"/>
    <s v="technology/web"/>
    <x v="2"/>
    <s v="plays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x v="847"/>
    <x v="844"/>
    <b v="0"/>
    <b v="0"/>
    <s v="theater/plays"/>
    <x v="3"/>
    <s v="science fiction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x v="848"/>
    <x v="845"/>
    <b v="0"/>
    <b v="0"/>
    <s v="film &amp; video/science fiction"/>
    <x v="4"/>
    <s v="plays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x v="849"/>
    <x v="846"/>
    <b v="0"/>
    <b v="0"/>
    <s v="theater/plays"/>
    <x v="3"/>
    <s v="animation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x v="780"/>
    <x v="847"/>
    <b v="0"/>
    <b v="0"/>
    <s v="film &amp; video/animation"/>
    <x v="4"/>
    <s v="translations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x v="140"/>
    <x v="688"/>
    <b v="0"/>
    <b v="0"/>
    <s v="publishing/translations"/>
    <x v="5"/>
    <s v="web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x v="850"/>
    <x v="848"/>
    <b v="0"/>
    <b v="0"/>
    <s v="technology/web"/>
    <x v="2"/>
    <s v="translations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x v="851"/>
    <x v="248"/>
    <b v="0"/>
    <b v="0"/>
    <s v="publishing/translations"/>
    <x v="5"/>
    <s v="food trucks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x v="852"/>
    <x v="849"/>
    <b v="0"/>
    <b v="0"/>
    <s v="food/food trucks"/>
    <x v="0"/>
    <s v="photography books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x v="853"/>
    <x v="850"/>
    <b v="0"/>
    <b v="1"/>
    <s v="photography/photography books"/>
    <x v="7"/>
    <s v="plays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x v="854"/>
    <x v="851"/>
    <b v="0"/>
    <b v="0"/>
    <s v="theater/plays"/>
    <x v="3"/>
    <s v="rock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x v="67"/>
    <x v="852"/>
    <b v="0"/>
    <b v="0"/>
    <s v="music/rock"/>
    <x v="1"/>
    <s v="plays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x v="855"/>
    <x v="853"/>
    <b v="0"/>
    <b v="0"/>
    <s v="theater/plays"/>
    <x v="3"/>
    <s v="world music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x v="107"/>
    <x v="104"/>
    <b v="0"/>
    <b v="0"/>
    <s v="music/world music"/>
    <x v="1"/>
    <s v="food trucks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x v="344"/>
    <x v="854"/>
    <b v="0"/>
    <b v="0"/>
    <s v="food/food trucks"/>
    <x v="0"/>
    <s v="plays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x v="857"/>
    <x v="856"/>
    <b v="0"/>
    <b v="0"/>
    <s v="theater/plays"/>
    <x v="3"/>
    <s v="television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x v="858"/>
    <x v="857"/>
    <b v="0"/>
    <b v="0"/>
    <s v="film &amp; video/television"/>
    <x v="4"/>
    <s v="web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x v="859"/>
    <x v="858"/>
    <b v="0"/>
    <b v="1"/>
    <s v="technology/web"/>
    <x v="2"/>
    <s v="plays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x v="860"/>
    <x v="859"/>
    <b v="0"/>
    <b v="1"/>
    <s v="theater/plays"/>
    <x v="3"/>
    <s v="indie rock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x v="170"/>
    <x v="860"/>
    <b v="0"/>
    <b v="0"/>
    <s v="music/indie rock"/>
    <x v="1"/>
    <s v="plays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x v="862"/>
    <x v="65"/>
    <b v="0"/>
    <b v="1"/>
    <s v="theater/plays"/>
    <x v="3"/>
    <s v="food trucks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x v="863"/>
    <x v="861"/>
    <b v="0"/>
    <b v="0"/>
    <s v="food/food trucks"/>
    <x v="0"/>
    <s v="video games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x v="864"/>
    <x v="862"/>
    <b v="0"/>
    <b v="0"/>
    <s v="games/video games"/>
    <x v="6"/>
    <s v="plays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x v="527"/>
    <x v="454"/>
    <b v="0"/>
    <b v="0"/>
    <s v="theater/plays"/>
    <x v="3"/>
    <s v="nonfiction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x v="865"/>
    <x v="863"/>
    <b v="1"/>
    <b v="0"/>
    <s v="publishing/nonfiction"/>
    <x v="5"/>
    <s v="web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x v="866"/>
    <x v="864"/>
    <b v="0"/>
    <b v="0"/>
    <s v="technology/web"/>
    <x v="2"/>
    <s v="documentary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x v="868"/>
    <x v="866"/>
    <b v="0"/>
    <b v="0"/>
    <s v="film &amp; video/documentary"/>
    <x v="4"/>
    <s v="plays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x v="105"/>
    <x v="867"/>
    <b v="0"/>
    <b v="0"/>
    <s v="theater/plays"/>
    <x v="3"/>
    <s v="rock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x v="253"/>
    <x v="296"/>
    <b v="0"/>
    <b v="0"/>
    <s v="music/rock"/>
    <x v="1"/>
    <s v="documentary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x v="869"/>
    <x v="869"/>
    <b v="0"/>
    <b v="0"/>
    <s v="film &amp; video/documentary"/>
    <x v="4"/>
    <s v="radio &amp; podcasts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x v="864"/>
    <x v="274"/>
    <b v="0"/>
    <b v="0"/>
    <s v="publishing/radio &amp; podcasts"/>
    <x v="5"/>
    <s v="translations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x v="843"/>
    <x v="354"/>
    <b v="0"/>
    <b v="0"/>
    <s v="publishing/translations"/>
    <x v="5"/>
    <s v="drama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x v="289"/>
    <x v="870"/>
    <b v="0"/>
    <b v="1"/>
    <s v="film &amp; video/drama"/>
    <x v="4"/>
    <s v="rock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x v="870"/>
    <x v="871"/>
    <b v="0"/>
    <b v="1"/>
    <s v="music/rock"/>
    <x v="1"/>
    <s v="drama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x v="871"/>
    <x v="98"/>
    <b v="0"/>
    <b v="1"/>
    <s v="film &amp; video/drama"/>
    <x v="4"/>
    <s v="photography books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x v="872"/>
    <x v="872"/>
    <b v="0"/>
    <b v="1"/>
    <s v="photography/photography books"/>
    <x v="7"/>
    <s v="translations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x v="873"/>
    <x v="873"/>
    <b v="0"/>
    <b v="1"/>
    <s v="publishing/translations"/>
    <x v="5"/>
    <s v="food trucks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x v="874"/>
    <x v="526"/>
    <b v="0"/>
    <b v="1"/>
    <s v="food/food trucks"/>
    <x v="0"/>
    <s v="plays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x v="876"/>
    <x v="875"/>
    <b v="0"/>
    <b v="0"/>
    <s v="theater/plays"/>
    <x v="3"/>
    <s v="indie rock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x v="877"/>
    <x v="876"/>
    <b v="0"/>
    <b v="1"/>
    <s v="music/indie rock"/>
    <x v="1"/>
    <s v="food trucks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x v="878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843A-E641-4513-8A49-E3693CDA3F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ortType="descending" countASubtotal="1">
      <items count="6">
        <item x="4"/>
        <item x="1"/>
        <item x="2"/>
        <item x="0"/>
        <item x="3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7">
        <item x="9"/>
        <item x="23"/>
        <item x="3"/>
        <item x="5"/>
        <item x="4"/>
        <item x="12"/>
        <item x="14"/>
        <item x="6"/>
        <item x="17"/>
        <item x="16"/>
        <item x="20"/>
        <item x="8"/>
        <item x="13"/>
        <item x="2"/>
        <item x="15"/>
        <item x="0"/>
        <item x="22"/>
        <item x="11"/>
        <item x="19"/>
        <item x="18"/>
        <item x="10"/>
        <item x="7"/>
        <item x="1"/>
        <item x="21"/>
        <item x="24"/>
        <item x="25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AB3D7-D9E2-4396-8538-61ED5EF7F54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56C8B-A860-42C8-A72D-3CC0F597A7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32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7">
        <item x="9"/>
        <item x="23"/>
        <item x="3"/>
        <item x="5"/>
        <item x="4"/>
        <item x="12"/>
        <item x="14"/>
        <item x="6"/>
        <item x="17"/>
        <item x="16"/>
        <item x="20"/>
        <item x="8"/>
        <item x="13"/>
        <item x="2"/>
        <item x="15"/>
        <item x="0"/>
        <item x="22"/>
        <item x="11"/>
        <item x="19"/>
        <item x="18"/>
        <item x="10"/>
        <item x="7"/>
        <item x="1"/>
        <item x="21"/>
        <item x="24"/>
        <item x="25"/>
        <item t="default"/>
      </items>
    </pivotField>
  </pivotFields>
  <rowFields count="1">
    <field x="1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3C7AD-8B33-439A-9B3F-A8BBE6C9DC70}" name="Table1" displayName="Table1" ref="A1:R11" totalsRowShown="0">
  <autoFilter ref="A1:R11" xr:uid="{6333C7AD-8B33-439A-9B3F-A8BBE6C9DC70}"/>
  <tableColumns count="18">
    <tableColumn id="1" xr3:uid="{E3CD3476-E91D-4094-80DA-ECF866B14237}" name="id"/>
    <tableColumn id="2" xr3:uid="{99E04B14-0C11-4FD6-B55F-93E428E094ED}" name="name"/>
    <tableColumn id="3" xr3:uid="{AC1AAAE6-CB66-4A01-8531-5F03C00C6934}" name="blurb"/>
    <tableColumn id="4" xr3:uid="{E7BEB822-5DD7-42F8-9E54-E9E17547001D}" name="goal"/>
    <tableColumn id="5" xr3:uid="{710AC89B-E85C-427E-A61E-6A435F237E65}" name="pledged"/>
    <tableColumn id="6" xr3:uid="{0B55DE66-07A8-4AB2-B3AB-1E5429CFFA36}" name="Percent Funded"/>
    <tableColumn id="7" xr3:uid="{5435B06E-5482-480E-ABF1-B6DB5B3217C5}" name="outcome"/>
    <tableColumn id="8" xr3:uid="{B449FF67-2670-4A77-8585-350205569D93}" name="Average Donations"/>
    <tableColumn id="9" xr3:uid="{FEE34769-ABCE-4C4D-A4EA-B987BE525D87}" name="backers_count"/>
    <tableColumn id="10" xr3:uid="{5777A232-8211-47EB-B98C-D1DE2D08FF2E}" name="country"/>
    <tableColumn id="11" xr3:uid="{E1DCF98F-114A-4E26-8884-BA7749F89123}" name="currency"/>
    <tableColumn id="12" xr3:uid="{3A2E253C-BC8F-4B75-9C9B-93A7D04C99BF}" name="launched_at"/>
    <tableColumn id="13" xr3:uid="{6BD7577B-8B9F-42E6-B81F-8D05A9858B85}" name="deadline"/>
    <tableColumn id="14" xr3:uid="{47343D1F-7511-41EF-AAAF-33ED2CB9B133}" name="staff_pick"/>
    <tableColumn id="15" xr3:uid="{90FEC120-1C8A-40B4-A356-84677B61D5A6}" name="spotlight"/>
    <tableColumn id="16" xr3:uid="{4A9B912A-47E6-4493-8680-6D540AEB87A6}" name="category &amp; sub-category"/>
    <tableColumn id="17" xr3:uid="{C118B8DF-2E7B-4FB0-9BF8-77ECFD7844F3}" name="Parent Category"/>
    <tableColumn id="18" xr3:uid="{AFC9877B-B715-4018-B32A-22BED3135EA1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E34F-003A-474E-BBDE-0D95081DD1F9}">
  <dimension ref="A2:F15"/>
  <sheetViews>
    <sheetView workbookViewId="0">
      <selection activeCell="D26" sqref="D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3.875" bestFit="1" customWidth="1"/>
    <col min="4" max="4" width="5.625" bestFit="1" customWidth="1"/>
    <col min="5" max="5" width="8.375" bestFit="1" customWidth="1"/>
    <col min="6" max="7" width="11" bestFit="1" customWidth="1"/>
  </cols>
  <sheetData>
    <row r="2" spans="1:6" x14ac:dyDescent="0.25">
      <c r="A2" s="9" t="s">
        <v>6</v>
      </c>
      <c r="B2" t="s">
        <v>2036</v>
      </c>
    </row>
    <row r="4" spans="1:6" x14ac:dyDescent="0.25">
      <c r="A4" s="9" t="s">
        <v>2034</v>
      </c>
      <c r="B4" s="9" t="s">
        <v>2035</v>
      </c>
    </row>
    <row r="5" spans="1:6" x14ac:dyDescent="0.25">
      <c r="A5" s="9" t="s">
        <v>2032</v>
      </c>
      <c r="B5" t="s">
        <v>20</v>
      </c>
      <c r="C5" t="s">
        <v>47</v>
      </c>
      <c r="D5" t="s">
        <v>14</v>
      </c>
      <c r="E5" t="s">
        <v>74</v>
      </c>
      <c r="F5" t="s">
        <v>2033</v>
      </c>
    </row>
    <row r="6" spans="1:6" x14ac:dyDescent="0.25">
      <c r="A6" s="10" t="s">
        <v>2037</v>
      </c>
      <c r="B6">
        <v>102</v>
      </c>
      <c r="C6">
        <v>5</v>
      </c>
      <c r="D6">
        <v>60</v>
      </c>
      <c r="E6">
        <v>11</v>
      </c>
      <c r="F6">
        <v>178</v>
      </c>
    </row>
    <row r="7" spans="1:6" x14ac:dyDescent="0.25">
      <c r="A7" s="10" t="s">
        <v>2038</v>
      </c>
      <c r="B7">
        <v>22</v>
      </c>
      <c r="D7">
        <v>20</v>
      </c>
      <c r="E7">
        <v>4</v>
      </c>
      <c r="F7">
        <v>46</v>
      </c>
    </row>
    <row r="8" spans="1:6" x14ac:dyDescent="0.25">
      <c r="A8" s="10" t="s">
        <v>2039</v>
      </c>
      <c r="B8">
        <v>21</v>
      </c>
      <c r="C8">
        <v>3</v>
      </c>
      <c r="D8">
        <v>23</v>
      </c>
      <c r="E8">
        <v>1</v>
      </c>
      <c r="F8">
        <v>48</v>
      </c>
    </row>
    <row r="9" spans="1:6" x14ac:dyDescent="0.25">
      <c r="A9" s="10" t="s">
        <v>2040</v>
      </c>
      <c r="B9">
        <v>4</v>
      </c>
      <c r="F9">
        <v>4</v>
      </c>
    </row>
    <row r="10" spans="1:6" x14ac:dyDescent="0.25">
      <c r="A10" s="10" t="s">
        <v>2041</v>
      </c>
      <c r="B10">
        <v>99</v>
      </c>
      <c r="D10">
        <v>66</v>
      </c>
      <c r="E10">
        <v>10</v>
      </c>
      <c r="F10">
        <v>175</v>
      </c>
    </row>
    <row r="11" spans="1:6" x14ac:dyDescent="0.25">
      <c r="A11" s="10" t="s">
        <v>2042</v>
      </c>
      <c r="B11">
        <v>26</v>
      </c>
      <c r="C11">
        <v>1</v>
      </c>
      <c r="D11">
        <v>11</v>
      </c>
      <c r="E11">
        <v>4</v>
      </c>
      <c r="F11">
        <v>42</v>
      </c>
    </row>
    <row r="12" spans="1:6" x14ac:dyDescent="0.25">
      <c r="A12" s="10" t="s">
        <v>2043</v>
      </c>
      <c r="B12">
        <v>40</v>
      </c>
      <c r="C12">
        <v>1</v>
      </c>
      <c r="D12">
        <v>24</v>
      </c>
      <c r="E12">
        <v>2</v>
      </c>
      <c r="F12">
        <v>67</v>
      </c>
    </row>
    <row r="13" spans="1:6" x14ac:dyDescent="0.25">
      <c r="A13" s="10" t="s">
        <v>2044</v>
      </c>
      <c r="B13">
        <v>64</v>
      </c>
      <c r="C13">
        <v>2</v>
      </c>
      <c r="D13">
        <v>28</v>
      </c>
      <c r="E13">
        <v>2</v>
      </c>
      <c r="F13">
        <v>96</v>
      </c>
    </row>
    <row r="14" spans="1:6" x14ac:dyDescent="0.25">
      <c r="A14" s="10" t="s">
        <v>2045</v>
      </c>
      <c r="B14">
        <v>187</v>
      </c>
      <c r="C14">
        <v>2</v>
      </c>
      <c r="D14">
        <v>132</v>
      </c>
      <c r="E14">
        <v>23</v>
      </c>
      <c r="F14">
        <v>344</v>
      </c>
    </row>
    <row r="15" spans="1:6" x14ac:dyDescent="0.25">
      <c r="A15" s="10" t="s">
        <v>2033</v>
      </c>
      <c r="B15">
        <v>565</v>
      </c>
      <c r="C15">
        <v>14</v>
      </c>
      <c r="D15">
        <v>364</v>
      </c>
      <c r="E15">
        <v>57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BCD-3614-4435-A848-C64C22D3E5E7}">
  <dimension ref="A1:R11"/>
  <sheetViews>
    <sheetView workbookViewId="0">
      <selection activeCell="F26" sqref="F26"/>
    </sheetView>
  </sheetViews>
  <sheetFormatPr defaultRowHeight="15.75" x14ac:dyDescent="0.25"/>
  <cols>
    <col min="5" max="5" width="9.625" customWidth="1"/>
    <col min="6" max="6" width="16.25" customWidth="1"/>
    <col min="7" max="7" width="10.375" customWidth="1"/>
    <col min="8" max="8" width="19" customWidth="1"/>
    <col min="9" max="9" width="15.25" customWidth="1"/>
    <col min="10" max="10" width="9.5" customWidth="1"/>
    <col min="11" max="11" width="10.25" customWidth="1"/>
    <col min="12" max="12" width="13.375" customWidth="1"/>
    <col min="13" max="13" width="10.125" customWidth="1"/>
    <col min="14" max="14" width="11" customWidth="1"/>
    <col min="15" max="15" width="10.375" customWidth="1"/>
    <col min="16" max="16" width="23.75" customWidth="1"/>
    <col min="17" max="17" width="16.625" customWidth="1"/>
    <col min="18" max="18" width="14.25" customWidth="1"/>
  </cols>
  <sheetData>
    <row r="1" spans="1:18" x14ac:dyDescent="0.25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2030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2082</v>
      </c>
    </row>
    <row r="2" spans="1:18" x14ac:dyDescent="0.25">
      <c r="A2">
        <v>893</v>
      </c>
      <c r="B2" t="s">
        <v>1818</v>
      </c>
      <c r="C2" t="s">
        <v>1819</v>
      </c>
      <c r="D2">
        <v>8400</v>
      </c>
      <c r="E2">
        <v>10770</v>
      </c>
      <c r="F2">
        <v>1.2821428571428573</v>
      </c>
      <c r="G2" t="s">
        <v>20</v>
      </c>
      <c r="H2">
        <v>54.120603015075375</v>
      </c>
      <c r="I2">
        <v>199</v>
      </c>
      <c r="J2" t="s">
        <v>107</v>
      </c>
      <c r="K2" t="s">
        <v>108</v>
      </c>
      <c r="L2">
        <v>1434344400</v>
      </c>
      <c r="M2">
        <v>1434690000</v>
      </c>
      <c r="N2" t="b">
        <v>0</v>
      </c>
      <c r="O2" t="b">
        <v>1</v>
      </c>
      <c r="P2" t="s">
        <v>42</v>
      </c>
      <c r="Q2" t="s">
        <v>2037</v>
      </c>
      <c r="R2" t="s">
        <v>2046</v>
      </c>
    </row>
    <row r="3" spans="1:18" x14ac:dyDescent="0.25">
      <c r="A3">
        <v>862</v>
      </c>
      <c r="B3" t="s">
        <v>1756</v>
      </c>
      <c r="C3" t="s">
        <v>1757</v>
      </c>
      <c r="D3">
        <v>3500</v>
      </c>
      <c r="E3">
        <v>6560</v>
      </c>
      <c r="F3">
        <v>1.8742857142857143</v>
      </c>
      <c r="G3" t="s">
        <v>20</v>
      </c>
      <c r="H3">
        <v>77.17647058823529</v>
      </c>
      <c r="I3">
        <v>85</v>
      </c>
      <c r="J3" t="s">
        <v>21</v>
      </c>
      <c r="K3" t="s">
        <v>22</v>
      </c>
      <c r="L3">
        <v>1312174800</v>
      </c>
      <c r="M3">
        <v>1312520400</v>
      </c>
      <c r="N3" t="b">
        <v>0</v>
      </c>
      <c r="O3" t="b">
        <v>0</v>
      </c>
      <c r="P3" t="s">
        <v>33</v>
      </c>
      <c r="Q3" t="s">
        <v>2045</v>
      </c>
      <c r="R3" t="s">
        <v>2046</v>
      </c>
    </row>
    <row r="4" spans="1:18" x14ac:dyDescent="0.25">
      <c r="A4">
        <v>687</v>
      </c>
      <c r="B4" t="s">
        <v>1413</v>
      </c>
      <c r="C4" t="s">
        <v>1414</v>
      </c>
      <c r="D4">
        <v>1500</v>
      </c>
      <c r="E4">
        <v>13980</v>
      </c>
      <c r="F4">
        <v>9.32</v>
      </c>
      <c r="G4" t="s">
        <v>20</v>
      </c>
      <c r="H4">
        <v>51.970260223048328</v>
      </c>
      <c r="I4">
        <v>269</v>
      </c>
      <c r="J4" t="s">
        <v>21</v>
      </c>
      <c r="K4" t="s">
        <v>22</v>
      </c>
      <c r="L4">
        <v>1489298400</v>
      </c>
      <c r="M4">
        <v>1489554000</v>
      </c>
      <c r="N4" t="b">
        <v>0</v>
      </c>
      <c r="O4" t="b">
        <v>0</v>
      </c>
      <c r="P4" t="s">
        <v>33</v>
      </c>
      <c r="Q4" t="s">
        <v>2045</v>
      </c>
      <c r="R4" t="s">
        <v>2046</v>
      </c>
    </row>
    <row r="5" spans="1:18" x14ac:dyDescent="0.25">
      <c r="A5">
        <v>512</v>
      </c>
      <c r="B5" t="s">
        <v>1070</v>
      </c>
      <c r="C5" t="s">
        <v>1071</v>
      </c>
      <c r="D5">
        <v>9100</v>
      </c>
      <c r="E5">
        <v>12678</v>
      </c>
      <c r="F5">
        <v>1.3931868131868133</v>
      </c>
      <c r="G5" t="s">
        <v>20</v>
      </c>
      <c r="H5">
        <v>53.046025104602514</v>
      </c>
      <c r="I5">
        <v>239</v>
      </c>
      <c r="J5" t="s">
        <v>21</v>
      </c>
      <c r="K5" t="s">
        <v>22</v>
      </c>
      <c r="L5">
        <v>1404536400</v>
      </c>
      <c r="M5">
        <v>1404622800</v>
      </c>
      <c r="N5" t="b">
        <v>0</v>
      </c>
      <c r="O5" t="b">
        <v>1</v>
      </c>
      <c r="P5" t="s">
        <v>89</v>
      </c>
      <c r="Q5" t="s">
        <v>2039</v>
      </c>
      <c r="R5" t="s">
        <v>2046</v>
      </c>
    </row>
    <row r="6" spans="1:18" x14ac:dyDescent="0.25">
      <c r="A6">
        <v>473</v>
      </c>
      <c r="B6" t="s">
        <v>993</v>
      </c>
      <c r="C6" t="s">
        <v>994</v>
      </c>
      <c r="D6">
        <v>5000</v>
      </c>
      <c r="E6">
        <v>8907</v>
      </c>
      <c r="F6">
        <v>1.7814000000000001</v>
      </c>
      <c r="G6" t="s">
        <v>20</v>
      </c>
      <c r="H6">
        <v>84.028301886792448</v>
      </c>
      <c r="I6">
        <v>106</v>
      </c>
      <c r="J6" t="s">
        <v>21</v>
      </c>
      <c r="K6" t="s">
        <v>22</v>
      </c>
      <c r="L6">
        <v>1529989200</v>
      </c>
      <c r="M6">
        <v>1530075600</v>
      </c>
      <c r="N6" t="b">
        <v>0</v>
      </c>
      <c r="O6" t="b">
        <v>0</v>
      </c>
      <c r="P6" t="s">
        <v>50</v>
      </c>
      <c r="Q6" t="s">
        <v>2041</v>
      </c>
      <c r="R6" t="s">
        <v>2046</v>
      </c>
    </row>
    <row r="7" spans="1:18" x14ac:dyDescent="0.25">
      <c r="A7">
        <v>439</v>
      </c>
      <c r="B7" t="s">
        <v>927</v>
      </c>
      <c r="C7" t="s">
        <v>928</v>
      </c>
      <c r="D7">
        <v>28400</v>
      </c>
      <c r="E7">
        <v>100900</v>
      </c>
      <c r="F7">
        <v>3.5528169014084505</v>
      </c>
      <c r="G7" t="s">
        <v>20</v>
      </c>
      <c r="H7">
        <v>44.003488879197555</v>
      </c>
      <c r="I7">
        <v>2293</v>
      </c>
      <c r="J7" t="s">
        <v>21</v>
      </c>
      <c r="K7" t="s">
        <v>22</v>
      </c>
      <c r="L7">
        <v>1478408400</v>
      </c>
      <c r="M7">
        <v>1479016800</v>
      </c>
      <c r="N7" t="b">
        <v>0</v>
      </c>
      <c r="O7" t="b">
        <v>0</v>
      </c>
      <c r="P7" t="s">
        <v>474</v>
      </c>
      <c r="Q7" t="s">
        <v>2037</v>
      </c>
      <c r="R7" t="s">
        <v>2046</v>
      </c>
    </row>
    <row r="8" spans="1:18" x14ac:dyDescent="0.25">
      <c r="A8">
        <v>368</v>
      </c>
      <c r="B8" t="s">
        <v>788</v>
      </c>
      <c r="C8" t="s">
        <v>789</v>
      </c>
      <c r="D8">
        <v>5200</v>
      </c>
      <c r="E8">
        <v>14394</v>
      </c>
      <c r="F8">
        <v>2.7680769230769231</v>
      </c>
      <c r="G8" t="s">
        <v>20</v>
      </c>
      <c r="H8">
        <v>69.873786407766985</v>
      </c>
      <c r="I8">
        <v>206</v>
      </c>
      <c r="J8" t="s">
        <v>40</v>
      </c>
      <c r="K8" t="s">
        <v>41</v>
      </c>
      <c r="L8">
        <v>1286946000</v>
      </c>
      <c r="M8">
        <v>1288933200</v>
      </c>
      <c r="N8" t="b">
        <v>0</v>
      </c>
      <c r="O8" t="b">
        <v>1</v>
      </c>
      <c r="P8" t="s">
        <v>42</v>
      </c>
      <c r="Q8" t="s">
        <v>2037</v>
      </c>
      <c r="R8" t="s">
        <v>2046</v>
      </c>
    </row>
    <row r="9" spans="1:18" x14ac:dyDescent="0.25">
      <c r="A9">
        <v>268</v>
      </c>
      <c r="B9" t="s">
        <v>588</v>
      </c>
      <c r="C9" t="s">
        <v>589</v>
      </c>
      <c r="D9">
        <v>1500</v>
      </c>
      <c r="E9">
        <v>2708</v>
      </c>
      <c r="F9">
        <v>1.8053333333333332</v>
      </c>
      <c r="G9" t="s">
        <v>20</v>
      </c>
      <c r="H9">
        <v>56.416666666666664</v>
      </c>
      <c r="I9">
        <v>48</v>
      </c>
      <c r="J9" t="s">
        <v>21</v>
      </c>
      <c r="K9" t="s">
        <v>22</v>
      </c>
      <c r="L9">
        <v>1349326800</v>
      </c>
      <c r="M9">
        <v>1353304800</v>
      </c>
      <c r="N9" t="b">
        <v>0</v>
      </c>
      <c r="O9" t="b">
        <v>0</v>
      </c>
      <c r="P9" t="s">
        <v>42</v>
      </c>
      <c r="Q9" t="s">
        <v>2037</v>
      </c>
      <c r="R9" t="s">
        <v>2046</v>
      </c>
    </row>
    <row r="10" spans="1:18" x14ac:dyDescent="0.25">
      <c r="A10">
        <v>184</v>
      </c>
      <c r="B10" t="s">
        <v>420</v>
      </c>
      <c r="C10" t="s">
        <v>421</v>
      </c>
      <c r="D10">
        <v>3600</v>
      </c>
      <c r="E10">
        <v>10550</v>
      </c>
      <c r="F10">
        <v>2.9305555555555554</v>
      </c>
      <c r="G10" t="s">
        <v>20</v>
      </c>
      <c r="H10">
        <v>31.029411764705884</v>
      </c>
      <c r="I10">
        <v>340</v>
      </c>
      <c r="J10" t="s">
        <v>21</v>
      </c>
      <c r="K10" t="s">
        <v>22</v>
      </c>
      <c r="L10">
        <v>1556859600</v>
      </c>
      <c r="M10">
        <v>1556946000</v>
      </c>
      <c r="N10" t="b">
        <v>0</v>
      </c>
      <c r="O10" t="b">
        <v>0</v>
      </c>
      <c r="P10" t="s">
        <v>33</v>
      </c>
      <c r="Q10" t="s">
        <v>2045</v>
      </c>
      <c r="R10" t="s">
        <v>2046</v>
      </c>
    </row>
    <row r="11" spans="1:18" x14ac:dyDescent="0.25">
      <c r="A11">
        <v>108</v>
      </c>
      <c r="B11" t="s">
        <v>265</v>
      </c>
      <c r="C11" t="s">
        <v>266</v>
      </c>
      <c r="D11">
        <v>1500</v>
      </c>
      <c r="E11">
        <v>8929</v>
      </c>
      <c r="F11">
        <v>5.9526666666666666</v>
      </c>
      <c r="G11" t="s">
        <v>20</v>
      </c>
      <c r="H11">
        <v>107.57831325301204</v>
      </c>
      <c r="I11">
        <v>83</v>
      </c>
      <c r="J11" t="s">
        <v>21</v>
      </c>
      <c r="K11" t="s">
        <v>22</v>
      </c>
      <c r="L11">
        <v>1333688400</v>
      </c>
      <c r="M11">
        <v>1336885200</v>
      </c>
      <c r="N11" t="b">
        <v>0</v>
      </c>
      <c r="O11" t="b">
        <v>0</v>
      </c>
      <c r="P11" t="s">
        <v>42</v>
      </c>
      <c r="Q11" t="s">
        <v>2037</v>
      </c>
      <c r="R11" t="s">
        <v>2046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09C-F7DB-4000-A214-F76B488645DA}">
  <dimension ref="A2:E19"/>
  <sheetViews>
    <sheetView workbookViewId="0">
      <selection activeCell="G24" sqref="G24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9" t="s">
        <v>2031</v>
      </c>
      <c r="B2" t="s">
        <v>2036</v>
      </c>
    </row>
    <row r="3" spans="1:5" x14ac:dyDescent="0.25">
      <c r="A3" s="9" t="s">
        <v>2061</v>
      </c>
      <c r="B3" t="s">
        <v>2036</v>
      </c>
    </row>
    <row r="5" spans="1:5" x14ac:dyDescent="0.25">
      <c r="A5" s="9" t="s">
        <v>2034</v>
      </c>
      <c r="B5" s="9" t="s">
        <v>2035</v>
      </c>
    </row>
    <row r="6" spans="1:5" x14ac:dyDescent="0.25">
      <c r="A6" s="9" t="s">
        <v>2032</v>
      </c>
      <c r="B6" t="s">
        <v>74</v>
      </c>
      <c r="C6" t="s">
        <v>14</v>
      </c>
      <c r="D6" t="s">
        <v>20</v>
      </c>
      <c r="E6" t="s">
        <v>2033</v>
      </c>
    </row>
    <row r="7" spans="1:5" x14ac:dyDescent="0.25">
      <c r="A7" s="10" t="s">
        <v>2049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10" t="s">
        <v>2050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10" t="s">
        <v>2051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10" t="s">
        <v>2052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10" t="s">
        <v>2053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10" t="s">
        <v>2054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10" t="s">
        <v>2055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10" t="s">
        <v>2056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10" t="s">
        <v>2057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10" t="s">
        <v>2058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10" t="s">
        <v>2059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10" t="s">
        <v>2060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10" t="s">
        <v>2033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001-6ED1-4328-9808-71791A7EBCE3}">
  <dimension ref="A1:G32"/>
  <sheetViews>
    <sheetView workbookViewId="0">
      <selection activeCell="G15" sqref="G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9" t="s">
        <v>6</v>
      </c>
      <c r="B1" t="s">
        <v>2036</v>
      </c>
    </row>
    <row r="2" spans="1:7" x14ac:dyDescent="0.25">
      <c r="A2" s="9" t="s">
        <v>2031</v>
      </c>
      <c r="B2" t="s">
        <v>2036</v>
      </c>
    </row>
    <row r="4" spans="1:7" x14ac:dyDescent="0.25">
      <c r="A4" s="9" t="s">
        <v>2034</v>
      </c>
      <c r="B4" s="9" t="s">
        <v>2035</v>
      </c>
    </row>
    <row r="5" spans="1:7" x14ac:dyDescent="0.25">
      <c r="A5" s="9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2107</v>
      </c>
      <c r="G5" t="s">
        <v>2033</v>
      </c>
    </row>
    <row r="6" spans="1:7" x14ac:dyDescent="0.25">
      <c r="A6" s="10" t="s">
        <v>2083</v>
      </c>
      <c r="B6">
        <v>1</v>
      </c>
      <c r="C6">
        <v>9</v>
      </c>
      <c r="D6">
        <v>1</v>
      </c>
      <c r="E6">
        <v>23</v>
      </c>
      <c r="G6">
        <v>34</v>
      </c>
    </row>
    <row r="7" spans="1:7" x14ac:dyDescent="0.25">
      <c r="A7" s="10" t="s">
        <v>2084</v>
      </c>
      <c r="B7">
        <v>3</v>
      </c>
      <c r="E7">
        <v>1</v>
      </c>
      <c r="G7">
        <v>4</v>
      </c>
    </row>
    <row r="8" spans="1:7" x14ac:dyDescent="0.25">
      <c r="A8" s="10" t="s">
        <v>2085</v>
      </c>
      <c r="B8">
        <v>2</v>
      </c>
      <c r="C8">
        <v>24</v>
      </c>
      <c r="D8">
        <v>1</v>
      </c>
      <c r="E8">
        <v>33</v>
      </c>
      <c r="G8">
        <v>60</v>
      </c>
    </row>
    <row r="9" spans="1:7" x14ac:dyDescent="0.25">
      <c r="A9" s="10" t="s">
        <v>2086</v>
      </c>
      <c r="B9">
        <v>1</v>
      </c>
      <c r="C9">
        <v>15</v>
      </c>
      <c r="E9">
        <v>21</v>
      </c>
      <c r="G9">
        <v>37</v>
      </c>
    </row>
    <row r="10" spans="1:7" x14ac:dyDescent="0.25">
      <c r="A10" s="10" t="s">
        <v>2087</v>
      </c>
      <c r="B10">
        <v>2</v>
      </c>
      <c r="C10">
        <v>5</v>
      </c>
      <c r="D10">
        <v>1</v>
      </c>
      <c r="E10">
        <v>10</v>
      </c>
      <c r="G10">
        <v>18</v>
      </c>
    </row>
    <row r="11" spans="1:7" x14ac:dyDescent="0.25">
      <c r="A11" s="10" t="s">
        <v>2088</v>
      </c>
      <c r="B11">
        <v>2</v>
      </c>
      <c r="C11">
        <v>3</v>
      </c>
      <c r="E11">
        <v>12</v>
      </c>
      <c r="G11">
        <v>17</v>
      </c>
    </row>
    <row r="12" spans="1:7" x14ac:dyDescent="0.25">
      <c r="A12" s="10" t="s">
        <v>2089</v>
      </c>
      <c r="B12">
        <v>4</v>
      </c>
      <c r="C12">
        <v>14</v>
      </c>
      <c r="D12">
        <v>1</v>
      </c>
      <c r="E12">
        <v>26</v>
      </c>
      <c r="G12">
        <v>45</v>
      </c>
    </row>
    <row r="13" spans="1:7" x14ac:dyDescent="0.25">
      <c r="A13" s="10" t="s">
        <v>2090</v>
      </c>
      <c r="B13">
        <v>4</v>
      </c>
      <c r="C13">
        <v>21</v>
      </c>
      <c r="E13">
        <v>20</v>
      </c>
      <c r="G13">
        <v>45</v>
      </c>
    </row>
    <row r="14" spans="1:7" x14ac:dyDescent="0.25">
      <c r="A14" s="10" t="s">
        <v>2091</v>
      </c>
      <c r="C14">
        <v>10</v>
      </c>
      <c r="E14">
        <v>7</v>
      </c>
      <c r="G14">
        <v>17</v>
      </c>
    </row>
    <row r="15" spans="1:7" x14ac:dyDescent="0.25">
      <c r="A15" s="10" t="s">
        <v>2092</v>
      </c>
      <c r="C15">
        <v>3</v>
      </c>
      <c r="E15">
        <v>4</v>
      </c>
      <c r="G15">
        <v>7</v>
      </c>
    </row>
    <row r="16" spans="1:7" x14ac:dyDescent="0.25">
      <c r="A16" s="10" t="s">
        <v>2093</v>
      </c>
      <c r="C16">
        <v>2</v>
      </c>
      <c r="E16">
        <v>11</v>
      </c>
      <c r="G16">
        <v>13</v>
      </c>
    </row>
    <row r="17" spans="1:7" x14ac:dyDescent="0.25">
      <c r="A17" s="10" t="s">
        <v>2094</v>
      </c>
      <c r="B17">
        <v>1</v>
      </c>
      <c r="C17">
        <v>8</v>
      </c>
      <c r="E17">
        <v>12</v>
      </c>
      <c r="G17">
        <v>21</v>
      </c>
    </row>
    <row r="18" spans="1:7" x14ac:dyDescent="0.25">
      <c r="A18" s="10" t="s">
        <v>2095</v>
      </c>
      <c r="B18">
        <v>5</v>
      </c>
      <c r="C18">
        <v>12</v>
      </c>
      <c r="E18">
        <v>25</v>
      </c>
      <c r="G18">
        <v>42</v>
      </c>
    </row>
    <row r="19" spans="1:7" x14ac:dyDescent="0.25">
      <c r="A19" s="10" t="s">
        <v>2096</v>
      </c>
      <c r="B19">
        <v>13</v>
      </c>
      <c r="C19">
        <v>124</v>
      </c>
      <c r="D19">
        <v>7</v>
      </c>
      <c r="E19">
        <v>200</v>
      </c>
      <c r="G19">
        <v>344</v>
      </c>
    </row>
    <row r="20" spans="1:7" x14ac:dyDescent="0.25">
      <c r="A20" s="10" t="s">
        <v>2097</v>
      </c>
      <c r="C20">
        <v>3</v>
      </c>
      <c r="D20">
        <v>2</v>
      </c>
      <c r="E20">
        <v>3</v>
      </c>
      <c r="G20">
        <v>8</v>
      </c>
    </row>
    <row r="21" spans="1:7" x14ac:dyDescent="0.25">
      <c r="A21" s="10" t="s">
        <v>2098</v>
      </c>
      <c r="B21">
        <v>5</v>
      </c>
      <c r="C21">
        <v>32</v>
      </c>
      <c r="E21">
        <v>48</v>
      </c>
      <c r="G21">
        <v>85</v>
      </c>
    </row>
    <row r="22" spans="1:7" x14ac:dyDescent="0.25">
      <c r="A22" s="10" t="s">
        <v>2099</v>
      </c>
      <c r="B22">
        <v>2</v>
      </c>
      <c r="C22">
        <v>4</v>
      </c>
      <c r="D22">
        <v>1</v>
      </c>
      <c r="E22">
        <v>7</v>
      </c>
      <c r="G22">
        <v>14</v>
      </c>
    </row>
    <row r="23" spans="1:7" x14ac:dyDescent="0.25">
      <c r="A23" s="10" t="s">
        <v>2100</v>
      </c>
      <c r="C23">
        <v>7</v>
      </c>
      <c r="E23">
        <v>9</v>
      </c>
      <c r="G23">
        <v>16</v>
      </c>
    </row>
    <row r="24" spans="1:7" x14ac:dyDescent="0.25">
      <c r="A24" s="10" t="s">
        <v>2046</v>
      </c>
      <c r="B24">
        <v>1</v>
      </c>
      <c r="C24">
        <v>6</v>
      </c>
      <c r="E24">
        <v>10</v>
      </c>
      <c r="G24">
        <v>17</v>
      </c>
    </row>
    <row r="25" spans="1:7" x14ac:dyDescent="0.25">
      <c r="A25" s="10" t="s">
        <v>2101</v>
      </c>
      <c r="B25">
        <v>1</v>
      </c>
      <c r="C25">
        <v>11</v>
      </c>
      <c r="E25">
        <v>9</v>
      </c>
      <c r="G25">
        <v>21</v>
      </c>
    </row>
    <row r="26" spans="1:7" x14ac:dyDescent="0.25">
      <c r="A26" s="10" t="s">
        <v>2102</v>
      </c>
      <c r="B26">
        <v>2</v>
      </c>
      <c r="C26">
        <v>16</v>
      </c>
      <c r="E26">
        <v>17</v>
      </c>
      <c r="G26">
        <v>35</v>
      </c>
    </row>
    <row r="27" spans="1:7" x14ac:dyDescent="0.25">
      <c r="A27" s="10" t="s">
        <v>2103</v>
      </c>
      <c r="B27">
        <v>1</v>
      </c>
      <c r="C27">
        <v>15</v>
      </c>
      <c r="E27">
        <v>29</v>
      </c>
      <c r="G27">
        <v>45</v>
      </c>
    </row>
    <row r="28" spans="1:7" x14ac:dyDescent="0.25">
      <c r="A28" s="10" t="s">
        <v>2104</v>
      </c>
      <c r="B28">
        <v>6</v>
      </c>
      <c r="C28">
        <v>19</v>
      </c>
      <c r="E28">
        <v>26</v>
      </c>
      <c r="G28">
        <v>51</v>
      </c>
    </row>
    <row r="29" spans="1:7" x14ac:dyDescent="0.25">
      <c r="A29" s="10" t="s">
        <v>2105</v>
      </c>
      <c r="C29">
        <v>1</v>
      </c>
      <c r="E29">
        <v>2</v>
      </c>
      <c r="G29">
        <v>3</v>
      </c>
    </row>
    <row r="30" spans="1:7" x14ac:dyDescent="0.25">
      <c r="A30" s="10" t="s">
        <v>2106</v>
      </c>
      <c r="B30">
        <v>1</v>
      </c>
      <c r="G30">
        <v>1</v>
      </c>
    </row>
    <row r="31" spans="1:7" x14ac:dyDescent="0.25">
      <c r="A31" s="10" t="s">
        <v>2107</v>
      </c>
    </row>
    <row r="32" spans="1:7" x14ac:dyDescent="0.25">
      <c r="A32" s="10" t="s">
        <v>2033</v>
      </c>
      <c r="B32">
        <v>57</v>
      </c>
      <c r="C32">
        <v>364</v>
      </c>
      <c r="D32">
        <v>14</v>
      </c>
      <c r="E32">
        <v>565</v>
      </c>
      <c r="G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J52" sqref="J5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7.375" style="7" bestFit="1" customWidth="1"/>
    <col min="9" max="9" width="13" bestFit="1" customWidth="1"/>
    <col min="12" max="13" width="11.125" bestFit="1" customWidth="1"/>
    <col min="14" max="14" width="25.5" style="14" bestFit="1" customWidth="1"/>
    <col min="15" max="15" width="21" bestFit="1" customWidth="1"/>
    <col min="18" max="18" width="28" bestFit="1" customWidth="1"/>
    <col min="19" max="19" width="2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2047</v>
      </c>
      <c r="O1" s="1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tr" cm="1">
        <f t="array" ref="T1">_xlfn.TEXTSPLIT("Sub-Category","Parent Category","/")</f>
        <v>Sub-Category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 s="7">
        <f>IFERROR(E2/I2,0)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3">
        <f t="shared" ref="N2:N65" si="0">(((L2/60)/60)/24)+DATE(1970,1,1)</f>
        <v>42336.25</v>
      </c>
      <c r="O2" s="11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s="1" t="str">
        <f>LEFT(R2,(FIND("/",R2)-1))</f>
        <v>food</v>
      </c>
      <c r="T2" s="8" t="str">
        <f>RIGHT(R3,LEN(R3)-(FIND("/",R3)))</f>
        <v>rock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E3/D3*100%</f>
        <v>10.4</v>
      </c>
      <c r="G3" t="s">
        <v>20</v>
      </c>
      <c r="H3" s="7">
        <f t="shared" ref="H3:H66" si="3">AVERAGE(E3/I3)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3">
        <f t="shared" si="0"/>
        <v>41870.208333333336</v>
      </c>
      <c r="O3" s="11">
        <f t="shared" si="1"/>
        <v>41872.208333333336</v>
      </c>
      <c r="P3" t="b">
        <v>0</v>
      </c>
      <c r="Q3" t="b">
        <v>1</v>
      </c>
      <c r="R3" t="s">
        <v>23</v>
      </c>
      <c r="S3" s="1" t="str">
        <f t="shared" ref="S3:S66" si="4">LEFT(R3,(FIND("/",R3)-1))</f>
        <v>music</v>
      </c>
      <c r="T3" s="8" t="str">
        <f t="shared" ref="T3:T66" si="5">RIGHT(R4,LEN(R4)-(FIND("/",R4)))</f>
        <v>web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1.3147878228782288</v>
      </c>
      <c r="G4" t="s">
        <v>20</v>
      </c>
      <c r="H4" s="7">
        <f t="shared" si="3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3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s="1" t="str">
        <f t="shared" si="4"/>
        <v>technology</v>
      </c>
      <c r="T4" s="8" t="str">
        <f t="shared" si="5"/>
        <v>rock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 s="7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3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s="1" t="str">
        <f t="shared" si="4"/>
        <v>music</v>
      </c>
      <c r="T5" s="8" t="str">
        <f t="shared" si="5"/>
        <v>plays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 s="7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3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s="1" t="str">
        <f t="shared" si="4"/>
        <v>theater</v>
      </c>
      <c r="T6" s="8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 s="7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3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s="1" t="str">
        <f t="shared" si="4"/>
        <v>theater</v>
      </c>
      <c r="T7" s="8" t="str">
        <f t="shared" si="5"/>
        <v>documentary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 s="7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3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s="1" t="str">
        <f t="shared" si="4"/>
        <v>film &amp; video</v>
      </c>
      <c r="T8" s="8" t="str">
        <f t="shared" si="5"/>
        <v>plays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 s="7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3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s="1" t="str">
        <f t="shared" si="4"/>
        <v>theater</v>
      </c>
      <c r="T9" s="8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 s="7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s="1" t="str">
        <f t="shared" si="4"/>
        <v>theater</v>
      </c>
      <c r="T10" s="8" t="str">
        <f t="shared" si="5"/>
        <v>electric music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 s="7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s="1" t="str">
        <f t="shared" si="4"/>
        <v>music</v>
      </c>
      <c r="T11" s="8" t="str">
        <f t="shared" si="5"/>
        <v>drama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 s="7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s="1" t="str">
        <f t="shared" si="4"/>
        <v>film &amp; video</v>
      </c>
      <c r="T12" s="8" t="str">
        <f t="shared" si="5"/>
        <v>plays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 s="7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s="1" t="str">
        <f t="shared" si="4"/>
        <v>theater</v>
      </c>
      <c r="T13" s="8" t="str">
        <f t="shared" si="5"/>
        <v>drama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 s="7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s="1" t="str">
        <f t="shared" si="4"/>
        <v>film &amp; video</v>
      </c>
      <c r="T14" s="8" t="str">
        <f t="shared" si="5"/>
        <v>indie rock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 s="7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s="1" t="str">
        <f t="shared" si="4"/>
        <v>music</v>
      </c>
      <c r="T15" s="8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 s="7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s="1" t="str">
        <f t="shared" si="4"/>
        <v>music</v>
      </c>
      <c r="T16" s="8" t="str">
        <f t="shared" si="5"/>
        <v>wearables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 s="7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s="1" t="str">
        <f t="shared" si="4"/>
        <v>technology</v>
      </c>
      <c r="T17" s="8" t="str">
        <f t="shared" si="5"/>
        <v>nonfiction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 s="7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s="1" t="str">
        <f t="shared" si="4"/>
        <v>publishing</v>
      </c>
      <c r="T18" s="8" t="str">
        <f t="shared" si="5"/>
        <v>animation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 s="7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s="1" t="str">
        <f t="shared" si="4"/>
        <v>film &amp; video</v>
      </c>
      <c r="T19" s="8" t="str">
        <f t="shared" si="5"/>
        <v>plays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 s="7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s="1" t="str">
        <f t="shared" si="4"/>
        <v>theater</v>
      </c>
      <c r="T20" s="8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 s="7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s="1" t="str">
        <f t="shared" si="4"/>
        <v>theater</v>
      </c>
      <c r="T21" s="8" t="str">
        <f t="shared" si="5"/>
        <v>drama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 s="7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s="1" t="str">
        <f t="shared" si="4"/>
        <v>film &amp; video</v>
      </c>
      <c r="T22" s="8" t="str">
        <f t="shared" si="5"/>
        <v>plays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 s="7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s="1" t="str">
        <f t="shared" si="4"/>
        <v>theater</v>
      </c>
      <c r="T23" s="8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 s="7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s="1" t="str">
        <f t="shared" si="4"/>
        <v>theater</v>
      </c>
      <c r="T24" s="8" t="str">
        <f t="shared" si="5"/>
        <v>documentary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 s="7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s="1" t="str">
        <f t="shared" si="4"/>
        <v>film &amp; video</v>
      </c>
      <c r="T25" s="8" t="str">
        <f t="shared" si="5"/>
        <v>wearables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 s="7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s="1" t="str">
        <f t="shared" si="4"/>
        <v>technology</v>
      </c>
      <c r="T26" s="8" t="str">
        <f t="shared" si="5"/>
        <v>video games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 s="7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s="1" t="str">
        <f t="shared" si="4"/>
        <v>games</v>
      </c>
      <c r="T27" s="8" t="str">
        <f t="shared" si="5"/>
        <v>plays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 s="7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s="1" t="str">
        <f t="shared" si="4"/>
        <v>theater</v>
      </c>
      <c r="T28" s="8" t="str">
        <f t="shared" si="5"/>
        <v>rock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 s="7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s="1" t="str">
        <f t="shared" si="4"/>
        <v>music</v>
      </c>
      <c r="T29" s="8" t="str">
        <f t="shared" si="5"/>
        <v>plays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 s="7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s="1" t="str">
        <f t="shared" si="4"/>
        <v>theater</v>
      </c>
      <c r="T30" s="8" t="str">
        <f t="shared" si="5"/>
        <v>shorts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 s="7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s="1" t="str">
        <f t="shared" si="4"/>
        <v>film &amp; video</v>
      </c>
      <c r="T31" s="8" t="str">
        <f t="shared" si="5"/>
        <v>animation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 s="7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s="1" t="str">
        <f t="shared" si="4"/>
        <v>film &amp; video</v>
      </c>
      <c r="T32" s="8" t="str">
        <f t="shared" si="5"/>
        <v>video games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 s="7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s="1" t="str">
        <f t="shared" si="4"/>
        <v>games</v>
      </c>
      <c r="T33" s="8" t="str">
        <f t="shared" si="5"/>
        <v>documentary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 s="7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s="1" t="str">
        <f t="shared" si="4"/>
        <v>film &amp; video</v>
      </c>
      <c r="T34" s="8" t="str">
        <f t="shared" si="5"/>
        <v>plays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 s="7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s="1" t="str">
        <f t="shared" si="4"/>
        <v>theater</v>
      </c>
      <c r="T35" s="8" t="str">
        <f t="shared" si="5"/>
        <v>documentary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 s="7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s="1" t="str">
        <f t="shared" si="4"/>
        <v>film &amp; video</v>
      </c>
      <c r="T36" s="8" t="str">
        <f t="shared" si="5"/>
        <v>drama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 s="7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s="1" t="str">
        <f t="shared" si="4"/>
        <v>film &amp; video</v>
      </c>
      <c r="T37" s="8" t="str">
        <f t="shared" si="5"/>
        <v>plays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 s="7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s="1" t="str">
        <f t="shared" si="4"/>
        <v>theater</v>
      </c>
      <c r="T38" s="8" t="str">
        <f t="shared" si="5"/>
        <v>fiction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 s="7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s="1" t="str">
        <f t="shared" si="4"/>
        <v>publishing</v>
      </c>
      <c r="T39" s="8" t="str">
        <f t="shared" si="5"/>
        <v>photography books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 s="7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s="1" t="str">
        <f t="shared" si="4"/>
        <v>photography</v>
      </c>
      <c r="T40" s="8" t="str">
        <f t="shared" si="5"/>
        <v>plays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 s="7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s="1" t="str">
        <f t="shared" si="4"/>
        <v>theater</v>
      </c>
      <c r="T41" s="8" t="str">
        <f t="shared" si="5"/>
        <v>wearables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 s="7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s="1" t="str">
        <f t="shared" si="4"/>
        <v>technology</v>
      </c>
      <c r="T42" s="8" t="str">
        <f t="shared" si="5"/>
        <v>rock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 s="7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s="1" t="str">
        <f t="shared" si="4"/>
        <v>music</v>
      </c>
      <c r="T43" s="8" t="str">
        <f t="shared" si="5"/>
        <v>food trucks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 s="7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s="1" t="str">
        <f t="shared" si="4"/>
        <v>food</v>
      </c>
      <c r="T44" s="8" t="str">
        <f t="shared" si="5"/>
        <v>radio &amp; podcasts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 s="7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s="1" t="str">
        <f t="shared" si="4"/>
        <v>publishing</v>
      </c>
      <c r="T45" s="8" t="str">
        <f t="shared" si="5"/>
        <v>fiction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 s="7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s="1" t="str">
        <f t="shared" si="4"/>
        <v>publishing</v>
      </c>
      <c r="T46" s="8" t="str">
        <f t="shared" si="5"/>
        <v>plays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 s="7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s="1" t="str">
        <f t="shared" si="4"/>
        <v>theater</v>
      </c>
      <c r="T47" s="8" t="str">
        <f t="shared" si="5"/>
        <v>rock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 s="7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s="1" t="str">
        <f t="shared" si="4"/>
        <v>music</v>
      </c>
      <c r="T48" s="8" t="str">
        <f t="shared" si="5"/>
        <v>plays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 s="7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s="1" t="str">
        <f t="shared" si="4"/>
        <v>theater</v>
      </c>
      <c r="T49" s="8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 s="7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s="1" t="str">
        <f t="shared" si="4"/>
        <v>theater</v>
      </c>
      <c r="T50" s="8" t="str">
        <f t="shared" si="5"/>
        <v>rock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 s="7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s="1" t="str">
        <f t="shared" si="4"/>
        <v>music</v>
      </c>
      <c r="T51" s="8" t="str">
        <f t="shared" si="5"/>
        <v>metal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 s="7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s="1" t="str">
        <f t="shared" si="4"/>
        <v>music</v>
      </c>
      <c r="T52" s="8" t="str">
        <f t="shared" si="5"/>
        <v>wearables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 s="7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s="1" t="str">
        <f t="shared" si="4"/>
        <v>technology</v>
      </c>
      <c r="T53" s="8" t="str">
        <f t="shared" si="5"/>
        <v>plays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 s="7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s="1" t="str">
        <f t="shared" si="4"/>
        <v>theater</v>
      </c>
      <c r="T54" s="8" t="str">
        <f t="shared" si="5"/>
        <v>drama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 s="7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s="1" t="str">
        <f t="shared" si="4"/>
        <v>film &amp; video</v>
      </c>
      <c r="T55" s="8" t="str">
        <f t="shared" si="5"/>
        <v>wearables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 s="7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s="1" t="str">
        <f t="shared" si="4"/>
        <v>technology</v>
      </c>
      <c r="T56" s="8" t="str">
        <f t="shared" si="5"/>
        <v>jazz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 s="7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s="1" t="str">
        <f t="shared" si="4"/>
        <v>music</v>
      </c>
      <c r="T57" s="8" t="str">
        <f t="shared" si="5"/>
        <v>wearables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 s="7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s="1" t="str">
        <f t="shared" si="4"/>
        <v>technology</v>
      </c>
      <c r="T58" s="8" t="str">
        <f t="shared" si="5"/>
        <v>video games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 s="7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s="1" t="str">
        <f t="shared" si="4"/>
        <v>games</v>
      </c>
      <c r="T59" s="8" t="str">
        <f t="shared" si="5"/>
        <v>plays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 s="7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s="1" t="str">
        <f t="shared" si="4"/>
        <v>theater</v>
      </c>
      <c r="T60" s="8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 s="7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s="1" t="str">
        <f t="shared" si="4"/>
        <v>theater</v>
      </c>
      <c r="T61" s="8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 s="7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s="1" t="str">
        <f t="shared" si="4"/>
        <v>theater</v>
      </c>
      <c r="T62" s="8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 s="7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s="1" t="str">
        <f t="shared" si="4"/>
        <v>theater</v>
      </c>
      <c r="T63" s="8" t="str">
        <f t="shared" si="5"/>
        <v>web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 s="7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s="1" t="str">
        <f t="shared" si="4"/>
        <v>technology</v>
      </c>
      <c r="T64" s="8" t="str">
        <f t="shared" si="5"/>
        <v>plays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 s="7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s="1" t="str">
        <f t="shared" si="4"/>
        <v>theater</v>
      </c>
      <c r="T65" s="8" t="str">
        <f t="shared" si="5"/>
        <v>web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 s="7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6">(((L66/60)/60)/24)+DATE(1970,1,1)</f>
        <v>43283.208333333328</v>
      </c>
      <c r="O66" s="11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s="1" t="str">
        <f t="shared" si="4"/>
        <v>technology</v>
      </c>
      <c r="T66" s="8" t="str">
        <f t="shared" si="5"/>
        <v>plays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8">E67/D67*100%</f>
        <v>2.3614754098360655</v>
      </c>
      <c r="G67" t="s">
        <v>20</v>
      </c>
      <c r="H67" s="7">
        <f t="shared" ref="H67:H130" si="9">AVERAGE(E67/I67)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6"/>
        <v>40570.25</v>
      </c>
      <c r="O67" s="11">
        <f t="shared" si="7"/>
        <v>40577.25</v>
      </c>
      <c r="P67" t="b">
        <v>0</v>
      </c>
      <c r="Q67" t="b">
        <v>0</v>
      </c>
      <c r="R67" t="s">
        <v>33</v>
      </c>
      <c r="S67" s="1" t="str">
        <f t="shared" ref="S67:S130" si="10">LEFT(R67,(FIND("/",R67)-1))</f>
        <v>theater</v>
      </c>
      <c r="T67" s="8" t="str">
        <f t="shared" ref="T67:T130" si="11">RIGHT(R68,LEN(R68)-(FIND("/",R68)))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8"/>
        <v>0.45068965517241377</v>
      </c>
      <c r="G68" t="s">
        <v>14</v>
      </c>
      <c r="H68" s="7">
        <f t="shared" si="9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s="1" t="str">
        <f t="shared" si="10"/>
        <v>theater</v>
      </c>
      <c r="T68" s="8" t="str">
        <f t="shared" si="11"/>
        <v>wearables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8"/>
        <v>1.6238567493112948</v>
      </c>
      <c r="G69" t="s">
        <v>20</v>
      </c>
      <c r="H69" s="7">
        <f t="shared" si="9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s="1" t="str">
        <f t="shared" si="10"/>
        <v>technology</v>
      </c>
      <c r="T69" s="8" t="str">
        <f t="shared" si="11"/>
        <v>plays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8"/>
        <v>2.5452631578947367</v>
      </c>
      <c r="G70" t="s">
        <v>20</v>
      </c>
      <c r="H70" s="7">
        <f t="shared" si="9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s="1" t="str">
        <f t="shared" si="10"/>
        <v>theater</v>
      </c>
      <c r="T70" s="8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0.24063291139240506</v>
      </c>
      <c r="G71" t="s">
        <v>74</v>
      </c>
      <c r="H71" s="7">
        <f t="shared" si="9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s="1" t="str">
        <f t="shared" si="10"/>
        <v>theater</v>
      </c>
      <c r="T71" s="8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1.2374140625000001</v>
      </c>
      <c r="G72" t="s">
        <v>20</v>
      </c>
      <c r="H72" s="7">
        <f t="shared" si="9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s="1" t="str">
        <f t="shared" si="10"/>
        <v>theater</v>
      </c>
      <c r="T72" s="8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1.0806666666666667</v>
      </c>
      <c r="G73" t="s">
        <v>20</v>
      </c>
      <c r="H73" s="7">
        <f t="shared" si="9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s="1" t="str">
        <f t="shared" si="10"/>
        <v>theater</v>
      </c>
      <c r="T73" s="8" t="str">
        <f t="shared" si="11"/>
        <v>animation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6.7033333333333331</v>
      </c>
      <c r="G74" t="s">
        <v>20</v>
      </c>
      <c r="H74" s="7">
        <f t="shared" si="9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s="1" t="str">
        <f t="shared" si="10"/>
        <v>film &amp; video</v>
      </c>
      <c r="T74" s="8" t="str">
        <f t="shared" si="11"/>
        <v>jazz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6.609285714285714</v>
      </c>
      <c r="G75" t="s">
        <v>20</v>
      </c>
      <c r="H75" s="7">
        <f t="shared" si="9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s="1" t="str">
        <f t="shared" si="10"/>
        <v>music</v>
      </c>
      <c r="T75" s="8" t="str">
        <f t="shared" si="11"/>
        <v>metal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1.2246153846153847</v>
      </c>
      <c r="G76" t="s">
        <v>20</v>
      </c>
      <c r="H76" s="7">
        <f t="shared" si="9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s="1" t="str">
        <f t="shared" si="10"/>
        <v>music</v>
      </c>
      <c r="T76" s="8" t="str">
        <f t="shared" si="11"/>
        <v>photography books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1.5057731958762886</v>
      </c>
      <c r="G77" t="s">
        <v>20</v>
      </c>
      <c r="H77" s="7">
        <f t="shared" si="9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s="1" t="str">
        <f t="shared" si="10"/>
        <v>photography</v>
      </c>
      <c r="T77" s="8" t="str">
        <f t="shared" si="11"/>
        <v>plays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0.78106590724165992</v>
      </c>
      <c r="G78" t="s">
        <v>14</v>
      </c>
      <c r="H78" s="7">
        <f t="shared" si="9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s="1" t="str">
        <f t="shared" si="10"/>
        <v>theater</v>
      </c>
      <c r="T78" s="8" t="str">
        <f t="shared" si="11"/>
        <v>animation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0.46947368421052632</v>
      </c>
      <c r="G79" t="s">
        <v>14</v>
      </c>
      <c r="H79" s="7">
        <f t="shared" si="9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s="1" t="str">
        <f t="shared" si="10"/>
        <v>film &amp; video</v>
      </c>
      <c r="T79" s="8" t="str">
        <f t="shared" si="11"/>
        <v>translations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3.008</v>
      </c>
      <c r="G80" t="s">
        <v>20</v>
      </c>
      <c r="H80" s="7">
        <f t="shared" si="9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s="1" t="str">
        <f t="shared" si="10"/>
        <v>publishing</v>
      </c>
      <c r="T80" s="8" t="str">
        <f t="shared" si="11"/>
        <v>plays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0.6959861591695502</v>
      </c>
      <c r="G81" t="s">
        <v>14</v>
      </c>
      <c r="H81" s="7">
        <f t="shared" si="9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s="1" t="str">
        <f t="shared" si="10"/>
        <v>theater</v>
      </c>
      <c r="T81" s="8" t="str">
        <f t="shared" si="11"/>
        <v>video games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6.374545454545455</v>
      </c>
      <c r="G82" t="s">
        <v>20</v>
      </c>
      <c r="H82" s="7">
        <f t="shared" si="9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s="1" t="str">
        <f t="shared" si="10"/>
        <v>games</v>
      </c>
      <c r="T82" s="8" t="str">
        <f t="shared" si="11"/>
        <v>rock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2.253392857142857</v>
      </c>
      <c r="G83" t="s">
        <v>20</v>
      </c>
      <c r="H83" s="7">
        <f t="shared" si="9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s="1" t="str">
        <f t="shared" si="10"/>
        <v>music</v>
      </c>
      <c r="T83" s="8" t="str">
        <f t="shared" si="11"/>
        <v>video games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14.973000000000001</v>
      </c>
      <c r="G84" t="s">
        <v>20</v>
      </c>
      <c r="H84" s="7">
        <f t="shared" si="9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s="1" t="str">
        <f t="shared" si="10"/>
        <v>games</v>
      </c>
      <c r="T84" s="8" t="str">
        <f t="shared" si="11"/>
        <v>electric music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0.37590225563909774</v>
      </c>
      <c r="G85" t="s">
        <v>14</v>
      </c>
      <c r="H85" s="7">
        <f t="shared" si="9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s="1" t="str">
        <f t="shared" si="10"/>
        <v>music</v>
      </c>
      <c r="T85" s="8" t="str">
        <f t="shared" si="11"/>
        <v>wearables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1.3236942675159236</v>
      </c>
      <c r="G86" t="s">
        <v>20</v>
      </c>
      <c r="H86" s="7">
        <f t="shared" si="9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s="1" t="str">
        <f t="shared" si="10"/>
        <v>technology</v>
      </c>
      <c r="T86" s="8" t="str">
        <f t="shared" si="11"/>
        <v>indie rock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1.3122448979591836</v>
      </c>
      <c r="G87" t="s">
        <v>20</v>
      </c>
      <c r="H87" s="7">
        <f t="shared" si="9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s="1" t="str">
        <f t="shared" si="10"/>
        <v>music</v>
      </c>
      <c r="T87" s="8" t="str">
        <f t="shared" si="11"/>
        <v>plays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1.6763513513513513</v>
      </c>
      <c r="G88" t="s">
        <v>20</v>
      </c>
      <c r="H88" s="7">
        <f t="shared" si="9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s="1" t="str">
        <f t="shared" si="10"/>
        <v>theater</v>
      </c>
      <c r="T88" s="8" t="str">
        <f t="shared" si="11"/>
        <v>rock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0.6198488664987406</v>
      </c>
      <c r="G89" t="s">
        <v>14</v>
      </c>
      <c r="H89" s="7">
        <f t="shared" si="9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s="1" t="str">
        <f t="shared" si="10"/>
        <v>music</v>
      </c>
      <c r="T89" s="8" t="str">
        <f t="shared" si="11"/>
        <v>translations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2.6074999999999999</v>
      </c>
      <c r="G90" t="s">
        <v>20</v>
      </c>
      <c r="H90" s="7">
        <f t="shared" si="9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s="1" t="str">
        <f t="shared" si="10"/>
        <v>publishing</v>
      </c>
      <c r="T90" s="8" t="str">
        <f t="shared" si="11"/>
        <v>plays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2.5258823529411765</v>
      </c>
      <c r="G91" t="s">
        <v>20</v>
      </c>
      <c r="H91" s="7">
        <f t="shared" si="9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s="1" t="str">
        <f t="shared" si="10"/>
        <v>theater</v>
      </c>
      <c r="T91" s="8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0.7861538461538462</v>
      </c>
      <c r="G92" t="s">
        <v>14</v>
      </c>
      <c r="H92" s="7">
        <f t="shared" si="9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s="1" t="str">
        <f t="shared" si="10"/>
        <v>theater</v>
      </c>
      <c r="T92" s="8" t="str">
        <f t="shared" si="11"/>
        <v>translations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0.48404406999351912</v>
      </c>
      <c r="G93" t="s">
        <v>14</v>
      </c>
      <c r="H93" s="7">
        <f t="shared" si="9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s="1" t="str">
        <f t="shared" si="10"/>
        <v>publishing</v>
      </c>
      <c r="T93" s="8" t="str">
        <f t="shared" si="11"/>
        <v>video games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2.5887500000000001</v>
      </c>
      <c r="G94" t="s">
        <v>20</v>
      </c>
      <c r="H94" s="7">
        <f t="shared" si="9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s="1" t="str">
        <f t="shared" si="10"/>
        <v>games</v>
      </c>
      <c r="T94" s="8" t="str">
        <f t="shared" si="11"/>
        <v>plays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0.60548713235294116</v>
      </c>
      <c r="G95" t="s">
        <v>74</v>
      </c>
      <c r="H95" s="7">
        <f t="shared" si="9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s="1" t="str">
        <f t="shared" si="10"/>
        <v>theater</v>
      </c>
      <c r="T95" s="8" t="str">
        <f t="shared" si="11"/>
        <v>web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3.036896551724138</v>
      </c>
      <c r="G96" t="s">
        <v>20</v>
      </c>
      <c r="H96" s="7">
        <f t="shared" si="9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s="1" t="str">
        <f t="shared" si="10"/>
        <v>technology</v>
      </c>
      <c r="T96" s="8" t="str">
        <f t="shared" si="11"/>
        <v>documentary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1.1299999999999999</v>
      </c>
      <c r="G97" t="s">
        <v>20</v>
      </c>
      <c r="H97" s="7">
        <f t="shared" si="9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s="1" t="str">
        <f t="shared" si="10"/>
        <v>film &amp; video</v>
      </c>
      <c r="T97" s="8" t="str">
        <f t="shared" si="11"/>
        <v>plays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2.1737876614060259</v>
      </c>
      <c r="G98" t="s">
        <v>20</v>
      </c>
      <c r="H98" s="7">
        <f t="shared" si="9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s="1" t="str">
        <f t="shared" si="10"/>
        <v>theater</v>
      </c>
      <c r="T98" s="8" t="str">
        <f t="shared" si="11"/>
        <v>food trucks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9.2669230769230762</v>
      </c>
      <c r="G99" t="s">
        <v>20</v>
      </c>
      <c r="H99" s="7">
        <f t="shared" si="9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s="1" t="str">
        <f t="shared" si="10"/>
        <v>food</v>
      </c>
      <c r="T99" s="8" t="str">
        <f t="shared" si="11"/>
        <v>video games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0.33692229038854804</v>
      </c>
      <c r="G100" t="s">
        <v>14</v>
      </c>
      <c r="H100" s="7">
        <f t="shared" si="9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s="1" t="str">
        <f t="shared" si="10"/>
        <v>games</v>
      </c>
      <c r="T100" s="8" t="str">
        <f t="shared" si="11"/>
        <v>plays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1.9672368421052631</v>
      </c>
      <c r="G101" t="s">
        <v>20</v>
      </c>
      <c r="H101" s="7">
        <f t="shared" si="9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s="1" t="str">
        <f t="shared" si="10"/>
        <v>theater</v>
      </c>
      <c r="T101" s="8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0.01</v>
      </c>
      <c r="G102" t="s">
        <v>14</v>
      </c>
      <c r="H102" s="7">
        <f t="shared" si="9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s="1" t="str">
        <f t="shared" si="10"/>
        <v>theater</v>
      </c>
      <c r="T102" s="8" t="str">
        <f t="shared" si="11"/>
        <v>electric music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10.214444444444444</v>
      </c>
      <c r="G103" t="s">
        <v>20</v>
      </c>
      <c r="H103" s="7">
        <f t="shared" si="9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s="1" t="str">
        <f t="shared" si="10"/>
        <v>music</v>
      </c>
      <c r="T103" s="8" t="str">
        <f t="shared" si="11"/>
        <v>wearables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2.8167567567567566</v>
      </c>
      <c r="G104" t="s">
        <v>20</v>
      </c>
      <c r="H104" s="7">
        <f t="shared" si="9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s="1" t="str">
        <f t="shared" si="10"/>
        <v>technology</v>
      </c>
      <c r="T104" s="8" t="str">
        <f t="shared" si="11"/>
        <v>electric music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0.24610000000000001</v>
      </c>
      <c r="G105" t="s">
        <v>14</v>
      </c>
      <c r="H105" s="7">
        <f t="shared" si="9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s="1" t="str">
        <f t="shared" si="10"/>
        <v>music</v>
      </c>
      <c r="T105" s="8" t="str">
        <f t="shared" si="11"/>
        <v>indie rock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1.4314010067114094</v>
      </c>
      <c r="G106" t="s">
        <v>20</v>
      </c>
      <c r="H106" s="7">
        <f t="shared" si="9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s="1" t="str">
        <f t="shared" si="10"/>
        <v>music</v>
      </c>
      <c r="T106" s="8" t="str">
        <f t="shared" si="11"/>
        <v>web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1.4454411764705883</v>
      </c>
      <c r="G107" t="s">
        <v>20</v>
      </c>
      <c r="H107" s="7">
        <f t="shared" si="9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s="1" t="str">
        <f t="shared" si="10"/>
        <v>technology</v>
      </c>
      <c r="T107" s="8" t="str">
        <f t="shared" si="11"/>
        <v>plays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3.5912820512820511</v>
      </c>
      <c r="G108" t="s">
        <v>20</v>
      </c>
      <c r="H108" s="7">
        <f t="shared" si="9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s="1" t="str">
        <f t="shared" si="10"/>
        <v>theater</v>
      </c>
      <c r="T108" s="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1.8648571428571428</v>
      </c>
      <c r="G109" t="s">
        <v>20</v>
      </c>
      <c r="H109" s="7">
        <f t="shared" si="9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s="1" t="str">
        <f t="shared" si="10"/>
        <v>theater</v>
      </c>
      <c r="T109" s="8" t="str">
        <f t="shared" si="11"/>
        <v>documentary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5.9526666666666666</v>
      </c>
      <c r="G110" t="s">
        <v>20</v>
      </c>
      <c r="H110" s="7">
        <f t="shared" si="9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s="1" t="str">
        <f t="shared" si="10"/>
        <v>film &amp; video</v>
      </c>
      <c r="T110" s="8" t="str">
        <f t="shared" si="11"/>
        <v>television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0.5921153846153846</v>
      </c>
      <c r="G111" t="s">
        <v>14</v>
      </c>
      <c r="H111" s="7">
        <f t="shared" si="9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s="1" t="str">
        <f t="shared" si="10"/>
        <v>film &amp; video</v>
      </c>
      <c r="T111" s="8" t="str">
        <f t="shared" si="11"/>
        <v>food trucks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0.14962780898876404</v>
      </c>
      <c r="G112" t="s">
        <v>14</v>
      </c>
      <c r="H112" s="7">
        <f t="shared" si="9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s="1" t="str">
        <f t="shared" si="10"/>
        <v>food</v>
      </c>
      <c r="T112" s="8" t="str">
        <f t="shared" si="11"/>
        <v>radio &amp; podcasts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1.1995602605863191</v>
      </c>
      <c r="G113" t="s">
        <v>20</v>
      </c>
      <c r="H113" s="7">
        <f t="shared" si="9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s="1" t="str">
        <f t="shared" si="10"/>
        <v>publishing</v>
      </c>
      <c r="T113" s="8" t="str">
        <f t="shared" si="11"/>
        <v>web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2.6882978723404256</v>
      </c>
      <c r="G114" t="s">
        <v>20</v>
      </c>
      <c r="H114" s="7">
        <f t="shared" si="9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s="1" t="str">
        <f t="shared" si="10"/>
        <v>technology</v>
      </c>
      <c r="T114" s="8" t="str">
        <f t="shared" si="11"/>
        <v>food trucks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3.7687878787878786</v>
      </c>
      <c r="G115" t="s">
        <v>20</v>
      </c>
      <c r="H115" s="7">
        <f t="shared" si="9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s="1" t="str">
        <f t="shared" si="10"/>
        <v>food</v>
      </c>
      <c r="T115" s="8" t="str">
        <f t="shared" si="11"/>
        <v>wearables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7.2715789473684209</v>
      </c>
      <c r="G116" t="s">
        <v>20</v>
      </c>
      <c r="H116" s="7">
        <f t="shared" si="9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s="1" t="str">
        <f t="shared" si="10"/>
        <v>technology</v>
      </c>
      <c r="T116" s="8" t="str">
        <f t="shared" si="11"/>
        <v>fiction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0.87211757648470301</v>
      </c>
      <c r="G117" t="s">
        <v>14</v>
      </c>
      <c r="H117" s="7">
        <f t="shared" si="9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s="1" t="str">
        <f t="shared" si="10"/>
        <v>publishing</v>
      </c>
      <c r="T117" s="8" t="str">
        <f t="shared" si="11"/>
        <v>plays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0.88</v>
      </c>
      <c r="G118" t="s">
        <v>14</v>
      </c>
      <c r="H118" s="7">
        <f t="shared" si="9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s="1" t="str">
        <f t="shared" si="10"/>
        <v>theater</v>
      </c>
      <c r="T118" s="8" t="str">
        <f t="shared" si="11"/>
        <v>television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1.7393877551020409</v>
      </c>
      <c r="G119" t="s">
        <v>20</v>
      </c>
      <c r="H119" s="7">
        <f t="shared" si="9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s="1" t="str">
        <f t="shared" si="10"/>
        <v>film &amp; video</v>
      </c>
      <c r="T119" s="8" t="str">
        <f t="shared" si="11"/>
        <v>photography books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1.1761111111111111</v>
      </c>
      <c r="G120" t="s">
        <v>20</v>
      </c>
      <c r="H120" s="7">
        <f t="shared" si="9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s="1" t="str">
        <f t="shared" si="10"/>
        <v>photography</v>
      </c>
      <c r="T120" s="8" t="str">
        <f t="shared" si="11"/>
        <v>documentary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2.1496</v>
      </c>
      <c r="G121" t="s">
        <v>20</v>
      </c>
      <c r="H121" s="7">
        <f t="shared" si="9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s="1" t="str">
        <f t="shared" si="10"/>
        <v>film &amp; video</v>
      </c>
      <c r="T121" s="8" t="str">
        <f t="shared" si="11"/>
        <v>mobile games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1.4949667110519307</v>
      </c>
      <c r="G122" t="s">
        <v>20</v>
      </c>
      <c r="H122" s="7">
        <f t="shared" si="9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s="1" t="str">
        <f t="shared" si="10"/>
        <v>games</v>
      </c>
      <c r="T122" s="8" t="str">
        <f t="shared" si="11"/>
        <v>video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2.1933995584988963</v>
      </c>
      <c r="G123" t="s">
        <v>20</v>
      </c>
      <c r="H123" s="7">
        <f t="shared" si="9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s="1" t="str">
        <f t="shared" si="10"/>
        <v>games</v>
      </c>
      <c r="T123" s="8" t="str">
        <f t="shared" si="11"/>
        <v>fiction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0.64367690058479532</v>
      </c>
      <c r="G124" t="s">
        <v>14</v>
      </c>
      <c r="H124" s="7">
        <f t="shared" si="9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s="1" t="str">
        <f t="shared" si="10"/>
        <v>publishing</v>
      </c>
      <c r="T124" s="8" t="str">
        <f t="shared" si="11"/>
        <v>plays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0.18622397298818233</v>
      </c>
      <c r="G125" t="s">
        <v>14</v>
      </c>
      <c r="H125" s="7">
        <f t="shared" si="9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s="1" t="str">
        <f t="shared" si="10"/>
        <v>theater</v>
      </c>
      <c r="T125" s="8" t="str">
        <f t="shared" si="11"/>
        <v>photography books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3.6776923076923076</v>
      </c>
      <c r="G126" t="s">
        <v>20</v>
      </c>
      <c r="H126" s="7">
        <f t="shared" si="9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s="1" t="str">
        <f t="shared" si="10"/>
        <v>photography</v>
      </c>
      <c r="T126" s="8" t="str">
        <f t="shared" si="11"/>
        <v>plays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1.5990566037735849</v>
      </c>
      <c r="G127" t="s">
        <v>20</v>
      </c>
      <c r="H127" s="7">
        <f t="shared" si="9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s="1" t="str">
        <f t="shared" si="10"/>
        <v>theater</v>
      </c>
      <c r="T127" s="8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0.38633185349611543</v>
      </c>
      <c r="G128" t="s">
        <v>14</v>
      </c>
      <c r="H128" s="7">
        <f t="shared" si="9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s="1" t="str">
        <f t="shared" si="10"/>
        <v>theater</v>
      </c>
      <c r="T128" s="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0.51421511627906979</v>
      </c>
      <c r="G129" t="s">
        <v>14</v>
      </c>
      <c r="H129" s="7">
        <f t="shared" si="9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s="1" t="str">
        <f t="shared" si="10"/>
        <v>theater</v>
      </c>
      <c r="T129" s="8" t="str">
        <f t="shared" si="11"/>
        <v>rock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0.60334277620396604</v>
      </c>
      <c r="G130" t="s">
        <v>74</v>
      </c>
      <c r="H130" s="7">
        <f t="shared" si="9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12">(((L130/60)/60)/24)+DATE(1970,1,1)</f>
        <v>40417.208333333336</v>
      </c>
      <c r="O130" s="11">
        <f t="shared" ref="O130:O193" si="13">(((M130/60)/60)/24)+DATE(1970,1,1)</f>
        <v>40430.208333333336</v>
      </c>
      <c r="P130" t="b">
        <v>0</v>
      </c>
      <c r="Q130" t="b">
        <v>0</v>
      </c>
      <c r="R130" t="s">
        <v>23</v>
      </c>
      <c r="S130" s="1" t="str">
        <f t="shared" si="10"/>
        <v>music</v>
      </c>
      <c r="T130" s="8" t="str">
        <f t="shared" si="11"/>
        <v>food trucks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4">E131/D131*100%</f>
        <v>3.2026936026936029E-2</v>
      </c>
      <c r="G131" t="s">
        <v>74</v>
      </c>
      <c r="H131" s="7">
        <f t="shared" ref="H131:H194" si="15">AVERAGE(E131/I131)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12"/>
        <v>42038.25</v>
      </c>
      <c r="O131" s="11">
        <f t="shared" si="13"/>
        <v>42063.25</v>
      </c>
      <c r="P131" t="b">
        <v>0</v>
      </c>
      <c r="Q131" t="b">
        <v>0</v>
      </c>
      <c r="R131" t="s">
        <v>17</v>
      </c>
      <c r="S131" s="1" t="str">
        <f t="shared" ref="S131:S194" si="16">LEFT(R131,(FIND("/",R131)-1))</f>
        <v>food</v>
      </c>
      <c r="T131" s="8" t="str">
        <f t="shared" ref="T131:T194" si="17">RIGHT(R132,LEN(R132)-(FIND("/",R132)))</f>
        <v>drama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1.5546875</v>
      </c>
      <c r="G132" t="s">
        <v>20</v>
      </c>
      <c r="H132" s="7">
        <f t="shared" si="15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2"/>
        <v>40842.208333333336</v>
      </c>
      <c r="O132" s="11">
        <f t="shared" si="13"/>
        <v>40858.25</v>
      </c>
      <c r="P132" t="b">
        <v>0</v>
      </c>
      <c r="Q132" t="b">
        <v>0</v>
      </c>
      <c r="R132" t="s">
        <v>53</v>
      </c>
      <c r="S132" s="1" t="str">
        <f t="shared" si="16"/>
        <v>film &amp; video</v>
      </c>
      <c r="T132" s="8" t="str">
        <f t="shared" si="17"/>
        <v>web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1.0085974499089254</v>
      </c>
      <c r="G133" t="s">
        <v>20</v>
      </c>
      <c r="H133" s="7">
        <f t="shared" si="15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2"/>
        <v>41607.25</v>
      </c>
      <c r="O133" s="11">
        <f t="shared" si="13"/>
        <v>41620.25</v>
      </c>
      <c r="P133" t="b">
        <v>0</v>
      </c>
      <c r="Q133" t="b">
        <v>0</v>
      </c>
      <c r="R133" t="s">
        <v>28</v>
      </c>
      <c r="S133" s="1" t="str">
        <f t="shared" si="16"/>
        <v>technology</v>
      </c>
      <c r="T133" s="8" t="str">
        <f t="shared" si="17"/>
        <v>plays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1.1618181818181819</v>
      </c>
      <c r="G134" t="s">
        <v>20</v>
      </c>
      <c r="H134" s="7">
        <f t="shared" si="15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2"/>
        <v>43112.25</v>
      </c>
      <c r="O134" s="11">
        <f t="shared" si="13"/>
        <v>43128.25</v>
      </c>
      <c r="P134" t="b">
        <v>0</v>
      </c>
      <c r="Q134" t="b">
        <v>1</v>
      </c>
      <c r="R134" t="s">
        <v>33</v>
      </c>
      <c r="S134" s="1" t="str">
        <f t="shared" si="16"/>
        <v>theater</v>
      </c>
      <c r="T134" s="8" t="str">
        <f t="shared" si="17"/>
        <v>world music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3.1077777777777778</v>
      </c>
      <c r="G135" t="s">
        <v>20</v>
      </c>
      <c r="H135" s="7">
        <f t="shared" si="15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2"/>
        <v>40767.208333333336</v>
      </c>
      <c r="O135" s="11">
        <f t="shared" si="13"/>
        <v>40789.208333333336</v>
      </c>
      <c r="P135" t="b">
        <v>0</v>
      </c>
      <c r="Q135" t="b">
        <v>0</v>
      </c>
      <c r="R135" t="s">
        <v>319</v>
      </c>
      <c r="S135" s="1" t="str">
        <f t="shared" si="16"/>
        <v>music</v>
      </c>
      <c r="T135" s="8" t="str">
        <f t="shared" si="17"/>
        <v>documentary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0.89736683417085428</v>
      </c>
      <c r="G136" t="s">
        <v>14</v>
      </c>
      <c r="H136" s="7">
        <f t="shared" si="15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2"/>
        <v>40713.208333333336</v>
      </c>
      <c r="O136" s="11">
        <f t="shared" si="13"/>
        <v>40762.208333333336</v>
      </c>
      <c r="P136" t="b">
        <v>0</v>
      </c>
      <c r="Q136" t="b">
        <v>1</v>
      </c>
      <c r="R136" t="s">
        <v>42</v>
      </c>
      <c r="S136" s="1" t="str">
        <f t="shared" si="16"/>
        <v>film &amp; video</v>
      </c>
      <c r="T136" s="8" t="str">
        <f t="shared" si="17"/>
        <v>plays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0.71272727272727276</v>
      </c>
      <c r="G137" t="s">
        <v>14</v>
      </c>
      <c r="H137" s="7">
        <f t="shared" si="15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2"/>
        <v>41340.25</v>
      </c>
      <c r="O137" s="11">
        <f t="shared" si="13"/>
        <v>41345.208333333336</v>
      </c>
      <c r="P137" t="b">
        <v>0</v>
      </c>
      <c r="Q137" t="b">
        <v>1</v>
      </c>
      <c r="R137" t="s">
        <v>33</v>
      </c>
      <c r="S137" s="1" t="str">
        <f t="shared" si="16"/>
        <v>theater</v>
      </c>
      <c r="T137" s="8" t="str">
        <f t="shared" si="17"/>
        <v>drama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3.2862318840579711E-2</v>
      </c>
      <c r="G138" t="s">
        <v>74</v>
      </c>
      <c r="H138" s="7">
        <f t="shared" si="15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2"/>
        <v>41797.208333333336</v>
      </c>
      <c r="O138" s="11">
        <f t="shared" si="13"/>
        <v>41809.208333333336</v>
      </c>
      <c r="P138" t="b">
        <v>0</v>
      </c>
      <c r="Q138" t="b">
        <v>1</v>
      </c>
      <c r="R138" t="s">
        <v>53</v>
      </c>
      <c r="S138" s="1" t="str">
        <f t="shared" si="16"/>
        <v>film &amp; video</v>
      </c>
      <c r="T138" s="8" t="str">
        <f t="shared" si="17"/>
        <v>nonfiction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2.617777777777778</v>
      </c>
      <c r="G139" t="s">
        <v>20</v>
      </c>
      <c r="H139" s="7">
        <f t="shared" si="15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2"/>
        <v>40457.208333333336</v>
      </c>
      <c r="O139" s="11">
        <f t="shared" si="13"/>
        <v>40463.208333333336</v>
      </c>
      <c r="P139" t="b">
        <v>0</v>
      </c>
      <c r="Q139" t="b">
        <v>0</v>
      </c>
      <c r="R139" t="s">
        <v>68</v>
      </c>
      <c r="S139" s="1" t="str">
        <f t="shared" si="16"/>
        <v>publishing</v>
      </c>
      <c r="T139" s="8" t="str">
        <f t="shared" si="17"/>
        <v>mobile games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0.96</v>
      </c>
      <c r="G140" t="s">
        <v>14</v>
      </c>
      <c r="H140" s="7">
        <f t="shared" si="15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2"/>
        <v>41180.208333333336</v>
      </c>
      <c r="O140" s="11">
        <f t="shared" si="13"/>
        <v>41186.208333333336</v>
      </c>
      <c r="P140" t="b">
        <v>0</v>
      </c>
      <c r="Q140" t="b">
        <v>0</v>
      </c>
      <c r="R140" t="s">
        <v>292</v>
      </c>
      <c r="S140" s="1" t="str">
        <f t="shared" si="16"/>
        <v>games</v>
      </c>
      <c r="T140" s="8" t="str">
        <f t="shared" si="17"/>
        <v>wearables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0.20896851248642778</v>
      </c>
      <c r="G141" t="s">
        <v>14</v>
      </c>
      <c r="H141" s="7">
        <f t="shared" si="15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2"/>
        <v>42115.208333333328</v>
      </c>
      <c r="O141" s="11">
        <f t="shared" si="13"/>
        <v>42131.208333333328</v>
      </c>
      <c r="P141" t="b">
        <v>0</v>
      </c>
      <c r="Q141" t="b">
        <v>1</v>
      </c>
      <c r="R141" t="s">
        <v>65</v>
      </c>
      <c r="S141" s="1" t="str">
        <f t="shared" si="16"/>
        <v>technology</v>
      </c>
      <c r="T141" s="8" t="str">
        <f t="shared" si="17"/>
        <v>documentary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2.2316363636363636</v>
      </c>
      <c r="G142" t="s">
        <v>20</v>
      </c>
      <c r="H142" s="7">
        <f t="shared" si="15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2"/>
        <v>43156.25</v>
      </c>
      <c r="O142" s="11">
        <f t="shared" si="13"/>
        <v>43161.25</v>
      </c>
      <c r="P142" t="b">
        <v>0</v>
      </c>
      <c r="Q142" t="b">
        <v>0</v>
      </c>
      <c r="R142" t="s">
        <v>42</v>
      </c>
      <c r="S142" s="1" t="str">
        <f t="shared" si="16"/>
        <v>film &amp; video</v>
      </c>
      <c r="T142" s="8" t="str">
        <f t="shared" si="17"/>
        <v>web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1.0159097978227061</v>
      </c>
      <c r="G143" t="s">
        <v>20</v>
      </c>
      <c r="H143" s="7">
        <f t="shared" si="15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2"/>
        <v>42167.208333333328</v>
      </c>
      <c r="O143" s="11">
        <f t="shared" si="13"/>
        <v>42173.208333333328</v>
      </c>
      <c r="P143" t="b">
        <v>0</v>
      </c>
      <c r="Q143" t="b">
        <v>0</v>
      </c>
      <c r="R143" t="s">
        <v>28</v>
      </c>
      <c r="S143" s="1" t="str">
        <f t="shared" si="16"/>
        <v>technology</v>
      </c>
      <c r="T143" s="8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2.3003999999999998</v>
      </c>
      <c r="G144" t="s">
        <v>20</v>
      </c>
      <c r="H144" s="7">
        <f t="shared" si="15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2"/>
        <v>41005.208333333336</v>
      </c>
      <c r="O144" s="11">
        <f t="shared" si="13"/>
        <v>41046.208333333336</v>
      </c>
      <c r="P144" t="b">
        <v>0</v>
      </c>
      <c r="Q144" t="b">
        <v>0</v>
      </c>
      <c r="R144" t="s">
        <v>28</v>
      </c>
      <c r="S144" s="1" t="str">
        <f t="shared" si="16"/>
        <v>technology</v>
      </c>
      <c r="T144" s="8" t="str">
        <f t="shared" si="17"/>
        <v>indie rock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1.355925925925926</v>
      </c>
      <c r="G145" t="s">
        <v>20</v>
      </c>
      <c r="H145" s="7">
        <f t="shared" si="15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2"/>
        <v>40357.208333333336</v>
      </c>
      <c r="O145" s="11">
        <f t="shared" si="13"/>
        <v>40377.208333333336</v>
      </c>
      <c r="P145" t="b">
        <v>0</v>
      </c>
      <c r="Q145" t="b">
        <v>0</v>
      </c>
      <c r="R145" t="s">
        <v>60</v>
      </c>
      <c r="S145" s="1" t="str">
        <f t="shared" si="16"/>
        <v>music</v>
      </c>
      <c r="T145" s="8" t="str">
        <f t="shared" si="17"/>
        <v>plays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1.2909999999999999</v>
      </c>
      <c r="G146" t="s">
        <v>20</v>
      </c>
      <c r="H146" s="7">
        <f t="shared" si="15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2"/>
        <v>43633.208333333328</v>
      </c>
      <c r="O146" s="11">
        <f t="shared" si="13"/>
        <v>43641.208333333328</v>
      </c>
      <c r="P146" t="b">
        <v>0</v>
      </c>
      <c r="Q146" t="b">
        <v>0</v>
      </c>
      <c r="R146" t="s">
        <v>33</v>
      </c>
      <c r="S146" s="1" t="str">
        <f t="shared" si="16"/>
        <v>theater</v>
      </c>
      <c r="T146" s="8" t="str">
        <f t="shared" si="17"/>
        <v>wearables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2.3651200000000001</v>
      </c>
      <c r="G147" t="s">
        <v>20</v>
      </c>
      <c r="H147" s="7">
        <f t="shared" si="15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2"/>
        <v>41889.208333333336</v>
      </c>
      <c r="O147" s="11">
        <f t="shared" si="13"/>
        <v>41894.208333333336</v>
      </c>
      <c r="P147" t="b">
        <v>0</v>
      </c>
      <c r="Q147" t="b">
        <v>0</v>
      </c>
      <c r="R147" t="s">
        <v>65</v>
      </c>
      <c r="S147" s="1" t="str">
        <f t="shared" si="16"/>
        <v>technology</v>
      </c>
      <c r="T147" s="8" t="str">
        <f t="shared" si="17"/>
        <v>plays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0.17249999999999999</v>
      </c>
      <c r="G148" t="s">
        <v>74</v>
      </c>
      <c r="H148" s="7">
        <f t="shared" si="15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2"/>
        <v>40855.25</v>
      </c>
      <c r="O148" s="11">
        <f t="shared" si="13"/>
        <v>40875.25</v>
      </c>
      <c r="P148" t="b">
        <v>0</v>
      </c>
      <c r="Q148" t="b">
        <v>0</v>
      </c>
      <c r="R148" t="s">
        <v>33</v>
      </c>
      <c r="S148" s="1" t="str">
        <f t="shared" si="16"/>
        <v>theater</v>
      </c>
      <c r="T148" s="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1.1249397590361445</v>
      </c>
      <c r="G149" t="s">
        <v>20</v>
      </c>
      <c r="H149" s="7">
        <f t="shared" si="15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2"/>
        <v>42534.208333333328</v>
      </c>
      <c r="O149" s="11">
        <f t="shared" si="13"/>
        <v>42540.208333333328</v>
      </c>
      <c r="P149" t="b">
        <v>0</v>
      </c>
      <c r="Q149" t="b">
        <v>1</v>
      </c>
      <c r="R149" t="s">
        <v>33</v>
      </c>
      <c r="S149" s="1" t="str">
        <f t="shared" si="16"/>
        <v>theater</v>
      </c>
      <c r="T149" s="8" t="str">
        <f t="shared" si="17"/>
        <v>wearables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1.2102150537634409</v>
      </c>
      <c r="G150" t="s">
        <v>20</v>
      </c>
      <c r="H150" s="7">
        <f t="shared" si="15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2"/>
        <v>42941.208333333328</v>
      </c>
      <c r="O150" s="11">
        <f t="shared" si="13"/>
        <v>42950.208333333328</v>
      </c>
      <c r="P150" t="b">
        <v>0</v>
      </c>
      <c r="Q150" t="b">
        <v>0</v>
      </c>
      <c r="R150" t="s">
        <v>65</v>
      </c>
      <c r="S150" s="1" t="str">
        <f t="shared" si="16"/>
        <v>technology</v>
      </c>
      <c r="T150" s="8" t="str">
        <f t="shared" si="17"/>
        <v>indie rock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2.1987096774193549</v>
      </c>
      <c r="G151" t="s">
        <v>20</v>
      </c>
      <c r="H151" s="7">
        <f t="shared" si="15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2"/>
        <v>41275.25</v>
      </c>
      <c r="O151" s="11">
        <f t="shared" si="13"/>
        <v>41327.25</v>
      </c>
      <c r="P151" t="b">
        <v>0</v>
      </c>
      <c r="Q151" t="b">
        <v>0</v>
      </c>
      <c r="R151" t="s">
        <v>60</v>
      </c>
      <c r="S151" s="1" t="str">
        <f t="shared" si="16"/>
        <v>music</v>
      </c>
      <c r="T151" s="8" t="str">
        <f t="shared" si="17"/>
        <v>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4"/>
        <v>0.01</v>
      </c>
      <c r="G152" t="s">
        <v>14</v>
      </c>
      <c r="H152" s="7">
        <f t="shared" si="15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2"/>
        <v>43450.25</v>
      </c>
      <c r="O152" s="11">
        <f t="shared" si="13"/>
        <v>43451.25</v>
      </c>
      <c r="P152" t="b">
        <v>0</v>
      </c>
      <c r="Q152" t="b">
        <v>0</v>
      </c>
      <c r="R152" t="s">
        <v>23</v>
      </c>
      <c r="S152" s="1" t="str">
        <f t="shared" si="16"/>
        <v>music</v>
      </c>
      <c r="T152" s="8" t="str">
        <f t="shared" si="17"/>
        <v>electric music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0.64166909620991253</v>
      </c>
      <c r="G153" t="s">
        <v>14</v>
      </c>
      <c r="H153" s="7">
        <f t="shared" si="15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2"/>
        <v>41799.208333333336</v>
      </c>
      <c r="O153" s="11">
        <f t="shared" si="13"/>
        <v>41850.208333333336</v>
      </c>
      <c r="P153" t="b">
        <v>0</v>
      </c>
      <c r="Q153" t="b">
        <v>0</v>
      </c>
      <c r="R153" t="s">
        <v>50</v>
      </c>
      <c r="S153" s="1" t="str">
        <f t="shared" si="16"/>
        <v>music</v>
      </c>
      <c r="T153" s="8" t="str">
        <f t="shared" si="17"/>
        <v>indie rock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4.2306746987951804</v>
      </c>
      <c r="G154" t="s">
        <v>20</v>
      </c>
      <c r="H154" s="7">
        <f t="shared" si="15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2"/>
        <v>42783.25</v>
      </c>
      <c r="O154" s="11">
        <f t="shared" si="13"/>
        <v>42790.25</v>
      </c>
      <c r="P154" t="b">
        <v>0</v>
      </c>
      <c r="Q154" t="b">
        <v>0</v>
      </c>
      <c r="R154" t="s">
        <v>60</v>
      </c>
      <c r="S154" s="1" t="str">
        <f t="shared" si="16"/>
        <v>music</v>
      </c>
      <c r="T154" s="8" t="str">
        <f t="shared" si="17"/>
        <v>plays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0.92984160506863778</v>
      </c>
      <c r="G155" t="s">
        <v>14</v>
      </c>
      <c r="H155" s="7">
        <f t="shared" si="15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2"/>
        <v>41201.208333333336</v>
      </c>
      <c r="O155" s="11">
        <f t="shared" si="13"/>
        <v>41207.208333333336</v>
      </c>
      <c r="P155" t="b">
        <v>0</v>
      </c>
      <c r="Q155" t="b">
        <v>0</v>
      </c>
      <c r="R155" t="s">
        <v>33</v>
      </c>
      <c r="S155" s="1" t="str">
        <f t="shared" si="16"/>
        <v>theater</v>
      </c>
      <c r="T155" s="8" t="str">
        <f t="shared" si="17"/>
        <v>indie rock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0.58756567425569173</v>
      </c>
      <c r="G156" t="s">
        <v>14</v>
      </c>
      <c r="H156" s="7">
        <f t="shared" si="15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2"/>
        <v>42502.208333333328</v>
      </c>
      <c r="O156" s="11">
        <f t="shared" si="13"/>
        <v>42525.208333333328</v>
      </c>
      <c r="P156" t="b">
        <v>0</v>
      </c>
      <c r="Q156" t="b">
        <v>1</v>
      </c>
      <c r="R156" t="s">
        <v>60</v>
      </c>
      <c r="S156" s="1" t="str">
        <f t="shared" si="16"/>
        <v>music</v>
      </c>
      <c r="T156" s="8" t="str">
        <f t="shared" si="17"/>
        <v>plays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0.65022222222222226</v>
      </c>
      <c r="G157" t="s">
        <v>14</v>
      </c>
      <c r="H157" s="7">
        <f t="shared" si="15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2"/>
        <v>40262.208333333336</v>
      </c>
      <c r="O157" s="11">
        <f t="shared" si="13"/>
        <v>40277.208333333336</v>
      </c>
      <c r="P157" t="b">
        <v>0</v>
      </c>
      <c r="Q157" t="b">
        <v>0</v>
      </c>
      <c r="R157" t="s">
        <v>33</v>
      </c>
      <c r="S157" s="1" t="str">
        <f t="shared" si="16"/>
        <v>theater</v>
      </c>
      <c r="T157" s="8" t="str">
        <f t="shared" si="17"/>
        <v>rock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0.73939560439560437</v>
      </c>
      <c r="G158" t="s">
        <v>74</v>
      </c>
      <c r="H158" s="7">
        <f t="shared" si="15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2"/>
        <v>43743.208333333328</v>
      </c>
      <c r="O158" s="11">
        <f t="shared" si="13"/>
        <v>43767.208333333328</v>
      </c>
      <c r="P158" t="b">
        <v>0</v>
      </c>
      <c r="Q158" t="b">
        <v>0</v>
      </c>
      <c r="R158" t="s">
        <v>23</v>
      </c>
      <c r="S158" s="1" t="str">
        <f t="shared" si="16"/>
        <v>music</v>
      </c>
      <c r="T158" s="8" t="str">
        <f t="shared" si="17"/>
        <v>photography books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0.52666666666666662</v>
      </c>
      <c r="G159" t="s">
        <v>14</v>
      </c>
      <c r="H159" s="7">
        <f t="shared" si="15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2"/>
        <v>41638.25</v>
      </c>
      <c r="O159" s="11">
        <f t="shared" si="13"/>
        <v>41650.25</v>
      </c>
      <c r="P159" t="b">
        <v>0</v>
      </c>
      <c r="Q159" t="b">
        <v>0</v>
      </c>
      <c r="R159" t="s">
        <v>122</v>
      </c>
      <c r="S159" s="1" t="str">
        <f t="shared" si="16"/>
        <v>photography</v>
      </c>
      <c r="T159" s="8" t="str">
        <f t="shared" si="17"/>
        <v>rock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4"/>
        <v>2.2095238095238097</v>
      </c>
      <c r="G160" t="s">
        <v>20</v>
      </c>
      <c r="H160" s="7">
        <f t="shared" si="15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2"/>
        <v>42346.25</v>
      </c>
      <c r="O160" s="11">
        <f t="shared" si="13"/>
        <v>42347.25</v>
      </c>
      <c r="P160" t="b">
        <v>0</v>
      </c>
      <c r="Q160" t="b">
        <v>0</v>
      </c>
      <c r="R160" t="s">
        <v>23</v>
      </c>
      <c r="S160" s="1" t="str">
        <f t="shared" si="16"/>
        <v>music</v>
      </c>
      <c r="T160" s="8" t="str">
        <f t="shared" si="17"/>
        <v>plays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1.0001150627615063</v>
      </c>
      <c r="G161" t="s">
        <v>20</v>
      </c>
      <c r="H161" s="7">
        <f t="shared" si="15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2"/>
        <v>43551.208333333328</v>
      </c>
      <c r="O161" s="11">
        <f t="shared" si="13"/>
        <v>43569.208333333328</v>
      </c>
      <c r="P161" t="b">
        <v>0</v>
      </c>
      <c r="Q161" t="b">
        <v>1</v>
      </c>
      <c r="R161" t="s">
        <v>33</v>
      </c>
      <c r="S161" s="1" t="str">
        <f t="shared" si="16"/>
        <v>theater</v>
      </c>
      <c r="T161" s="8" t="str">
        <f t="shared" si="17"/>
        <v>wearables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1.6231249999999999</v>
      </c>
      <c r="G162" t="s">
        <v>20</v>
      </c>
      <c r="H162" s="7">
        <f t="shared" si="15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2"/>
        <v>43582.208333333328</v>
      </c>
      <c r="O162" s="11">
        <f t="shared" si="13"/>
        <v>43598.208333333328</v>
      </c>
      <c r="P162" t="b">
        <v>0</v>
      </c>
      <c r="Q162" t="b">
        <v>0</v>
      </c>
      <c r="R162" t="s">
        <v>65</v>
      </c>
      <c r="S162" s="1" t="str">
        <f t="shared" si="16"/>
        <v>technology</v>
      </c>
      <c r="T162" s="8" t="str">
        <f t="shared" si="17"/>
        <v>web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0.78181818181818186</v>
      </c>
      <c r="G163" t="s">
        <v>14</v>
      </c>
      <c r="H163" s="7">
        <f t="shared" si="15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2"/>
        <v>42270.208333333328</v>
      </c>
      <c r="O163" s="11">
        <f t="shared" si="13"/>
        <v>42276.208333333328</v>
      </c>
      <c r="P163" t="b">
        <v>0</v>
      </c>
      <c r="Q163" t="b">
        <v>1</v>
      </c>
      <c r="R163" t="s">
        <v>28</v>
      </c>
      <c r="S163" s="1" t="str">
        <f t="shared" si="16"/>
        <v>technology</v>
      </c>
      <c r="T163" s="8" t="str">
        <f t="shared" si="17"/>
        <v>rock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1.4973770491803278</v>
      </c>
      <c r="G164" t="s">
        <v>20</v>
      </c>
      <c r="H164" s="7">
        <f t="shared" si="15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2"/>
        <v>43442.25</v>
      </c>
      <c r="O164" s="11">
        <f t="shared" si="13"/>
        <v>43472.25</v>
      </c>
      <c r="P164" t="b">
        <v>0</v>
      </c>
      <c r="Q164" t="b">
        <v>0</v>
      </c>
      <c r="R164" t="s">
        <v>23</v>
      </c>
      <c r="S164" s="1" t="str">
        <f t="shared" si="16"/>
        <v>music</v>
      </c>
      <c r="T164" s="8" t="str">
        <f t="shared" si="17"/>
        <v>photography books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2.5325714285714285</v>
      </c>
      <c r="G165" t="s">
        <v>20</v>
      </c>
      <c r="H165" s="7">
        <f t="shared" si="15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2"/>
        <v>43028.208333333328</v>
      </c>
      <c r="O165" s="11">
        <f t="shared" si="13"/>
        <v>43077.25</v>
      </c>
      <c r="P165" t="b">
        <v>0</v>
      </c>
      <c r="Q165" t="b">
        <v>1</v>
      </c>
      <c r="R165" t="s">
        <v>122</v>
      </c>
      <c r="S165" s="1" t="str">
        <f t="shared" si="16"/>
        <v>photography</v>
      </c>
      <c r="T165" s="8" t="str">
        <f t="shared" si="17"/>
        <v>plays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4"/>
        <v>1.0016943521594683</v>
      </c>
      <c r="G166" t="s">
        <v>20</v>
      </c>
      <c r="H166" s="7">
        <f t="shared" si="15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2"/>
        <v>43016.208333333328</v>
      </c>
      <c r="O166" s="11">
        <f t="shared" si="13"/>
        <v>43017.208333333328</v>
      </c>
      <c r="P166" t="b">
        <v>0</v>
      </c>
      <c r="Q166" t="b">
        <v>0</v>
      </c>
      <c r="R166" t="s">
        <v>33</v>
      </c>
      <c r="S166" s="1" t="str">
        <f t="shared" si="16"/>
        <v>theater</v>
      </c>
      <c r="T166" s="8" t="str">
        <f t="shared" si="17"/>
        <v>web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1.2199004424778761</v>
      </c>
      <c r="G167" t="s">
        <v>20</v>
      </c>
      <c r="H167" s="7">
        <f t="shared" si="15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2"/>
        <v>42948.208333333328</v>
      </c>
      <c r="O167" s="11">
        <f t="shared" si="13"/>
        <v>42980.208333333328</v>
      </c>
      <c r="P167" t="b">
        <v>0</v>
      </c>
      <c r="Q167" t="b">
        <v>0</v>
      </c>
      <c r="R167" t="s">
        <v>28</v>
      </c>
      <c r="S167" s="1" t="str">
        <f t="shared" si="16"/>
        <v>technology</v>
      </c>
      <c r="T167" s="8" t="str">
        <f t="shared" si="17"/>
        <v>photography books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1.3713265306122449</v>
      </c>
      <c r="G168" t="s">
        <v>20</v>
      </c>
      <c r="H168" s="7">
        <f t="shared" si="15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2"/>
        <v>40534.25</v>
      </c>
      <c r="O168" s="11">
        <f t="shared" si="13"/>
        <v>40538.25</v>
      </c>
      <c r="P168" t="b">
        <v>0</v>
      </c>
      <c r="Q168" t="b">
        <v>0</v>
      </c>
      <c r="R168" t="s">
        <v>122</v>
      </c>
      <c r="S168" s="1" t="str">
        <f t="shared" si="16"/>
        <v>photography</v>
      </c>
      <c r="T168" s="8" t="str">
        <f t="shared" si="17"/>
        <v>plays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4.155384615384615</v>
      </c>
      <c r="G169" t="s">
        <v>20</v>
      </c>
      <c r="H169" s="7">
        <f t="shared" si="15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2"/>
        <v>41435.208333333336</v>
      </c>
      <c r="O169" s="11">
        <f t="shared" si="13"/>
        <v>41445.208333333336</v>
      </c>
      <c r="P169" t="b">
        <v>0</v>
      </c>
      <c r="Q169" t="b">
        <v>0</v>
      </c>
      <c r="R169" t="s">
        <v>33</v>
      </c>
      <c r="S169" s="1" t="str">
        <f t="shared" si="16"/>
        <v>theater</v>
      </c>
      <c r="T169" s="8" t="str">
        <f t="shared" si="17"/>
        <v>indie rock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0.3130913348946136</v>
      </c>
      <c r="G170" t="s">
        <v>14</v>
      </c>
      <c r="H170" s="7">
        <f t="shared" si="15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2"/>
        <v>43518.25</v>
      </c>
      <c r="O170" s="11">
        <f t="shared" si="13"/>
        <v>43541.208333333328</v>
      </c>
      <c r="P170" t="b">
        <v>0</v>
      </c>
      <c r="Q170" t="b">
        <v>1</v>
      </c>
      <c r="R170" t="s">
        <v>60</v>
      </c>
      <c r="S170" s="1" t="str">
        <f t="shared" si="16"/>
        <v>music</v>
      </c>
      <c r="T170" s="8" t="str">
        <f t="shared" si="17"/>
        <v>shorts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4.240815450643777</v>
      </c>
      <c r="G171" t="s">
        <v>20</v>
      </c>
      <c r="H171" s="7">
        <f t="shared" si="15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2"/>
        <v>41077.208333333336</v>
      </c>
      <c r="O171" s="11">
        <f t="shared" si="13"/>
        <v>41105.208333333336</v>
      </c>
      <c r="P171" t="b">
        <v>0</v>
      </c>
      <c r="Q171" t="b">
        <v>1</v>
      </c>
      <c r="R171" t="s">
        <v>100</v>
      </c>
      <c r="S171" s="1" t="str">
        <f t="shared" si="16"/>
        <v>film &amp; video</v>
      </c>
      <c r="T171" s="8" t="str">
        <f t="shared" si="17"/>
        <v>indie rock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2.9388623072833599E-2</v>
      </c>
      <c r="G172" t="s">
        <v>14</v>
      </c>
      <c r="H172" s="7">
        <f t="shared" si="15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2"/>
        <v>42950.208333333328</v>
      </c>
      <c r="O172" s="11">
        <f t="shared" si="13"/>
        <v>42957.208333333328</v>
      </c>
      <c r="P172" t="b">
        <v>0</v>
      </c>
      <c r="Q172" t="b">
        <v>0</v>
      </c>
      <c r="R172" t="s">
        <v>60</v>
      </c>
      <c r="S172" s="1" t="str">
        <f t="shared" si="16"/>
        <v>music</v>
      </c>
      <c r="T172" s="8" t="str">
        <f t="shared" si="17"/>
        <v>translations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0.1063265306122449</v>
      </c>
      <c r="G173" t="s">
        <v>14</v>
      </c>
      <c r="H173" s="7">
        <f t="shared" si="15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2"/>
        <v>41718.208333333336</v>
      </c>
      <c r="O173" s="11">
        <f t="shared" si="13"/>
        <v>41740.208333333336</v>
      </c>
      <c r="P173" t="b">
        <v>0</v>
      </c>
      <c r="Q173" t="b">
        <v>0</v>
      </c>
      <c r="R173" t="s">
        <v>206</v>
      </c>
      <c r="S173" s="1" t="str">
        <f t="shared" si="16"/>
        <v>publishing</v>
      </c>
      <c r="T173" s="8" t="str">
        <f t="shared" si="17"/>
        <v>documentary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0.82874999999999999</v>
      </c>
      <c r="G174" t="s">
        <v>14</v>
      </c>
      <c r="H174" s="7">
        <f t="shared" si="15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2"/>
        <v>41839.208333333336</v>
      </c>
      <c r="O174" s="11">
        <f t="shared" si="13"/>
        <v>41854.208333333336</v>
      </c>
      <c r="P174" t="b">
        <v>0</v>
      </c>
      <c r="Q174" t="b">
        <v>1</v>
      </c>
      <c r="R174" t="s">
        <v>42</v>
      </c>
      <c r="S174" s="1" t="str">
        <f t="shared" si="16"/>
        <v>film &amp; video</v>
      </c>
      <c r="T174" s="8" t="str">
        <f t="shared" si="17"/>
        <v>plays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1.6301447776628748</v>
      </c>
      <c r="G175" t="s">
        <v>20</v>
      </c>
      <c r="H175" s="7">
        <f t="shared" si="15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2"/>
        <v>41412.208333333336</v>
      </c>
      <c r="O175" s="11">
        <f t="shared" si="13"/>
        <v>41418.208333333336</v>
      </c>
      <c r="P175" t="b">
        <v>0</v>
      </c>
      <c r="Q175" t="b">
        <v>0</v>
      </c>
      <c r="R175" t="s">
        <v>33</v>
      </c>
      <c r="S175" s="1" t="str">
        <f t="shared" si="16"/>
        <v>theater</v>
      </c>
      <c r="T175" s="8" t="str">
        <f t="shared" si="17"/>
        <v>wearables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4"/>
        <v>8.9466666666666672</v>
      </c>
      <c r="G176" t="s">
        <v>20</v>
      </c>
      <c r="H176" s="7">
        <f t="shared" si="15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2"/>
        <v>42282.208333333328</v>
      </c>
      <c r="O176" s="11">
        <f t="shared" si="13"/>
        <v>42283.208333333328</v>
      </c>
      <c r="P176" t="b">
        <v>0</v>
      </c>
      <c r="Q176" t="b">
        <v>1</v>
      </c>
      <c r="R176" t="s">
        <v>65</v>
      </c>
      <c r="S176" s="1" t="str">
        <f t="shared" si="16"/>
        <v>technology</v>
      </c>
      <c r="T176" s="8" t="str">
        <f t="shared" si="17"/>
        <v>plays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0.26191501103752757</v>
      </c>
      <c r="G177" t="s">
        <v>14</v>
      </c>
      <c r="H177" s="7">
        <f t="shared" si="15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2"/>
        <v>42613.208333333328</v>
      </c>
      <c r="O177" s="11">
        <f t="shared" si="13"/>
        <v>42632.208333333328</v>
      </c>
      <c r="P177" t="b">
        <v>0</v>
      </c>
      <c r="Q177" t="b">
        <v>0</v>
      </c>
      <c r="R177" t="s">
        <v>33</v>
      </c>
      <c r="S177" s="1" t="str">
        <f t="shared" si="16"/>
        <v>theater</v>
      </c>
      <c r="T177" s="8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0.74834782608695649</v>
      </c>
      <c r="G178" t="s">
        <v>14</v>
      </c>
      <c r="H178" s="7">
        <f t="shared" si="15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2"/>
        <v>42616.208333333328</v>
      </c>
      <c r="O178" s="11">
        <f t="shared" si="13"/>
        <v>42625.208333333328</v>
      </c>
      <c r="P178" t="b">
        <v>0</v>
      </c>
      <c r="Q178" t="b">
        <v>0</v>
      </c>
      <c r="R178" t="s">
        <v>33</v>
      </c>
      <c r="S178" s="1" t="str">
        <f t="shared" si="16"/>
        <v>theater</v>
      </c>
      <c r="T178" s="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4.1647680412371137</v>
      </c>
      <c r="G179" t="s">
        <v>20</v>
      </c>
      <c r="H179" s="7">
        <f t="shared" si="15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2"/>
        <v>40497.25</v>
      </c>
      <c r="O179" s="11">
        <f t="shared" si="13"/>
        <v>40522.25</v>
      </c>
      <c r="P179" t="b">
        <v>0</v>
      </c>
      <c r="Q179" t="b">
        <v>0</v>
      </c>
      <c r="R179" t="s">
        <v>33</v>
      </c>
      <c r="S179" s="1" t="str">
        <f t="shared" si="16"/>
        <v>theater</v>
      </c>
      <c r="T179" s="8" t="str">
        <f t="shared" si="17"/>
        <v>food trucks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0.96208333333333329</v>
      </c>
      <c r="G180" t="s">
        <v>14</v>
      </c>
      <c r="H180" s="7">
        <f t="shared" si="15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2"/>
        <v>42999.208333333328</v>
      </c>
      <c r="O180" s="11">
        <f t="shared" si="13"/>
        <v>43008.208333333328</v>
      </c>
      <c r="P180" t="b">
        <v>0</v>
      </c>
      <c r="Q180" t="b">
        <v>0</v>
      </c>
      <c r="R180" t="s">
        <v>17</v>
      </c>
      <c r="S180" s="1" t="str">
        <f t="shared" si="16"/>
        <v>food</v>
      </c>
      <c r="T180" s="8" t="str">
        <f t="shared" si="17"/>
        <v>plays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4"/>
        <v>3.5771910112359548</v>
      </c>
      <c r="G181" t="s">
        <v>20</v>
      </c>
      <c r="H181" s="7">
        <f t="shared" si="15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2"/>
        <v>41350.208333333336</v>
      </c>
      <c r="O181" s="11">
        <f t="shared" si="13"/>
        <v>41351.208333333336</v>
      </c>
      <c r="P181" t="b">
        <v>0</v>
      </c>
      <c r="Q181" t="b">
        <v>1</v>
      </c>
      <c r="R181" t="s">
        <v>33</v>
      </c>
      <c r="S181" s="1" t="str">
        <f t="shared" si="16"/>
        <v>theater</v>
      </c>
      <c r="T181" s="8" t="str">
        <f t="shared" si="17"/>
        <v>wearables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3.0845714285714285</v>
      </c>
      <c r="G182" t="s">
        <v>20</v>
      </c>
      <c r="H182" s="7">
        <f t="shared" si="15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2"/>
        <v>40259.208333333336</v>
      </c>
      <c r="O182" s="11">
        <f t="shared" si="13"/>
        <v>40264.208333333336</v>
      </c>
      <c r="P182" t="b">
        <v>0</v>
      </c>
      <c r="Q182" t="b">
        <v>0</v>
      </c>
      <c r="R182" t="s">
        <v>65</v>
      </c>
      <c r="S182" s="1" t="str">
        <f t="shared" si="16"/>
        <v>technology</v>
      </c>
      <c r="T182" s="8" t="str">
        <f t="shared" si="17"/>
        <v>web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0.61802325581395345</v>
      </c>
      <c r="G183" t="s">
        <v>14</v>
      </c>
      <c r="H183" s="7">
        <f t="shared" si="15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2"/>
        <v>43012.208333333328</v>
      </c>
      <c r="O183" s="11">
        <f t="shared" si="13"/>
        <v>43030.208333333328</v>
      </c>
      <c r="P183" t="b">
        <v>0</v>
      </c>
      <c r="Q183" t="b">
        <v>0</v>
      </c>
      <c r="R183" t="s">
        <v>28</v>
      </c>
      <c r="S183" s="1" t="str">
        <f t="shared" si="16"/>
        <v>technology</v>
      </c>
      <c r="T183" s="8" t="str">
        <f t="shared" si="17"/>
        <v>plays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7.2232472324723247</v>
      </c>
      <c r="G184" t="s">
        <v>20</v>
      </c>
      <c r="H184" s="7">
        <f t="shared" si="15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2"/>
        <v>43631.208333333328</v>
      </c>
      <c r="O184" s="11">
        <f t="shared" si="13"/>
        <v>43647.208333333328</v>
      </c>
      <c r="P184" t="b">
        <v>0</v>
      </c>
      <c r="Q184" t="b">
        <v>0</v>
      </c>
      <c r="R184" t="s">
        <v>33</v>
      </c>
      <c r="S184" s="1" t="str">
        <f t="shared" si="16"/>
        <v>theater</v>
      </c>
      <c r="T184" s="8" t="str">
        <f t="shared" si="17"/>
        <v>rock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0.69117647058823528</v>
      </c>
      <c r="G185" t="s">
        <v>14</v>
      </c>
      <c r="H185" s="7">
        <f t="shared" si="15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2"/>
        <v>40430.208333333336</v>
      </c>
      <c r="O185" s="11">
        <f t="shared" si="13"/>
        <v>40443.208333333336</v>
      </c>
      <c r="P185" t="b">
        <v>0</v>
      </c>
      <c r="Q185" t="b">
        <v>0</v>
      </c>
      <c r="R185" t="s">
        <v>23</v>
      </c>
      <c r="S185" s="1" t="str">
        <f t="shared" si="16"/>
        <v>music</v>
      </c>
      <c r="T185" s="8" t="str">
        <f t="shared" si="17"/>
        <v>plays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4"/>
        <v>2.9305555555555554</v>
      </c>
      <c r="G186" t="s">
        <v>20</v>
      </c>
      <c r="H186" s="7">
        <f t="shared" si="15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2"/>
        <v>43588.208333333328</v>
      </c>
      <c r="O186" s="11">
        <f t="shared" si="13"/>
        <v>43589.208333333328</v>
      </c>
      <c r="P186" t="b">
        <v>0</v>
      </c>
      <c r="Q186" t="b">
        <v>0</v>
      </c>
      <c r="R186" t="s">
        <v>33</v>
      </c>
      <c r="S186" s="1" t="str">
        <f t="shared" si="16"/>
        <v>theater</v>
      </c>
      <c r="T186" s="8" t="str">
        <f t="shared" si="17"/>
        <v>television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0.71799999999999997</v>
      </c>
      <c r="G187" t="s">
        <v>14</v>
      </c>
      <c r="H187" s="7">
        <f t="shared" si="15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2"/>
        <v>43233.208333333328</v>
      </c>
      <c r="O187" s="11">
        <f t="shared" si="13"/>
        <v>43244.208333333328</v>
      </c>
      <c r="P187" t="b">
        <v>0</v>
      </c>
      <c r="Q187" t="b">
        <v>0</v>
      </c>
      <c r="R187" t="s">
        <v>269</v>
      </c>
      <c r="S187" s="1" t="str">
        <f t="shared" si="16"/>
        <v>film &amp; video</v>
      </c>
      <c r="T187" s="8" t="str">
        <f t="shared" si="17"/>
        <v>plays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0.31934684684684683</v>
      </c>
      <c r="G188" t="s">
        <v>14</v>
      </c>
      <c r="H188" s="7">
        <f t="shared" si="15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2"/>
        <v>41782.208333333336</v>
      </c>
      <c r="O188" s="11">
        <f t="shared" si="13"/>
        <v>41797.208333333336</v>
      </c>
      <c r="P188" t="b">
        <v>0</v>
      </c>
      <c r="Q188" t="b">
        <v>0</v>
      </c>
      <c r="R188" t="s">
        <v>33</v>
      </c>
      <c r="S188" s="1" t="str">
        <f t="shared" si="16"/>
        <v>theater</v>
      </c>
      <c r="T188" s="8" t="str">
        <f t="shared" si="17"/>
        <v>shorts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2.2987375415282392</v>
      </c>
      <c r="G189" t="s">
        <v>20</v>
      </c>
      <c r="H189" s="7">
        <f t="shared" si="15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2"/>
        <v>41328.25</v>
      </c>
      <c r="O189" s="11">
        <f t="shared" si="13"/>
        <v>41356.208333333336</v>
      </c>
      <c r="P189" t="b">
        <v>0</v>
      </c>
      <c r="Q189" t="b">
        <v>1</v>
      </c>
      <c r="R189" t="s">
        <v>100</v>
      </c>
      <c r="S189" s="1" t="str">
        <f t="shared" si="16"/>
        <v>film &amp; video</v>
      </c>
      <c r="T189" s="8" t="str">
        <f t="shared" si="17"/>
        <v>plays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4"/>
        <v>0.3201219512195122</v>
      </c>
      <c r="G190" t="s">
        <v>14</v>
      </c>
      <c r="H190" s="7">
        <f t="shared" si="15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2"/>
        <v>41975.25</v>
      </c>
      <c r="O190" s="11">
        <f t="shared" si="13"/>
        <v>41976.25</v>
      </c>
      <c r="P190" t="b">
        <v>0</v>
      </c>
      <c r="Q190" t="b">
        <v>0</v>
      </c>
      <c r="R190" t="s">
        <v>33</v>
      </c>
      <c r="S190" s="1" t="str">
        <f t="shared" si="16"/>
        <v>theater</v>
      </c>
      <c r="T190" s="8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0.23525352848928385</v>
      </c>
      <c r="G191" t="s">
        <v>74</v>
      </c>
      <c r="H191" s="7">
        <f t="shared" si="15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2"/>
        <v>42433.25</v>
      </c>
      <c r="O191" s="11">
        <f t="shared" si="13"/>
        <v>42433.25</v>
      </c>
      <c r="P191" t="b">
        <v>0</v>
      </c>
      <c r="Q191" t="b">
        <v>0</v>
      </c>
      <c r="R191" t="s">
        <v>33</v>
      </c>
      <c r="S191" s="1" t="str">
        <f t="shared" si="16"/>
        <v>theater</v>
      </c>
      <c r="T191" s="8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4"/>
        <v>0.68594594594594593</v>
      </c>
      <c r="G192" t="s">
        <v>14</v>
      </c>
      <c r="H192" s="7">
        <f t="shared" si="15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2"/>
        <v>41429.208333333336</v>
      </c>
      <c r="O192" s="11">
        <f t="shared" si="13"/>
        <v>41430.208333333336</v>
      </c>
      <c r="P192" t="b">
        <v>0</v>
      </c>
      <c r="Q192" t="b">
        <v>1</v>
      </c>
      <c r="R192" t="s">
        <v>33</v>
      </c>
      <c r="S192" s="1" t="str">
        <f t="shared" si="16"/>
        <v>theater</v>
      </c>
      <c r="T192" s="8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4"/>
        <v>0.37952380952380954</v>
      </c>
      <c r="G193" t="s">
        <v>14</v>
      </c>
      <c r="H193" s="7">
        <f t="shared" si="15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2"/>
        <v>43536.208333333328</v>
      </c>
      <c r="O193" s="11">
        <f t="shared" si="13"/>
        <v>43539.208333333328</v>
      </c>
      <c r="P193" t="b">
        <v>0</v>
      </c>
      <c r="Q193" t="b">
        <v>0</v>
      </c>
      <c r="R193" t="s">
        <v>33</v>
      </c>
      <c r="S193" s="1" t="str">
        <f t="shared" si="16"/>
        <v>theater</v>
      </c>
      <c r="T193" s="8" t="str">
        <f t="shared" si="17"/>
        <v>rock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4"/>
        <v>0.19992957746478873</v>
      </c>
      <c r="G194" t="s">
        <v>14</v>
      </c>
      <c r="H194" s="7">
        <f t="shared" si="15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18">(((L194/60)/60)/24)+DATE(1970,1,1)</f>
        <v>41817.208333333336</v>
      </c>
      <c r="O194" s="11">
        <f t="shared" ref="O194:O257" si="19">(((M194/60)/60)/24)+DATE(1970,1,1)</f>
        <v>41821.208333333336</v>
      </c>
      <c r="P194" t="b">
        <v>0</v>
      </c>
      <c r="Q194" t="b">
        <v>0</v>
      </c>
      <c r="R194" t="s">
        <v>23</v>
      </c>
      <c r="S194" s="1" t="str">
        <f t="shared" si="16"/>
        <v>music</v>
      </c>
      <c r="T194" s="8" t="str">
        <f t="shared" si="17"/>
        <v>indie 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0">E195/D195*100%</f>
        <v>0.45636363636363636</v>
      </c>
      <c r="G195" t="s">
        <v>14</v>
      </c>
      <c r="H195" s="7">
        <f t="shared" ref="H195:H258" si="21">AVERAGE(E195/I195)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18"/>
        <v>43198.208333333328</v>
      </c>
      <c r="O195" s="11">
        <f t="shared" si="19"/>
        <v>43202.208333333328</v>
      </c>
      <c r="P195" t="b">
        <v>1</v>
      </c>
      <c r="Q195" t="b">
        <v>0</v>
      </c>
      <c r="R195" t="s">
        <v>60</v>
      </c>
      <c r="S195" s="1" t="str">
        <f t="shared" ref="S195:S258" si="22">LEFT(R195,(FIND("/",R195)-1))</f>
        <v>music</v>
      </c>
      <c r="T195" s="8" t="str">
        <f t="shared" ref="T195:T258" si="23">RIGHT(R196,LEN(R196)-(FIND("/",R196)))</f>
        <v>metal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0"/>
        <v>1.227605633802817</v>
      </c>
      <c r="G196" t="s">
        <v>20</v>
      </c>
      <c r="H196" s="7">
        <f t="shared" si="21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8"/>
        <v>42261.208333333328</v>
      </c>
      <c r="O196" s="11">
        <f t="shared" si="19"/>
        <v>42277.208333333328</v>
      </c>
      <c r="P196" t="b">
        <v>0</v>
      </c>
      <c r="Q196" t="b">
        <v>0</v>
      </c>
      <c r="R196" t="s">
        <v>148</v>
      </c>
      <c r="S196" s="1" t="str">
        <f t="shared" si="22"/>
        <v>music</v>
      </c>
      <c r="T196" s="8" t="str">
        <f t="shared" si="23"/>
        <v>electric music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0"/>
        <v>3.61753164556962</v>
      </c>
      <c r="G197" t="s">
        <v>20</v>
      </c>
      <c r="H197" s="7">
        <f t="shared" si="21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8"/>
        <v>43310.208333333328</v>
      </c>
      <c r="O197" s="11">
        <f t="shared" si="19"/>
        <v>43317.208333333328</v>
      </c>
      <c r="P197" t="b">
        <v>0</v>
      </c>
      <c r="Q197" t="b">
        <v>0</v>
      </c>
      <c r="R197" t="s">
        <v>50</v>
      </c>
      <c r="S197" s="1" t="str">
        <f t="shared" si="22"/>
        <v>music</v>
      </c>
      <c r="T197" s="8" t="str">
        <f t="shared" si="23"/>
        <v>wearables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0"/>
        <v>0.63146341463414635</v>
      </c>
      <c r="G198" t="s">
        <v>14</v>
      </c>
      <c r="H198" s="7">
        <f t="shared" si="21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8"/>
        <v>42616.208333333328</v>
      </c>
      <c r="O198" s="11">
        <f t="shared" si="19"/>
        <v>42635.208333333328</v>
      </c>
      <c r="P198" t="b">
        <v>0</v>
      </c>
      <c r="Q198" t="b">
        <v>0</v>
      </c>
      <c r="R198" t="s">
        <v>65</v>
      </c>
      <c r="S198" s="1" t="str">
        <f t="shared" si="22"/>
        <v>technology</v>
      </c>
      <c r="T198" s="8" t="str">
        <f t="shared" si="23"/>
        <v>drama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0"/>
        <v>2.9820475319926874</v>
      </c>
      <c r="G199" t="s">
        <v>20</v>
      </c>
      <c r="H199" s="7">
        <f t="shared" si="21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8"/>
        <v>42909.208333333328</v>
      </c>
      <c r="O199" s="11">
        <f t="shared" si="19"/>
        <v>42923.208333333328</v>
      </c>
      <c r="P199" t="b">
        <v>0</v>
      </c>
      <c r="Q199" t="b">
        <v>0</v>
      </c>
      <c r="R199" t="s">
        <v>53</v>
      </c>
      <c r="S199" s="1" t="str">
        <f t="shared" si="22"/>
        <v>film &amp; video</v>
      </c>
      <c r="T199" s="8" t="str">
        <f t="shared" si="23"/>
        <v>electric music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0"/>
        <v>9.5585443037974685E-2</v>
      </c>
      <c r="G200" t="s">
        <v>14</v>
      </c>
      <c r="H200" s="7">
        <f t="shared" si="21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8"/>
        <v>40396.208333333336</v>
      </c>
      <c r="O200" s="11">
        <f t="shared" si="19"/>
        <v>40425.208333333336</v>
      </c>
      <c r="P200" t="b">
        <v>0</v>
      </c>
      <c r="Q200" t="b">
        <v>0</v>
      </c>
      <c r="R200" t="s">
        <v>50</v>
      </c>
      <c r="S200" s="1" t="str">
        <f t="shared" si="22"/>
        <v>music</v>
      </c>
      <c r="T200" s="8" t="str">
        <f t="shared" si="23"/>
        <v>rock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0"/>
        <v>0.5377777777777778</v>
      </c>
      <c r="G201" t="s">
        <v>14</v>
      </c>
      <c r="H201" s="7">
        <f t="shared" si="21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8"/>
        <v>42192.208333333328</v>
      </c>
      <c r="O201" s="11">
        <f t="shared" si="19"/>
        <v>42196.208333333328</v>
      </c>
      <c r="P201" t="b">
        <v>0</v>
      </c>
      <c r="Q201" t="b">
        <v>0</v>
      </c>
      <c r="R201" t="s">
        <v>23</v>
      </c>
      <c r="S201" s="1" t="str">
        <f t="shared" si="22"/>
        <v>music</v>
      </c>
      <c r="T201" s="8" t="str">
        <f t="shared" si="23"/>
        <v>plays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0"/>
        <v>0.02</v>
      </c>
      <c r="G202" t="s">
        <v>14</v>
      </c>
      <c r="H202" s="7">
        <f t="shared" si="21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8"/>
        <v>40262.208333333336</v>
      </c>
      <c r="O202" s="11">
        <f t="shared" si="19"/>
        <v>40273.208333333336</v>
      </c>
      <c r="P202" t="b">
        <v>0</v>
      </c>
      <c r="Q202" t="b">
        <v>0</v>
      </c>
      <c r="R202" t="s">
        <v>33</v>
      </c>
      <c r="S202" s="1" t="str">
        <f t="shared" si="22"/>
        <v>theater</v>
      </c>
      <c r="T202" s="8" t="str">
        <f t="shared" si="23"/>
        <v>web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0"/>
        <v>6.8119047619047617</v>
      </c>
      <c r="G203" t="s">
        <v>20</v>
      </c>
      <c r="H203" s="7">
        <f t="shared" si="21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8"/>
        <v>41845.208333333336</v>
      </c>
      <c r="O203" s="11">
        <f t="shared" si="19"/>
        <v>41863.208333333336</v>
      </c>
      <c r="P203" t="b">
        <v>0</v>
      </c>
      <c r="Q203" t="b">
        <v>0</v>
      </c>
      <c r="R203" t="s">
        <v>28</v>
      </c>
      <c r="S203" s="1" t="str">
        <f t="shared" si="22"/>
        <v>technology</v>
      </c>
      <c r="T203" s="8" t="str">
        <f t="shared" si="23"/>
        <v>food trucks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0"/>
        <v>0.78831325301204824</v>
      </c>
      <c r="G204" t="s">
        <v>74</v>
      </c>
      <c r="H204" s="7">
        <f t="shared" si="21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8"/>
        <v>40818.208333333336</v>
      </c>
      <c r="O204" s="11">
        <f t="shared" si="19"/>
        <v>40822.208333333336</v>
      </c>
      <c r="P204" t="b">
        <v>0</v>
      </c>
      <c r="Q204" t="b">
        <v>0</v>
      </c>
      <c r="R204" t="s">
        <v>17</v>
      </c>
      <c r="S204" s="1" t="str">
        <f t="shared" si="22"/>
        <v>food</v>
      </c>
      <c r="T204" s="8" t="str">
        <f t="shared" si="23"/>
        <v>plays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0"/>
        <v>1.3440792216817234</v>
      </c>
      <c r="G205" t="s">
        <v>20</v>
      </c>
      <c r="H205" s="7">
        <f t="shared" si="21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8"/>
        <v>42752.25</v>
      </c>
      <c r="O205" s="11">
        <f t="shared" si="19"/>
        <v>42754.25</v>
      </c>
      <c r="P205" t="b">
        <v>0</v>
      </c>
      <c r="Q205" t="b">
        <v>0</v>
      </c>
      <c r="R205" t="s">
        <v>33</v>
      </c>
      <c r="S205" s="1" t="str">
        <f t="shared" si="22"/>
        <v>theater</v>
      </c>
      <c r="T205" s="8" t="str">
        <f t="shared" si="23"/>
        <v>jazz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0"/>
        <v>3.372E-2</v>
      </c>
      <c r="G206" t="s">
        <v>14</v>
      </c>
      <c r="H206" s="7">
        <f t="shared" si="21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8"/>
        <v>40636.208333333336</v>
      </c>
      <c r="O206" s="11">
        <f t="shared" si="19"/>
        <v>40646.208333333336</v>
      </c>
      <c r="P206" t="b">
        <v>0</v>
      </c>
      <c r="Q206" t="b">
        <v>0</v>
      </c>
      <c r="R206" t="s">
        <v>159</v>
      </c>
      <c r="S206" s="1" t="str">
        <f t="shared" si="22"/>
        <v>music</v>
      </c>
      <c r="T206" s="8" t="str">
        <f t="shared" si="23"/>
        <v>plays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0"/>
        <v>4.3184615384615386</v>
      </c>
      <c r="G207" t="s">
        <v>20</v>
      </c>
      <c r="H207" s="7">
        <f t="shared" si="21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8"/>
        <v>43390.208333333328</v>
      </c>
      <c r="O207" s="11">
        <f t="shared" si="19"/>
        <v>43402.208333333328</v>
      </c>
      <c r="P207" t="b">
        <v>1</v>
      </c>
      <c r="Q207" t="b">
        <v>0</v>
      </c>
      <c r="R207" t="s">
        <v>33</v>
      </c>
      <c r="S207" s="1" t="str">
        <f t="shared" si="22"/>
        <v>theater</v>
      </c>
      <c r="T207" s="8" t="str">
        <f t="shared" si="23"/>
        <v>fiction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0"/>
        <v>0.38844444444444443</v>
      </c>
      <c r="G208" t="s">
        <v>74</v>
      </c>
      <c r="H208" s="7">
        <f t="shared" si="21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8"/>
        <v>40236.25</v>
      </c>
      <c r="O208" s="11">
        <f t="shared" si="19"/>
        <v>40245.25</v>
      </c>
      <c r="P208" t="b">
        <v>0</v>
      </c>
      <c r="Q208" t="b">
        <v>0</v>
      </c>
      <c r="R208" t="s">
        <v>119</v>
      </c>
      <c r="S208" s="1" t="str">
        <f t="shared" si="22"/>
        <v>publishing</v>
      </c>
      <c r="T208" s="8" t="str">
        <f t="shared" si="23"/>
        <v>rock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0"/>
        <v>4.2569999999999997</v>
      </c>
      <c r="G209" t="s">
        <v>20</v>
      </c>
      <c r="H209" s="7">
        <f t="shared" si="21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8"/>
        <v>43340.208333333328</v>
      </c>
      <c r="O209" s="11">
        <f t="shared" si="19"/>
        <v>43360.208333333328</v>
      </c>
      <c r="P209" t="b">
        <v>0</v>
      </c>
      <c r="Q209" t="b">
        <v>1</v>
      </c>
      <c r="R209" t="s">
        <v>23</v>
      </c>
      <c r="S209" s="1" t="str">
        <f t="shared" si="22"/>
        <v>music</v>
      </c>
      <c r="T209" s="8" t="str">
        <f t="shared" si="23"/>
        <v>documentary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0"/>
        <v>1.0112239715591671</v>
      </c>
      <c r="G210" t="s">
        <v>20</v>
      </c>
      <c r="H210" s="7">
        <f t="shared" si="21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8"/>
        <v>43048.25</v>
      </c>
      <c r="O210" s="11">
        <f t="shared" si="19"/>
        <v>43072.25</v>
      </c>
      <c r="P210" t="b">
        <v>0</v>
      </c>
      <c r="Q210" t="b">
        <v>0</v>
      </c>
      <c r="R210" t="s">
        <v>42</v>
      </c>
      <c r="S210" s="1" t="str">
        <f t="shared" si="22"/>
        <v>film &amp; video</v>
      </c>
      <c r="T210" s="8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0"/>
        <v>0.21188688946015424</v>
      </c>
      <c r="G211" t="s">
        <v>47</v>
      </c>
      <c r="H211" s="7">
        <f t="shared" si="21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8"/>
        <v>42496.208333333328</v>
      </c>
      <c r="O211" s="11">
        <f t="shared" si="19"/>
        <v>42503.208333333328</v>
      </c>
      <c r="P211" t="b">
        <v>0</v>
      </c>
      <c r="Q211" t="b">
        <v>0</v>
      </c>
      <c r="R211" t="s">
        <v>42</v>
      </c>
      <c r="S211" s="1" t="str">
        <f t="shared" si="22"/>
        <v>film &amp; video</v>
      </c>
      <c r="T211" s="8" t="str">
        <f t="shared" si="23"/>
        <v>science fiction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0"/>
        <v>0.67425531914893622</v>
      </c>
      <c r="G212" t="s">
        <v>14</v>
      </c>
      <c r="H212" s="7">
        <f t="shared" si="21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8"/>
        <v>42797.25</v>
      </c>
      <c r="O212" s="11">
        <f t="shared" si="19"/>
        <v>42824.208333333328</v>
      </c>
      <c r="P212" t="b">
        <v>0</v>
      </c>
      <c r="Q212" t="b">
        <v>0</v>
      </c>
      <c r="R212" t="s">
        <v>474</v>
      </c>
      <c r="S212" s="1" t="str">
        <f t="shared" si="22"/>
        <v>film &amp; video</v>
      </c>
      <c r="T212" s="8" t="str">
        <f t="shared" si="23"/>
        <v>plays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0"/>
        <v>0.9492337164750958</v>
      </c>
      <c r="G213" t="s">
        <v>14</v>
      </c>
      <c r="H213" s="7">
        <f t="shared" si="21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8"/>
        <v>41513.208333333336</v>
      </c>
      <c r="O213" s="11">
        <f t="shared" si="19"/>
        <v>41537.208333333336</v>
      </c>
      <c r="P213" t="b">
        <v>0</v>
      </c>
      <c r="Q213" t="b">
        <v>0</v>
      </c>
      <c r="R213" t="s">
        <v>33</v>
      </c>
      <c r="S213" s="1" t="str">
        <f t="shared" si="22"/>
        <v>theater</v>
      </c>
      <c r="T213" s="8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0"/>
        <v>1.5185185185185186</v>
      </c>
      <c r="G214" t="s">
        <v>20</v>
      </c>
      <c r="H214" s="7">
        <f t="shared" si="21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8"/>
        <v>43814.25</v>
      </c>
      <c r="O214" s="11">
        <f t="shared" si="19"/>
        <v>43860.25</v>
      </c>
      <c r="P214" t="b">
        <v>0</v>
      </c>
      <c r="Q214" t="b">
        <v>0</v>
      </c>
      <c r="R214" t="s">
        <v>33</v>
      </c>
      <c r="S214" s="1" t="str">
        <f t="shared" si="22"/>
        <v>theater</v>
      </c>
      <c r="T214" s="8" t="str">
        <f t="shared" si="23"/>
        <v>indie rock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0"/>
        <v>1.9516382252559727</v>
      </c>
      <c r="G215" t="s">
        <v>20</v>
      </c>
      <c r="H215" s="7">
        <f t="shared" si="21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8"/>
        <v>40488.208333333336</v>
      </c>
      <c r="O215" s="11">
        <f t="shared" si="19"/>
        <v>40496.25</v>
      </c>
      <c r="P215" t="b">
        <v>0</v>
      </c>
      <c r="Q215" t="b">
        <v>1</v>
      </c>
      <c r="R215" t="s">
        <v>60</v>
      </c>
      <c r="S215" s="1" t="str">
        <f t="shared" si="22"/>
        <v>music</v>
      </c>
      <c r="T215" s="8" t="str">
        <f t="shared" si="23"/>
        <v>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0"/>
        <v>10.231428571428571</v>
      </c>
      <c r="G216" t="s">
        <v>20</v>
      </c>
      <c r="H216" s="7">
        <f t="shared" si="21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8"/>
        <v>40409.208333333336</v>
      </c>
      <c r="O216" s="11">
        <f t="shared" si="19"/>
        <v>40415.208333333336</v>
      </c>
      <c r="P216" t="b">
        <v>0</v>
      </c>
      <c r="Q216" t="b">
        <v>0</v>
      </c>
      <c r="R216" t="s">
        <v>23</v>
      </c>
      <c r="S216" s="1" t="str">
        <f t="shared" si="22"/>
        <v>music</v>
      </c>
      <c r="T216" s="8" t="str">
        <f t="shared" si="23"/>
        <v>plays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0"/>
        <v>3.8418367346938778E-2</v>
      </c>
      <c r="G217" t="s">
        <v>14</v>
      </c>
      <c r="H217" s="7">
        <f t="shared" si="21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8"/>
        <v>43509.25</v>
      </c>
      <c r="O217" s="11">
        <f t="shared" si="19"/>
        <v>43511.25</v>
      </c>
      <c r="P217" t="b">
        <v>0</v>
      </c>
      <c r="Q217" t="b">
        <v>0</v>
      </c>
      <c r="R217" t="s">
        <v>33</v>
      </c>
      <c r="S217" s="1" t="str">
        <f t="shared" si="22"/>
        <v>theater</v>
      </c>
      <c r="T217" s="8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0"/>
        <v>1.5507066557107643</v>
      </c>
      <c r="G218" t="s">
        <v>20</v>
      </c>
      <c r="H218" s="7">
        <f t="shared" si="21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8"/>
        <v>40869.25</v>
      </c>
      <c r="O218" s="11">
        <f t="shared" si="19"/>
        <v>40871.25</v>
      </c>
      <c r="P218" t="b">
        <v>0</v>
      </c>
      <c r="Q218" t="b">
        <v>0</v>
      </c>
      <c r="R218" t="s">
        <v>33</v>
      </c>
      <c r="S218" s="1" t="str">
        <f t="shared" si="22"/>
        <v>theater</v>
      </c>
      <c r="T218" s="8" t="str">
        <f t="shared" si="23"/>
        <v>science fiction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0"/>
        <v>0.44753477588871715</v>
      </c>
      <c r="G219" t="s">
        <v>14</v>
      </c>
      <c r="H219" s="7">
        <f t="shared" si="21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8"/>
        <v>43583.208333333328</v>
      </c>
      <c r="O219" s="11">
        <f t="shared" si="19"/>
        <v>43592.208333333328</v>
      </c>
      <c r="P219" t="b">
        <v>0</v>
      </c>
      <c r="Q219" t="b">
        <v>0</v>
      </c>
      <c r="R219" t="s">
        <v>474</v>
      </c>
      <c r="S219" s="1" t="str">
        <f t="shared" si="22"/>
        <v>film &amp; video</v>
      </c>
      <c r="T219" s="8" t="str">
        <f t="shared" si="23"/>
        <v>shorts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0"/>
        <v>2.1594736842105262</v>
      </c>
      <c r="G220" t="s">
        <v>20</v>
      </c>
      <c r="H220" s="7">
        <f t="shared" si="21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8"/>
        <v>40858.25</v>
      </c>
      <c r="O220" s="11">
        <f t="shared" si="19"/>
        <v>40892.25</v>
      </c>
      <c r="P220" t="b">
        <v>0</v>
      </c>
      <c r="Q220" t="b">
        <v>1</v>
      </c>
      <c r="R220" t="s">
        <v>100</v>
      </c>
      <c r="S220" s="1" t="str">
        <f t="shared" si="22"/>
        <v>film &amp; video</v>
      </c>
      <c r="T220" s="8" t="str">
        <f t="shared" si="23"/>
        <v>animation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0"/>
        <v>3.3212709832134291</v>
      </c>
      <c r="G221" t="s">
        <v>20</v>
      </c>
      <c r="H221" s="7">
        <f t="shared" si="21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8"/>
        <v>41137.208333333336</v>
      </c>
      <c r="O221" s="11">
        <f t="shared" si="19"/>
        <v>41149.208333333336</v>
      </c>
      <c r="P221" t="b">
        <v>0</v>
      </c>
      <c r="Q221" t="b">
        <v>0</v>
      </c>
      <c r="R221" t="s">
        <v>71</v>
      </c>
      <c r="S221" s="1" t="str">
        <f t="shared" si="22"/>
        <v>film &amp; video</v>
      </c>
      <c r="T221" s="8" t="str">
        <f t="shared" si="23"/>
        <v>plays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0"/>
        <v>8.4430379746835441E-2</v>
      </c>
      <c r="G222" t="s">
        <v>14</v>
      </c>
      <c r="H222" s="7">
        <f t="shared" si="21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8"/>
        <v>40725.208333333336</v>
      </c>
      <c r="O222" s="11">
        <f t="shared" si="19"/>
        <v>40743.208333333336</v>
      </c>
      <c r="P222" t="b">
        <v>1</v>
      </c>
      <c r="Q222" t="b">
        <v>0</v>
      </c>
      <c r="R222" t="s">
        <v>33</v>
      </c>
      <c r="S222" s="1" t="str">
        <f t="shared" si="22"/>
        <v>theater</v>
      </c>
      <c r="T222" s="8" t="str">
        <f t="shared" si="23"/>
        <v>food trucks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0"/>
        <v>0.9862551440329218</v>
      </c>
      <c r="G223" t="s">
        <v>14</v>
      </c>
      <c r="H223" s="7">
        <f t="shared" si="21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8"/>
        <v>41081.208333333336</v>
      </c>
      <c r="O223" s="11">
        <f t="shared" si="19"/>
        <v>41083.208333333336</v>
      </c>
      <c r="P223" t="b">
        <v>1</v>
      </c>
      <c r="Q223" t="b">
        <v>0</v>
      </c>
      <c r="R223" t="s">
        <v>17</v>
      </c>
      <c r="S223" s="1" t="str">
        <f t="shared" si="22"/>
        <v>food</v>
      </c>
      <c r="T223" s="8" t="str">
        <f t="shared" si="23"/>
        <v>photography books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0"/>
        <v>1.3797916666666667</v>
      </c>
      <c r="G224" t="s">
        <v>20</v>
      </c>
      <c r="H224" s="7">
        <f t="shared" si="21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8"/>
        <v>41914.208333333336</v>
      </c>
      <c r="O224" s="11">
        <f t="shared" si="19"/>
        <v>41915.208333333336</v>
      </c>
      <c r="P224" t="b">
        <v>0</v>
      </c>
      <c r="Q224" t="b">
        <v>0</v>
      </c>
      <c r="R224" t="s">
        <v>122</v>
      </c>
      <c r="S224" s="1" t="str">
        <f t="shared" si="22"/>
        <v>photography</v>
      </c>
      <c r="T224" s="8" t="str">
        <f t="shared" si="23"/>
        <v>plays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0"/>
        <v>0.93810996563573879</v>
      </c>
      <c r="G225" t="s">
        <v>14</v>
      </c>
      <c r="H225" s="7">
        <f t="shared" si="21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8"/>
        <v>42445.208333333328</v>
      </c>
      <c r="O225" s="11">
        <f t="shared" si="19"/>
        <v>42459.208333333328</v>
      </c>
      <c r="P225" t="b">
        <v>0</v>
      </c>
      <c r="Q225" t="b">
        <v>0</v>
      </c>
      <c r="R225" t="s">
        <v>33</v>
      </c>
      <c r="S225" s="1" t="str">
        <f t="shared" si="22"/>
        <v>theater</v>
      </c>
      <c r="T225" s="8" t="str">
        <f t="shared" si="23"/>
        <v>science fiction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0"/>
        <v>4.0363930885529156</v>
      </c>
      <c r="G226" t="s">
        <v>20</v>
      </c>
      <c r="H226" s="7">
        <f t="shared" si="21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8"/>
        <v>41906.208333333336</v>
      </c>
      <c r="O226" s="11">
        <f t="shared" si="19"/>
        <v>41951.25</v>
      </c>
      <c r="P226" t="b">
        <v>0</v>
      </c>
      <c r="Q226" t="b">
        <v>0</v>
      </c>
      <c r="R226" t="s">
        <v>474</v>
      </c>
      <c r="S226" s="1" t="str">
        <f t="shared" si="22"/>
        <v>film &amp; video</v>
      </c>
      <c r="T226" s="8" t="str">
        <f t="shared" si="23"/>
        <v>rock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0"/>
        <v>2.6017404129793511</v>
      </c>
      <c r="G227" t="s">
        <v>20</v>
      </c>
      <c r="H227" s="7">
        <f t="shared" si="21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8"/>
        <v>41762.208333333336</v>
      </c>
      <c r="O227" s="11">
        <f t="shared" si="19"/>
        <v>41762.208333333336</v>
      </c>
      <c r="P227" t="b">
        <v>1</v>
      </c>
      <c r="Q227" t="b">
        <v>0</v>
      </c>
      <c r="R227" t="s">
        <v>23</v>
      </c>
      <c r="S227" s="1" t="str">
        <f t="shared" si="22"/>
        <v>music</v>
      </c>
      <c r="T227" s="8" t="str">
        <f t="shared" si="23"/>
        <v>photography books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0"/>
        <v>3.6663333333333332</v>
      </c>
      <c r="G228" t="s">
        <v>20</v>
      </c>
      <c r="H228" s="7">
        <f t="shared" si="21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8"/>
        <v>40276.208333333336</v>
      </c>
      <c r="O228" s="11">
        <f t="shared" si="19"/>
        <v>40313.208333333336</v>
      </c>
      <c r="P228" t="b">
        <v>0</v>
      </c>
      <c r="Q228" t="b">
        <v>0</v>
      </c>
      <c r="R228" t="s">
        <v>122</v>
      </c>
      <c r="S228" s="1" t="str">
        <f t="shared" si="22"/>
        <v>photography</v>
      </c>
      <c r="T228" s="8" t="str">
        <f t="shared" si="23"/>
        <v>mobile games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0"/>
        <v>1.687208538587849</v>
      </c>
      <c r="G229" t="s">
        <v>20</v>
      </c>
      <c r="H229" s="7">
        <f t="shared" si="21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8"/>
        <v>42139.208333333328</v>
      </c>
      <c r="O229" s="11">
        <f t="shared" si="19"/>
        <v>42145.208333333328</v>
      </c>
      <c r="P229" t="b">
        <v>0</v>
      </c>
      <c r="Q229" t="b">
        <v>0</v>
      </c>
      <c r="R229" t="s">
        <v>292</v>
      </c>
      <c r="S229" s="1" t="str">
        <f t="shared" si="22"/>
        <v>games</v>
      </c>
      <c r="T229" s="8" t="str">
        <f t="shared" si="23"/>
        <v>animation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0"/>
        <v>1.1990717911530093</v>
      </c>
      <c r="G230" t="s">
        <v>20</v>
      </c>
      <c r="H230" s="7">
        <f t="shared" si="21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8"/>
        <v>42613.208333333328</v>
      </c>
      <c r="O230" s="11">
        <f t="shared" si="19"/>
        <v>42638.208333333328</v>
      </c>
      <c r="P230" t="b">
        <v>0</v>
      </c>
      <c r="Q230" t="b">
        <v>0</v>
      </c>
      <c r="R230" t="s">
        <v>71</v>
      </c>
      <c r="S230" s="1" t="str">
        <f t="shared" si="22"/>
        <v>film &amp; video</v>
      </c>
      <c r="T230" s="8" t="str">
        <f t="shared" si="23"/>
        <v>mobile games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0"/>
        <v>1.936892523364486</v>
      </c>
      <c r="G231" t="s">
        <v>20</v>
      </c>
      <c r="H231" s="7">
        <f t="shared" si="21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8"/>
        <v>42887.208333333328</v>
      </c>
      <c r="O231" s="11">
        <f t="shared" si="19"/>
        <v>42935.208333333328</v>
      </c>
      <c r="P231" t="b">
        <v>0</v>
      </c>
      <c r="Q231" t="b">
        <v>1</v>
      </c>
      <c r="R231" t="s">
        <v>292</v>
      </c>
      <c r="S231" s="1" t="str">
        <f t="shared" si="22"/>
        <v>games</v>
      </c>
      <c r="T231" s="8" t="str">
        <f t="shared" si="23"/>
        <v>video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0"/>
        <v>4.2016666666666671</v>
      </c>
      <c r="G232" t="s">
        <v>20</v>
      </c>
      <c r="H232" s="7">
        <f t="shared" si="21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8"/>
        <v>43805.25</v>
      </c>
      <c r="O232" s="11">
        <f t="shared" si="19"/>
        <v>43805.25</v>
      </c>
      <c r="P232" t="b">
        <v>0</v>
      </c>
      <c r="Q232" t="b">
        <v>0</v>
      </c>
      <c r="R232" t="s">
        <v>89</v>
      </c>
      <c r="S232" s="1" t="str">
        <f t="shared" si="22"/>
        <v>games</v>
      </c>
      <c r="T232" s="8" t="str">
        <f t="shared" si="23"/>
        <v>plays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0"/>
        <v>0.76708333333333334</v>
      </c>
      <c r="G233" t="s">
        <v>74</v>
      </c>
      <c r="H233" s="7">
        <f t="shared" si="21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8"/>
        <v>41415.208333333336</v>
      </c>
      <c r="O233" s="11">
        <f t="shared" si="19"/>
        <v>41473.208333333336</v>
      </c>
      <c r="P233" t="b">
        <v>0</v>
      </c>
      <c r="Q233" t="b">
        <v>0</v>
      </c>
      <c r="R233" t="s">
        <v>33</v>
      </c>
      <c r="S233" s="1" t="str">
        <f t="shared" si="22"/>
        <v>theater</v>
      </c>
      <c r="T233" s="8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0"/>
        <v>1.7126470588235294</v>
      </c>
      <c r="G234" t="s">
        <v>20</v>
      </c>
      <c r="H234" s="7">
        <f t="shared" si="21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8"/>
        <v>42576.208333333328</v>
      </c>
      <c r="O234" s="11">
        <f t="shared" si="19"/>
        <v>42577.208333333328</v>
      </c>
      <c r="P234" t="b">
        <v>0</v>
      </c>
      <c r="Q234" t="b">
        <v>0</v>
      </c>
      <c r="R234" t="s">
        <v>33</v>
      </c>
      <c r="S234" s="1" t="str">
        <f t="shared" si="22"/>
        <v>theater</v>
      </c>
      <c r="T234" s="8" t="str">
        <f t="shared" si="23"/>
        <v>animation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0"/>
        <v>1.5789473684210527</v>
      </c>
      <c r="G235" t="s">
        <v>20</v>
      </c>
      <c r="H235" s="7">
        <f t="shared" si="21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8"/>
        <v>40706.208333333336</v>
      </c>
      <c r="O235" s="11">
        <f t="shared" si="19"/>
        <v>40722.208333333336</v>
      </c>
      <c r="P235" t="b">
        <v>0</v>
      </c>
      <c r="Q235" t="b">
        <v>0</v>
      </c>
      <c r="R235" t="s">
        <v>71</v>
      </c>
      <c r="S235" s="1" t="str">
        <f t="shared" si="22"/>
        <v>film &amp; video</v>
      </c>
      <c r="T235" s="8" t="str">
        <f t="shared" si="23"/>
        <v>video games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0"/>
        <v>1.0908</v>
      </c>
      <c r="G236" t="s">
        <v>20</v>
      </c>
      <c r="H236" s="7">
        <f t="shared" si="21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8"/>
        <v>42969.208333333328</v>
      </c>
      <c r="O236" s="11">
        <f t="shared" si="19"/>
        <v>42976.208333333328</v>
      </c>
      <c r="P236" t="b">
        <v>0</v>
      </c>
      <c r="Q236" t="b">
        <v>1</v>
      </c>
      <c r="R236" t="s">
        <v>89</v>
      </c>
      <c r="S236" s="1" t="str">
        <f t="shared" si="22"/>
        <v>games</v>
      </c>
      <c r="T236" s="8" t="str">
        <f t="shared" si="23"/>
        <v>animation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0"/>
        <v>0.41732558139534881</v>
      </c>
      <c r="G237" t="s">
        <v>14</v>
      </c>
      <c r="H237" s="7">
        <f t="shared" si="21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8"/>
        <v>42779.25</v>
      </c>
      <c r="O237" s="11">
        <f t="shared" si="19"/>
        <v>42784.25</v>
      </c>
      <c r="P237" t="b">
        <v>0</v>
      </c>
      <c r="Q237" t="b">
        <v>0</v>
      </c>
      <c r="R237" t="s">
        <v>71</v>
      </c>
      <c r="S237" s="1" t="str">
        <f t="shared" si="22"/>
        <v>film &amp; video</v>
      </c>
      <c r="T237" s="8" t="str">
        <f t="shared" si="23"/>
        <v>rock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0"/>
        <v>0.10944303797468355</v>
      </c>
      <c r="G238" t="s">
        <v>14</v>
      </c>
      <c r="H238" s="7">
        <f t="shared" si="21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8"/>
        <v>43641.208333333328</v>
      </c>
      <c r="O238" s="11">
        <f t="shared" si="19"/>
        <v>43648.208333333328</v>
      </c>
      <c r="P238" t="b">
        <v>0</v>
      </c>
      <c r="Q238" t="b">
        <v>1</v>
      </c>
      <c r="R238" t="s">
        <v>23</v>
      </c>
      <c r="S238" s="1" t="str">
        <f t="shared" si="22"/>
        <v>music</v>
      </c>
      <c r="T238" s="8" t="str">
        <f t="shared" si="23"/>
        <v>animation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0"/>
        <v>1.593763440860215</v>
      </c>
      <c r="G239" t="s">
        <v>20</v>
      </c>
      <c r="H239" s="7">
        <f t="shared" si="21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8"/>
        <v>41754.208333333336</v>
      </c>
      <c r="O239" s="11">
        <f t="shared" si="19"/>
        <v>41756.208333333336</v>
      </c>
      <c r="P239" t="b">
        <v>0</v>
      </c>
      <c r="Q239" t="b">
        <v>0</v>
      </c>
      <c r="R239" t="s">
        <v>71</v>
      </c>
      <c r="S239" s="1" t="str">
        <f t="shared" si="22"/>
        <v>film &amp; video</v>
      </c>
      <c r="T239" s="8" t="str">
        <f t="shared" si="23"/>
        <v>plays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0"/>
        <v>4.2241666666666671</v>
      </c>
      <c r="G240" t="s">
        <v>20</v>
      </c>
      <c r="H240" s="7">
        <f t="shared" si="21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8"/>
        <v>43083.25</v>
      </c>
      <c r="O240" s="11">
        <f t="shared" si="19"/>
        <v>43108.25</v>
      </c>
      <c r="P240" t="b">
        <v>0</v>
      </c>
      <c r="Q240" t="b">
        <v>1</v>
      </c>
      <c r="R240" t="s">
        <v>33</v>
      </c>
      <c r="S240" s="1" t="str">
        <f t="shared" si="22"/>
        <v>theater</v>
      </c>
      <c r="T240" s="8" t="str">
        <f t="shared" si="23"/>
        <v>wearables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0"/>
        <v>0.97718749999999999</v>
      </c>
      <c r="G241" t="s">
        <v>14</v>
      </c>
      <c r="H241" s="7">
        <f t="shared" si="21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8"/>
        <v>42245.208333333328</v>
      </c>
      <c r="O241" s="11">
        <f t="shared" si="19"/>
        <v>42249.208333333328</v>
      </c>
      <c r="P241" t="b">
        <v>0</v>
      </c>
      <c r="Q241" t="b">
        <v>0</v>
      </c>
      <c r="R241" t="s">
        <v>65</v>
      </c>
      <c r="S241" s="1" t="str">
        <f t="shared" si="22"/>
        <v>technology</v>
      </c>
      <c r="T241" s="8" t="str">
        <f t="shared" si="23"/>
        <v>plays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0"/>
        <v>4.1878911564625847</v>
      </c>
      <c r="G242" t="s">
        <v>20</v>
      </c>
      <c r="H242" s="7">
        <f t="shared" si="21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8"/>
        <v>40396.208333333336</v>
      </c>
      <c r="O242" s="11">
        <f t="shared" si="19"/>
        <v>40397.208333333336</v>
      </c>
      <c r="P242" t="b">
        <v>0</v>
      </c>
      <c r="Q242" t="b">
        <v>0</v>
      </c>
      <c r="R242" t="s">
        <v>33</v>
      </c>
      <c r="S242" s="1" t="str">
        <f t="shared" si="22"/>
        <v>theater</v>
      </c>
      <c r="T242" s="8" t="str">
        <f t="shared" si="23"/>
        <v>nonfiction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0"/>
        <v>1.0191632047477746</v>
      </c>
      <c r="G243" t="s">
        <v>20</v>
      </c>
      <c r="H243" s="7">
        <f t="shared" si="21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8"/>
        <v>41742.208333333336</v>
      </c>
      <c r="O243" s="11">
        <f t="shared" si="19"/>
        <v>41752.208333333336</v>
      </c>
      <c r="P243" t="b">
        <v>0</v>
      </c>
      <c r="Q243" t="b">
        <v>1</v>
      </c>
      <c r="R243" t="s">
        <v>68</v>
      </c>
      <c r="S243" s="1" t="str">
        <f t="shared" si="22"/>
        <v>publishing</v>
      </c>
      <c r="T243" s="8" t="str">
        <f t="shared" si="23"/>
        <v>rock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0"/>
        <v>1.2772619047619047</v>
      </c>
      <c r="G244" t="s">
        <v>20</v>
      </c>
      <c r="H244" s="7">
        <f t="shared" si="21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8"/>
        <v>42865.208333333328</v>
      </c>
      <c r="O244" s="11">
        <f t="shared" si="19"/>
        <v>42875.208333333328</v>
      </c>
      <c r="P244" t="b">
        <v>0</v>
      </c>
      <c r="Q244" t="b">
        <v>1</v>
      </c>
      <c r="R244" t="s">
        <v>23</v>
      </c>
      <c r="S244" s="1" t="str">
        <f t="shared" si="22"/>
        <v>music</v>
      </c>
      <c r="T244" s="8" t="str">
        <f t="shared" si="23"/>
        <v>plays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0"/>
        <v>4.4521739130434783</v>
      </c>
      <c r="G245" t="s">
        <v>20</v>
      </c>
      <c r="H245" s="7">
        <f t="shared" si="21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8"/>
        <v>43163.25</v>
      </c>
      <c r="O245" s="11">
        <f t="shared" si="19"/>
        <v>43166.25</v>
      </c>
      <c r="P245" t="b">
        <v>0</v>
      </c>
      <c r="Q245" t="b">
        <v>0</v>
      </c>
      <c r="R245" t="s">
        <v>33</v>
      </c>
      <c r="S245" s="1" t="str">
        <f t="shared" si="22"/>
        <v>theater</v>
      </c>
      <c r="T245" s="8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0"/>
        <v>5.6971428571428575</v>
      </c>
      <c r="G246" t="s">
        <v>20</v>
      </c>
      <c r="H246" s="7">
        <f t="shared" si="21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8"/>
        <v>41834.208333333336</v>
      </c>
      <c r="O246" s="11">
        <f t="shared" si="19"/>
        <v>41886.208333333336</v>
      </c>
      <c r="P246" t="b">
        <v>0</v>
      </c>
      <c r="Q246" t="b">
        <v>0</v>
      </c>
      <c r="R246" t="s">
        <v>33</v>
      </c>
      <c r="S246" s="1" t="str">
        <f t="shared" si="22"/>
        <v>theater</v>
      </c>
      <c r="T246" s="8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0"/>
        <v>5.0934482758620687</v>
      </c>
      <c r="G247" t="s">
        <v>20</v>
      </c>
      <c r="H247" s="7">
        <f t="shared" si="21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8"/>
        <v>41736.208333333336</v>
      </c>
      <c r="O247" s="11">
        <f t="shared" si="19"/>
        <v>41737.208333333336</v>
      </c>
      <c r="P247" t="b">
        <v>0</v>
      </c>
      <c r="Q247" t="b">
        <v>0</v>
      </c>
      <c r="R247" t="s">
        <v>33</v>
      </c>
      <c r="S247" s="1" t="str">
        <f t="shared" si="22"/>
        <v>theater</v>
      </c>
      <c r="T247" s="8" t="str">
        <f t="shared" si="23"/>
        <v>web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0"/>
        <v>3.2553333333333332</v>
      </c>
      <c r="G248" t="s">
        <v>20</v>
      </c>
      <c r="H248" s="7">
        <f t="shared" si="21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8"/>
        <v>41491.208333333336</v>
      </c>
      <c r="O248" s="11">
        <f t="shared" si="19"/>
        <v>41495.208333333336</v>
      </c>
      <c r="P248" t="b">
        <v>0</v>
      </c>
      <c r="Q248" t="b">
        <v>0</v>
      </c>
      <c r="R248" t="s">
        <v>28</v>
      </c>
      <c r="S248" s="1" t="str">
        <f t="shared" si="22"/>
        <v>technology</v>
      </c>
      <c r="T248" s="8" t="str">
        <f t="shared" si="23"/>
        <v>fiction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0"/>
        <v>9.3261616161616168</v>
      </c>
      <c r="G249" t="s">
        <v>20</v>
      </c>
      <c r="H249" s="7">
        <f t="shared" si="21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8"/>
        <v>42726.25</v>
      </c>
      <c r="O249" s="11">
        <f t="shared" si="19"/>
        <v>42741.25</v>
      </c>
      <c r="P249" t="b">
        <v>0</v>
      </c>
      <c r="Q249" t="b">
        <v>1</v>
      </c>
      <c r="R249" t="s">
        <v>119</v>
      </c>
      <c r="S249" s="1" t="str">
        <f t="shared" si="22"/>
        <v>publishing</v>
      </c>
      <c r="T249" s="8" t="str">
        <f t="shared" si="23"/>
        <v>mobile games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0"/>
        <v>2.1133870967741935</v>
      </c>
      <c r="G250" t="s">
        <v>20</v>
      </c>
      <c r="H250" s="7">
        <f t="shared" si="21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8"/>
        <v>42004.25</v>
      </c>
      <c r="O250" s="11">
        <f t="shared" si="19"/>
        <v>42009.25</v>
      </c>
      <c r="P250" t="b">
        <v>0</v>
      </c>
      <c r="Q250" t="b">
        <v>0</v>
      </c>
      <c r="R250" t="s">
        <v>292</v>
      </c>
      <c r="S250" s="1" t="str">
        <f t="shared" si="22"/>
        <v>games</v>
      </c>
      <c r="T250" s="8" t="str">
        <f t="shared" si="23"/>
        <v>translations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0"/>
        <v>2.7332520325203253</v>
      </c>
      <c r="G251" t="s">
        <v>20</v>
      </c>
      <c r="H251" s="7">
        <f t="shared" si="21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8"/>
        <v>42006.25</v>
      </c>
      <c r="O251" s="11">
        <f t="shared" si="19"/>
        <v>42013.25</v>
      </c>
      <c r="P251" t="b">
        <v>0</v>
      </c>
      <c r="Q251" t="b">
        <v>0</v>
      </c>
      <c r="R251" t="s">
        <v>206</v>
      </c>
      <c r="S251" s="1" t="str">
        <f t="shared" si="22"/>
        <v>publishing</v>
      </c>
      <c r="T251" s="8" t="str">
        <f t="shared" si="23"/>
        <v>rock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0"/>
        <v>0.03</v>
      </c>
      <c r="G252" t="s">
        <v>14</v>
      </c>
      <c r="H252" s="7">
        <f t="shared" si="21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8"/>
        <v>40203.25</v>
      </c>
      <c r="O252" s="11">
        <f t="shared" si="19"/>
        <v>40238.25</v>
      </c>
      <c r="P252" t="b">
        <v>0</v>
      </c>
      <c r="Q252" t="b">
        <v>0</v>
      </c>
      <c r="R252" t="s">
        <v>23</v>
      </c>
      <c r="S252" s="1" t="str">
        <f t="shared" si="22"/>
        <v>music</v>
      </c>
      <c r="T252" s="8" t="str">
        <f t="shared" si="23"/>
        <v>plays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0"/>
        <v>0.54084507042253516</v>
      </c>
      <c r="G253" t="s">
        <v>14</v>
      </c>
      <c r="H253" s="7">
        <f t="shared" si="21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8"/>
        <v>41252.25</v>
      </c>
      <c r="O253" s="11">
        <f t="shared" si="19"/>
        <v>41254.25</v>
      </c>
      <c r="P253" t="b">
        <v>0</v>
      </c>
      <c r="Q253" t="b">
        <v>0</v>
      </c>
      <c r="R253" t="s">
        <v>33</v>
      </c>
      <c r="S253" s="1" t="str">
        <f t="shared" si="22"/>
        <v>theater</v>
      </c>
      <c r="T253" s="8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0"/>
        <v>6.2629999999999999</v>
      </c>
      <c r="G254" t="s">
        <v>20</v>
      </c>
      <c r="H254" s="7">
        <f t="shared" si="21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8"/>
        <v>41572.208333333336</v>
      </c>
      <c r="O254" s="11">
        <f t="shared" si="19"/>
        <v>41577.208333333336</v>
      </c>
      <c r="P254" t="b">
        <v>0</v>
      </c>
      <c r="Q254" t="b">
        <v>0</v>
      </c>
      <c r="R254" t="s">
        <v>33</v>
      </c>
      <c r="S254" s="1" t="str">
        <f t="shared" si="22"/>
        <v>theater</v>
      </c>
      <c r="T254" s="8" t="str">
        <f t="shared" si="23"/>
        <v>drama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0"/>
        <v>0.8902139917695473</v>
      </c>
      <c r="G255" t="s">
        <v>14</v>
      </c>
      <c r="H255" s="7">
        <f t="shared" si="21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8"/>
        <v>40641.208333333336</v>
      </c>
      <c r="O255" s="11">
        <f t="shared" si="19"/>
        <v>40653.208333333336</v>
      </c>
      <c r="P255" t="b">
        <v>0</v>
      </c>
      <c r="Q255" t="b">
        <v>0</v>
      </c>
      <c r="R255" t="s">
        <v>53</v>
      </c>
      <c r="S255" s="1" t="str">
        <f t="shared" si="22"/>
        <v>film &amp; video</v>
      </c>
      <c r="T255" s="8" t="str">
        <f t="shared" si="23"/>
        <v>nonfiction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0"/>
        <v>1.8489130434782608</v>
      </c>
      <c r="G256" t="s">
        <v>20</v>
      </c>
      <c r="H256" s="7">
        <f t="shared" si="21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8"/>
        <v>42787.25</v>
      </c>
      <c r="O256" s="11">
        <f t="shared" si="19"/>
        <v>42789.25</v>
      </c>
      <c r="P256" t="b">
        <v>0</v>
      </c>
      <c r="Q256" t="b">
        <v>0</v>
      </c>
      <c r="R256" t="s">
        <v>68</v>
      </c>
      <c r="S256" s="1" t="str">
        <f t="shared" si="22"/>
        <v>publishing</v>
      </c>
      <c r="T256" s="8" t="str">
        <f t="shared" si="23"/>
        <v>rock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0"/>
        <v>1.2016770186335404</v>
      </c>
      <c r="G257" t="s">
        <v>20</v>
      </c>
      <c r="H257" s="7">
        <f t="shared" si="21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8"/>
        <v>40590.25</v>
      </c>
      <c r="O257" s="11">
        <f t="shared" si="19"/>
        <v>40595.25</v>
      </c>
      <c r="P257" t="b">
        <v>0</v>
      </c>
      <c r="Q257" t="b">
        <v>1</v>
      </c>
      <c r="R257" t="s">
        <v>23</v>
      </c>
      <c r="S257" s="1" t="str">
        <f t="shared" si="22"/>
        <v>music</v>
      </c>
      <c r="T257" s="8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0"/>
        <v>0.23390243902439026</v>
      </c>
      <c r="G258" t="s">
        <v>14</v>
      </c>
      <c r="H258" s="7">
        <f t="shared" si="21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24">(((L258/60)/60)/24)+DATE(1970,1,1)</f>
        <v>42393.25</v>
      </c>
      <c r="O258" s="11">
        <f t="shared" ref="O258:O321" si="25">(((M258/60)/60)/24)+DATE(1970,1,1)</f>
        <v>42430.25</v>
      </c>
      <c r="P258" t="b">
        <v>0</v>
      </c>
      <c r="Q258" t="b">
        <v>0</v>
      </c>
      <c r="R258" t="s">
        <v>23</v>
      </c>
      <c r="S258" s="1" t="str">
        <f t="shared" si="22"/>
        <v>music</v>
      </c>
      <c r="T258" s="8" t="str">
        <f t="shared" si="23"/>
        <v>plays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6">E259/D259*100%</f>
        <v>1.46</v>
      </c>
      <c r="G259" t="s">
        <v>20</v>
      </c>
      <c r="H259" s="7">
        <f t="shared" ref="H259:H322" si="27">AVERAGE(E259/I259)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24"/>
        <v>41338.25</v>
      </c>
      <c r="O259" s="11">
        <f t="shared" si="25"/>
        <v>41352.208333333336</v>
      </c>
      <c r="P259" t="b">
        <v>0</v>
      </c>
      <c r="Q259" t="b">
        <v>0</v>
      </c>
      <c r="R259" t="s">
        <v>33</v>
      </c>
      <c r="S259" s="1" t="str">
        <f t="shared" ref="S259:S322" si="28">LEFT(R259,(FIND("/",R259)-1))</f>
        <v>theater</v>
      </c>
      <c r="T259" s="8" t="str">
        <f t="shared" ref="T259:T322" si="29">RIGHT(R260,LEN(R260)-(FIND("/",R260)))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6"/>
        <v>2.6848000000000001</v>
      </c>
      <c r="G260" t="s">
        <v>20</v>
      </c>
      <c r="H260" s="7">
        <f t="shared" si="2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24"/>
        <v>42712.25</v>
      </c>
      <c r="O260" s="11">
        <f t="shared" si="25"/>
        <v>42732.25</v>
      </c>
      <c r="P260" t="b">
        <v>0</v>
      </c>
      <c r="Q260" t="b">
        <v>1</v>
      </c>
      <c r="R260" t="s">
        <v>33</v>
      </c>
      <c r="S260" s="1" t="str">
        <f t="shared" si="28"/>
        <v>theater</v>
      </c>
      <c r="T260" s="8" t="str">
        <f t="shared" si="29"/>
        <v>photography books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6"/>
        <v>5.9749999999999996</v>
      </c>
      <c r="G261" t="s">
        <v>20</v>
      </c>
      <c r="H261" s="7">
        <f t="shared" si="2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24"/>
        <v>41251.25</v>
      </c>
      <c r="O261" s="11">
        <f t="shared" si="25"/>
        <v>41270.25</v>
      </c>
      <c r="P261" t="b">
        <v>1</v>
      </c>
      <c r="Q261" t="b">
        <v>0</v>
      </c>
      <c r="R261" t="s">
        <v>122</v>
      </c>
      <c r="S261" s="1" t="str">
        <f t="shared" si="28"/>
        <v>photography</v>
      </c>
      <c r="T261" s="8" t="str">
        <f t="shared" si="29"/>
        <v>rock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6"/>
        <v>1.5769841269841269</v>
      </c>
      <c r="G262" t="s">
        <v>20</v>
      </c>
      <c r="H262" s="7">
        <f t="shared" si="2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24"/>
        <v>41180.208333333336</v>
      </c>
      <c r="O262" s="11">
        <f t="shared" si="25"/>
        <v>41192.208333333336</v>
      </c>
      <c r="P262" t="b">
        <v>0</v>
      </c>
      <c r="Q262" t="b">
        <v>0</v>
      </c>
      <c r="R262" t="s">
        <v>23</v>
      </c>
      <c r="S262" s="1" t="str">
        <f t="shared" si="28"/>
        <v>music</v>
      </c>
      <c r="T262" s="8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6"/>
        <v>0.31201660735468567</v>
      </c>
      <c r="G263" t="s">
        <v>14</v>
      </c>
      <c r="H263" s="7">
        <f t="shared" si="2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24"/>
        <v>40415.208333333336</v>
      </c>
      <c r="O263" s="11">
        <f t="shared" si="25"/>
        <v>40419.208333333336</v>
      </c>
      <c r="P263" t="b">
        <v>0</v>
      </c>
      <c r="Q263" t="b">
        <v>1</v>
      </c>
      <c r="R263" t="s">
        <v>23</v>
      </c>
      <c r="S263" s="1" t="str">
        <f t="shared" si="28"/>
        <v>music</v>
      </c>
      <c r="T263" s="8" t="str">
        <f t="shared" si="29"/>
        <v>indie 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6"/>
        <v>3.1341176470588237</v>
      </c>
      <c r="G264" t="s">
        <v>20</v>
      </c>
      <c r="H264" s="7">
        <f t="shared" si="2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24"/>
        <v>40638.208333333336</v>
      </c>
      <c r="O264" s="11">
        <f t="shared" si="25"/>
        <v>40664.208333333336</v>
      </c>
      <c r="P264" t="b">
        <v>0</v>
      </c>
      <c r="Q264" t="b">
        <v>1</v>
      </c>
      <c r="R264" t="s">
        <v>60</v>
      </c>
      <c r="S264" s="1" t="str">
        <f t="shared" si="28"/>
        <v>music</v>
      </c>
      <c r="T264" s="8" t="str">
        <f t="shared" si="29"/>
        <v>photography books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6"/>
        <v>3.7089655172413791</v>
      </c>
      <c r="G265" t="s">
        <v>20</v>
      </c>
      <c r="H265" s="7">
        <f t="shared" si="2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24"/>
        <v>40187.25</v>
      </c>
      <c r="O265" s="11">
        <f t="shared" si="25"/>
        <v>40187.25</v>
      </c>
      <c r="P265" t="b">
        <v>0</v>
      </c>
      <c r="Q265" t="b">
        <v>0</v>
      </c>
      <c r="R265" t="s">
        <v>122</v>
      </c>
      <c r="S265" s="1" t="str">
        <f t="shared" si="28"/>
        <v>photography</v>
      </c>
      <c r="T265" s="8" t="str">
        <f t="shared" si="29"/>
        <v>plays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6"/>
        <v>3.6266447368421053</v>
      </c>
      <c r="G266" t="s">
        <v>20</v>
      </c>
      <c r="H266" s="7">
        <f t="shared" si="2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24"/>
        <v>41317.25</v>
      </c>
      <c r="O266" s="11">
        <f t="shared" si="25"/>
        <v>41333.25</v>
      </c>
      <c r="P266" t="b">
        <v>0</v>
      </c>
      <c r="Q266" t="b">
        <v>0</v>
      </c>
      <c r="R266" t="s">
        <v>33</v>
      </c>
      <c r="S266" s="1" t="str">
        <f t="shared" si="28"/>
        <v>theater</v>
      </c>
      <c r="T266" s="8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6"/>
        <v>1.2308163265306122</v>
      </c>
      <c r="G267" t="s">
        <v>20</v>
      </c>
      <c r="H267" s="7">
        <f t="shared" si="2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24"/>
        <v>42372.25</v>
      </c>
      <c r="O267" s="11">
        <f t="shared" si="25"/>
        <v>42416.25</v>
      </c>
      <c r="P267" t="b">
        <v>0</v>
      </c>
      <c r="Q267" t="b">
        <v>0</v>
      </c>
      <c r="R267" t="s">
        <v>33</v>
      </c>
      <c r="S267" s="1" t="str">
        <f t="shared" si="28"/>
        <v>theater</v>
      </c>
      <c r="T267" s="8" t="str">
        <f t="shared" si="29"/>
        <v>jazz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6"/>
        <v>0.76766756032171579</v>
      </c>
      <c r="G268" t="s">
        <v>14</v>
      </c>
      <c r="H268" s="7">
        <f t="shared" si="2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24"/>
        <v>41950.25</v>
      </c>
      <c r="O268" s="11">
        <f t="shared" si="25"/>
        <v>41983.25</v>
      </c>
      <c r="P268" t="b">
        <v>0</v>
      </c>
      <c r="Q268" t="b">
        <v>1</v>
      </c>
      <c r="R268" t="s">
        <v>159</v>
      </c>
      <c r="S268" s="1" t="str">
        <f t="shared" si="28"/>
        <v>music</v>
      </c>
      <c r="T268" s="8" t="str">
        <f t="shared" si="29"/>
        <v>plays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6"/>
        <v>2.3362012987012988</v>
      </c>
      <c r="G269" t="s">
        <v>20</v>
      </c>
      <c r="H269" s="7">
        <f t="shared" si="2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24"/>
        <v>41206.208333333336</v>
      </c>
      <c r="O269" s="11">
        <f t="shared" si="25"/>
        <v>41222.25</v>
      </c>
      <c r="P269" t="b">
        <v>0</v>
      </c>
      <c r="Q269" t="b">
        <v>0</v>
      </c>
      <c r="R269" t="s">
        <v>33</v>
      </c>
      <c r="S269" s="1" t="str">
        <f t="shared" si="28"/>
        <v>theater</v>
      </c>
      <c r="T269" s="8" t="str">
        <f t="shared" si="29"/>
        <v>documentary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6"/>
        <v>1.8053333333333332</v>
      </c>
      <c r="G270" t="s">
        <v>20</v>
      </c>
      <c r="H270" s="7">
        <f t="shared" si="2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24"/>
        <v>41186.208333333336</v>
      </c>
      <c r="O270" s="11">
        <f t="shared" si="25"/>
        <v>41232.25</v>
      </c>
      <c r="P270" t="b">
        <v>0</v>
      </c>
      <c r="Q270" t="b">
        <v>0</v>
      </c>
      <c r="R270" t="s">
        <v>42</v>
      </c>
      <c r="S270" s="1" t="str">
        <f t="shared" si="28"/>
        <v>film &amp; video</v>
      </c>
      <c r="T270" s="8" t="str">
        <f t="shared" si="29"/>
        <v>television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6"/>
        <v>2.5262857142857142</v>
      </c>
      <c r="G271" t="s">
        <v>20</v>
      </c>
      <c r="H271" s="7">
        <f t="shared" si="2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24"/>
        <v>43496.25</v>
      </c>
      <c r="O271" s="11">
        <f t="shared" si="25"/>
        <v>43517.25</v>
      </c>
      <c r="P271" t="b">
        <v>0</v>
      </c>
      <c r="Q271" t="b">
        <v>0</v>
      </c>
      <c r="R271" t="s">
        <v>269</v>
      </c>
      <c r="S271" s="1" t="str">
        <f t="shared" si="28"/>
        <v>film &amp; video</v>
      </c>
      <c r="T271" s="8" t="str">
        <f t="shared" si="29"/>
        <v>video games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6"/>
        <v>0.27176538240368026</v>
      </c>
      <c r="G272" t="s">
        <v>74</v>
      </c>
      <c r="H272" s="7">
        <f t="shared" si="2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24"/>
        <v>40514.25</v>
      </c>
      <c r="O272" s="11">
        <f t="shared" si="25"/>
        <v>40516.25</v>
      </c>
      <c r="P272" t="b">
        <v>0</v>
      </c>
      <c r="Q272" t="b">
        <v>0</v>
      </c>
      <c r="R272" t="s">
        <v>89</v>
      </c>
      <c r="S272" s="1" t="str">
        <f t="shared" si="28"/>
        <v>games</v>
      </c>
      <c r="T272" s="8" t="str">
        <f t="shared" si="29"/>
        <v>photography books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6"/>
        <v>1.2706571242680547E-2</v>
      </c>
      <c r="G273" t="s">
        <v>47</v>
      </c>
      <c r="H273" s="7">
        <f t="shared" si="2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24"/>
        <v>42345.25</v>
      </c>
      <c r="O273" s="11">
        <f t="shared" si="25"/>
        <v>42376.25</v>
      </c>
      <c r="P273" t="b">
        <v>0</v>
      </c>
      <c r="Q273" t="b">
        <v>0</v>
      </c>
      <c r="R273" t="s">
        <v>122</v>
      </c>
      <c r="S273" s="1" t="str">
        <f t="shared" si="28"/>
        <v>photography</v>
      </c>
      <c r="T273" s="8" t="str">
        <f t="shared" si="29"/>
        <v>plays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6"/>
        <v>3.0400978473581213</v>
      </c>
      <c r="G274" t="s">
        <v>20</v>
      </c>
      <c r="H274" s="7">
        <f t="shared" si="2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24"/>
        <v>43656.208333333328</v>
      </c>
      <c r="O274" s="11">
        <f t="shared" si="25"/>
        <v>43681.208333333328</v>
      </c>
      <c r="P274" t="b">
        <v>0</v>
      </c>
      <c r="Q274" t="b">
        <v>1</v>
      </c>
      <c r="R274" t="s">
        <v>33</v>
      </c>
      <c r="S274" s="1" t="str">
        <f t="shared" si="28"/>
        <v>theater</v>
      </c>
      <c r="T274" s="8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6"/>
        <v>1.3723076923076922</v>
      </c>
      <c r="G275" t="s">
        <v>20</v>
      </c>
      <c r="H275" s="7">
        <f t="shared" si="2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24"/>
        <v>42995.208333333328</v>
      </c>
      <c r="O275" s="11">
        <f t="shared" si="25"/>
        <v>42998.208333333328</v>
      </c>
      <c r="P275" t="b">
        <v>0</v>
      </c>
      <c r="Q275" t="b">
        <v>0</v>
      </c>
      <c r="R275" t="s">
        <v>33</v>
      </c>
      <c r="S275" s="1" t="str">
        <f t="shared" si="28"/>
        <v>theater</v>
      </c>
      <c r="T275" s="8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6"/>
        <v>0.32208333333333333</v>
      </c>
      <c r="G276" t="s">
        <v>14</v>
      </c>
      <c r="H276" s="7">
        <f t="shared" si="2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24"/>
        <v>43045.25</v>
      </c>
      <c r="O276" s="11">
        <f t="shared" si="25"/>
        <v>43050.25</v>
      </c>
      <c r="P276" t="b">
        <v>0</v>
      </c>
      <c r="Q276" t="b">
        <v>0</v>
      </c>
      <c r="R276" t="s">
        <v>33</v>
      </c>
      <c r="S276" s="1" t="str">
        <f t="shared" si="28"/>
        <v>theater</v>
      </c>
      <c r="T276" s="8" t="str">
        <f t="shared" si="29"/>
        <v>translations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6"/>
        <v>2.4151282051282053</v>
      </c>
      <c r="G277" t="s">
        <v>20</v>
      </c>
      <c r="H277" s="7">
        <f t="shared" si="2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24"/>
        <v>43561.208333333328</v>
      </c>
      <c r="O277" s="11">
        <f t="shared" si="25"/>
        <v>43569.208333333328</v>
      </c>
      <c r="P277" t="b">
        <v>0</v>
      </c>
      <c r="Q277" t="b">
        <v>0</v>
      </c>
      <c r="R277" t="s">
        <v>206</v>
      </c>
      <c r="S277" s="1" t="str">
        <f t="shared" si="28"/>
        <v>publishing</v>
      </c>
      <c r="T277" s="8" t="str">
        <f t="shared" si="29"/>
        <v>video games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6"/>
        <v>0.96799999999999997</v>
      </c>
      <c r="G278" t="s">
        <v>14</v>
      </c>
      <c r="H278" s="7">
        <f t="shared" si="2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24"/>
        <v>41018.208333333336</v>
      </c>
      <c r="O278" s="11">
        <f t="shared" si="25"/>
        <v>41023.208333333336</v>
      </c>
      <c r="P278" t="b">
        <v>0</v>
      </c>
      <c r="Q278" t="b">
        <v>1</v>
      </c>
      <c r="R278" t="s">
        <v>89</v>
      </c>
      <c r="S278" s="1" t="str">
        <f t="shared" si="28"/>
        <v>games</v>
      </c>
      <c r="T278" s="8" t="str">
        <f t="shared" si="29"/>
        <v>plays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6"/>
        <v>10.664285714285715</v>
      </c>
      <c r="G279" t="s">
        <v>20</v>
      </c>
      <c r="H279" s="7">
        <f t="shared" si="2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24"/>
        <v>40378.208333333336</v>
      </c>
      <c r="O279" s="11">
        <f t="shared" si="25"/>
        <v>40380.208333333336</v>
      </c>
      <c r="P279" t="b">
        <v>0</v>
      </c>
      <c r="Q279" t="b">
        <v>0</v>
      </c>
      <c r="R279" t="s">
        <v>33</v>
      </c>
      <c r="S279" s="1" t="str">
        <f t="shared" si="28"/>
        <v>theater</v>
      </c>
      <c r="T279" s="8" t="str">
        <f t="shared" si="29"/>
        <v>web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6"/>
        <v>3.2588888888888889</v>
      </c>
      <c r="G280" t="s">
        <v>20</v>
      </c>
      <c r="H280" s="7">
        <f t="shared" si="2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24"/>
        <v>41239.25</v>
      </c>
      <c r="O280" s="11">
        <f t="shared" si="25"/>
        <v>41264.25</v>
      </c>
      <c r="P280" t="b">
        <v>0</v>
      </c>
      <c r="Q280" t="b">
        <v>0</v>
      </c>
      <c r="R280" t="s">
        <v>28</v>
      </c>
      <c r="S280" s="1" t="str">
        <f t="shared" si="28"/>
        <v>technology</v>
      </c>
      <c r="T280" s="8" t="str">
        <f t="shared" si="29"/>
        <v>plays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6"/>
        <v>1.7070000000000001</v>
      </c>
      <c r="G281" t="s">
        <v>20</v>
      </c>
      <c r="H281" s="7">
        <f t="shared" si="2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24"/>
        <v>43346.208333333328</v>
      </c>
      <c r="O281" s="11">
        <f t="shared" si="25"/>
        <v>43349.208333333328</v>
      </c>
      <c r="P281" t="b">
        <v>0</v>
      </c>
      <c r="Q281" t="b">
        <v>0</v>
      </c>
      <c r="R281" t="s">
        <v>33</v>
      </c>
      <c r="S281" s="1" t="str">
        <f t="shared" si="28"/>
        <v>theater</v>
      </c>
      <c r="T281" s="8" t="str">
        <f t="shared" si="29"/>
        <v>animation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6"/>
        <v>5.8144</v>
      </c>
      <c r="G282" t="s">
        <v>20</v>
      </c>
      <c r="H282" s="7">
        <f t="shared" si="2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24"/>
        <v>43060.25</v>
      </c>
      <c r="O282" s="11">
        <f t="shared" si="25"/>
        <v>43066.25</v>
      </c>
      <c r="P282" t="b">
        <v>0</v>
      </c>
      <c r="Q282" t="b">
        <v>0</v>
      </c>
      <c r="R282" t="s">
        <v>71</v>
      </c>
      <c r="S282" s="1" t="str">
        <f t="shared" si="28"/>
        <v>film &amp; video</v>
      </c>
      <c r="T282" s="8" t="str">
        <f t="shared" si="29"/>
        <v>plays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6"/>
        <v>0.91520972644376897</v>
      </c>
      <c r="G283" t="s">
        <v>14</v>
      </c>
      <c r="H283" s="7">
        <f t="shared" si="2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24"/>
        <v>40979.25</v>
      </c>
      <c r="O283" s="11">
        <f t="shared" si="25"/>
        <v>41000.208333333336</v>
      </c>
      <c r="P283" t="b">
        <v>0</v>
      </c>
      <c r="Q283" t="b">
        <v>1</v>
      </c>
      <c r="R283" t="s">
        <v>33</v>
      </c>
      <c r="S283" s="1" t="str">
        <f t="shared" si="28"/>
        <v>theater</v>
      </c>
      <c r="T283" s="8" t="str">
        <f t="shared" si="29"/>
        <v>television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6"/>
        <v>1.0804761904761904</v>
      </c>
      <c r="G284" t="s">
        <v>20</v>
      </c>
      <c r="H284" s="7">
        <f t="shared" si="2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24"/>
        <v>42701.25</v>
      </c>
      <c r="O284" s="11">
        <f t="shared" si="25"/>
        <v>42707.25</v>
      </c>
      <c r="P284" t="b">
        <v>0</v>
      </c>
      <c r="Q284" t="b">
        <v>1</v>
      </c>
      <c r="R284" t="s">
        <v>269</v>
      </c>
      <c r="S284" s="1" t="str">
        <f t="shared" si="28"/>
        <v>film &amp; video</v>
      </c>
      <c r="T284" s="8" t="str">
        <f t="shared" si="29"/>
        <v>rock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6"/>
        <v>0.18728395061728395</v>
      </c>
      <c r="G285" t="s">
        <v>14</v>
      </c>
      <c r="H285" s="7">
        <f t="shared" si="2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24"/>
        <v>42520.208333333328</v>
      </c>
      <c r="O285" s="11">
        <f t="shared" si="25"/>
        <v>42525.208333333328</v>
      </c>
      <c r="P285" t="b">
        <v>0</v>
      </c>
      <c r="Q285" t="b">
        <v>0</v>
      </c>
      <c r="R285" t="s">
        <v>23</v>
      </c>
      <c r="S285" s="1" t="str">
        <f t="shared" si="28"/>
        <v>music</v>
      </c>
      <c r="T285" s="8" t="str">
        <f t="shared" si="29"/>
        <v>web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6"/>
        <v>0.83193877551020412</v>
      </c>
      <c r="G286" t="s">
        <v>14</v>
      </c>
      <c r="H286" s="7">
        <f t="shared" si="2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24"/>
        <v>41030.208333333336</v>
      </c>
      <c r="O286" s="11">
        <f t="shared" si="25"/>
        <v>41035.208333333336</v>
      </c>
      <c r="P286" t="b">
        <v>0</v>
      </c>
      <c r="Q286" t="b">
        <v>0</v>
      </c>
      <c r="R286" t="s">
        <v>28</v>
      </c>
      <c r="S286" s="1" t="str">
        <f t="shared" si="28"/>
        <v>technology</v>
      </c>
      <c r="T286" s="8" t="str">
        <f t="shared" si="29"/>
        <v>plays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6"/>
        <v>7.0633333333333335</v>
      </c>
      <c r="G287" t="s">
        <v>20</v>
      </c>
      <c r="H287" s="7">
        <f t="shared" si="2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24"/>
        <v>42623.208333333328</v>
      </c>
      <c r="O287" s="11">
        <f t="shared" si="25"/>
        <v>42661.208333333328</v>
      </c>
      <c r="P287" t="b">
        <v>0</v>
      </c>
      <c r="Q287" t="b">
        <v>0</v>
      </c>
      <c r="R287" t="s">
        <v>33</v>
      </c>
      <c r="S287" s="1" t="str">
        <f t="shared" si="28"/>
        <v>theater</v>
      </c>
      <c r="T287" s="8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6"/>
        <v>0.17446030330062445</v>
      </c>
      <c r="G288" t="s">
        <v>74</v>
      </c>
      <c r="H288" s="7">
        <f t="shared" si="2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24"/>
        <v>42697.25</v>
      </c>
      <c r="O288" s="11">
        <f t="shared" si="25"/>
        <v>42704.25</v>
      </c>
      <c r="P288" t="b">
        <v>0</v>
      </c>
      <c r="Q288" t="b">
        <v>0</v>
      </c>
      <c r="R288" t="s">
        <v>33</v>
      </c>
      <c r="S288" s="1" t="str">
        <f t="shared" si="28"/>
        <v>theater</v>
      </c>
      <c r="T288" s="8" t="str">
        <f t="shared" si="29"/>
        <v>electric music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6"/>
        <v>2.0973015873015872</v>
      </c>
      <c r="G289" t="s">
        <v>20</v>
      </c>
      <c r="H289" s="7">
        <f t="shared" si="2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24"/>
        <v>42122.208333333328</v>
      </c>
      <c r="O289" s="11">
        <f t="shared" si="25"/>
        <v>42122.208333333328</v>
      </c>
      <c r="P289" t="b">
        <v>0</v>
      </c>
      <c r="Q289" t="b">
        <v>0</v>
      </c>
      <c r="R289" t="s">
        <v>50</v>
      </c>
      <c r="S289" s="1" t="str">
        <f t="shared" si="28"/>
        <v>music</v>
      </c>
      <c r="T289" s="8" t="str">
        <f t="shared" si="29"/>
        <v>metal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6"/>
        <v>0.97785714285714287</v>
      </c>
      <c r="G290" t="s">
        <v>14</v>
      </c>
      <c r="H290" s="7">
        <f t="shared" si="2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24"/>
        <v>40982.208333333336</v>
      </c>
      <c r="O290" s="11">
        <f t="shared" si="25"/>
        <v>40983.208333333336</v>
      </c>
      <c r="P290" t="b">
        <v>0</v>
      </c>
      <c r="Q290" t="b">
        <v>1</v>
      </c>
      <c r="R290" t="s">
        <v>148</v>
      </c>
      <c r="S290" s="1" t="str">
        <f t="shared" si="28"/>
        <v>music</v>
      </c>
      <c r="T290" s="8" t="str">
        <f t="shared" si="29"/>
        <v>plays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6"/>
        <v>16.842500000000001</v>
      </c>
      <c r="G291" t="s">
        <v>20</v>
      </c>
      <c r="H291" s="7">
        <f t="shared" si="2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24"/>
        <v>42219.208333333328</v>
      </c>
      <c r="O291" s="11">
        <f t="shared" si="25"/>
        <v>42222.208333333328</v>
      </c>
      <c r="P291" t="b">
        <v>0</v>
      </c>
      <c r="Q291" t="b">
        <v>0</v>
      </c>
      <c r="R291" t="s">
        <v>33</v>
      </c>
      <c r="S291" s="1" t="str">
        <f t="shared" si="28"/>
        <v>theater</v>
      </c>
      <c r="T291" s="8" t="str">
        <f t="shared" si="29"/>
        <v>documentary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6"/>
        <v>0.54402135231316728</v>
      </c>
      <c r="G292" t="s">
        <v>14</v>
      </c>
      <c r="H292" s="7">
        <f t="shared" si="2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24"/>
        <v>41404.208333333336</v>
      </c>
      <c r="O292" s="11">
        <f t="shared" si="25"/>
        <v>41436.208333333336</v>
      </c>
      <c r="P292" t="b">
        <v>0</v>
      </c>
      <c r="Q292" t="b">
        <v>1</v>
      </c>
      <c r="R292" t="s">
        <v>42</v>
      </c>
      <c r="S292" s="1" t="str">
        <f t="shared" si="28"/>
        <v>film &amp; video</v>
      </c>
      <c r="T292" s="8" t="str">
        <f t="shared" si="29"/>
        <v>web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6"/>
        <v>4.5661111111111108</v>
      </c>
      <c r="G293" t="s">
        <v>20</v>
      </c>
      <c r="H293" s="7">
        <f t="shared" si="2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24"/>
        <v>40831.208333333336</v>
      </c>
      <c r="O293" s="11">
        <f t="shared" si="25"/>
        <v>40835.208333333336</v>
      </c>
      <c r="P293" t="b">
        <v>1</v>
      </c>
      <c r="Q293" t="b">
        <v>0</v>
      </c>
      <c r="R293" t="s">
        <v>28</v>
      </c>
      <c r="S293" s="1" t="str">
        <f t="shared" si="28"/>
        <v>technology</v>
      </c>
      <c r="T293" s="8" t="str">
        <f t="shared" si="29"/>
        <v>food trucks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6"/>
        <v>9.8219178082191785E-2</v>
      </c>
      <c r="G294" t="s">
        <v>14</v>
      </c>
      <c r="H294" s="7">
        <f t="shared" si="2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24"/>
        <v>40984.208333333336</v>
      </c>
      <c r="O294" s="11">
        <f t="shared" si="25"/>
        <v>41002.208333333336</v>
      </c>
      <c r="P294" t="b">
        <v>0</v>
      </c>
      <c r="Q294" t="b">
        <v>0</v>
      </c>
      <c r="R294" t="s">
        <v>17</v>
      </c>
      <c r="S294" s="1" t="str">
        <f t="shared" si="28"/>
        <v>food</v>
      </c>
      <c r="T294" s="8" t="str">
        <f t="shared" si="29"/>
        <v>plays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6"/>
        <v>0.16384615384615384</v>
      </c>
      <c r="G295" t="s">
        <v>74</v>
      </c>
      <c r="H295" s="7">
        <f t="shared" si="2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24"/>
        <v>40456.208333333336</v>
      </c>
      <c r="O295" s="11">
        <f t="shared" si="25"/>
        <v>40465.208333333336</v>
      </c>
      <c r="P295" t="b">
        <v>0</v>
      </c>
      <c r="Q295" t="b">
        <v>0</v>
      </c>
      <c r="R295" t="s">
        <v>33</v>
      </c>
      <c r="S295" s="1" t="str">
        <f t="shared" si="28"/>
        <v>theater</v>
      </c>
      <c r="T295" s="8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6"/>
        <v>13.396666666666667</v>
      </c>
      <c r="G296" t="s">
        <v>20</v>
      </c>
      <c r="H296" s="7">
        <f t="shared" si="2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24"/>
        <v>43399.208333333328</v>
      </c>
      <c r="O296" s="11">
        <f t="shared" si="25"/>
        <v>43411.25</v>
      </c>
      <c r="P296" t="b">
        <v>0</v>
      </c>
      <c r="Q296" t="b">
        <v>0</v>
      </c>
      <c r="R296" t="s">
        <v>33</v>
      </c>
      <c r="S296" s="1" t="str">
        <f t="shared" si="28"/>
        <v>theater</v>
      </c>
      <c r="T296" s="8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6"/>
        <v>0.35650077760497667</v>
      </c>
      <c r="G297" t="s">
        <v>14</v>
      </c>
      <c r="H297" s="7">
        <f t="shared" si="2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24"/>
        <v>41562.208333333336</v>
      </c>
      <c r="O297" s="11">
        <f t="shared" si="25"/>
        <v>41587.25</v>
      </c>
      <c r="P297" t="b">
        <v>0</v>
      </c>
      <c r="Q297" t="b">
        <v>0</v>
      </c>
      <c r="R297" t="s">
        <v>33</v>
      </c>
      <c r="S297" s="1" t="str">
        <f t="shared" si="28"/>
        <v>theater</v>
      </c>
      <c r="T297" s="8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6"/>
        <v>0.54950819672131146</v>
      </c>
      <c r="G298" t="s">
        <v>14</v>
      </c>
      <c r="H298" s="7">
        <f t="shared" si="2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24"/>
        <v>43493.25</v>
      </c>
      <c r="O298" s="11">
        <f t="shared" si="25"/>
        <v>43515.25</v>
      </c>
      <c r="P298" t="b">
        <v>0</v>
      </c>
      <c r="Q298" t="b">
        <v>0</v>
      </c>
      <c r="R298" t="s">
        <v>33</v>
      </c>
      <c r="S298" s="1" t="str">
        <f t="shared" si="28"/>
        <v>theater</v>
      </c>
      <c r="T298" s="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6"/>
        <v>0.94236111111111109</v>
      </c>
      <c r="G299" t="s">
        <v>14</v>
      </c>
      <c r="H299" s="7">
        <f t="shared" si="2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24"/>
        <v>41653.25</v>
      </c>
      <c r="O299" s="11">
        <f t="shared" si="25"/>
        <v>41662.25</v>
      </c>
      <c r="P299" t="b">
        <v>0</v>
      </c>
      <c r="Q299" t="b">
        <v>1</v>
      </c>
      <c r="R299" t="s">
        <v>33</v>
      </c>
      <c r="S299" s="1" t="str">
        <f t="shared" si="28"/>
        <v>theater</v>
      </c>
      <c r="T299" s="8" t="str">
        <f t="shared" si="29"/>
        <v>rock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6"/>
        <v>1.4391428571428571</v>
      </c>
      <c r="G300" t="s">
        <v>20</v>
      </c>
      <c r="H300" s="7">
        <f t="shared" si="2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24"/>
        <v>42426.25</v>
      </c>
      <c r="O300" s="11">
        <f t="shared" si="25"/>
        <v>42444.208333333328</v>
      </c>
      <c r="P300" t="b">
        <v>0</v>
      </c>
      <c r="Q300" t="b">
        <v>1</v>
      </c>
      <c r="R300" t="s">
        <v>23</v>
      </c>
      <c r="S300" s="1" t="str">
        <f t="shared" si="28"/>
        <v>music</v>
      </c>
      <c r="T300" s="8" t="str">
        <f t="shared" si="29"/>
        <v>food trucks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6"/>
        <v>0.51421052631578945</v>
      </c>
      <c r="G301" t="s">
        <v>14</v>
      </c>
      <c r="H301" s="7">
        <f t="shared" si="2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24"/>
        <v>42432.25</v>
      </c>
      <c r="O301" s="11">
        <f t="shared" si="25"/>
        <v>42488.208333333328</v>
      </c>
      <c r="P301" t="b">
        <v>0</v>
      </c>
      <c r="Q301" t="b">
        <v>0</v>
      </c>
      <c r="R301" t="s">
        <v>17</v>
      </c>
      <c r="S301" s="1" t="str">
        <f t="shared" si="28"/>
        <v>food</v>
      </c>
      <c r="T301" s="8" t="str">
        <f t="shared" si="29"/>
        <v>nonfiction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6"/>
        <v>0.05</v>
      </c>
      <c r="G302" t="s">
        <v>14</v>
      </c>
      <c r="H302" s="7">
        <f t="shared" si="2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24"/>
        <v>42977.208333333328</v>
      </c>
      <c r="O302" s="11">
        <f t="shared" si="25"/>
        <v>42978.208333333328</v>
      </c>
      <c r="P302" t="b">
        <v>0</v>
      </c>
      <c r="Q302" t="b">
        <v>1</v>
      </c>
      <c r="R302" t="s">
        <v>68</v>
      </c>
      <c r="S302" s="1" t="str">
        <f t="shared" si="28"/>
        <v>publishing</v>
      </c>
      <c r="T302" s="8" t="str">
        <f t="shared" si="29"/>
        <v>documentary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6"/>
        <v>13.446666666666667</v>
      </c>
      <c r="G303" t="s">
        <v>20</v>
      </c>
      <c r="H303" s="7">
        <f t="shared" si="2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24"/>
        <v>42061.25</v>
      </c>
      <c r="O303" s="11">
        <f t="shared" si="25"/>
        <v>42078.208333333328</v>
      </c>
      <c r="P303" t="b">
        <v>0</v>
      </c>
      <c r="Q303" t="b">
        <v>0</v>
      </c>
      <c r="R303" t="s">
        <v>42</v>
      </c>
      <c r="S303" s="1" t="str">
        <f t="shared" si="28"/>
        <v>film &amp; video</v>
      </c>
      <c r="T303" s="8" t="str">
        <f t="shared" si="29"/>
        <v>plays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6"/>
        <v>0.31844940867279897</v>
      </c>
      <c r="G304" t="s">
        <v>14</v>
      </c>
      <c r="H304" s="7">
        <f t="shared" si="2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24"/>
        <v>43345.208333333328</v>
      </c>
      <c r="O304" s="11">
        <f t="shared" si="25"/>
        <v>43359.208333333328</v>
      </c>
      <c r="P304" t="b">
        <v>0</v>
      </c>
      <c r="Q304" t="b">
        <v>0</v>
      </c>
      <c r="R304" t="s">
        <v>33</v>
      </c>
      <c r="S304" s="1" t="str">
        <f t="shared" si="28"/>
        <v>theater</v>
      </c>
      <c r="T304" s="8" t="str">
        <f t="shared" si="29"/>
        <v>indie rock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6"/>
        <v>0.82617647058823529</v>
      </c>
      <c r="G305" t="s">
        <v>14</v>
      </c>
      <c r="H305" s="7">
        <f t="shared" si="2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24"/>
        <v>42376.25</v>
      </c>
      <c r="O305" s="11">
        <f t="shared" si="25"/>
        <v>42381.25</v>
      </c>
      <c r="P305" t="b">
        <v>0</v>
      </c>
      <c r="Q305" t="b">
        <v>0</v>
      </c>
      <c r="R305" t="s">
        <v>60</v>
      </c>
      <c r="S305" s="1" t="str">
        <f t="shared" si="28"/>
        <v>music</v>
      </c>
      <c r="T305" s="8" t="str">
        <f t="shared" si="29"/>
        <v>documentary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6"/>
        <v>5.4614285714285717</v>
      </c>
      <c r="G306" t="s">
        <v>20</v>
      </c>
      <c r="H306" s="7">
        <f t="shared" si="2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24"/>
        <v>42589.208333333328</v>
      </c>
      <c r="O306" s="11">
        <f t="shared" si="25"/>
        <v>42630.208333333328</v>
      </c>
      <c r="P306" t="b">
        <v>0</v>
      </c>
      <c r="Q306" t="b">
        <v>0</v>
      </c>
      <c r="R306" t="s">
        <v>42</v>
      </c>
      <c r="S306" s="1" t="str">
        <f t="shared" si="28"/>
        <v>film &amp; video</v>
      </c>
      <c r="T306" s="8" t="str">
        <f t="shared" si="29"/>
        <v>plays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6"/>
        <v>2.8621428571428571</v>
      </c>
      <c r="G307" t="s">
        <v>20</v>
      </c>
      <c r="H307" s="7">
        <f t="shared" si="2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24"/>
        <v>42448.208333333328</v>
      </c>
      <c r="O307" s="11">
        <f t="shared" si="25"/>
        <v>42489.208333333328</v>
      </c>
      <c r="P307" t="b">
        <v>0</v>
      </c>
      <c r="Q307" t="b">
        <v>0</v>
      </c>
      <c r="R307" t="s">
        <v>33</v>
      </c>
      <c r="S307" s="1" t="str">
        <f t="shared" si="28"/>
        <v>theater</v>
      </c>
      <c r="T307" s="8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6"/>
        <v>7.9076923076923072E-2</v>
      </c>
      <c r="G308" t="s">
        <v>14</v>
      </c>
      <c r="H308" s="7">
        <f t="shared" si="2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24"/>
        <v>42930.208333333328</v>
      </c>
      <c r="O308" s="11">
        <f t="shared" si="25"/>
        <v>42933.208333333328</v>
      </c>
      <c r="P308" t="b">
        <v>0</v>
      </c>
      <c r="Q308" t="b">
        <v>1</v>
      </c>
      <c r="R308" t="s">
        <v>33</v>
      </c>
      <c r="S308" s="1" t="str">
        <f t="shared" si="28"/>
        <v>theater</v>
      </c>
      <c r="T308" s="8" t="str">
        <f t="shared" si="29"/>
        <v>fiction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6"/>
        <v>1.3213677811550153</v>
      </c>
      <c r="G309" t="s">
        <v>20</v>
      </c>
      <c r="H309" s="7">
        <f t="shared" si="2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24"/>
        <v>41066.208333333336</v>
      </c>
      <c r="O309" s="11">
        <f t="shared" si="25"/>
        <v>41086.208333333336</v>
      </c>
      <c r="P309" t="b">
        <v>0</v>
      </c>
      <c r="Q309" t="b">
        <v>1</v>
      </c>
      <c r="R309" t="s">
        <v>119</v>
      </c>
      <c r="S309" s="1" t="str">
        <f t="shared" si="28"/>
        <v>publishing</v>
      </c>
      <c r="T309" s="8" t="str">
        <f t="shared" si="29"/>
        <v>plays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6"/>
        <v>0.74077834179357027</v>
      </c>
      <c r="G310" t="s">
        <v>14</v>
      </c>
      <c r="H310" s="7">
        <f t="shared" si="2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24"/>
        <v>40651.208333333336</v>
      </c>
      <c r="O310" s="11">
        <f t="shared" si="25"/>
        <v>40652.208333333336</v>
      </c>
      <c r="P310" t="b">
        <v>0</v>
      </c>
      <c r="Q310" t="b">
        <v>0</v>
      </c>
      <c r="R310" t="s">
        <v>33</v>
      </c>
      <c r="S310" s="1" t="str">
        <f t="shared" si="28"/>
        <v>theater</v>
      </c>
      <c r="T310" s="8" t="str">
        <f t="shared" si="29"/>
        <v>indie rock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6"/>
        <v>0.75292682926829269</v>
      </c>
      <c r="G311" t="s">
        <v>74</v>
      </c>
      <c r="H311" s="7">
        <f t="shared" si="2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24"/>
        <v>40807.208333333336</v>
      </c>
      <c r="O311" s="11">
        <f t="shared" si="25"/>
        <v>40827.208333333336</v>
      </c>
      <c r="P311" t="b">
        <v>0</v>
      </c>
      <c r="Q311" t="b">
        <v>1</v>
      </c>
      <c r="R311" t="s">
        <v>60</v>
      </c>
      <c r="S311" s="1" t="str">
        <f t="shared" si="28"/>
        <v>music</v>
      </c>
      <c r="T311" s="8" t="str">
        <f t="shared" si="29"/>
        <v>video games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6"/>
        <v>0.20333333333333334</v>
      </c>
      <c r="G312" t="s">
        <v>14</v>
      </c>
      <c r="H312" s="7">
        <f t="shared" si="2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24"/>
        <v>40277.208333333336</v>
      </c>
      <c r="O312" s="11">
        <f t="shared" si="25"/>
        <v>40293.208333333336</v>
      </c>
      <c r="P312" t="b">
        <v>0</v>
      </c>
      <c r="Q312" t="b">
        <v>0</v>
      </c>
      <c r="R312" t="s">
        <v>89</v>
      </c>
      <c r="S312" s="1" t="str">
        <f t="shared" si="28"/>
        <v>games</v>
      </c>
      <c r="T312" s="8" t="str">
        <f t="shared" si="29"/>
        <v>plays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6"/>
        <v>2.0336507936507937</v>
      </c>
      <c r="G313" t="s">
        <v>20</v>
      </c>
      <c r="H313" s="7">
        <f t="shared" si="2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24"/>
        <v>40590.25</v>
      </c>
      <c r="O313" s="11">
        <f t="shared" si="25"/>
        <v>40602.25</v>
      </c>
      <c r="P313" t="b">
        <v>0</v>
      </c>
      <c r="Q313" t="b">
        <v>0</v>
      </c>
      <c r="R313" t="s">
        <v>33</v>
      </c>
      <c r="S313" s="1" t="str">
        <f t="shared" si="28"/>
        <v>theater</v>
      </c>
      <c r="T313" s="8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6"/>
        <v>3.1022842639593908</v>
      </c>
      <c r="G314" t="s">
        <v>20</v>
      </c>
      <c r="H314" s="7">
        <f t="shared" si="2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24"/>
        <v>41572.208333333336</v>
      </c>
      <c r="O314" s="11">
        <f t="shared" si="25"/>
        <v>41579.208333333336</v>
      </c>
      <c r="P314" t="b">
        <v>0</v>
      </c>
      <c r="Q314" t="b">
        <v>0</v>
      </c>
      <c r="R314" t="s">
        <v>33</v>
      </c>
      <c r="S314" s="1" t="str">
        <f t="shared" si="28"/>
        <v>theater</v>
      </c>
      <c r="T314" s="8" t="str">
        <f t="shared" si="29"/>
        <v>rock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6"/>
        <v>3.9531818181818181</v>
      </c>
      <c r="G315" t="s">
        <v>20</v>
      </c>
      <c r="H315" s="7">
        <f t="shared" si="2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24"/>
        <v>40966.25</v>
      </c>
      <c r="O315" s="11">
        <f t="shared" si="25"/>
        <v>40968.25</v>
      </c>
      <c r="P315" t="b">
        <v>0</v>
      </c>
      <c r="Q315" t="b">
        <v>0</v>
      </c>
      <c r="R315" t="s">
        <v>23</v>
      </c>
      <c r="S315" s="1" t="str">
        <f t="shared" si="28"/>
        <v>music</v>
      </c>
      <c r="T315" s="8" t="str">
        <f t="shared" si="29"/>
        <v>documentary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6"/>
        <v>2.9471428571428571</v>
      </c>
      <c r="G316" t="s">
        <v>20</v>
      </c>
      <c r="H316" s="7">
        <f t="shared" si="2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24"/>
        <v>43536.208333333328</v>
      </c>
      <c r="O316" s="11">
        <f t="shared" si="25"/>
        <v>43541.208333333328</v>
      </c>
      <c r="P316" t="b">
        <v>0</v>
      </c>
      <c r="Q316" t="b">
        <v>1</v>
      </c>
      <c r="R316" t="s">
        <v>42</v>
      </c>
      <c r="S316" s="1" t="str">
        <f t="shared" si="28"/>
        <v>film &amp; video</v>
      </c>
      <c r="T316" s="8" t="str">
        <f t="shared" si="29"/>
        <v>plays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6"/>
        <v>0.33894736842105261</v>
      </c>
      <c r="G317" t="s">
        <v>14</v>
      </c>
      <c r="H317" s="7">
        <f t="shared" si="2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24"/>
        <v>41783.208333333336</v>
      </c>
      <c r="O317" s="11">
        <f t="shared" si="25"/>
        <v>41812.208333333336</v>
      </c>
      <c r="P317" t="b">
        <v>0</v>
      </c>
      <c r="Q317" t="b">
        <v>0</v>
      </c>
      <c r="R317" t="s">
        <v>33</v>
      </c>
      <c r="S317" s="1" t="str">
        <f t="shared" si="28"/>
        <v>theater</v>
      </c>
      <c r="T317" s="8" t="str">
        <f t="shared" si="29"/>
        <v>food trucks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6"/>
        <v>0.66677083333333331</v>
      </c>
      <c r="G318" t="s">
        <v>14</v>
      </c>
      <c r="H318" s="7">
        <f t="shared" si="2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24"/>
        <v>43788.25</v>
      </c>
      <c r="O318" s="11">
        <f t="shared" si="25"/>
        <v>43789.25</v>
      </c>
      <c r="P318" t="b">
        <v>0</v>
      </c>
      <c r="Q318" t="b">
        <v>1</v>
      </c>
      <c r="R318" t="s">
        <v>17</v>
      </c>
      <c r="S318" s="1" t="str">
        <f t="shared" si="28"/>
        <v>food</v>
      </c>
      <c r="T318" s="8" t="str">
        <f t="shared" si="29"/>
        <v>plays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6"/>
        <v>0.19227272727272726</v>
      </c>
      <c r="G319" t="s">
        <v>14</v>
      </c>
      <c r="H319" s="7">
        <f t="shared" si="2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24"/>
        <v>42869.208333333328</v>
      </c>
      <c r="O319" s="11">
        <f t="shared" si="25"/>
        <v>42882.208333333328</v>
      </c>
      <c r="P319" t="b">
        <v>0</v>
      </c>
      <c r="Q319" t="b">
        <v>0</v>
      </c>
      <c r="R319" t="s">
        <v>33</v>
      </c>
      <c r="S319" s="1" t="str">
        <f t="shared" si="28"/>
        <v>theater</v>
      </c>
      <c r="T319" s="8" t="str">
        <f t="shared" si="29"/>
        <v>rock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6"/>
        <v>0.15842105263157893</v>
      </c>
      <c r="G320" t="s">
        <v>14</v>
      </c>
      <c r="H320" s="7">
        <f t="shared" si="2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24"/>
        <v>41684.25</v>
      </c>
      <c r="O320" s="11">
        <f t="shared" si="25"/>
        <v>41686.25</v>
      </c>
      <c r="P320" t="b">
        <v>0</v>
      </c>
      <c r="Q320" t="b">
        <v>0</v>
      </c>
      <c r="R320" t="s">
        <v>23</v>
      </c>
      <c r="S320" s="1" t="str">
        <f t="shared" si="28"/>
        <v>music</v>
      </c>
      <c r="T320" s="8" t="str">
        <f t="shared" si="29"/>
        <v>web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6"/>
        <v>0.38702380952380955</v>
      </c>
      <c r="G321" t="s">
        <v>74</v>
      </c>
      <c r="H321" s="7">
        <f t="shared" si="2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24"/>
        <v>40402.208333333336</v>
      </c>
      <c r="O321" s="11">
        <f t="shared" si="25"/>
        <v>40426.208333333336</v>
      </c>
      <c r="P321" t="b">
        <v>0</v>
      </c>
      <c r="Q321" t="b">
        <v>0</v>
      </c>
      <c r="R321" t="s">
        <v>28</v>
      </c>
      <c r="S321" s="1" t="str">
        <f t="shared" si="28"/>
        <v>technology</v>
      </c>
      <c r="T321" s="8" t="str">
        <f t="shared" si="29"/>
        <v>fiction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6"/>
        <v>9.5876777251184833E-2</v>
      </c>
      <c r="G322" t="s">
        <v>14</v>
      </c>
      <c r="H322" s="7">
        <f t="shared" si="2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30">(((L322/60)/60)/24)+DATE(1970,1,1)</f>
        <v>40673.208333333336</v>
      </c>
      <c r="O322" s="11">
        <f t="shared" ref="O322:O385" si="31">(((M322/60)/60)/24)+DATE(1970,1,1)</f>
        <v>40682.208333333336</v>
      </c>
      <c r="P322" t="b">
        <v>0</v>
      </c>
      <c r="Q322" t="b">
        <v>0</v>
      </c>
      <c r="R322" t="s">
        <v>119</v>
      </c>
      <c r="S322" s="1" t="str">
        <f t="shared" si="28"/>
        <v>publishing</v>
      </c>
      <c r="T322" s="8" t="str">
        <f t="shared" si="29"/>
        <v>shorts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2">E323/D323*100%</f>
        <v>0.94144366197183094</v>
      </c>
      <c r="G323" t="s">
        <v>14</v>
      </c>
      <c r="H323" s="7">
        <f t="shared" ref="H323:H386" si="33">AVERAGE(E323/I323)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30"/>
        <v>40634.208333333336</v>
      </c>
      <c r="O323" s="11">
        <f t="shared" si="31"/>
        <v>40642.208333333336</v>
      </c>
      <c r="P323" t="b">
        <v>0</v>
      </c>
      <c r="Q323" t="b">
        <v>0</v>
      </c>
      <c r="R323" t="s">
        <v>100</v>
      </c>
      <c r="S323" s="1" t="str">
        <f t="shared" ref="S323:S386" si="34">LEFT(R323,(FIND("/",R323)-1))</f>
        <v>film &amp; video</v>
      </c>
      <c r="T323" s="8" t="str">
        <f t="shared" ref="T323:T386" si="35">RIGHT(R324,LEN(R324)-(FIND("/",R324)))</f>
        <v>plays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2"/>
        <v>1.6656234096692113</v>
      </c>
      <c r="G324" t="s">
        <v>20</v>
      </c>
      <c r="H324" s="7">
        <f t="shared" si="33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30"/>
        <v>40507.25</v>
      </c>
      <c r="O324" s="11">
        <f t="shared" si="31"/>
        <v>40520.25</v>
      </c>
      <c r="P324" t="b">
        <v>0</v>
      </c>
      <c r="Q324" t="b">
        <v>0</v>
      </c>
      <c r="R324" t="s">
        <v>33</v>
      </c>
      <c r="S324" s="1" t="str">
        <f t="shared" si="34"/>
        <v>theater</v>
      </c>
      <c r="T324" s="8" t="str">
        <f t="shared" si="35"/>
        <v>documentary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2"/>
        <v>0.24134831460674158</v>
      </c>
      <c r="G325" t="s">
        <v>14</v>
      </c>
      <c r="H325" s="7">
        <f t="shared" si="33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30"/>
        <v>41725.208333333336</v>
      </c>
      <c r="O325" s="11">
        <f t="shared" si="31"/>
        <v>41727.208333333336</v>
      </c>
      <c r="P325" t="b">
        <v>0</v>
      </c>
      <c r="Q325" t="b">
        <v>0</v>
      </c>
      <c r="R325" t="s">
        <v>42</v>
      </c>
      <c r="S325" s="1" t="str">
        <f t="shared" si="34"/>
        <v>film &amp; video</v>
      </c>
      <c r="T325" s="8" t="str">
        <f t="shared" si="35"/>
        <v>plays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2"/>
        <v>1.6405633802816901</v>
      </c>
      <c r="G326" t="s">
        <v>20</v>
      </c>
      <c r="H326" s="7">
        <f t="shared" si="3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30"/>
        <v>42176.208333333328</v>
      </c>
      <c r="O326" s="11">
        <f t="shared" si="31"/>
        <v>42188.208333333328</v>
      </c>
      <c r="P326" t="b">
        <v>0</v>
      </c>
      <c r="Q326" t="b">
        <v>1</v>
      </c>
      <c r="R326" t="s">
        <v>33</v>
      </c>
      <c r="S326" s="1" t="str">
        <f t="shared" si="34"/>
        <v>theater</v>
      </c>
      <c r="T326" s="8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2"/>
        <v>0.90723076923076929</v>
      </c>
      <c r="G327" t="s">
        <v>14</v>
      </c>
      <c r="H327" s="7">
        <f t="shared" si="33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30"/>
        <v>43267.208333333328</v>
      </c>
      <c r="O327" s="11">
        <f t="shared" si="31"/>
        <v>43290.208333333328</v>
      </c>
      <c r="P327" t="b">
        <v>0</v>
      </c>
      <c r="Q327" t="b">
        <v>1</v>
      </c>
      <c r="R327" t="s">
        <v>33</v>
      </c>
      <c r="S327" s="1" t="str">
        <f t="shared" si="34"/>
        <v>theater</v>
      </c>
      <c r="T327" s="8" t="str">
        <f t="shared" si="35"/>
        <v>animation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2"/>
        <v>0.46194444444444444</v>
      </c>
      <c r="G328" t="s">
        <v>14</v>
      </c>
      <c r="H328" s="7">
        <f t="shared" si="33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30"/>
        <v>42364.25</v>
      </c>
      <c r="O328" s="11">
        <f t="shared" si="31"/>
        <v>42370.25</v>
      </c>
      <c r="P328" t="b">
        <v>0</v>
      </c>
      <c r="Q328" t="b">
        <v>0</v>
      </c>
      <c r="R328" t="s">
        <v>71</v>
      </c>
      <c r="S328" s="1" t="str">
        <f t="shared" si="34"/>
        <v>film &amp; video</v>
      </c>
      <c r="T328" s="8" t="str">
        <f t="shared" si="35"/>
        <v>plays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2"/>
        <v>0.38538461538461538</v>
      </c>
      <c r="G329" t="s">
        <v>14</v>
      </c>
      <c r="H329" s="7">
        <f t="shared" si="33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30"/>
        <v>43705.208333333328</v>
      </c>
      <c r="O329" s="11">
        <f t="shared" si="31"/>
        <v>43709.208333333328</v>
      </c>
      <c r="P329" t="b">
        <v>0</v>
      </c>
      <c r="Q329" t="b">
        <v>1</v>
      </c>
      <c r="R329" t="s">
        <v>33</v>
      </c>
      <c r="S329" s="1" t="str">
        <f t="shared" si="34"/>
        <v>theater</v>
      </c>
      <c r="T329" s="8" t="str">
        <f t="shared" si="35"/>
        <v>rock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2"/>
        <v>1.3356231003039514</v>
      </c>
      <c r="G330" t="s">
        <v>20</v>
      </c>
      <c r="H330" s="7">
        <f t="shared" si="3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30"/>
        <v>43434.25</v>
      </c>
      <c r="O330" s="11">
        <f t="shared" si="31"/>
        <v>43445.25</v>
      </c>
      <c r="P330" t="b">
        <v>0</v>
      </c>
      <c r="Q330" t="b">
        <v>0</v>
      </c>
      <c r="R330" t="s">
        <v>23</v>
      </c>
      <c r="S330" s="1" t="str">
        <f t="shared" si="34"/>
        <v>music</v>
      </c>
      <c r="T330" s="8" t="str">
        <f t="shared" si="35"/>
        <v>video games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2"/>
        <v>0.22896588486140726</v>
      </c>
      <c r="G331" t="s">
        <v>47</v>
      </c>
      <c r="H331" s="7">
        <f t="shared" si="3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30"/>
        <v>42716.25</v>
      </c>
      <c r="O331" s="11">
        <f t="shared" si="31"/>
        <v>42727.25</v>
      </c>
      <c r="P331" t="b">
        <v>0</v>
      </c>
      <c r="Q331" t="b">
        <v>0</v>
      </c>
      <c r="R331" t="s">
        <v>89</v>
      </c>
      <c r="S331" s="1" t="str">
        <f t="shared" si="34"/>
        <v>games</v>
      </c>
      <c r="T331" s="8" t="str">
        <f t="shared" si="35"/>
        <v>documentary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2"/>
        <v>1.8495548961424333</v>
      </c>
      <c r="G332" t="s">
        <v>20</v>
      </c>
      <c r="H332" s="7">
        <f t="shared" si="3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30"/>
        <v>43077.25</v>
      </c>
      <c r="O332" s="11">
        <f t="shared" si="31"/>
        <v>43078.25</v>
      </c>
      <c r="P332" t="b">
        <v>0</v>
      </c>
      <c r="Q332" t="b">
        <v>0</v>
      </c>
      <c r="R332" t="s">
        <v>42</v>
      </c>
      <c r="S332" s="1" t="str">
        <f t="shared" si="34"/>
        <v>film &amp; video</v>
      </c>
      <c r="T332" s="8" t="str">
        <f t="shared" si="35"/>
        <v>food trucks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2"/>
        <v>4.4372727272727275</v>
      </c>
      <c r="G333" t="s">
        <v>20</v>
      </c>
      <c r="H333" s="7">
        <f t="shared" si="3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30"/>
        <v>40896.25</v>
      </c>
      <c r="O333" s="11">
        <f t="shared" si="31"/>
        <v>40897.25</v>
      </c>
      <c r="P333" t="b">
        <v>0</v>
      </c>
      <c r="Q333" t="b">
        <v>0</v>
      </c>
      <c r="R333" t="s">
        <v>17</v>
      </c>
      <c r="S333" s="1" t="str">
        <f t="shared" si="34"/>
        <v>food</v>
      </c>
      <c r="T333" s="8" t="str">
        <f t="shared" si="35"/>
        <v>wearables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2"/>
        <v>1.999806763285024</v>
      </c>
      <c r="G334" t="s">
        <v>20</v>
      </c>
      <c r="H334" s="7">
        <f t="shared" si="3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30"/>
        <v>41361.208333333336</v>
      </c>
      <c r="O334" s="11">
        <f t="shared" si="31"/>
        <v>41362.208333333336</v>
      </c>
      <c r="P334" t="b">
        <v>0</v>
      </c>
      <c r="Q334" t="b">
        <v>0</v>
      </c>
      <c r="R334" t="s">
        <v>65</v>
      </c>
      <c r="S334" s="1" t="str">
        <f t="shared" si="34"/>
        <v>technology</v>
      </c>
      <c r="T334" s="8" t="str">
        <f t="shared" si="35"/>
        <v>plays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2"/>
        <v>1.2395833333333333</v>
      </c>
      <c r="G335" t="s">
        <v>20</v>
      </c>
      <c r="H335" s="7">
        <f t="shared" si="3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30"/>
        <v>43424.25</v>
      </c>
      <c r="O335" s="11">
        <f t="shared" si="31"/>
        <v>43452.25</v>
      </c>
      <c r="P335" t="b">
        <v>0</v>
      </c>
      <c r="Q335" t="b">
        <v>0</v>
      </c>
      <c r="R335" t="s">
        <v>33</v>
      </c>
      <c r="S335" s="1" t="str">
        <f t="shared" si="34"/>
        <v>theater</v>
      </c>
      <c r="T335" s="8" t="str">
        <f t="shared" si="35"/>
        <v>rock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2"/>
        <v>1.8661329305135952</v>
      </c>
      <c r="G336" t="s">
        <v>20</v>
      </c>
      <c r="H336" s="7">
        <f t="shared" si="3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30"/>
        <v>43110.25</v>
      </c>
      <c r="O336" s="11">
        <f t="shared" si="31"/>
        <v>43117.25</v>
      </c>
      <c r="P336" t="b">
        <v>0</v>
      </c>
      <c r="Q336" t="b">
        <v>0</v>
      </c>
      <c r="R336" t="s">
        <v>23</v>
      </c>
      <c r="S336" s="1" t="str">
        <f t="shared" si="34"/>
        <v>music</v>
      </c>
      <c r="T336" s="8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2"/>
        <v>1.1428538550057536</v>
      </c>
      <c r="G337" t="s">
        <v>20</v>
      </c>
      <c r="H337" s="7">
        <f t="shared" si="3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30"/>
        <v>43784.25</v>
      </c>
      <c r="O337" s="11">
        <f t="shared" si="31"/>
        <v>43797.25</v>
      </c>
      <c r="P337" t="b">
        <v>0</v>
      </c>
      <c r="Q337" t="b">
        <v>0</v>
      </c>
      <c r="R337" t="s">
        <v>23</v>
      </c>
      <c r="S337" s="1" t="str">
        <f t="shared" si="34"/>
        <v>music</v>
      </c>
      <c r="T337" s="8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2"/>
        <v>0.97032531824611035</v>
      </c>
      <c r="G338" t="s">
        <v>14</v>
      </c>
      <c r="H338" s="7">
        <f t="shared" si="3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30"/>
        <v>40527.25</v>
      </c>
      <c r="O338" s="11">
        <f t="shared" si="31"/>
        <v>40528.25</v>
      </c>
      <c r="P338" t="b">
        <v>0</v>
      </c>
      <c r="Q338" t="b">
        <v>1</v>
      </c>
      <c r="R338" t="s">
        <v>23</v>
      </c>
      <c r="S338" s="1" t="str">
        <f t="shared" si="34"/>
        <v>music</v>
      </c>
      <c r="T338" s="8" t="str">
        <f t="shared" si="35"/>
        <v>plays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2"/>
        <v>1.2281904761904763</v>
      </c>
      <c r="G339" t="s">
        <v>20</v>
      </c>
      <c r="H339" s="7">
        <f t="shared" si="3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30"/>
        <v>43780.25</v>
      </c>
      <c r="O339" s="11">
        <f t="shared" si="31"/>
        <v>43781.25</v>
      </c>
      <c r="P339" t="b">
        <v>0</v>
      </c>
      <c r="Q339" t="b">
        <v>0</v>
      </c>
      <c r="R339" t="s">
        <v>33</v>
      </c>
      <c r="S339" s="1" t="str">
        <f t="shared" si="34"/>
        <v>theater</v>
      </c>
      <c r="T339" s="8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2"/>
        <v>1.7914326647564469</v>
      </c>
      <c r="G340" t="s">
        <v>20</v>
      </c>
      <c r="H340" s="7">
        <f t="shared" si="3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30"/>
        <v>40821.208333333336</v>
      </c>
      <c r="O340" s="11">
        <f t="shared" si="31"/>
        <v>40851.208333333336</v>
      </c>
      <c r="P340" t="b">
        <v>0</v>
      </c>
      <c r="Q340" t="b">
        <v>0</v>
      </c>
      <c r="R340" t="s">
        <v>33</v>
      </c>
      <c r="S340" s="1" t="str">
        <f t="shared" si="34"/>
        <v>theater</v>
      </c>
      <c r="T340" s="8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2"/>
        <v>0.79951577402787966</v>
      </c>
      <c r="G341" t="s">
        <v>74</v>
      </c>
      <c r="H341" s="7">
        <f t="shared" si="3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30"/>
        <v>42949.208333333328</v>
      </c>
      <c r="O341" s="11">
        <f t="shared" si="31"/>
        <v>42963.208333333328</v>
      </c>
      <c r="P341" t="b">
        <v>0</v>
      </c>
      <c r="Q341" t="b">
        <v>0</v>
      </c>
      <c r="R341" t="s">
        <v>33</v>
      </c>
      <c r="S341" s="1" t="str">
        <f t="shared" si="34"/>
        <v>theater</v>
      </c>
      <c r="T341" s="8" t="str">
        <f t="shared" si="35"/>
        <v>photography books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2"/>
        <v>0.94242587601078165</v>
      </c>
      <c r="G342" t="s">
        <v>14</v>
      </c>
      <c r="H342" s="7">
        <f t="shared" si="3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30"/>
        <v>40889.25</v>
      </c>
      <c r="O342" s="11">
        <f t="shared" si="31"/>
        <v>40890.25</v>
      </c>
      <c r="P342" t="b">
        <v>0</v>
      </c>
      <c r="Q342" t="b">
        <v>0</v>
      </c>
      <c r="R342" t="s">
        <v>122</v>
      </c>
      <c r="S342" s="1" t="str">
        <f t="shared" si="34"/>
        <v>photography</v>
      </c>
      <c r="T342" s="8" t="str">
        <f t="shared" si="35"/>
        <v>indie rock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2"/>
        <v>0.84669291338582675</v>
      </c>
      <c r="G343" t="s">
        <v>14</v>
      </c>
      <c r="H343" s="7">
        <f t="shared" si="3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30"/>
        <v>42244.208333333328</v>
      </c>
      <c r="O343" s="11">
        <f t="shared" si="31"/>
        <v>42251.208333333328</v>
      </c>
      <c r="P343" t="b">
        <v>0</v>
      </c>
      <c r="Q343" t="b">
        <v>0</v>
      </c>
      <c r="R343" t="s">
        <v>60</v>
      </c>
      <c r="S343" s="1" t="str">
        <f t="shared" si="34"/>
        <v>music</v>
      </c>
      <c r="T343" s="8" t="str">
        <f t="shared" si="35"/>
        <v>plays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2"/>
        <v>0.66521920668058454</v>
      </c>
      <c r="G344" t="s">
        <v>14</v>
      </c>
      <c r="H344" s="7">
        <f t="shared" si="3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30"/>
        <v>41475.208333333336</v>
      </c>
      <c r="O344" s="11">
        <f t="shared" si="31"/>
        <v>41487.208333333336</v>
      </c>
      <c r="P344" t="b">
        <v>0</v>
      </c>
      <c r="Q344" t="b">
        <v>0</v>
      </c>
      <c r="R344" t="s">
        <v>33</v>
      </c>
      <c r="S344" s="1" t="str">
        <f t="shared" si="34"/>
        <v>theater</v>
      </c>
      <c r="T344" s="8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2"/>
        <v>0.53922222222222227</v>
      </c>
      <c r="G345" t="s">
        <v>14</v>
      </c>
      <c r="H345" s="7">
        <f t="shared" si="3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30"/>
        <v>41597.25</v>
      </c>
      <c r="O345" s="11">
        <f t="shared" si="31"/>
        <v>41650.25</v>
      </c>
      <c r="P345" t="b">
        <v>0</v>
      </c>
      <c r="Q345" t="b">
        <v>0</v>
      </c>
      <c r="R345" t="s">
        <v>33</v>
      </c>
      <c r="S345" s="1" t="str">
        <f t="shared" si="34"/>
        <v>theater</v>
      </c>
      <c r="T345" s="8" t="str">
        <f t="shared" si="35"/>
        <v>video games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2"/>
        <v>0.41983299595141699</v>
      </c>
      <c r="G346" t="s">
        <v>14</v>
      </c>
      <c r="H346" s="7">
        <f t="shared" si="3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30"/>
        <v>43122.25</v>
      </c>
      <c r="O346" s="11">
        <f t="shared" si="31"/>
        <v>43162.25</v>
      </c>
      <c r="P346" t="b">
        <v>0</v>
      </c>
      <c r="Q346" t="b">
        <v>0</v>
      </c>
      <c r="R346" t="s">
        <v>89</v>
      </c>
      <c r="S346" s="1" t="str">
        <f t="shared" si="34"/>
        <v>games</v>
      </c>
      <c r="T346" s="8" t="str">
        <f t="shared" si="35"/>
        <v>drama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2"/>
        <v>0.14694796954314721</v>
      </c>
      <c r="G347" t="s">
        <v>14</v>
      </c>
      <c r="H347" s="7">
        <f t="shared" si="3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30"/>
        <v>42194.208333333328</v>
      </c>
      <c r="O347" s="11">
        <f t="shared" si="31"/>
        <v>42195.208333333328</v>
      </c>
      <c r="P347" t="b">
        <v>0</v>
      </c>
      <c r="Q347" t="b">
        <v>0</v>
      </c>
      <c r="R347" t="s">
        <v>53</v>
      </c>
      <c r="S347" s="1" t="str">
        <f t="shared" si="34"/>
        <v>film &amp; video</v>
      </c>
      <c r="T347" s="8" t="str">
        <f t="shared" si="35"/>
        <v>indie rock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2"/>
        <v>0.34475</v>
      </c>
      <c r="G348" t="s">
        <v>14</v>
      </c>
      <c r="H348" s="7">
        <f t="shared" si="33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30"/>
        <v>42971.208333333328</v>
      </c>
      <c r="O348" s="11">
        <f t="shared" si="31"/>
        <v>43026.208333333328</v>
      </c>
      <c r="P348" t="b">
        <v>0</v>
      </c>
      <c r="Q348" t="b">
        <v>1</v>
      </c>
      <c r="R348" t="s">
        <v>60</v>
      </c>
      <c r="S348" s="1" t="str">
        <f t="shared" si="34"/>
        <v>music</v>
      </c>
      <c r="T348" s="8" t="str">
        <f t="shared" si="35"/>
        <v>web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2"/>
        <v>14.007777777777777</v>
      </c>
      <c r="G349" t="s">
        <v>20</v>
      </c>
      <c r="H349" s="7">
        <f t="shared" si="3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30"/>
        <v>42046.25</v>
      </c>
      <c r="O349" s="11">
        <f t="shared" si="31"/>
        <v>42070.25</v>
      </c>
      <c r="P349" t="b">
        <v>0</v>
      </c>
      <c r="Q349" t="b">
        <v>0</v>
      </c>
      <c r="R349" t="s">
        <v>28</v>
      </c>
      <c r="S349" s="1" t="str">
        <f t="shared" si="34"/>
        <v>technology</v>
      </c>
      <c r="T349" s="8" t="str">
        <f t="shared" si="35"/>
        <v>food trucks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2"/>
        <v>0.71770351758793971</v>
      </c>
      <c r="G350" t="s">
        <v>14</v>
      </c>
      <c r="H350" s="7">
        <f t="shared" si="3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30"/>
        <v>42782.25</v>
      </c>
      <c r="O350" s="11">
        <f t="shared" si="31"/>
        <v>42795.25</v>
      </c>
      <c r="P350" t="b">
        <v>0</v>
      </c>
      <c r="Q350" t="b">
        <v>0</v>
      </c>
      <c r="R350" t="s">
        <v>17</v>
      </c>
      <c r="S350" s="1" t="str">
        <f t="shared" si="34"/>
        <v>food</v>
      </c>
      <c r="T350" s="8" t="str">
        <f t="shared" si="35"/>
        <v>plays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2"/>
        <v>0.53074115044247783</v>
      </c>
      <c r="G351" t="s">
        <v>14</v>
      </c>
      <c r="H351" s="7">
        <f t="shared" si="3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30"/>
        <v>42930.208333333328</v>
      </c>
      <c r="O351" s="11">
        <f t="shared" si="31"/>
        <v>42960.208333333328</v>
      </c>
      <c r="P351" t="b">
        <v>0</v>
      </c>
      <c r="Q351" t="b">
        <v>0</v>
      </c>
      <c r="R351" t="s">
        <v>33</v>
      </c>
      <c r="S351" s="1" t="str">
        <f t="shared" si="34"/>
        <v>theater</v>
      </c>
      <c r="T351" s="8" t="str">
        <f t="shared" si="35"/>
        <v>jazz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2"/>
        <v>0.05</v>
      </c>
      <c r="G352" t="s">
        <v>14</v>
      </c>
      <c r="H352" s="7">
        <f t="shared" si="33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30"/>
        <v>42144.208333333328</v>
      </c>
      <c r="O352" s="11">
        <f t="shared" si="31"/>
        <v>42162.208333333328</v>
      </c>
      <c r="P352" t="b">
        <v>0</v>
      </c>
      <c r="Q352" t="b">
        <v>1</v>
      </c>
      <c r="R352" t="s">
        <v>159</v>
      </c>
      <c r="S352" s="1" t="str">
        <f t="shared" si="34"/>
        <v>music</v>
      </c>
      <c r="T352" s="8" t="str">
        <f t="shared" si="35"/>
        <v>rock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2"/>
        <v>1.2770715249662619</v>
      </c>
      <c r="G353" t="s">
        <v>20</v>
      </c>
      <c r="H353" s="7">
        <f t="shared" si="3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30"/>
        <v>42240.208333333328</v>
      </c>
      <c r="O353" s="11">
        <f t="shared" si="31"/>
        <v>42254.208333333328</v>
      </c>
      <c r="P353" t="b">
        <v>0</v>
      </c>
      <c r="Q353" t="b">
        <v>0</v>
      </c>
      <c r="R353" t="s">
        <v>23</v>
      </c>
      <c r="S353" s="1" t="str">
        <f t="shared" si="34"/>
        <v>music</v>
      </c>
      <c r="T353" s="8" t="str">
        <f t="shared" si="35"/>
        <v>plays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2"/>
        <v>0.34892857142857142</v>
      </c>
      <c r="G354" t="s">
        <v>14</v>
      </c>
      <c r="H354" s="7">
        <f t="shared" si="33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30"/>
        <v>42315.25</v>
      </c>
      <c r="O354" s="11">
        <f t="shared" si="31"/>
        <v>42323.25</v>
      </c>
      <c r="P354" t="b">
        <v>0</v>
      </c>
      <c r="Q354" t="b">
        <v>0</v>
      </c>
      <c r="R354" t="s">
        <v>33</v>
      </c>
      <c r="S354" s="1" t="str">
        <f t="shared" si="34"/>
        <v>theater</v>
      </c>
      <c r="T354" s="8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2"/>
        <v>4.105982142857143</v>
      </c>
      <c r="G355" t="s">
        <v>20</v>
      </c>
      <c r="H355" s="7">
        <f t="shared" si="3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30"/>
        <v>43651.208333333328</v>
      </c>
      <c r="O355" s="11">
        <f t="shared" si="31"/>
        <v>43652.208333333328</v>
      </c>
      <c r="P355" t="b">
        <v>0</v>
      </c>
      <c r="Q355" t="b">
        <v>0</v>
      </c>
      <c r="R355" t="s">
        <v>33</v>
      </c>
      <c r="S355" s="1" t="str">
        <f t="shared" si="34"/>
        <v>theater</v>
      </c>
      <c r="T355" s="8" t="str">
        <f t="shared" si="35"/>
        <v>documentary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2"/>
        <v>1.2373770491803278</v>
      </c>
      <c r="G356" t="s">
        <v>20</v>
      </c>
      <c r="H356" s="7">
        <f t="shared" si="33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30"/>
        <v>41520.208333333336</v>
      </c>
      <c r="O356" s="11">
        <f t="shared" si="31"/>
        <v>41527.208333333336</v>
      </c>
      <c r="P356" t="b">
        <v>0</v>
      </c>
      <c r="Q356" t="b">
        <v>0</v>
      </c>
      <c r="R356" t="s">
        <v>42</v>
      </c>
      <c r="S356" s="1" t="str">
        <f t="shared" si="34"/>
        <v>film &amp; video</v>
      </c>
      <c r="T356" s="8" t="str">
        <f t="shared" si="35"/>
        <v>wearables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2"/>
        <v>0.58973684210526311</v>
      </c>
      <c r="G357" t="s">
        <v>47</v>
      </c>
      <c r="H357" s="7">
        <f t="shared" si="33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30"/>
        <v>42757.25</v>
      </c>
      <c r="O357" s="11">
        <f t="shared" si="31"/>
        <v>42797.25</v>
      </c>
      <c r="P357" t="b">
        <v>0</v>
      </c>
      <c r="Q357" t="b">
        <v>0</v>
      </c>
      <c r="R357" t="s">
        <v>65</v>
      </c>
      <c r="S357" s="1" t="str">
        <f t="shared" si="34"/>
        <v>technology</v>
      </c>
      <c r="T357" s="8" t="str">
        <f t="shared" si="35"/>
        <v>plays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2"/>
        <v>0.36892473118279567</v>
      </c>
      <c r="G358" t="s">
        <v>14</v>
      </c>
      <c r="H358" s="7">
        <f t="shared" si="3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30"/>
        <v>40922.25</v>
      </c>
      <c r="O358" s="11">
        <f t="shared" si="31"/>
        <v>40931.25</v>
      </c>
      <c r="P358" t="b">
        <v>0</v>
      </c>
      <c r="Q358" t="b">
        <v>0</v>
      </c>
      <c r="R358" t="s">
        <v>33</v>
      </c>
      <c r="S358" s="1" t="str">
        <f t="shared" si="34"/>
        <v>theater</v>
      </c>
      <c r="T358" s="8" t="str">
        <f t="shared" si="35"/>
        <v>video games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2"/>
        <v>1.8491304347826087</v>
      </c>
      <c r="G359" t="s">
        <v>20</v>
      </c>
      <c r="H359" s="7">
        <f t="shared" si="33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30"/>
        <v>42250.208333333328</v>
      </c>
      <c r="O359" s="11">
        <f t="shared" si="31"/>
        <v>42275.208333333328</v>
      </c>
      <c r="P359" t="b">
        <v>0</v>
      </c>
      <c r="Q359" t="b">
        <v>0</v>
      </c>
      <c r="R359" t="s">
        <v>89</v>
      </c>
      <c r="S359" s="1" t="str">
        <f t="shared" si="34"/>
        <v>games</v>
      </c>
      <c r="T359" s="8" t="str">
        <f t="shared" si="35"/>
        <v>photography books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2"/>
        <v>0.11814432989690722</v>
      </c>
      <c r="G360" t="s">
        <v>14</v>
      </c>
      <c r="H360" s="7">
        <f t="shared" si="33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30"/>
        <v>43322.208333333328</v>
      </c>
      <c r="O360" s="11">
        <f t="shared" si="31"/>
        <v>43325.208333333328</v>
      </c>
      <c r="P360" t="b">
        <v>1</v>
      </c>
      <c r="Q360" t="b">
        <v>0</v>
      </c>
      <c r="R360" t="s">
        <v>122</v>
      </c>
      <c r="S360" s="1" t="str">
        <f t="shared" si="34"/>
        <v>photography</v>
      </c>
      <c r="T360" s="8" t="str">
        <f t="shared" si="35"/>
        <v>animation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2"/>
        <v>2.9870000000000001</v>
      </c>
      <c r="G361" t="s">
        <v>20</v>
      </c>
      <c r="H361" s="7">
        <f t="shared" si="3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30"/>
        <v>40782.208333333336</v>
      </c>
      <c r="O361" s="11">
        <f t="shared" si="31"/>
        <v>40789.208333333336</v>
      </c>
      <c r="P361" t="b">
        <v>0</v>
      </c>
      <c r="Q361" t="b">
        <v>0</v>
      </c>
      <c r="R361" t="s">
        <v>71</v>
      </c>
      <c r="S361" s="1" t="str">
        <f t="shared" si="34"/>
        <v>film &amp; video</v>
      </c>
      <c r="T361" s="8" t="str">
        <f t="shared" si="35"/>
        <v>plays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2"/>
        <v>2.2635175879396985</v>
      </c>
      <c r="G362" t="s">
        <v>20</v>
      </c>
      <c r="H362" s="7">
        <f t="shared" si="3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30"/>
        <v>40544.25</v>
      </c>
      <c r="O362" s="11">
        <f t="shared" si="31"/>
        <v>40558.25</v>
      </c>
      <c r="P362" t="b">
        <v>0</v>
      </c>
      <c r="Q362" t="b">
        <v>1</v>
      </c>
      <c r="R362" t="s">
        <v>33</v>
      </c>
      <c r="S362" s="1" t="str">
        <f t="shared" si="34"/>
        <v>theater</v>
      </c>
      <c r="T362" s="8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2"/>
        <v>1.7356363636363636</v>
      </c>
      <c r="G363" t="s">
        <v>20</v>
      </c>
      <c r="H363" s="7">
        <f t="shared" si="33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30"/>
        <v>43015.208333333328</v>
      </c>
      <c r="O363" s="11">
        <f t="shared" si="31"/>
        <v>43039.208333333328</v>
      </c>
      <c r="P363" t="b">
        <v>0</v>
      </c>
      <c r="Q363" t="b">
        <v>0</v>
      </c>
      <c r="R363" t="s">
        <v>33</v>
      </c>
      <c r="S363" s="1" t="str">
        <f t="shared" si="34"/>
        <v>theater</v>
      </c>
      <c r="T363" s="8" t="str">
        <f t="shared" si="35"/>
        <v>rock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2"/>
        <v>3.7175675675675675</v>
      </c>
      <c r="G364" t="s">
        <v>20</v>
      </c>
      <c r="H364" s="7">
        <f t="shared" si="3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30"/>
        <v>40570.25</v>
      </c>
      <c r="O364" s="11">
        <f t="shared" si="31"/>
        <v>40608.25</v>
      </c>
      <c r="P364" t="b">
        <v>0</v>
      </c>
      <c r="Q364" t="b">
        <v>0</v>
      </c>
      <c r="R364" t="s">
        <v>23</v>
      </c>
      <c r="S364" s="1" t="str">
        <f t="shared" si="34"/>
        <v>music</v>
      </c>
      <c r="T364" s="8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2"/>
        <v>1.601923076923077</v>
      </c>
      <c r="G365" t="s">
        <v>20</v>
      </c>
      <c r="H365" s="7">
        <f t="shared" si="3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30"/>
        <v>40904.25</v>
      </c>
      <c r="O365" s="11">
        <f t="shared" si="31"/>
        <v>40905.25</v>
      </c>
      <c r="P365" t="b">
        <v>0</v>
      </c>
      <c r="Q365" t="b">
        <v>0</v>
      </c>
      <c r="R365" t="s">
        <v>23</v>
      </c>
      <c r="S365" s="1" t="str">
        <f t="shared" si="34"/>
        <v>music</v>
      </c>
      <c r="T365" s="8" t="str">
        <f t="shared" si="35"/>
        <v>indie 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2"/>
        <v>16.163333333333334</v>
      </c>
      <c r="G366" t="s">
        <v>20</v>
      </c>
      <c r="H366" s="7">
        <f t="shared" si="3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30"/>
        <v>43164.25</v>
      </c>
      <c r="O366" s="11">
        <f t="shared" si="31"/>
        <v>43194.208333333328</v>
      </c>
      <c r="P366" t="b">
        <v>0</v>
      </c>
      <c r="Q366" t="b">
        <v>0</v>
      </c>
      <c r="R366" t="s">
        <v>60</v>
      </c>
      <c r="S366" s="1" t="str">
        <f t="shared" si="34"/>
        <v>music</v>
      </c>
      <c r="T366" s="8" t="str">
        <f t="shared" si="35"/>
        <v>plays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2"/>
        <v>7.3343749999999996</v>
      </c>
      <c r="G367" t="s">
        <v>20</v>
      </c>
      <c r="H367" s="7">
        <f t="shared" si="3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30"/>
        <v>42733.25</v>
      </c>
      <c r="O367" s="11">
        <f t="shared" si="31"/>
        <v>42760.25</v>
      </c>
      <c r="P367" t="b">
        <v>0</v>
      </c>
      <c r="Q367" t="b">
        <v>0</v>
      </c>
      <c r="R367" t="s">
        <v>33</v>
      </c>
      <c r="S367" s="1" t="str">
        <f t="shared" si="34"/>
        <v>theater</v>
      </c>
      <c r="T367" s="8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2"/>
        <v>5.9211111111111112</v>
      </c>
      <c r="G368" t="s">
        <v>20</v>
      </c>
      <c r="H368" s="7">
        <f t="shared" si="3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30"/>
        <v>40546.25</v>
      </c>
      <c r="O368" s="11">
        <f t="shared" si="31"/>
        <v>40547.25</v>
      </c>
      <c r="P368" t="b">
        <v>0</v>
      </c>
      <c r="Q368" t="b">
        <v>1</v>
      </c>
      <c r="R368" t="s">
        <v>33</v>
      </c>
      <c r="S368" s="1" t="str">
        <f t="shared" si="34"/>
        <v>theater</v>
      </c>
      <c r="T368" s="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2"/>
        <v>0.18888888888888888</v>
      </c>
      <c r="G369" t="s">
        <v>14</v>
      </c>
      <c r="H369" s="7">
        <f t="shared" si="33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30"/>
        <v>41930.208333333336</v>
      </c>
      <c r="O369" s="11">
        <f t="shared" si="31"/>
        <v>41954.25</v>
      </c>
      <c r="P369" t="b">
        <v>0</v>
      </c>
      <c r="Q369" t="b">
        <v>1</v>
      </c>
      <c r="R369" t="s">
        <v>33</v>
      </c>
      <c r="S369" s="1" t="str">
        <f t="shared" si="34"/>
        <v>theater</v>
      </c>
      <c r="T369" s="8" t="str">
        <f t="shared" si="35"/>
        <v>documentary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2"/>
        <v>2.7680769230769231</v>
      </c>
      <c r="G370" t="s">
        <v>20</v>
      </c>
      <c r="H370" s="7">
        <f t="shared" si="3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30"/>
        <v>40464.208333333336</v>
      </c>
      <c r="O370" s="11">
        <f t="shared" si="31"/>
        <v>40487.208333333336</v>
      </c>
      <c r="P370" t="b">
        <v>0</v>
      </c>
      <c r="Q370" t="b">
        <v>1</v>
      </c>
      <c r="R370" t="s">
        <v>42</v>
      </c>
      <c r="S370" s="1" t="str">
        <f t="shared" si="34"/>
        <v>film &amp; video</v>
      </c>
      <c r="T370" s="8" t="str">
        <f t="shared" si="35"/>
        <v>television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2"/>
        <v>2.730185185185185</v>
      </c>
      <c r="G371" t="s">
        <v>20</v>
      </c>
      <c r="H371" s="7">
        <f t="shared" si="3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30"/>
        <v>41308.25</v>
      </c>
      <c r="O371" s="11">
        <f t="shared" si="31"/>
        <v>41347.208333333336</v>
      </c>
      <c r="P371" t="b">
        <v>0</v>
      </c>
      <c r="Q371" t="b">
        <v>1</v>
      </c>
      <c r="R371" t="s">
        <v>269</v>
      </c>
      <c r="S371" s="1" t="str">
        <f t="shared" si="34"/>
        <v>film &amp; video</v>
      </c>
      <c r="T371" s="8" t="str">
        <f t="shared" si="35"/>
        <v>plays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2"/>
        <v>1.593633125556545</v>
      </c>
      <c r="G372" t="s">
        <v>20</v>
      </c>
      <c r="H372" s="7">
        <f t="shared" si="3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30"/>
        <v>43570.208333333328</v>
      </c>
      <c r="O372" s="11">
        <f t="shared" si="31"/>
        <v>43576.208333333328</v>
      </c>
      <c r="P372" t="b">
        <v>0</v>
      </c>
      <c r="Q372" t="b">
        <v>0</v>
      </c>
      <c r="R372" t="s">
        <v>33</v>
      </c>
      <c r="S372" s="1" t="str">
        <f t="shared" si="34"/>
        <v>theater</v>
      </c>
      <c r="T372" s="8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2"/>
        <v>0.67869978858350954</v>
      </c>
      <c r="G373" t="s">
        <v>14</v>
      </c>
      <c r="H373" s="7">
        <f t="shared" si="3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30"/>
        <v>42043.25</v>
      </c>
      <c r="O373" s="11">
        <f t="shared" si="31"/>
        <v>42094.208333333328</v>
      </c>
      <c r="P373" t="b">
        <v>0</v>
      </c>
      <c r="Q373" t="b">
        <v>0</v>
      </c>
      <c r="R373" t="s">
        <v>33</v>
      </c>
      <c r="S373" s="1" t="str">
        <f t="shared" si="34"/>
        <v>theater</v>
      </c>
      <c r="T373" s="8" t="str">
        <f t="shared" si="35"/>
        <v>documentary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2"/>
        <v>15.915555555555555</v>
      </c>
      <c r="G374" t="s">
        <v>20</v>
      </c>
      <c r="H374" s="7">
        <f t="shared" si="3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30"/>
        <v>42012.25</v>
      </c>
      <c r="O374" s="11">
        <f t="shared" si="31"/>
        <v>42032.25</v>
      </c>
      <c r="P374" t="b">
        <v>0</v>
      </c>
      <c r="Q374" t="b">
        <v>1</v>
      </c>
      <c r="R374" t="s">
        <v>42</v>
      </c>
      <c r="S374" s="1" t="str">
        <f t="shared" si="34"/>
        <v>film &amp; video</v>
      </c>
      <c r="T374" s="8" t="str">
        <f t="shared" si="35"/>
        <v>plays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2"/>
        <v>7.3018222222222224</v>
      </c>
      <c r="G375" t="s">
        <v>20</v>
      </c>
      <c r="H375" s="7">
        <f t="shared" si="3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30"/>
        <v>42964.208333333328</v>
      </c>
      <c r="O375" s="11">
        <f t="shared" si="31"/>
        <v>42972.208333333328</v>
      </c>
      <c r="P375" t="b">
        <v>0</v>
      </c>
      <c r="Q375" t="b">
        <v>0</v>
      </c>
      <c r="R375" t="s">
        <v>33</v>
      </c>
      <c r="S375" s="1" t="str">
        <f t="shared" si="34"/>
        <v>theater</v>
      </c>
      <c r="T375" s="8" t="str">
        <f t="shared" si="35"/>
        <v>documentary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2"/>
        <v>0.13185782556750297</v>
      </c>
      <c r="G376" t="s">
        <v>14</v>
      </c>
      <c r="H376" s="7">
        <f t="shared" si="33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30"/>
        <v>43476.25</v>
      </c>
      <c r="O376" s="11">
        <f t="shared" si="31"/>
        <v>43481.25</v>
      </c>
      <c r="P376" t="b">
        <v>0</v>
      </c>
      <c r="Q376" t="b">
        <v>1</v>
      </c>
      <c r="R376" t="s">
        <v>42</v>
      </c>
      <c r="S376" s="1" t="str">
        <f t="shared" si="34"/>
        <v>film &amp; video</v>
      </c>
      <c r="T376" s="8" t="str">
        <f t="shared" si="35"/>
        <v>indie rock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2"/>
        <v>0.54777777777777781</v>
      </c>
      <c r="G377" t="s">
        <v>14</v>
      </c>
      <c r="H377" s="7">
        <f t="shared" si="33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30"/>
        <v>42293.208333333328</v>
      </c>
      <c r="O377" s="11">
        <f t="shared" si="31"/>
        <v>42350.25</v>
      </c>
      <c r="P377" t="b">
        <v>0</v>
      </c>
      <c r="Q377" t="b">
        <v>0</v>
      </c>
      <c r="R377" t="s">
        <v>60</v>
      </c>
      <c r="S377" s="1" t="str">
        <f t="shared" si="34"/>
        <v>music</v>
      </c>
      <c r="T377" s="8" t="str">
        <f t="shared" si="35"/>
        <v>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2"/>
        <v>3.6102941176470589</v>
      </c>
      <c r="G378" t="s">
        <v>20</v>
      </c>
      <c r="H378" s="7">
        <f t="shared" si="3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30"/>
        <v>41826.208333333336</v>
      </c>
      <c r="O378" s="11">
        <f t="shared" si="31"/>
        <v>41832.208333333336</v>
      </c>
      <c r="P378" t="b">
        <v>0</v>
      </c>
      <c r="Q378" t="b">
        <v>0</v>
      </c>
      <c r="R378" t="s">
        <v>23</v>
      </c>
      <c r="S378" s="1" t="str">
        <f t="shared" si="34"/>
        <v>music</v>
      </c>
      <c r="T378" s="8" t="str">
        <f t="shared" si="35"/>
        <v>plays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2"/>
        <v>0.10257545271629778</v>
      </c>
      <c r="G379" t="s">
        <v>14</v>
      </c>
      <c r="H379" s="7">
        <f t="shared" si="33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30"/>
        <v>43760.208333333328</v>
      </c>
      <c r="O379" s="11">
        <f t="shared" si="31"/>
        <v>43774.25</v>
      </c>
      <c r="P379" t="b">
        <v>0</v>
      </c>
      <c r="Q379" t="b">
        <v>0</v>
      </c>
      <c r="R379" t="s">
        <v>33</v>
      </c>
      <c r="S379" s="1" t="str">
        <f t="shared" si="34"/>
        <v>theater</v>
      </c>
      <c r="T379" s="8" t="str">
        <f t="shared" si="35"/>
        <v>documentary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2"/>
        <v>0.13962962962962963</v>
      </c>
      <c r="G380" t="s">
        <v>14</v>
      </c>
      <c r="H380" s="7">
        <f t="shared" si="3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30"/>
        <v>43241.208333333328</v>
      </c>
      <c r="O380" s="11">
        <f t="shared" si="31"/>
        <v>43279.208333333328</v>
      </c>
      <c r="P380" t="b">
        <v>0</v>
      </c>
      <c r="Q380" t="b">
        <v>0</v>
      </c>
      <c r="R380" t="s">
        <v>42</v>
      </c>
      <c r="S380" s="1" t="str">
        <f t="shared" si="34"/>
        <v>film &amp; video</v>
      </c>
      <c r="T380" s="8" t="str">
        <f t="shared" si="35"/>
        <v>plays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2"/>
        <v>0.40444444444444444</v>
      </c>
      <c r="G381" t="s">
        <v>14</v>
      </c>
      <c r="H381" s="7">
        <f t="shared" si="33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30"/>
        <v>40843.208333333336</v>
      </c>
      <c r="O381" s="11">
        <f t="shared" si="31"/>
        <v>40857.25</v>
      </c>
      <c r="P381" t="b">
        <v>0</v>
      </c>
      <c r="Q381" t="b">
        <v>0</v>
      </c>
      <c r="R381" t="s">
        <v>33</v>
      </c>
      <c r="S381" s="1" t="str">
        <f t="shared" si="34"/>
        <v>theater</v>
      </c>
      <c r="T381" s="8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2"/>
        <v>1.6032</v>
      </c>
      <c r="G382" t="s">
        <v>20</v>
      </c>
      <c r="H382" s="7">
        <f t="shared" si="33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30"/>
        <v>41448.208333333336</v>
      </c>
      <c r="O382" s="11">
        <f t="shared" si="31"/>
        <v>41453.208333333336</v>
      </c>
      <c r="P382" t="b">
        <v>0</v>
      </c>
      <c r="Q382" t="b">
        <v>0</v>
      </c>
      <c r="R382" t="s">
        <v>33</v>
      </c>
      <c r="S382" s="1" t="str">
        <f t="shared" si="34"/>
        <v>theater</v>
      </c>
      <c r="T382" s="8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2"/>
        <v>1.8394339622641509</v>
      </c>
      <c r="G383" t="s">
        <v>20</v>
      </c>
      <c r="H383" s="7">
        <f t="shared" si="3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30"/>
        <v>42163.208333333328</v>
      </c>
      <c r="O383" s="11">
        <f t="shared" si="31"/>
        <v>42209.208333333328</v>
      </c>
      <c r="P383" t="b">
        <v>0</v>
      </c>
      <c r="Q383" t="b">
        <v>0</v>
      </c>
      <c r="R383" t="s">
        <v>33</v>
      </c>
      <c r="S383" s="1" t="str">
        <f t="shared" si="34"/>
        <v>theater</v>
      </c>
      <c r="T383" s="8" t="str">
        <f t="shared" si="35"/>
        <v>photography books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2"/>
        <v>0.63769230769230767</v>
      </c>
      <c r="G384" t="s">
        <v>14</v>
      </c>
      <c r="H384" s="7">
        <f t="shared" si="33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30"/>
        <v>43024.208333333328</v>
      </c>
      <c r="O384" s="11">
        <f t="shared" si="31"/>
        <v>43043.208333333328</v>
      </c>
      <c r="P384" t="b">
        <v>0</v>
      </c>
      <c r="Q384" t="b">
        <v>0</v>
      </c>
      <c r="R384" t="s">
        <v>122</v>
      </c>
      <c r="S384" s="1" t="str">
        <f t="shared" si="34"/>
        <v>photography</v>
      </c>
      <c r="T384" s="8" t="str">
        <f t="shared" si="35"/>
        <v>food trucks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2"/>
        <v>2.2538095238095237</v>
      </c>
      <c r="G385" t="s">
        <v>20</v>
      </c>
      <c r="H385" s="7">
        <f t="shared" si="3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30"/>
        <v>43509.25</v>
      </c>
      <c r="O385" s="11">
        <f t="shared" si="31"/>
        <v>43515.25</v>
      </c>
      <c r="P385" t="b">
        <v>0</v>
      </c>
      <c r="Q385" t="b">
        <v>1</v>
      </c>
      <c r="R385" t="s">
        <v>17</v>
      </c>
      <c r="S385" s="1" t="str">
        <f t="shared" si="34"/>
        <v>food</v>
      </c>
      <c r="T385" s="8" t="str">
        <f t="shared" si="35"/>
        <v>documentary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2"/>
        <v>1.7200961538461539</v>
      </c>
      <c r="G386" t="s">
        <v>20</v>
      </c>
      <c r="H386" s="7">
        <f t="shared" si="3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36">(((L386/60)/60)/24)+DATE(1970,1,1)</f>
        <v>42776.25</v>
      </c>
      <c r="O386" s="11">
        <f t="shared" ref="O386:O449" si="37">(((M386/60)/60)/24)+DATE(1970,1,1)</f>
        <v>42803.25</v>
      </c>
      <c r="P386" t="b">
        <v>1</v>
      </c>
      <c r="Q386" t="b">
        <v>1</v>
      </c>
      <c r="R386" t="s">
        <v>42</v>
      </c>
      <c r="S386" s="1" t="str">
        <f t="shared" si="34"/>
        <v>film &amp; video</v>
      </c>
      <c r="T386" s="8" t="str">
        <f t="shared" si="35"/>
        <v>nonfiction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8">E387/D387*100%</f>
        <v>1.4616709511568124</v>
      </c>
      <c r="G387" t="s">
        <v>20</v>
      </c>
      <c r="H387" s="7">
        <f t="shared" ref="H387:H450" si="39">AVERAGE(E387/I387)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36"/>
        <v>43553.208333333328</v>
      </c>
      <c r="O387" s="11">
        <f t="shared" si="37"/>
        <v>43585.208333333328</v>
      </c>
      <c r="P387" t="b">
        <v>0</v>
      </c>
      <c r="Q387" t="b">
        <v>0</v>
      </c>
      <c r="R387" t="s">
        <v>68</v>
      </c>
      <c r="S387" s="1" t="str">
        <f t="shared" ref="S387:S450" si="40">LEFT(R387,(FIND("/",R387)-1))</f>
        <v>publishing</v>
      </c>
      <c r="T387" s="8" t="str">
        <f t="shared" ref="T387:T450" si="41">RIGHT(R388,LEN(R388)-(FIND("/",R388)))</f>
        <v>plays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8"/>
        <v>0.76423616236162362</v>
      </c>
      <c r="G388" t="s">
        <v>14</v>
      </c>
      <c r="H388" s="7">
        <f t="shared" si="39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36"/>
        <v>40355.208333333336</v>
      </c>
      <c r="O388" s="11">
        <f t="shared" si="37"/>
        <v>40367.208333333336</v>
      </c>
      <c r="P388" t="b">
        <v>0</v>
      </c>
      <c r="Q388" t="b">
        <v>0</v>
      </c>
      <c r="R388" t="s">
        <v>33</v>
      </c>
      <c r="S388" s="1" t="str">
        <f t="shared" si="40"/>
        <v>theater</v>
      </c>
      <c r="T388" s="8" t="str">
        <f t="shared" si="41"/>
        <v>wearables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8"/>
        <v>0.39261467889908258</v>
      </c>
      <c r="G389" t="s">
        <v>14</v>
      </c>
      <c r="H389" s="7">
        <f t="shared" si="39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36"/>
        <v>41072.208333333336</v>
      </c>
      <c r="O389" s="11">
        <f t="shared" si="37"/>
        <v>41077.208333333336</v>
      </c>
      <c r="P389" t="b">
        <v>0</v>
      </c>
      <c r="Q389" t="b">
        <v>0</v>
      </c>
      <c r="R389" t="s">
        <v>65</v>
      </c>
      <c r="S389" s="1" t="str">
        <f t="shared" si="40"/>
        <v>technology</v>
      </c>
      <c r="T389" s="8" t="str">
        <f t="shared" si="41"/>
        <v>indie rock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8"/>
        <v>0.11270034843205574</v>
      </c>
      <c r="G390" t="s">
        <v>74</v>
      </c>
      <c r="H390" s="7">
        <f t="shared" si="39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36"/>
        <v>40912.25</v>
      </c>
      <c r="O390" s="11">
        <f t="shared" si="37"/>
        <v>40914.25</v>
      </c>
      <c r="P390" t="b">
        <v>0</v>
      </c>
      <c r="Q390" t="b">
        <v>0</v>
      </c>
      <c r="R390" t="s">
        <v>60</v>
      </c>
      <c r="S390" s="1" t="str">
        <f t="shared" si="40"/>
        <v>music</v>
      </c>
      <c r="T390" s="8" t="str">
        <f t="shared" si="41"/>
        <v>plays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8"/>
        <v>1.2211084337349398</v>
      </c>
      <c r="G391" t="s">
        <v>20</v>
      </c>
      <c r="H391" s="7">
        <f t="shared" si="39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36"/>
        <v>40479.208333333336</v>
      </c>
      <c r="O391" s="11">
        <f t="shared" si="37"/>
        <v>40506.25</v>
      </c>
      <c r="P391" t="b">
        <v>0</v>
      </c>
      <c r="Q391" t="b">
        <v>0</v>
      </c>
      <c r="R391" t="s">
        <v>33</v>
      </c>
      <c r="S391" s="1" t="str">
        <f t="shared" si="40"/>
        <v>theater</v>
      </c>
      <c r="T391" s="8" t="str">
        <f t="shared" si="41"/>
        <v>photography books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8"/>
        <v>1.8654166666666667</v>
      </c>
      <c r="G392" t="s">
        <v>20</v>
      </c>
      <c r="H392" s="7">
        <f t="shared" si="39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36"/>
        <v>41530.208333333336</v>
      </c>
      <c r="O392" s="11">
        <f t="shared" si="37"/>
        <v>41545.208333333336</v>
      </c>
      <c r="P392" t="b">
        <v>0</v>
      </c>
      <c r="Q392" t="b">
        <v>0</v>
      </c>
      <c r="R392" t="s">
        <v>122</v>
      </c>
      <c r="S392" s="1" t="str">
        <f t="shared" si="40"/>
        <v>photography</v>
      </c>
      <c r="T392" s="8" t="str">
        <f t="shared" si="41"/>
        <v>nonfiction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8"/>
        <v>7.27317880794702E-2</v>
      </c>
      <c r="G393" t="s">
        <v>14</v>
      </c>
      <c r="H393" s="7">
        <f t="shared" si="39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36"/>
        <v>41653.25</v>
      </c>
      <c r="O393" s="11">
        <f t="shared" si="37"/>
        <v>41655.25</v>
      </c>
      <c r="P393" t="b">
        <v>0</v>
      </c>
      <c r="Q393" t="b">
        <v>0</v>
      </c>
      <c r="R393" t="s">
        <v>68</v>
      </c>
      <c r="S393" s="1" t="str">
        <f t="shared" si="40"/>
        <v>publishing</v>
      </c>
      <c r="T393" s="8" t="str">
        <f t="shared" si="41"/>
        <v>wearables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8"/>
        <v>0.65642371234207963</v>
      </c>
      <c r="G394" t="s">
        <v>14</v>
      </c>
      <c r="H394" s="7">
        <f t="shared" si="39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36"/>
        <v>40549.25</v>
      </c>
      <c r="O394" s="11">
        <f t="shared" si="37"/>
        <v>40551.25</v>
      </c>
      <c r="P394" t="b">
        <v>0</v>
      </c>
      <c r="Q394" t="b">
        <v>0</v>
      </c>
      <c r="R394" t="s">
        <v>65</v>
      </c>
      <c r="S394" s="1" t="str">
        <f t="shared" si="40"/>
        <v>technology</v>
      </c>
      <c r="T394" s="8" t="str">
        <f t="shared" si="41"/>
        <v>jazz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8"/>
        <v>2.2896178343949045</v>
      </c>
      <c r="G395" t="s">
        <v>20</v>
      </c>
      <c r="H395" s="7">
        <f t="shared" si="39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36"/>
        <v>42933.208333333328</v>
      </c>
      <c r="O395" s="11">
        <f t="shared" si="37"/>
        <v>42934.208333333328</v>
      </c>
      <c r="P395" t="b">
        <v>0</v>
      </c>
      <c r="Q395" t="b">
        <v>0</v>
      </c>
      <c r="R395" t="s">
        <v>159</v>
      </c>
      <c r="S395" s="1" t="str">
        <f t="shared" si="40"/>
        <v>music</v>
      </c>
      <c r="T395" s="8" t="str">
        <f t="shared" si="41"/>
        <v>documentary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8"/>
        <v>4.6937499999999996</v>
      </c>
      <c r="G396" t="s">
        <v>20</v>
      </c>
      <c r="H396" s="7">
        <f t="shared" si="39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36"/>
        <v>41484.208333333336</v>
      </c>
      <c r="O396" s="11">
        <f t="shared" si="37"/>
        <v>41494.208333333336</v>
      </c>
      <c r="P396" t="b">
        <v>0</v>
      </c>
      <c r="Q396" t="b">
        <v>1</v>
      </c>
      <c r="R396" t="s">
        <v>42</v>
      </c>
      <c r="S396" s="1" t="str">
        <f t="shared" si="40"/>
        <v>film &amp; video</v>
      </c>
      <c r="T396" s="8" t="str">
        <f t="shared" si="41"/>
        <v>plays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8"/>
        <v>1.3011267605633803</v>
      </c>
      <c r="G397" t="s">
        <v>20</v>
      </c>
      <c r="H397" s="7">
        <f t="shared" si="39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36"/>
        <v>40885.25</v>
      </c>
      <c r="O397" s="11">
        <f t="shared" si="37"/>
        <v>40886.25</v>
      </c>
      <c r="P397" t="b">
        <v>1</v>
      </c>
      <c r="Q397" t="b">
        <v>0</v>
      </c>
      <c r="R397" t="s">
        <v>33</v>
      </c>
      <c r="S397" s="1" t="str">
        <f t="shared" si="40"/>
        <v>theater</v>
      </c>
      <c r="T397" s="8" t="str">
        <f t="shared" si="41"/>
        <v>drama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8"/>
        <v>1.6705422993492407</v>
      </c>
      <c r="G398" t="s">
        <v>20</v>
      </c>
      <c r="H398" s="7">
        <f t="shared" si="39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36"/>
        <v>43378.208333333328</v>
      </c>
      <c r="O398" s="11">
        <f t="shared" si="37"/>
        <v>43386.208333333328</v>
      </c>
      <c r="P398" t="b">
        <v>0</v>
      </c>
      <c r="Q398" t="b">
        <v>0</v>
      </c>
      <c r="R398" t="s">
        <v>53</v>
      </c>
      <c r="S398" s="1" t="str">
        <f t="shared" si="40"/>
        <v>film &amp; video</v>
      </c>
      <c r="T398" s="8" t="str">
        <f t="shared" si="41"/>
        <v>rock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8"/>
        <v>1.738641975308642</v>
      </c>
      <c r="G399" t="s">
        <v>20</v>
      </c>
      <c r="H399" s="7">
        <f t="shared" si="39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36"/>
        <v>41417.208333333336</v>
      </c>
      <c r="O399" s="11">
        <f t="shared" si="37"/>
        <v>41423.208333333336</v>
      </c>
      <c r="P399" t="b">
        <v>0</v>
      </c>
      <c r="Q399" t="b">
        <v>0</v>
      </c>
      <c r="R399" t="s">
        <v>23</v>
      </c>
      <c r="S399" s="1" t="str">
        <f t="shared" si="40"/>
        <v>music</v>
      </c>
      <c r="T399" s="8" t="str">
        <f t="shared" si="41"/>
        <v>animation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8"/>
        <v>7.1776470588235295</v>
      </c>
      <c r="G400" t="s">
        <v>20</v>
      </c>
      <c r="H400" s="7">
        <f t="shared" si="39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36"/>
        <v>43228.208333333328</v>
      </c>
      <c r="O400" s="11">
        <f t="shared" si="37"/>
        <v>43230.208333333328</v>
      </c>
      <c r="P400" t="b">
        <v>0</v>
      </c>
      <c r="Q400" t="b">
        <v>1</v>
      </c>
      <c r="R400" t="s">
        <v>71</v>
      </c>
      <c r="S400" s="1" t="str">
        <f t="shared" si="40"/>
        <v>film &amp; video</v>
      </c>
      <c r="T400" s="8" t="str">
        <f t="shared" si="41"/>
        <v>indie rock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8"/>
        <v>0.63850976361767731</v>
      </c>
      <c r="G401" t="s">
        <v>14</v>
      </c>
      <c r="H401" s="7">
        <f t="shared" si="39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36"/>
        <v>40576.25</v>
      </c>
      <c r="O401" s="11">
        <f t="shared" si="37"/>
        <v>40583.25</v>
      </c>
      <c r="P401" t="b">
        <v>0</v>
      </c>
      <c r="Q401" t="b">
        <v>0</v>
      </c>
      <c r="R401" t="s">
        <v>60</v>
      </c>
      <c r="S401" s="1" t="str">
        <f t="shared" si="40"/>
        <v>music</v>
      </c>
      <c r="T401" s="8" t="str">
        <f t="shared" si="41"/>
        <v>photography books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8"/>
        <v>0.02</v>
      </c>
      <c r="G402" t="s">
        <v>14</v>
      </c>
      <c r="H402" s="7">
        <f t="shared" si="39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36"/>
        <v>41502.208333333336</v>
      </c>
      <c r="O402" s="11">
        <f t="shared" si="37"/>
        <v>41524.208333333336</v>
      </c>
      <c r="P402" t="b">
        <v>0</v>
      </c>
      <c r="Q402" t="b">
        <v>1</v>
      </c>
      <c r="R402" t="s">
        <v>122</v>
      </c>
      <c r="S402" s="1" t="str">
        <f t="shared" si="40"/>
        <v>photography</v>
      </c>
      <c r="T402" s="8" t="str">
        <f t="shared" si="41"/>
        <v>plays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8"/>
        <v>15.302222222222222</v>
      </c>
      <c r="G403" t="s">
        <v>20</v>
      </c>
      <c r="H403" s="7">
        <f t="shared" si="39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36"/>
        <v>43765.208333333328</v>
      </c>
      <c r="O403" s="11">
        <f t="shared" si="37"/>
        <v>43765.208333333328</v>
      </c>
      <c r="P403" t="b">
        <v>0</v>
      </c>
      <c r="Q403" t="b">
        <v>0</v>
      </c>
      <c r="R403" t="s">
        <v>33</v>
      </c>
      <c r="S403" s="1" t="str">
        <f t="shared" si="40"/>
        <v>theater</v>
      </c>
      <c r="T403" s="8" t="str">
        <f t="shared" si="41"/>
        <v>shorts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8"/>
        <v>0.40356164383561643</v>
      </c>
      <c r="G404" t="s">
        <v>14</v>
      </c>
      <c r="H404" s="7">
        <f t="shared" si="39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36"/>
        <v>40914.25</v>
      </c>
      <c r="O404" s="11">
        <f t="shared" si="37"/>
        <v>40961.25</v>
      </c>
      <c r="P404" t="b">
        <v>0</v>
      </c>
      <c r="Q404" t="b">
        <v>1</v>
      </c>
      <c r="R404" t="s">
        <v>100</v>
      </c>
      <c r="S404" s="1" t="str">
        <f t="shared" si="40"/>
        <v>film &amp; video</v>
      </c>
      <c r="T404" s="8" t="str">
        <f t="shared" si="41"/>
        <v>plays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8"/>
        <v>0.86220633299284988</v>
      </c>
      <c r="G405" t="s">
        <v>14</v>
      </c>
      <c r="H405" s="7">
        <f t="shared" si="39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36"/>
        <v>40310.208333333336</v>
      </c>
      <c r="O405" s="11">
        <f t="shared" si="37"/>
        <v>40346.208333333336</v>
      </c>
      <c r="P405" t="b">
        <v>0</v>
      </c>
      <c r="Q405" t="b">
        <v>1</v>
      </c>
      <c r="R405" t="s">
        <v>33</v>
      </c>
      <c r="S405" s="1" t="str">
        <f t="shared" si="40"/>
        <v>theater</v>
      </c>
      <c r="T405" s="8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8"/>
        <v>3.1558486707566464</v>
      </c>
      <c r="G406" t="s">
        <v>20</v>
      </c>
      <c r="H406" s="7">
        <f t="shared" si="39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36"/>
        <v>43053.25</v>
      </c>
      <c r="O406" s="11">
        <f t="shared" si="37"/>
        <v>43056.25</v>
      </c>
      <c r="P406" t="b">
        <v>0</v>
      </c>
      <c r="Q406" t="b">
        <v>0</v>
      </c>
      <c r="R406" t="s">
        <v>33</v>
      </c>
      <c r="S406" s="1" t="str">
        <f t="shared" si="40"/>
        <v>theater</v>
      </c>
      <c r="T406" s="8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8"/>
        <v>0.89618243243243245</v>
      </c>
      <c r="G407" t="s">
        <v>14</v>
      </c>
      <c r="H407" s="7">
        <f t="shared" si="39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36"/>
        <v>43255.208333333328</v>
      </c>
      <c r="O407" s="11">
        <f t="shared" si="37"/>
        <v>43305.208333333328</v>
      </c>
      <c r="P407" t="b">
        <v>0</v>
      </c>
      <c r="Q407" t="b">
        <v>0</v>
      </c>
      <c r="R407" t="s">
        <v>33</v>
      </c>
      <c r="S407" s="1" t="str">
        <f t="shared" si="40"/>
        <v>theater</v>
      </c>
      <c r="T407" s="8" t="str">
        <f t="shared" si="41"/>
        <v>documentary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8"/>
        <v>1.8214503816793892</v>
      </c>
      <c r="G408" t="s">
        <v>20</v>
      </c>
      <c r="H408" s="7">
        <f t="shared" si="39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36"/>
        <v>41304.25</v>
      </c>
      <c r="O408" s="11">
        <f t="shared" si="37"/>
        <v>41316.25</v>
      </c>
      <c r="P408" t="b">
        <v>1</v>
      </c>
      <c r="Q408" t="b">
        <v>0</v>
      </c>
      <c r="R408" t="s">
        <v>42</v>
      </c>
      <c r="S408" s="1" t="str">
        <f t="shared" si="40"/>
        <v>film &amp; video</v>
      </c>
      <c r="T408" s="8" t="str">
        <f t="shared" si="41"/>
        <v>plays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8"/>
        <v>3.5588235294117645</v>
      </c>
      <c r="G409" t="s">
        <v>20</v>
      </c>
      <c r="H409" s="7">
        <f t="shared" si="39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36"/>
        <v>43751.208333333328</v>
      </c>
      <c r="O409" s="11">
        <f t="shared" si="37"/>
        <v>43758.208333333328</v>
      </c>
      <c r="P409" t="b">
        <v>0</v>
      </c>
      <c r="Q409" t="b">
        <v>0</v>
      </c>
      <c r="R409" t="s">
        <v>33</v>
      </c>
      <c r="S409" s="1" t="str">
        <f t="shared" si="40"/>
        <v>theater</v>
      </c>
      <c r="T409" s="8" t="str">
        <f t="shared" si="41"/>
        <v>documentary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8"/>
        <v>1.3183695652173912</v>
      </c>
      <c r="G410" t="s">
        <v>20</v>
      </c>
      <c r="H410" s="7">
        <f t="shared" si="39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36"/>
        <v>42541.208333333328</v>
      </c>
      <c r="O410" s="11">
        <f t="shared" si="37"/>
        <v>42561.208333333328</v>
      </c>
      <c r="P410" t="b">
        <v>0</v>
      </c>
      <c r="Q410" t="b">
        <v>0</v>
      </c>
      <c r="R410" t="s">
        <v>42</v>
      </c>
      <c r="S410" s="1" t="str">
        <f t="shared" si="40"/>
        <v>film &amp; video</v>
      </c>
      <c r="T410" s="8" t="str">
        <f t="shared" si="41"/>
        <v>rock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8"/>
        <v>0.46315634218289087</v>
      </c>
      <c r="G411" t="s">
        <v>14</v>
      </c>
      <c r="H411" s="7">
        <f t="shared" si="39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36"/>
        <v>42843.208333333328</v>
      </c>
      <c r="O411" s="11">
        <f t="shared" si="37"/>
        <v>42847.208333333328</v>
      </c>
      <c r="P411" t="b">
        <v>0</v>
      </c>
      <c r="Q411" t="b">
        <v>0</v>
      </c>
      <c r="R411" t="s">
        <v>23</v>
      </c>
      <c r="S411" s="1" t="str">
        <f t="shared" si="40"/>
        <v>music</v>
      </c>
      <c r="T411" s="8" t="str">
        <f t="shared" si="41"/>
        <v>mobile games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8"/>
        <v>0.36132726089785294</v>
      </c>
      <c r="G412" t="s">
        <v>47</v>
      </c>
      <c r="H412" s="7">
        <f t="shared" si="39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36"/>
        <v>42122.208333333328</v>
      </c>
      <c r="O412" s="11">
        <f t="shared" si="37"/>
        <v>42122.208333333328</v>
      </c>
      <c r="P412" t="b">
        <v>0</v>
      </c>
      <c r="Q412" t="b">
        <v>0</v>
      </c>
      <c r="R412" t="s">
        <v>292</v>
      </c>
      <c r="S412" s="1" t="str">
        <f t="shared" si="40"/>
        <v>games</v>
      </c>
      <c r="T412" s="8" t="str">
        <f t="shared" si="41"/>
        <v>plays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8"/>
        <v>1.0462820512820512</v>
      </c>
      <c r="G413" t="s">
        <v>20</v>
      </c>
      <c r="H413" s="7">
        <f t="shared" si="39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36"/>
        <v>42884.208333333328</v>
      </c>
      <c r="O413" s="11">
        <f t="shared" si="37"/>
        <v>42886.208333333328</v>
      </c>
      <c r="P413" t="b">
        <v>0</v>
      </c>
      <c r="Q413" t="b">
        <v>0</v>
      </c>
      <c r="R413" t="s">
        <v>33</v>
      </c>
      <c r="S413" s="1" t="str">
        <f t="shared" si="40"/>
        <v>theater</v>
      </c>
      <c r="T413" s="8" t="str">
        <f t="shared" si="41"/>
        <v>fiction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8"/>
        <v>6.6885714285714286</v>
      </c>
      <c r="G414" t="s">
        <v>20</v>
      </c>
      <c r="H414" s="7">
        <f t="shared" si="39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36"/>
        <v>41642.25</v>
      </c>
      <c r="O414" s="11">
        <f t="shared" si="37"/>
        <v>41652.25</v>
      </c>
      <c r="P414" t="b">
        <v>0</v>
      </c>
      <c r="Q414" t="b">
        <v>0</v>
      </c>
      <c r="R414" t="s">
        <v>119</v>
      </c>
      <c r="S414" s="1" t="str">
        <f t="shared" si="40"/>
        <v>publishing</v>
      </c>
      <c r="T414" s="8" t="str">
        <f t="shared" si="41"/>
        <v>animation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8"/>
        <v>0.62072823218997364</v>
      </c>
      <c r="G415" t="s">
        <v>47</v>
      </c>
      <c r="H415" s="7">
        <f t="shared" si="39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36"/>
        <v>43431.25</v>
      </c>
      <c r="O415" s="11">
        <f t="shared" si="37"/>
        <v>43458.25</v>
      </c>
      <c r="P415" t="b">
        <v>0</v>
      </c>
      <c r="Q415" t="b">
        <v>0</v>
      </c>
      <c r="R415" t="s">
        <v>71</v>
      </c>
      <c r="S415" s="1" t="str">
        <f t="shared" si="40"/>
        <v>film &amp; video</v>
      </c>
      <c r="T415" s="8" t="str">
        <f t="shared" si="41"/>
        <v>food trucks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8"/>
        <v>0.84699787460148779</v>
      </c>
      <c r="G416" t="s">
        <v>14</v>
      </c>
      <c r="H416" s="7">
        <f t="shared" si="39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36"/>
        <v>40288.208333333336</v>
      </c>
      <c r="O416" s="11">
        <f t="shared" si="37"/>
        <v>40296.208333333336</v>
      </c>
      <c r="P416" t="b">
        <v>0</v>
      </c>
      <c r="Q416" t="b">
        <v>1</v>
      </c>
      <c r="R416" t="s">
        <v>17</v>
      </c>
      <c r="S416" s="1" t="str">
        <f t="shared" si="40"/>
        <v>food</v>
      </c>
      <c r="T416" s="8" t="str">
        <f t="shared" si="41"/>
        <v>plays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8"/>
        <v>0.11059030837004405</v>
      </c>
      <c r="G417" t="s">
        <v>14</v>
      </c>
      <c r="H417" s="7">
        <f t="shared" si="39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36"/>
        <v>40921.25</v>
      </c>
      <c r="O417" s="11">
        <f t="shared" si="37"/>
        <v>40938.25</v>
      </c>
      <c r="P417" t="b">
        <v>0</v>
      </c>
      <c r="Q417" t="b">
        <v>0</v>
      </c>
      <c r="R417" t="s">
        <v>33</v>
      </c>
      <c r="S417" s="1" t="str">
        <f t="shared" si="40"/>
        <v>theater</v>
      </c>
      <c r="T417" s="8" t="str">
        <f t="shared" si="41"/>
        <v>documentary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8"/>
        <v>0.43838781575037145</v>
      </c>
      <c r="G418" t="s">
        <v>14</v>
      </c>
      <c r="H418" s="7">
        <f t="shared" si="39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36"/>
        <v>40560.25</v>
      </c>
      <c r="O418" s="11">
        <f t="shared" si="37"/>
        <v>40569.25</v>
      </c>
      <c r="P418" t="b">
        <v>0</v>
      </c>
      <c r="Q418" t="b">
        <v>1</v>
      </c>
      <c r="R418" t="s">
        <v>42</v>
      </c>
      <c r="S418" s="1" t="str">
        <f t="shared" si="40"/>
        <v>film &amp; video</v>
      </c>
      <c r="T418" s="8" t="str">
        <f t="shared" si="41"/>
        <v>plays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8"/>
        <v>0.55470588235294116</v>
      </c>
      <c r="G419" t="s">
        <v>14</v>
      </c>
      <c r="H419" s="7">
        <f t="shared" si="39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36"/>
        <v>43407.208333333328</v>
      </c>
      <c r="O419" s="11">
        <f t="shared" si="37"/>
        <v>43431.25</v>
      </c>
      <c r="P419" t="b">
        <v>0</v>
      </c>
      <c r="Q419" t="b">
        <v>0</v>
      </c>
      <c r="R419" t="s">
        <v>33</v>
      </c>
      <c r="S419" s="1" t="str">
        <f t="shared" si="40"/>
        <v>theater</v>
      </c>
      <c r="T419" s="8" t="str">
        <f t="shared" si="41"/>
        <v>documentary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8"/>
        <v>0.57399511301160655</v>
      </c>
      <c r="G420" t="s">
        <v>14</v>
      </c>
      <c r="H420" s="7">
        <f t="shared" si="39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36"/>
        <v>41035.208333333336</v>
      </c>
      <c r="O420" s="11">
        <f t="shared" si="37"/>
        <v>41036.208333333336</v>
      </c>
      <c r="P420" t="b">
        <v>0</v>
      </c>
      <c r="Q420" t="b">
        <v>0</v>
      </c>
      <c r="R420" t="s">
        <v>42</v>
      </c>
      <c r="S420" s="1" t="str">
        <f t="shared" si="40"/>
        <v>film &amp; video</v>
      </c>
      <c r="T420" s="8" t="str">
        <f t="shared" si="41"/>
        <v>web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8"/>
        <v>1.2343497363796134</v>
      </c>
      <c r="G421" t="s">
        <v>20</v>
      </c>
      <c r="H421" s="7">
        <f t="shared" si="39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36"/>
        <v>40899.25</v>
      </c>
      <c r="O421" s="11">
        <f t="shared" si="37"/>
        <v>40905.25</v>
      </c>
      <c r="P421" t="b">
        <v>0</v>
      </c>
      <c r="Q421" t="b">
        <v>0</v>
      </c>
      <c r="R421" t="s">
        <v>28</v>
      </c>
      <c r="S421" s="1" t="str">
        <f t="shared" si="40"/>
        <v>technology</v>
      </c>
      <c r="T421" s="8" t="str">
        <f t="shared" si="41"/>
        <v>plays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8"/>
        <v>1.2846</v>
      </c>
      <c r="G422" t="s">
        <v>20</v>
      </c>
      <c r="H422" s="7">
        <f t="shared" si="39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36"/>
        <v>42911.208333333328</v>
      </c>
      <c r="O422" s="11">
        <f t="shared" si="37"/>
        <v>42925.208333333328</v>
      </c>
      <c r="P422" t="b">
        <v>0</v>
      </c>
      <c r="Q422" t="b">
        <v>0</v>
      </c>
      <c r="R422" t="s">
        <v>33</v>
      </c>
      <c r="S422" s="1" t="str">
        <f t="shared" si="40"/>
        <v>theater</v>
      </c>
      <c r="T422" s="8" t="str">
        <f t="shared" si="41"/>
        <v>wearables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8"/>
        <v>0.63989361702127656</v>
      </c>
      <c r="G423" t="s">
        <v>14</v>
      </c>
      <c r="H423" s="7">
        <f t="shared" si="39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36"/>
        <v>42915.208333333328</v>
      </c>
      <c r="O423" s="11">
        <f t="shared" si="37"/>
        <v>42945.208333333328</v>
      </c>
      <c r="P423" t="b">
        <v>0</v>
      </c>
      <c r="Q423" t="b">
        <v>1</v>
      </c>
      <c r="R423" t="s">
        <v>65</v>
      </c>
      <c r="S423" s="1" t="str">
        <f t="shared" si="40"/>
        <v>technology</v>
      </c>
      <c r="T423" s="8" t="str">
        <f t="shared" si="41"/>
        <v>plays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8"/>
        <v>1.2729885057471264</v>
      </c>
      <c r="G424" t="s">
        <v>20</v>
      </c>
      <c r="H424" s="7">
        <f t="shared" si="39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36"/>
        <v>40285.208333333336</v>
      </c>
      <c r="O424" s="11">
        <f t="shared" si="37"/>
        <v>40305.208333333336</v>
      </c>
      <c r="P424" t="b">
        <v>0</v>
      </c>
      <c r="Q424" t="b">
        <v>1</v>
      </c>
      <c r="R424" t="s">
        <v>33</v>
      </c>
      <c r="S424" s="1" t="str">
        <f t="shared" si="40"/>
        <v>theater</v>
      </c>
      <c r="T424" s="8" t="str">
        <f t="shared" si="41"/>
        <v>food trucks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8"/>
        <v>0.10638024357239513</v>
      </c>
      <c r="G425" t="s">
        <v>14</v>
      </c>
      <c r="H425" s="7">
        <f t="shared" si="39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36"/>
        <v>40808.208333333336</v>
      </c>
      <c r="O425" s="11">
        <f t="shared" si="37"/>
        <v>40810.208333333336</v>
      </c>
      <c r="P425" t="b">
        <v>0</v>
      </c>
      <c r="Q425" t="b">
        <v>1</v>
      </c>
      <c r="R425" t="s">
        <v>17</v>
      </c>
      <c r="S425" s="1" t="str">
        <f t="shared" si="40"/>
        <v>food</v>
      </c>
      <c r="T425" s="8" t="str">
        <f t="shared" si="41"/>
        <v>indie rock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8"/>
        <v>0.40470588235294119</v>
      </c>
      <c r="G426" t="s">
        <v>14</v>
      </c>
      <c r="H426" s="7">
        <f t="shared" si="39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36"/>
        <v>43208.208333333328</v>
      </c>
      <c r="O426" s="11">
        <f t="shared" si="37"/>
        <v>43214.208333333328</v>
      </c>
      <c r="P426" t="b">
        <v>0</v>
      </c>
      <c r="Q426" t="b">
        <v>0</v>
      </c>
      <c r="R426" t="s">
        <v>60</v>
      </c>
      <c r="S426" s="1" t="str">
        <f t="shared" si="40"/>
        <v>music</v>
      </c>
      <c r="T426" s="8" t="str">
        <f t="shared" si="41"/>
        <v>photography books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8"/>
        <v>2.8766666666666665</v>
      </c>
      <c r="G427" t="s">
        <v>20</v>
      </c>
      <c r="H427" s="7">
        <f t="shared" si="39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36"/>
        <v>42213.208333333328</v>
      </c>
      <c r="O427" s="11">
        <f t="shared" si="37"/>
        <v>42219.208333333328</v>
      </c>
      <c r="P427" t="b">
        <v>0</v>
      </c>
      <c r="Q427" t="b">
        <v>0</v>
      </c>
      <c r="R427" t="s">
        <v>122</v>
      </c>
      <c r="S427" s="1" t="str">
        <f t="shared" si="40"/>
        <v>photography</v>
      </c>
      <c r="T427" s="8" t="str">
        <f t="shared" si="41"/>
        <v>plays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8"/>
        <v>5.7294444444444448</v>
      </c>
      <c r="G428" t="s">
        <v>20</v>
      </c>
      <c r="H428" s="7">
        <f t="shared" si="39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36"/>
        <v>41332.25</v>
      </c>
      <c r="O428" s="11">
        <f t="shared" si="37"/>
        <v>41339.25</v>
      </c>
      <c r="P428" t="b">
        <v>0</v>
      </c>
      <c r="Q428" t="b">
        <v>0</v>
      </c>
      <c r="R428" t="s">
        <v>33</v>
      </c>
      <c r="S428" s="1" t="str">
        <f t="shared" si="40"/>
        <v>theater</v>
      </c>
      <c r="T428" s="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8"/>
        <v>1.1290429799426933</v>
      </c>
      <c r="G429" t="s">
        <v>20</v>
      </c>
      <c r="H429" s="7">
        <f t="shared" si="39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36"/>
        <v>41895.208333333336</v>
      </c>
      <c r="O429" s="11">
        <f t="shared" si="37"/>
        <v>41927.208333333336</v>
      </c>
      <c r="P429" t="b">
        <v>0</v>
      </c>
      <c r="Q429" t="b">
        <v>1</v>
      </c>
      <c r="R429" t="s">
        <v>33</v>
      </c>
      <c r="S429" s="1" t="str">
        <f t="shared" si="40"/>
        <v>theater</v>
      </c>
      <c r="T429" s="8" t="str">
        <f t="shared" si="41"/>
        <v>animation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8"/>
        <v>0.46387573964497042</v>
      </c>
      <c r="G430" t="s">
        <v>14</v>
      </c>
      <c r="H430" s="7">
        <f t="shared" si="39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36"/>
        <v>40585.25</v>
      </c>
      <c r="O430" s="11">
        <f t="shared" si="37"/>
        <v>40592.25</v>
      </c>
      <c r="P430" t="b">
        <v>0</v>
      </c>
      <c r="Q430" t="b">
        <v>0</v>
      </c>
      <c r="R430" t="s">
        <v>71</v>
      </c>
      <c r="S430" s="1" t="str">
        <f t="shared" si="40"/>
        <v>film &amp; video</v>
      </c>
      <c r="T430" s="8" t="str">
        <f t="shared" si="41"/>
        <v>photography books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8"/>
        <v>0.90675916230366493</v>
      </c>
      <c r="G431" t="s">
        <v>74</v>
      </c>
      <c r="H431" s="7">
        <f t="shared" si="39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36"/>
        <v>41680.25</v>
      </c>
      <c r="O431" s="11">
        <f t="shared" si="37"/>
        <v>41708.208333333336</v>
      </c>
      <c r="P431" t="b">
        <v>0</v>
      </c>
      <c r="Q431" t="b">
        <v>1</v>
      </c>
      <c r="R431" t="s">
        <v>122</v>
      </c>
      <c r="S431" s="1" t="str">
        <f t="shared" si="40"/>
        <v>photography</v>
      </c>
      <c r="T431" s="8" t="str">
        <f t="shared" si="41"/>
        <v>plays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8"/>
        <v>0.67740740740740746</v>
      </c>
      <c r="G432" t="s">
        <v>14</v>
      </c>
      <c r="H432" s="7">
        <f t="shared" si="39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36"/>
        <v>43737.208333333328</v>
      </c>
      <c r="O432" s="11">
        <f t="shared" si="37"/>
        <v>43771.208333333328</v>
      </c>
      <c r="P432" t="b">
        <v>0</v>
      </c>
      <c r="Q432" t="b">
        <v>0</v>
      </c>
      <c r="R432" t="s">
        <v>33</v>
      </c>
      <c r="S432" s="1" t="str">
        <f t="shared" si="40"/>
        <v>theater</v>
      </c>
      <c r="T432" s="8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8"/>
        <v>1.9249019607843136</v>
      </c>
      <c r="G433" t="s">
        <v>20</v>
      </c>
      <c r="H433" s="7">
        <f t="shared" si="39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36"/>
        <v>43273.208333333328</v>
      </c>
      <c r="O433" s="11">
        <f t="shared" si="37"/>
        <v>43290.208333333328</v>
      </c>
      <c r="P433" t="b">
        <v>1</v>
      </c>
      <c r="Q433" t="b">
        <v>0</v>
      </c>
      <c r="R433" t="s">
        <v>33</v>
      </c>
      <c r="S433" s="1" t="str">
        <f t="shared" si="40"/>
        <v>theater</v>
      </c>
      <c r="T433" s="8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8"/>
        <v>0.82714285714285718</v>
      </c>
      <c r="G434" t="s">
        <v>14</v>
      </c>
      <c r="H434" s="7">
        <f t="shared" si="39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36"/>
        <v>41761.208333333336</v>
      </c>
      <c r="O434" s="11">
        <f t="shared" si="37"/>
        <v>41781.208333333336</v>
      </c>
      <c r="P434" t="b">
        <v>0</v>
      </c>
      <c r="Q434" t="b">
        <v>0</v>
      </c>
      <c r="R434" t="s">
        <v>33</v>
      </c>
      <c r="S434" s="1" t="str">
        <f t="shared" si="40"/>
        <v>theater</v>
      </c>
      <c r="T434" s="8" t="str">
        <f t="shared" si="41"/>
        <v>documentary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8"/>
        <v>0.54163920922570019</v>
      </c>
      <c r="G435" t="s">
        <v>14</v>
      </c>
      <c r="H435" s="7">
        <f t="shared" si="39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36"/>
        <v>41603.25</v>
      </c>
      <c r="O435" s="11">
        <f t="shared" si="37"/>
        <v>41619.25</v>
      </c>
      <c r="P435" t="b">
        <v>0</v>
      </c>
      <c r="Q435" t="b">
        <v>1</v>
      </c>
      <c r="R435" t="s">
        <v>42</v>
      </c>
      <c r="S435" s="1" t="str">
        <f t="shared" si="40"/>
        <v>film &amp; video</v>
      </c>
      <c r="T435" s="8" t="str">
        <f t="shared" si="41"/>
        <v>plays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8"/>
        <v>0.16722222222222222</v>
      </c>
      <c r="G436" t="s">
        <v>74</v>
      </c>
      <c r="H436" s="7">
        <f t="shared" si="39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36"/>
        <v>42705.25</v>
      </c>
      <c r="O436" s="11">
        <f t="shared" si="37"/>
        <v>42719.25</v>
      </c>
      <c r="P436" t="b">
        <v>1</v>
      </c>
      <c r="Q436" t="b">
        <v>0</v>
      </c>
      <c r="R436" t="s">
        <v>33</v>
      </c>
      <c r="S436" s="1" t="str">
        <f t="shared" si="40"/>
        <v>theater</v>
      </c>
      <c r="T436" s="8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8"/>
        <v>1.168766404199475</v>
      </c>
      <c r="G437" t="s">
        <v>20</v>
      </c>
      <c r="H437" s="7">
        <f t="shared" si="39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36"/>
        <v>41988.25</v>
      </c>
      <c r="O437" s="11">
        <f t="shared" si="37"/>
        <v>42000.25</v>
      </c>
      <c r="P437" t="b">
        <v>0</v>
      </c>
      <c r="Q437" t="b">
        <v>1</v>
      </c>
      <c r="R437" t="s">
        <v>33</v>
      </c>
      <c r="S437" s="1" t="str">
        <f t="shared" si="40"/>
        <v>theater</v>
      </c>
      <c r="T437" s="8" t="str">
        <f t="shared" si="41"/>
        <v>jazz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8"/>
        <v>10.521538461538462</v>
      </c>
      <c r="G438" t="s">
        <v>20</v>
      </c>
      <c r="H438" s="7">
        <f t="shared" si="39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36"/>
        <v>43575.208333333328</v>
      </c>
      <c r="O438" s="11">
        <f t="shared" si="37"/>
        <v>43576.208333333328</v>
      </c>
      <c r="P438" t="b">
        <v>0</v>
      </c>
      <c r="Q438" t="b">
        <v>0</v>
      </c>
      <c r="R438" t="s">
        <v>159</v>
      </c>
      <c r="S438" s="1" t="str">
        <f t="shared" si="40"/>
        <v>music</v>
      </c>
      <c r="T438" s="8" t="str">
        <f t="shared" si="41"/>
        <v>animation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8"/>
        <v>1.2307407407407407</v>
      </c>
      <c r="G439" t="s">
        <v>20</v>
      </c>
      <c r="H439" s="7">
        <f t="shared" si="39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36"/>
        <v>42260.208333333328</v>
      </c>
      <c r="O439" s="11">
        <f t="shared" si="37"/>
        <v>42263.208333333328</v>
      </c>
      <c r="P439" t="b">
        <v>0</v>
      </c>
      <c r="Q439" t="b">
        <v>1</v>
      </c>
      <c r="R439" t="s">
        <v>71</v>
      </c>
      <c r="S439" s="1" t="str">
        <f t="shared" si="40"/>
        <v>film &amp; video</v>
      </c>
      <c r="T439" s="8" t="str">
        <f t="shared" si="41"/>
        <v>plays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8"/>
        <v>1.7863855421686747</v>
      </c>
      <c r="G440" t="s">
        <v>20</v>
      </c>
      <c r="H440" s="7">
        <f t="shared" si="39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36"/>
        <v>41337.25</v>
      </c>
      <c r="O440" s="11">
        <f t="shared" si="37"/>
        <v>41367.208333333336</v>
      </c>
      <c r="P440" t="b">
        <v>0</v>
      </c>
      <c r="Q440" t="b">
        <v>0</v>
      </c>
      <c r="R440" t="s">
        <v>33</v>
      </c>
      <c r="S440" s="1" t="str">
        <f t="shared" si="40"/>
        <v>theater</v>
      </c>
      <c r="T440" s="8" t="str">
        <f t="shared" si="41"/>
        <v>science fiction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8"/>
        <v>3.5528169014084505</v>
      </c>
      <c r="G441" t="s">
        <v>20</v>
      </c>
      <c r="H441" s="7">
        <f t="shared" si="39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36"/>
        <v>42680.208333333328</v>
      </c>
      <c r="O441" s="11">
        <f t="shared" si="37"/>
        <v>42687.25</v>
      </c>
      <c r="P441" t="b">
        <v>0</v>
      </c>
      <c r="Q441" t="b">
        <v>0</v>
      </c>
      <c r="R441" t="s">
        <v>474</v>
      </c>
      <c r="S441" s="1" t="str">
        <f t="shared" si="40"/>
        <v>film &amp; video</v>
      </c>
      <c r="T441" s="8" t="str">
        <f t="shared" si="41"/>
        <v>television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8"/>
        <v>1.6190634146341463</v>
      </c>
      <c r="G442" t="s">
        <v>20</v>
      </c>
      <c r="H442" s="7">
        <f t="shared" si="39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36"/>
        <v>42916.208333333328</v>
      </c>
      <c r="O442" s="11">
        <f t="shared" si="37"/>
        <v>42926.208333333328</v>
      </c>
      <c r="P442" t="b">
        <v>0</v>
      </c>
      <c r="Q442" t="b">
        <v>0</v>
      </c>
      <c r="R442" t="s">
        <v>269</v>
      </c>
      <c r="S442" s="1" t="str">
        <f t="shared" si="40"/>
        <v>film &amp; video</v>
      </c>
      <c r="T442" s="8" t="str">
        <f t="shared" si="41"/>
        <v>wearables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8"/>
        <v>0.24914285714285714</v>
      </c>
      <c r="G443" t="s">
        <v>14</v>
      </c>
      <c r="H443" s="7">
        <f t="shared" si="39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36"/>
        <v>41025.208333333336</v>
      </c>
      <c r="O443" s="11">
        <f t="shared" si="37"/>
        <v>41053.208333333336</v>
      </c>
      <c r="P443" t="b">
        <v>0</v>
      </c>
      <c r="Q443" t="b">
        <v>0</v>
      </c>
      <c r="R443" t="s">
        <v>65</v>
      </c>
      <c r="S443" s="1" t="str">
        <f t="shared" si="40"/>
        <v>technology</v>
      </c>
      <c r="T443" s="8" t="str">
        <f t="shared" si="41"/>
        <v>plays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8"/>
        <v>1.9872222222222222</v>
      </c>
      <c r="G444" t="s">
        <v>20</v>
      </c>
      <c r="H444" s="7">
        <f t="shared" si="39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36"/>
        <v>42980.208333333328</v>
      </c>
      <c r="O444" s="11">
        <f t="shared" si="37"/>
        <v>42996.208333333328</v>
      </c>
      <c r="P444" t="b">
        <v>0</v>
      </c>
      <c r="Q444" t="b">
        <v>0</v>
      </c>
      <c r="R444" t="s">
        <v>33</v>
      </c>
      <c r="S444" s="1" t="str">
        <f t="shared" si="40"/>
        <v>theater</v>
      </c>
      <c r="T444" s="8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8"/>
        <v>0.34752688172043011</v>
      </c>
      <c r="G445" t="s">
        <v>74</v>
      </c>
      <c r="H445" s="7">
        <f t="shared" si="39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36"/>
        <v>40451.208333333336</v>
      </c>
      <c r="O445" s="11">
        <f t="shared" si="37"/>
        <v>40470.208333333336</v>
      </c>
      <c r="P445" t="b">
        <v>0</v>
      </c>
      <c r="Q445" t="b">
        <v>0</v>
      </c>
      <c r="R445" t="s">
        <v>33</v>
      </c>
      <c r="S445" s="1" t="str">
        <f t="shared" si="40"/>
        <v>theater</v>
      </c>
      <c r="T445" s="8" t="str">
        <f t="shared" si="41"/>
        <v>indie rock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8"/>
        <v>1.7641935483870967</v>
      </c>
      <c r="G446" t="s">
        <v>20</v>
      </c>
      <c r="H446" s="7">
        <f t="shared" si="39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36"/>
        <v>40748.208333333336</v>
      </c>
      <c r="O446" s="11">
        <f t="shared" si="37"/>
        <v>40750.208333333336</v>
      </c>
      <c r="P446" t="b">
        <v>0</v>
      </c>
      <c r="Q446" t="b">
        <v>1</v>
      </c>
      <c r="R446" t="s">
        <v>60</v>
      </c>
      <c r="S446" s="1" t="str">
        <f t="shared" si="40"/>
        <v>music</v>
      </c>
      <c r="T446" s="8" t="str">
        <f t="shared" si="41"/>
        <v>plays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8"/>
        <v>5.1138095238095236</v>
      </c>
      <c r="G447" t="s">
        <v>20</v>
      </c>
      <c r="H447" s="7">
        <f t="shared" si="39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36"/>
        <v>40515.25</v>
      </c>
      <c r="O447" s="11">
        <f t="shared" si="37"/>
        <v>40536.25</v>
      </c>
      <c r="P447" t="b">
        <v>0</v>
      </c>
      <c r="Q447" t="b">
        <v>1</v>
      </c>
      <c r="R447" t="s">
        <v>33</v>
      </c>
      <c r="S447" s="1" t="str">
        <f t="shared" si="40"/>
        <v>theater</v>
      </c>
      <c r="T447" s="8" t="str">
        <f t="shared" si="41"/>
        <v>wearables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8"/>
        <v>0.82044117647058823</v>
      </c>
      <c r="G448" t="s">
        <v>14</v>
      </c>
      <c r="H448" s="7">
        <f t="shared" si="39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36"/>
        <v>41261.25</v>
      </c>
      <c r="O448" s="11">
        <f t="shared" si="37"/>
        <v>41263.25</v>
      </c>
      <c r="P448" t="b">
        <v>0</v>
      </c>
      <c r="Q448" t="b">
        <v>0</v>
      </c>
      <c r="R448" t="s">
        <v>65</v>
      </c>
      <c r="S448" s="1" t="str">
        <f t="shared" si="40"/>
        <v>technology</v>
      </c>
      <c r="T448" s="8" t="str">
        <f t="shared" si="41"/>
        <v>television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8"/>
        <v>0.24326030927835052</v>
      </c>
      <c r="G449" t="s">
        <v>74</v>
      </c>
      <c r="H449" s="7">
        <f t="shared" si="39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36"/>
        <v>43088.25</v>
      </c>
      <c r="O449" s="11">
        <f t="shared" si="37"/>
        <v>43104.25</v>
      </c>
      <c r="P449" t="b">
        <v>0</v>
      </c>
      <c r="Q449" t="b">
        <v>0</v>
      </c>
      <c r="R449" t="s">
        <v>269</v>
      </c>
      <c r="S449" s="1" t="str">
        <f t="shared" si="40"/>
        <v>film &amp; video</v>
      </c>
      <c r="T449" s="8" t="str">
        <f t="shared" si="41"/>
        <v>video games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8"/>
        <v>0.50482758620689661</v>
      </c>
      <c r="G450" t="s">
        <v>14</v>
      </c>
      <c r="H450" s="7">
        <f t="shared" si="39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42">(((L450/60)/60)/24)+DATE(1970,1,1)</f>
        <v>41378.208333333336</v>
      </c>
      <c r="O450" s="11">
        <f t="shared" ref="O450:O513" si="43">(((M450/60)/60)/24)+DATE(1970,1,1)</f>
        <v>41380.208333333336</v>
      </c>
      <c r="P450" t="b">
        <v>0</v>
      </c>
      <c r="Q450" t="b">
        <v>1</v>
      </c>
      <c r="R450" t="s">
        <v>89</v>
      </c>
      <c r="S450" s="1" t="str">
        <f t="shared" si="40"/>
        <v>games</v>
      </c>
      <c r="T450" s="8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4">E451/D451*100%</f>
        <v>9.67</v>
      </c>
      <c r="G451" t="s">
        <v>20</v>
      </c>
      <c r="H451" s="7">
        <f t="shared" ref="H451:H514" si="45">AVERAGE(E451/I451)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42"/>
        <v>43530.25</v>
      </c>
      <c r="O451" s="11">
        <f t="shared" si="43"/>
        <v>43547.208333333328</v>
      </c>
      <c r="P451" t="b">
        <v>0</v>
      </c>
      <c r="Q451" t="b">
        <v>0</v>
      </c>
      <c r="R451" t="s">
        <v>89</v>
      </c>
      <c r="S451" s="1" t="str">
        <f t="shared" ref="S451:S514" si="46">LEFT(R451,(FIND("/",R451)-1))</f>
        <v>games</v>
      </c>
      <c r="T451" s="8" t="str">
        <f t="shared" ref="T451:T514" si="47">RIGHT(R452,LEN(R452)-(FIND("/",R452)))</f>
        <v>animation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4"/>
        <v>0.04</v>
      </c>
      <c r="G452" t="s">
        <v>14</v>
      </c>
      <c r="H452" s="7">
        <f t="shared" si="45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42"/>
        <v>43394.208333333328</v>
      </c>
      <c r="O452" s="11">
        <f t="shared" si="43"/>
        <v>43417.25</v>
      </c>
      <c r="P452" t="b">
        <v>0</v>
      </c>
      <c r="Q452" t="b">
        <v>0</v>
      </c>
      <c r="R452" t="s">
        <v>71</v>
      </c>
      <c r="S452" s="1" t="str">
        <f t="shared" si="46"/>
        <v>film &amp; video</v>
      </c>
      <c r="T452" s="8" t="str">
        <f t="shared" si="47"/>
        <v>rock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4"/>
        <v>1.2284501347708894</v>
      </c>
      <c r="G453" t="s">
        <v>20</v>
      </c>
      <c r="H453" s="7">
        <f t="shared" si="45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42"/>
        <v>42935.208333333328</v>
      </c>
      <c r="O453" s="11">
        <f t="shared" si="43"/>
        <v>42966.208333333328</v>
      </c>
      <c r="P453" t="b">
        <v>0</v>
      </c>
      <c r="Q453" t="b">
        <v>0</v>
      </c>
      <c r="R453" t="s">
        <v>23</v>
      </c>
      <c r="S453" s="1" t="str">
        <f t="shared" si="46"/>
        <v>music</v>
      </c>
      <c r="T453" s="8" t="str">
        <f t="shared" si="47"/>
        <v>drama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4"/>
        <v>0.63437500000000002</v>
      </c>
      <c r="G454" t="s">
        <v>14</v>
      </c>
      <c r="H454" s="7">
        <f t="shared" si="45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42"/>
        <v>40365.208333333336</v>
      </c>
      <c r="O454" s="11">
        <f t="shared" si="43"/>
        <v>40366.208333333336</v>
      </c>
      <c r="P454" t="b">
        <v>0</v>
      </c>
      <c r="Q454" t="b">
        <v>0</v>
      </c>
      <c r="R454" t="s">
        <v>53</v>
      </c>
      <c r="S454" s="1" t="str">
        <f t="shared" si="46"/>
        <v>film &amp; video</v>
      </c>
      <c r="T454" s="8" t="str">
        <f t="shared" si="47"/>
        <v>science fiction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4"/>
        <v>0.56331688596491225</v>
      </c>
      <c r="G455" t="s">
        <v>14</v>
      </c>
      <c r="H455" s="7">
        <f t="shared" si="45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42"/>
        <v>42705.25</v>
      </c>
      <c r="O455" s="11">
        <f t="shared" si="43"/>
        <v>42746.25</v>
      </c>
      <c r="P455" t="b">
        <v>0</v>
      </c>
      <c r="Q455" t="b">
        <v>0</v>
      </c>
      <c r="R455" t="s">
        <v>474</v>
      </c>
      <c r="S455" s="1" t="str">
        <f t="shared" si="46"/>
        <v>film &amp; video</v>
      </c>
      <c r="T455" s="8" t="str">
        <f t="shared" si="47"/>
        <v>drama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4"/>
        <v>0.44074999999999998</v>
      </c>
      <c r="G456" t="s">
        <v>14</v>
      </c>
      <c r="H456" s="7">
        <f t="shared" si="45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42"/>
        <v>41568.208333333336</v>
      </c>
      <c r="O456" s="11">
        <f t="shared" si="43"/>
        <v>41604.25</v>
      </c>
      <c r="P456" t="b">
        <v>0</v>
      </c>
      <c r="Q456" t="b">
        <v>1</v>
      </c>
      <c r="R456" t="s">
        <v>53</v>
      </c>
      <c r="S456" s="1" t="str">
        <f t="shared" si="46"/>
        <v>film &amp; video</v>
      </c>
      <c r="T456" s="8" t="str">
        <f t="shared" si="47"/>
        <v>plays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4"/>
        <v>1.1837253218884121</v>
      </c>
      <c r="G457" t="s">
        <v>20</v>
      </c>
      <c r="H457" s="7">
        <f t="shared" si="45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42"/>
        <v>40809.208333333336</v>
      </c>
      <c r="O457" s="11">
        <f t="shared" si="43"/>
        <v>40832.208333333336</v>
      </c>
      <c r="P457" t="b">
        <v>0</v>
      </c>
      <c r="Q457" t="b">
        <v>0</v>
      </c>
      <c r="R457" t="s">
        <v>33</v>
      </c>
      <c r="S457" s="1" t="str">
        <f t="shared" si="46"/>
        <v>theater</v>
      </c>
      <c r="T457" s="8" t="str">
        <f t="shared" si="47"/>
        <v>indie rock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4"/>
        <v>1.041243169398907</v>
      </c>
      <c r="G458" t="s">
        <v>20</v>
      </c>
      <c r="H458" s="7">
        <f t="shared" si="45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42"/>
        <v>43141.25</v>
      </c>
      <c r="O458" s="11">
        <f t="shared" si="43"/>
        <v>43141.25</v>
      </c>
      <c r="P458" t="b">
        <v>0</v>
      </c>
      <c r="Q458" t="b">
        <v>1</v>
      </c>
      <c r="R458" t="s">
        <v>60</v>
      </c>
      <c r="S458" s="1" t="str">
        <f t="shared" si="46"/>
        <v>music</v>
      </c>
      <c r="T458" s="8" t="str">
        <f t="shared" si="47"/>
        <v>plays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4"/>
        <v>0.26640000000000003</v>
      </c>
      <c r="G459" t="s">
        <v>14</v>
      </c>
      <c r="H459" s="7">
        <f t="shared" si="45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42"/>
        <v>42657.208333333328</v>
      </c>
      <c r="O459" s="11">
        <f t="shared" si="43"/>
        <v>42659.208333333328</v>
      </c>
      <c r="P459" t="b">
        <v>0</v>
      </c>
      <c r="Q459" t="b">
        <v>0</v>
      </c>
      <c r="R459" t="s">
        <v>33</v>
      </c>
      <c r="S459" s="1" t="str">
        <f t="shared" si="46"/>
        <v>theater</v>
      </c>
      <c r="T459" s="8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4"/>
        <v>3.5120118343195266</v>
      </c>
      <c r="G460" t="s">
        <v>20</v>
      </c>
      <c r="H460" s="7">
        <f t="shared" si="45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42"/>
        <v>40265.208333333336</v>
      </c>
      <c r="O460" s="11">
        <f t="shared" si="43"/>
        <v>40309.208333333336</v>
      </c>
      <c r="P460" t="b">
        <v>0</v>
      </c>
      <c r="Q460" t="b">
        <v>0</v>
      </c>
      <c r="R460" t="s">
        <v>33</v>
      </c>
      <c r="S460" s="1" t="str">
        <f t="shared" si="46"/>
        <v>theater</v>
      </c>
      <c r="T460" s="8" t="str">
        <f t="shared" si="47"/>
        <v>documentary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4"/>
        <v>0.90063492063492068</v>
      </c>
      <c r="G461" t="s">
        <v>14</v>
      </c>
      <c r="H461" s="7">
        <f t="shared" si="45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42"/>
        <v>42001.25</v>
      </c>
      <c r="O461" s="11">
        <f t="shared" si="43"/>
        <v>42026.25</v>
      </c>
      <c r="P461" t="b">
        <v>0</v>
      </c>
      <c r="Q461" t="b">
        <v>0</v>
      </c>
      <c r="R461" t="s">
        <v>42</v>
      </c>
      <c r="S461" s="1" t="str">
        <f t="shared" si="46"/>
        <v>film &amp; video</v>
      </c>
      <c r="T461" s="8" t="str">
        <f t="shared" si="47"/>
        <v>plays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4"/>
        <v>1.7162500000000001</v>
      </c>
      <c r="G462" t="s">
        <v>20</v>
      </c>
      <c r="H462" s="7">
        <f t="shared" si="45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42"/>
        <v>40399.208333333336</v>
      </c>
      <c r="O462" s="11">
        <f t="shared" si="43"/>
        <v>40402.208333333336</v>
      </c>
      <c r="P462" t="b">
        <v>0</v>
      </c>
      <c r="Q462" t="b">
        <v>0</v>
      </c>
      <c r="R462" t="s">
        <v>33</v>
      </c>
      <c r="S462" s="1" t="str">
        <f t="shared" si="46"/>
        <v>theater</v>
      </c>
      <c r="T462" s="8" t="str">
        <f t="shared" si="47"/>
        <v>drama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4"/>
        <v>1.4104655870445344</v>
      </c>
      <c r="G463" t="s">
        <v>20</v>
      </c>
      <c r="H463" s="7">
        <f t="shared" si="45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42"/>
        <v>41757.208333333336</v>
      </c>
      <c r="O463" s="11">
        <f t="shared" si="43"/>
        <v>41777.208333333336</v>
      </c>
      <c r="P463" t="b">
        <v>0</v>
      </c>
      <c r="Q463" t="b">
        <v>0</v>
      </c>
      <c r="R463" t="s">
        <v>53</v>
      </c>
      <c r="S463" s="1" t="str">
        <f t="shared" si="46"/>
        <v>film &amp; video</v>
      </c>
      <c r="T463" s="8" t="str">
        <f t="shared" si="47"/>
        <v>mobile games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4"/>
        <v>0.30579449152542371</v>
      </c>
      <c r="G464" t="s">
        <v>14</v>
      </c>
      <c r="H464" s="7">
        <f t="shared" si="45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42"/>
        <v>41304.25</v>
      </c>
      <c r="O464" s="11">
        <f t="shared" si="43"/>
        <v>41342.25</v>
      </c>
      <c r="P464" t="b">
        <v>0</v>
      </c>
      <c r="Q464" t="b">
        <v>0</v>
      </c>
      <c r="R464" t="s">
        <v>292</v>
      </c>
      <c r="S464" s="1" t="str">
        <f t="shared" si="46"/>
        <v>games</v>
      </c>
      <c r="T464" s="8" t="str">
        <f t="shared" si="47"/>
        <v>animation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4"/>
        <v>1.0816455696202532</v>
      </c>
      <c r="G465" t="s">
        <v>20</v>
      </c>
      <c r="H465" s="7">
        <f t="shared" si="45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42"/>
        <v>41639.25</v>
      </c>
      <c r="O465" s="11">
        <f t="shared" si="43"/>
        <v>41643.25</v>
      </c>
      <c r="P465" t="b">
        <v>0</v>
      </c>
      <c r="Q465" t="b">
        <v>0</v>
      </c>
      <c r="R465" t="s">
        <v>71</v>
      </c>
      <c r="S465" s="1" t="str">
        <f t="shared" si="46"/>
        <v>film &amp; video</v>
      </c>
      <c r="T465" s="8" t="str">
        <f t="shared" si="47"/>
        <v>plays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4"/>
        <v>1.3345505617977529</v>
      </c>
      <c r="G466" t="s">
        <v>20</v>
      </c>
      <c r="H466" s="7">
        <f t="shared" si="45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42"/>
        <v>43142.25</v>
      </c>
      <c r="O466" s="11">
        <f t="shared" si="43"/>
        <v>43156.25</v>
      </c>
      <c r="P466" t="b">
        <v>0</v>
      </c>
      <c r="Q466" t="b">
        <v>0</v>
      </c>
      <c r="R466" t="s">
        <v>33</v>
      </c>
      <c r="S466" s="1" t="str">
        <f t="shared" si="46"/>
        <v>theater</v>
      </c>
      <c r="T466" s="8" t="str">
        <f t="shared" si="47"/>
        <v>translations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4"/>
        <v>1.8785106382978722</v>
      </c>
      <c r="G467" t="s">
        <v>20</v>
      </c>
      <c r="H467" s="7">
        <f t="shared" si="45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42"/>
        <v>43127.25</v>
      </c>
      <c r="O467" s="11">
        <f t="shared" si="43"/>
        <v>43136.25</v>
      </c>
      <c r="P467" t="b">
        <v>0</v>
      </c>
      <c r="Q467" t="b">
        <v>0</v>
      </c>
      <c r="R467" t="s">
        <v>206</v>
      </c>
      <c r="S467" s="1" t="str">
        <f t="shared" si="46"/>
        <v>publishing</v>
      </c>
      <c r="T467" s="8" t="str">
        <f t="shared" si="47"/>
        <v>wearables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4"/>
        <v>3.32</v>
      </c>
      <c r="G468" t="s">
        <v>20</v>
      </c>
      <c r="H468" s="7">
        <f t="shared" si="45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42"/>
        <v>41409.208333333336</v>
      </c>
      <c r="O468" s="11">
        <f t="shared" si="43"/>
        <v>41432.208333333336</v>
      </c>
      <c r="P468" t="b">
        <v>0</v>
      </c>
      <c r="Q468" t="b">
        <v>1</v>
      </c>
      <c r="R468" t="s">
        <v>65</v>
      </c>
      <c r="S468" s="1" t="str">
        <f t="shared" si="46"/>
        <v>technology</v>
      </c>
      <c r="T468" s="8" t="str">
        <f t="shared" si="47"/>
        <v>web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4"/>
        <v>5.7521428571428572</v>
      </c>
      <c r="G469" t="s">
        <v>20</v>
      </c>
      <c r="H469" s="7">
        <f t="shared" si="45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42"/>
        <v>42331.25</v>
      </c>
      <c r="O469" s="11">
        <f t="shared" si="43"/>
        <v>42338.25</v>
      </c>
      <c r="P469" t="b">
        <v>0</v>
      </c>
      <c r="Q469" t="b">
        <v>1</v>
      </c>
      <c r="R469" t="s">
        <v>28</v>
      </c>
      <c r="S469" s="1" t="str">
        <f t="shared" si="46"/>
        <v>technology</v>
      </c>
      <c r="T469" s="8" t="str">
        <f t="shared" si="47"/>
        <v>plays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4"/>
        <v>0.40500000000000003</v>
      </c>
      <c r="G470" t="s">
        <v>14</v>
      </c>
      <c r="H470" s="7">
        <f t="shared" si="45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42"/>
        <v>43569.208333333328</v>
      </c>
      <c r="O470" s="11">
        <f t="shared" si="43"/>
        <v>43585.208333333328</v>
      </c>
      <c r="P470" t="b">
        <v>0</v>
      </c>
      <c r="Q470" t="b">
        <v>0</v>
      </c>
      <c r="R470" t="s">
        <v>33</v>
      </c>
      <c r="S470" s="1" t="str">
        <f t="shared" si="46"/>
        <v>theater</v>
      </c>
      <c r="T470" s="8" t="str">
        <f t="shared" si="47"/>
        <v>drama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4"/>
        <v>1.8442857142857143</v>
      </c>
      <c r="G471" t="s">
        <v>20</v>
      </c>
      <c r="H471" s="7">
        <f t="shared" si="45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42"/>
        <v>42142.208333333328</v>
      </c>
      <c r="O471" s="11">
        <f t="shared" si="43"/>
        <v>42144.208333333328</v>
      </c>
      <c r="P471" t="b">
        <v>0</v>
      </c>
      <c r="Q471" t="b">
        <v>0</v>
      </c>
      <c r="R471" t="s">
        <v>53</v>
      </c>
      <c r="S471" s="1" t="str">
        <f t="shared" si="46"/>
        <v>film &amp; video</v>
      </c>
      <c r="T471" s="8" t="str">
        <f t="shared" si="47"/>
        <v>wearables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4"/>
        <v>2.8580555555555556</v>
      </c>
      <c r="G472" t="s">
        <v>20</v>
      </c>
      <c r="H472" s="7">
        <f t="shared" si="45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42"/>
        <v>42716.25</v>
      </c>
      <c r="O472" s="11">
        <f t="shared" si="43"/>
        <v>42723.25</v>
      </c>
      <c r="P472" t="b">
        <v>0</v>
      </c>
      <c r="Q472" t="b">
        <v>0</v>
      </c>
      <c r="R472" t="s">
        <v>65</v>
      </c>
      <c r="S472" s="1" t="str">
        <f t="shared" si="46"/>
        <v>technology</v>
      </c>
      <c r="T472" s="8" t="str">
        <f t="shared" si="47"/>
        <v>food trucks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4"/>
        <v>3.19</v>
      </c>
      <c r="G473" t="s">
        <v>20</v>
      </c>
      <c r="H473" s="7">
        <f t="shared" si="45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42"/>
        <v>41031.208333333336</v>
      </c>
      <c r="O473" s="11">
        <f t="shared" si="43"/>
        <v>41031.208333333336</v>
      </c>
      <c r="P473" t="b">
        <v>0</v>
      </c>
      <c r="Q473" t="b">
        <v>1</v>
      </c>
      <c r="R473" t="s">
        <v>17</v>
      </c>
      <c r="S473" s="1" t="str">
        <f t="shared" si="46"/>
        <v>food</v>
      </c>
      <c r="T473" s="8" t="str">
        <f t="shared" si="47"/>
        <v>rock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4"/>
        <v>0.39234070221066319</v>
      </c>
      <c r="G474" t="s">
        <v>14</v>
      </c>
      <c r="H474" s="7">
        <f t="shared" si="45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42"/>
        <v>43535.208333333328</v>
      </c>
      <c r="O474" s="11">
        <f t="shared" si="43"/>
        <v>43589.208333333328</v>
      </c>
      <c r="P474" t="b">
        <v>0</v>
      </c>
      <c r="Q474" t="b">
        <v>0</v>
      </c>
      <c r="R474" t="s">
        <v>23</v>
      </c>
      <c r="S474" s="1" t="str">
        <f t="shared" si="46"/>
        <v>music</v>
      </c>
      <c r="T474" s="8" t="str">
        <f t="shared" si="47"/>
        <v>electric music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4"/>
        <v>1.7814000000000001</v>
      </c>
      <c r="G475" t="s">
        <v>20</v>
      </c>
      <c r="H475" s="7">
        <f t="shared" si="45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42"/>
        <v>43277.208333333328</v>
      </c>
      <c r="O475" s="11">
        <f t="shared" si="43"/>
        <v>43278.208333333328</v>
      </c>
      <c r="P475" t="b">
        <v>0</v>
      </c>
      <c r="Q475" t="b">
        <v>0</v>
      </c>
      <c r="R475" t="s">
        <v>50</v>
      </c>
      <c r="S475" s="1" t="str">
        <f t="shared" si="46"/>
        <v>music</v>
      </c>
      <c r="T475" s="8" t="str">
        <f t="shared" si="47"/>
        <v>television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4"/>
        <v>3.6515</v>
      </c>
      <c r="G476" t="s">
        <v>20</v>
      </c>
      <c r="H476" s="7">
        <f t="shared" si="45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42"/>
        <v>41989.25</v>
      </c>
      <c r="O476" s="11">
        <f t="shared" si="43"/>
        <v>41990.25</v>
      </c>
      <c r="P476" t="b">
        <v>0</v>
      </c>
      <c r="Q476" t="b">
        <v>0</v>
      </c>
      <c r="R476" t="s">
        <v>269</v>
      </c>
      <c r="S476" s="1" t="str">
        <f t="shared" si="46"/>
        <v>film &amp; video</v>
      </c>
      <c r="T476" s="8" t="str">
        <f t="shared" si="47"/>
        <v>translations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4"/>
        <v>1.1394594594594594</v>
      </c>
      <c r="G477" t="s">
        <v>20</v>
      </c>
      <c r="H477" s="7">
        <f t="shared" si="45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42"/>
        <v>41450.208333333336</v>
      </c>
      <c r="O477" s="11">
        <f t="shared" si="43"/>
        <v>41454.208333333336</v>
      </c>
      <c r="P477" t="b">
        <v>0</v>
      </c>
      <c r="Q477" t="b">
        <v>1</v>
      </c>
      <c r="R477" t="s">
        <v>206</v>
      </c>
      <c r="S477" s="1" t="str">
        <f t="shared" si="46"/>
        <v>publishing</v>
      </c>
      <c r="T477" s="8" t="str">
        <f t="shared" si="47"/>
        <v>fiction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4"/>
        <v>0.29828720626631855</v>
      </c>
      <c r="G478" t="s">
        <v>14</v>
      </c>
      <c r="H478" s="7">
        <f t="shared" si="45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42"/>
        <v>43322.208333333328</v>
      </c>
      <c r="O478" s="11">
        <f t="shared" si="43"/>
        <v>43328.208333333328</v>
      </c>
      <c r="P478" t="b">
        <v>0</v>
      </c>
      <c r="Q478" t="b">
        <v>0</v>
      </c>
      <c r="R478" t="s">
        <v>119</v>
      </c>
      <c r="S478" s="1" t="str">
        <f t="shared" si="46"/>
        <v>publishing</v>
      </c>
      <c r="T478" s="8" t="str">
        <f t="shared" si="47"/>
        <v>science 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4"/>
        <v>0.54270588235294115</v>
      </c>
      <c r="G479" t="s">
        <v>14</v>
      </c>
      <c r="H479" s="7">
        <f t="shared" si="45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42"/>
        <v>40720.208333333336</v>
      </c>
      <c r="O479" s="11">
        <f t="shared" si="43"/>
        <v>40747.208333333336</v>
      </c>
      <c r="P479" t="b">
        <v>0</v>
      </c>
      <c r="Q479" t="b">
        <v>0</v>
      </c>
      <c r="R479" t="s">
        <v>474</v>
      </c>
      <c r="S479" s="1" t="str">
        <f t="shared" si="46"/>
        <v>film &amp; video</v>
      </c>
      <c r="T479" s="8" t="str">
        <f t="shared" si="47"/>
        <v>wearables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4"/>
        <v>2.3634156976744185</v>
      </c>
      <c r="G480" t="s">
        <v>20</v>
      </c>
      <c r="H480" s="7">
        <f t="shared" si="45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42"/>
        <v>42072.208333333328</v>
      </c>
      <c r="O480" s="11">
        <f t="shared" si="43"/>
        <v>42084.208333333328</v>
      </c>
      <c r="P480" t="b">
        <v>0</v>
      </c>
      <c r="Q480" t="b">
        <v>0</v>
      </c>
      <c r="R480" t="s">
        <v>65</v>
      </c>
      <c r="S480" s="1" t="str">
        <f t="shared" si="46"/>
        <v>technology</v>
      </c>
      <c r="T480" s="8" t="str">
        <f t="shared" si="47"/>
        <v>food trucks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4"/>
        <v>5.1291666666666664</v>
      </c>
      <c r="G481" t="s">
        <v>20</v>
      </c>
      <c r="H481" s="7">
        <f t="shared" si="45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42"/>
        <v>42945.208333333328</v>
      </c>
      <c r="O481" s="11">
        <f t="shared" si="43"/>
        <v>42947.208333333328</v>
      </c>
      <c r="P481" t="b">
        <v>0</v>
      </c>
      <c r="Q481" t="b">
        <v>0</v>
      </c>
      <c r="R481" t="s">
        <v>17</v>
      </c>
      <c r="S481" s="1" t="str">
        <f t="shared" si="46"/>
        <v>food</v>
      </c>
      <c r="T481" s="8" t="str">
        <f t="shared" si="47"/>
        <v>photography books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4"/>
        <v>1.0065116279069768</v>
      </c>
      <c r="G482" t="s">
        <v>20</v>
      </c>
      <c r="H482" s="7">
        <f t="shared" si="45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42"/>
        <v>40248.25</v>
      </c>
      <c r="O482" s="11">
        <f t="shared" si="43"/>
        <v>40257.208333333336</v>
      </c>
      <c r="P482" t="b">
        <v>0</v>
      </c>
      <c r="Q482" t="b">
        <v>1</v>
      </c>
      <c r="R482" t="s">
        <v>122</v>
      </c>
      <c r="S482" s="1" t="str">
        <f t="shared" si="46"/>
        <v>photography</v>
      </c>
      <c r="T482" s="8" t="str">
        <f t="shared" si="47"/>
        <v>plays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4"/>
        <v>0.81348423194303154</v>
      </c>
      <c r="G483" t="s">
        <v>14</v>
      </c>
      <c r="H483" s="7">
        <f t="shared" si="45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42"/>
        <v>41913.208333333336</v>
      </c>
      <c r="O483" s="11">
        <f t="shared" si="43"/>
        <v>41955.25</v>
      </c>
      <c r="P483" t="b">
        <v>0</v>
      </c>
      <c r="Q483" t="b">
        <v>1</v>
      </c>
      <c r="R483" t="s">
        <v>33</v>
      </c>
      <c r="S483" s="1" t="str">
        <f t="shared" si="46"/>
        <v>theater</v>
      </c>
      <c r="T483" s="8" t="str">
        <f t="shared" si="47"/>
        <v>fiction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4"/>
        <v>0.16404761904761905</v>
      </c>
      <c r="G484" t="s">
        <v>14</v>
      </c>
      <c r="H484" s="7">
        <f t="shared" si="45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42"/>
        <v>40963.25</v>
      </c>
      <c r="O484" s="11">
        <f t="shared" si="43"/>
        <v>40974.25</v>
      </c>
      <c r="P484" t="b">
        <v>0</v>
      </c>
      <c r="Q484" t="b">
        <v>1</v>
      </c>
      <c r="R484" t="s">
        <v>119</v>
      </c>
      <c r="S484" s="1" t="str">
        <f t="shared" si="46"/>
        <v>publishing</v>
      </c>
      <c r="T484" s="8" t="str">
        <f t="shared" si="47"/>
        <v>plays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4"/>
        <v>0.52774617067833696</v>
      </c>
      <c r="G485" t="s">
        <v>14</v>
      </c>
      <c r="H485" s="7">
        <f t="shared" si="45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42"/>
        <v>43811.25</v>
      </c>
      <c r="O485" s="11">
        <f t="shared" si="43"/>
        <v>43818.25</v>
      </c>
      <c r="P485" t="b">
        <v>0</v>
      </c>
      <c r="Q485" t="b">
        <v>0</v>
      </c>
      <c r="R485" t="s">
        <v>33</v>
      </c>
      <c r="S485" s="1" t="str">
        <f t="shared" si="46"/>
        <v>theater</v>
      </c>
      <c r="T485" s="8" t="str">
        <f t="shared" si="47"/>
        <v>food trucks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4"/>
        <v>2.6020608108108108</v>
      </c>
      <c r="G486" t="s">
        <v>20</v>
      </c>
      <c r="H486" s="7">
        <f t="shared" si="45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42"/>
        <v>41855.208333333336</v>
      </c>
      <c r="O486" s="11">
        <f t="shared" si="43"/>
        <v>41904.208333333336</v>
      </c>
      <c r="P486" t="b">
        <v>0</v>
      </c>
      <c r="Q486" t="b">
        <v>1</v>
      </c>
      <c r="R486" t="s">
        <v>17</v>
      </c>
      <c r="S486" s="1" t="str">
        <f t="shared" si="46"/>
        <v>food</v>
      </c>
      <c r="T486" s="8" t="str">
        <f t="shared" si="47"/>
        <v>plays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4"/>
        <v>0.30732891832229581</v>
      </c>
      <c r="G487" t="s">
        <v>14</v>
      </c>
      <c r="H487" s="7">
        <f t="shared" si="45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42"/>
        <v>43626.208333333328</v>
      </c>
      <c r="O487" s="11">
        <f t="shared" si="43"/>
        <v>43667.208333333328</v>
      </c>
      <c r="P487" t="b">
        <v>0</v>
      </c>
      <c r="Q487" t="b">
        <v>0</v>
      </c>
      <c r="R487" t="s">
        <v>33</v>
      </c>
      <c r="S487" s="1" t="str">
        <f t="shared" si="46"/>
        <v>theater</v>
      </c>
      <c r="T487" s="8" t="str">
        <f t="shared" si="47"/>
        <v>translations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4"/>
        <v>0.13500000000000001</v>
      </c>
      <c r="G488" t="s">
        <v>14</v>
      </c>
      <c r="H488" s="7">
        <f t="shared" si="45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42"/>
        <v>43168.25</v>
      </c>
      <c r="O488" s="11">
        <f t="shared" si="43"/>
        <v>43183.208333333328</v>
      </c>
      <c r="P488" t="b">
        <v>0</v>
      </c>
      <c r="Q488" t="b">
        <v>1</v>
      </c>
      <c r="R488" t="s">
        <v>206</v>
      </c>
      <c r="S488" s="1" t="str">
        <f t="shared" si="46"/>
        <v>publishing</v>
      </c>
      <c r="T488" s="8" t="str">
        <f t="shared" si="47"/>
        <v>plays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4"/>
        <v>1.7862556663644606</v>
      </c>
      <c r="G489" t="s">
        <v>20</v>
      </c>
      <c r="H489" s="7">
        <f t="shared" si="45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42"/>
        <v>42845.208333333328</v>
      </c>
      <c r="O489" s="11">
        <f t="shared" si="43"/>
        <v>42878.208333333328</v>
      </c>
      <c r="P489" t="b">
        <v>0</v>
      </c>
      <c r="Q489" t="b">
        <v>0</v>
      </c>
      <c r="R489" t="s">
        <v>33</v>
      </c>
      <c r="S489" s="1" t="str">
        <f t="shared" si="46"/>
        <v>theater</v>
      </c>
      <c r="T489" s="8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4"/>
        <v>2.2005660377358489</v>
      </c>
      <c r="G490" t="s">
        <v>20</v>
      </c>
      <c r="H490" s="7">
        <f t="shared" si="45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42"/>
        <v>42403.25</v>
      </c>
      <c r="O490" s="11">
        <f t="shared" si="43"/>
        <v>42420.25</v>
      </c>
      <c r="P490" t="b">
        <v>0</v>
      </c>
      <c r="Q490" t="b">
        <v>0</v>
      </c>
      <c r="R490" t="s">
        <v>33</v>
      </c>
      <c r="S490" s="1" t="str">
        <f t="shared" si="46"/>
        <v>theater</v>
      </c>
      <c r="T490" s="8" t="str">
        <f t="shared" si="47"/>
        <v>wearables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4"/>
        <v>1.015108695652174</v>
      </c>
      <c r="G491" t="s">
        <v>20</v>
      </c>
      <c r="H491" s="7">
        <f t="shared" si="45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42"/>
        <v>40406.208333333336</v>
      </c>
      <c r="O491" s="11">
        <f t="shared" si="43"/>
        <v>40411.208333333336</v>
      </c>
      <c r="P491" t="b">
        <v>0</v>
      </c>
      <c r="Q491" t="b">
        <v>0</v>
      </c>
      <c r="R491" t="s">
        <v>65</v>
      </c>
      <c r="S491" s="1" t="str">
        <f t="shared" si="46"/>
        <v>technology</v>
      </c>
      <c r="T491" s="8" t="str">
        <f t="shared" si="47"/>
        <v>audio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4"/>
        <v>1.915</v>
      </c>
      <c r="G492" t="s">
        <v>20</v>
      </c>
      <c r="H492" s="7">
        <f t="shared" si="45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42"/>
        <v>43786.25</v>
      </c>
      <c r="O492" s="11">
        <f t="shared" si="43"/>
        <v>43793.25</v>
      </c>
      <c r="P492" t="b">
        <v>0</v>
      </c>
      <c r="Q492" t="b">
        <v>0</v>
      </c>
      <c r="R492" t="s">
        <v>1029</v>
      </c>
      <c r="S492" s="1" t="str">
        <f t="shared" si="46"/>
        <v>journalism</v>
      </c>
      <c r="T492" s="8" t="str">
        <f t="shared" si="47"/>
        <v>food trucks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4"/>
        <v>3.0534683098591549</v>
      </c>
      <c r="G493" t="s">
        <v>20</v>
      </c>
      <c r="H493" s="7">
        <f t="shared" si="45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42"/>
        <v>41456.208333333336</v>
      </c>
      <c r="O493" s="11">
        <f t="shared" si="43"/>
        <v>41482.208333333336</v>
      </c>
      <c r="P493" t="b">
        <v>0</v>
      </c>
      <c r="Q493" t="b">
        <v>1</v>
      </c>
      <c r="R493" t="s">
        <v>17</v>
      </c>
      <c r="S493" s="1" t="str">
        <f t="shared" si="46"/>
        <v>food</v>
      </c>
      <c r="T493" s="8" t="str">
        <f t="shared" si="47"/>
        <v>shorts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4"/>
        <v>0.23995287958115183</v>
      </c>
      <c r="G494" t="s">
        <v>74</v>
      </c>
      <c r="H494" s="7">
        <f t="shared" si="45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42"/>
        <v>40336.208333333336</v>
      </c>
      <c r="O494" s="11">
        <f t="shared" si="43"/>
        <v>40371.208333333336</v>
      </c>
      <c r="P494" t="b">
        <v>1</v>
      </c>
      <c r="Q494" t="b">
        <v>1</v>
      </c>
      <c r="R494" t="s">
        <v>100</v>
      </c>
      <c r="S494" s="1" t="str">
        <f t="shared" si="46"/>
        <v>film &amp; video</v>
      </c>
      <c r="T494" s="8" t="str">
        <f t="shared" si="47"/>
        <v>photography books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4"/>
        <v>7.2377777777777776</v>
      </c>
      <c r="G495" t="s">
        <v>20</v>
      </c>
      <c r="H495" s="7">
        <f t="shared" si="45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42"/>
        <v>43645.208333333328</v>
      </c>
      <c r="O495" s="11">
        <f t="shared" si="43"/>
        <v>43658.208333333328</v>
      </c>
      <c r="P495" t="b">
        <v>0</v>
      </c>
      <c r="Q495" t="b">
        <v>0</v>
      </c>
      <c r="R495" t="s">
        <v>122</v>
      </c>
      <c r="S495" s="1" t="str">
        <f t="shared" si="46"/>
        <v>photography</v>
      </c>
      <c r="T495" s="8" t="str">
        <f t="shared" si="47"/>
        <v>wearables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4"/>
        <v>5.4736000000000002</v>
      </c>
      <c r="G496" t="s">
        <v>20</v>
      </c>
      <c r="H496" s="7">
        <f t="shared" si="45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42"/>
        <v>40990.208333333336</v>
      </c>
      <c r="O496" s="11">
        <f t="shared" si="43"/>
        <v>40991.208333333336</v>
      </c>
      <c r="P496" t="b">
        <v>0</v>
      </c>
      <c r="Q496" t="b">
        <v>0</v>
      </c>
      <c r="R496" t="s">
        <v>65</v>
      </c>
      <c r="S496" s="1" t="str">
        <f t="shared" si="46"/>
        <v>technology</v>
      </c>
      <c r="T496" s="8" t="str">
        <f t="shared" si="47"/>
        <v>plays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4"/>
        <v>4.1449999999999996</v>
      </c>
      <c r="G497" t="s">
        <v>20</v>
      </c>
      <c r="H497" s="7">
        <f t="shared" si="45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42"/>
        <v>41800.208333333336</v>
      </c>
      <c r="O497" s="11">
        <f t="shared" si="43"/>
        <v>41804.208333333336</v>
      </c>
      <c r="P497" t="b">
        <v>0</v>
      </c>
      <c r="Q497" t="b">
        <v>0</v>
      </c>
      <c r="R497" t="s">
        <v>33</v>
      </c>
      <c r="S497" s="1" t="str">
        <f t="shared" si="46"/>
        <v>theater</v>
      </c>
      <c r="T497" s="8" t="str">
        <f t="shared" si="47"/>
        <v>animation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4"/>
        <v>9.0696409140369975E-3</v>
      </c>
      <c r="G498" t="s">
        <v>14</v>
      </c>
      <c r="H498" s="7">
        <f t="shared" si="45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42"/>
        <v>42876.208333333328</v>
      </c>
      <c r="O498" s="11">
        <f t="shared" si="43"/>
        <v>42893.208333333328</v>
      </c>
      <c r="P498" t="b">
        <v>0</v>
      </c>
      <c r="Q498" t="b">
        <v>0</v>
      </c>
      <c r="R498" t="s">
        <v>71</v>
      </c>
      <c r="S498" s="1" t="str">
        <f t="shared" si="46"/>
        <v>film &amp; video</v>
      </c>
      <c r="T498" s="8" t="str">
        <f t="shared" si="47"/>
        <v>wearables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4"/>
        <v>0.34173469387755101</v>
      </c>
      <c r="G499" t="s">
        <v>14</v>
      </c>
      <c r="H499" s="7">
        <f t="shared" si="45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42"/>
        <v>42724.25</v>
      </c>
      <c r="O499" s="11">
        <f t="shared" si="43"/>
        <v>42724.25</v>
      </c>
      <c r="P499" t="b">
        <v>0</v>
      </c>
      <c r="Q499" t="b">
        <v>1</v>
      </c>
      <c r="R499" t="s">
        <v>65</v>
      </c>
      <c r="S499" s="1" t="str">
        <f t="shared" si="46"/>
        <v>technology</v>
      </c>
      <c r="T499" s="8" t="str">
        <f t="shared" si="47"/>
        <v>web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4"/>
        <v>0.239488107549121</v>
      </c>
      <c r="G500" t="s">
        <v>14</v>
      </c>
      <c r="H500" s="7">
        <f t="shared" si="45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42"/>
        <v>42005.25</v>
      </c>
      <c r="O500" s="11">
        <f t="shared" si="43"/>
        <v>42007.25</v>
      </c>
      <c r="P500" t="b">
        <v>0</v>
      </c>
      <c r="Q500" t="b">
        <v>0</v>
      </c>
      <c r="R500" t="s">
        <v>28</v>
      </c>
      <c r="S500" s="1" t="str">
        <f t="shared" si="46"/>
        <v>technology</v>
      </c>
      <c r="T500" s="8" t="str">
        <f t="shared" si="47"/>
        <v>documentary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4"/>
        <v>0.48072649572649573</v>
      </c>
      <c r="G501" t="s">
        <v>14</v>
      </c>
      <c r="H501" s="7">
        <f t="shared" si="45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42"/>
        <v>42444.208333333328</v>
      </c>
      <c r="O501" s="11">
        <f t="shared" si="43"/>
        <v>42449.208333333328</v>
      </c>
      <c r="P501" t="b">
        <v>0</v>
      </c>
      <c r="Q501" t="b">
        <v>1</v>
      </c>
      <c r="R501" t="s">
        <v>42</v>
      </c>
      <c r="S501" s="1" t="str">
        <f t="shared" si="46"/>
        <v>film &amp; video</v>
      </c>
      <c r="T501" s="8" t="str">
        <f t="shared" si="47"/>
        <v>plays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4"/>
        <v>0</v>
      </c>
      <c r="G502" t="s">
        <v>14</v>
      </c>
      <c r="H502" s="7" t="e">
        <f t="shared" si="45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42"/>
        <v>41395.208333333336</v>
      </c>
      <c r="O502" s="11">
        <f t="shared" si="43"/>
        <v>41423.208333333336</v>
      </c>
      <c r="P502" t="b">
        <v>0</v>
      </c>
      <c r="Q502" t="b">
        <v>1</v>
      </c>
      <c r="R502" t="s">
        <v>33</v>
      </c>
      <c r="S502" s="1" t="str">
        <f t="shared" si="46"/>
        <v>theater</v>
      </c>
      <c r="T502" s="8" t="str">
        <f t="shared" si="47"/>
        <v>documentary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4"/>
        <v>0.70145182291666663</v>
      </c>
      <c r="G503" t="s">
        <v>14</v>
      </c>
      <c r="H503" s="7">
        <f t="shared" si="45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42"/>
        <v>41345.208333333336</v>
      </c>
      <c r="O503" s="11">
        <f t="shared" si="43"/>
        <v>41347.208333333336</v>
      </c>
      <c r="P503" t="b">
        <v>0</v>
      </c>
      <c r="Q503" t="b">
        <v>0</v>
      </c>
      <c r="R503" t="s">
        <v>42</v>
      </c>
      <c r="S503" s="1" t="str">
        <f t="shared" si="46"/>
        <v>film &amp; video</v>
      </c>
      <c r="T503" s="8" t="str">
        <f t="shared" si="47"/>
        <v>video games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4"/>
        <v>5.2992307692307694</v>
      </c>
      <c r="G504" t="s">
        <v>20</v>
      </c>
      <c r="H504" s="7">
        <f t="shared" si="45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42"/>
        <v>41117.208333333336</v>
      </c>
      <c r="O504" s="11">
        <f t="shared" si="43"/>
        <v>41146.208333333336</v>
      </c>
      <c r="P504" t="b">
        <v>0</v>
      </c>
      <c r="Q504" t="b">
        <v>1</v>
      </c>
      <c r="R504" t="s">
        <v>89</v>
      </c>
      <c r="S504" s="1" t="str">
        <f t="shared" si="46"/>
        <v>games</v>
      </c>
      <c r="T504" s="8" t="str">
        <f t="shared" si="47"/>
        <v>drama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4"/>
        <v>1.8032549019607844</v>
      </c>
      <c r="G505" t="s">
        <v>20</v>
      </c>
      <c r="H505" s="7">
        <f t="shared" si="45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42"/>
        <v>42186.208333333328</v>
      </c>
      <c r="O505" s="11">
        <f t="shared" si="43"/>
        <v>42206.208333333328</v>
      </c>
      <c r="P505" t="b">
        <v>0</v>
      </c>
      <c r="Q505" t="b">
        <v>0</v>
      </c>
      <c r="R505" t="s">
        <v>53</v>
      </c>
      <c r="S505" s="1" t="str">
        <f t="shared" si="46"/>
        <v>film &amp; video</v>
      </c>
      <c r="T505" s="8" t="str">
        <f t="shared" si="47"/>
        <v>rock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4"/>
        <v>0.92320000000000002</v>
      </c>
      <c r="G506" t="s">
        <v>14</v>
      </c>
      <c r="H506" s="7">
        <f t="shared" si="45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42"/>
        <v>42142.208333333328</v>
      </c>
      <c r="O506" s="11">
        <f t="shared" si="43"/>
        <v>42143.208333333328</v>
      </c>
      <c r="P506" t="b">
        <v>0</v>
      </c>
      <c r="Q506" t="b">
        <v>0</v>
      </c>
      <c r="R506" t="s">
        <v>23</v>
      </c>
      <c r="S506" s="1" t="str">
        <f t="shared" si="46"/>
        <v>music</v>
      </c>
      <c r="T506" s="8" t="str">
        <f t="shared" si="47"/>
        <v>radio &amp; podcasts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4"/>
        <v>0.13901001112347053</v>
      </c>
      <c r="G507" t="s">
        <v>14</v>
      </c>
      <c r="H507" s="7">
        <f t="shared" si="45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42"/>
        <v>41341.25</v>
      </c>
      <c r="O507" s="11">
        <f t="shared" si="43"/>
        <v>41383.208333333336</v>
      </c>
      <c r="P507" t="b">
        <v>0</v>
      </c>
      <c r="Q507" t="b">
        <v>1</v>
      </c>
      <c r="R507" t="s">
        <v>133</v>
      </c>
      <c r="S507" s="1" t="str">
        <f t="shared" si="46"/>
        <v>publishing</v>
      </c>
      <c r="T507" s="8" t="str">
        <f t="shared" si="47"/>
        <v>plays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4"/>
        <v>9.2707777777777771</v>
      </c>
      <c r="G508" t="s">
        <v>20</v>
      </c>
      <c r="H508" s="7">
        <f t="shared" si="45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42"/>
        <v>43062.25</v>
      </c>
      <c r="O508" s="11">
        <f t="shared" si="43"/>
        <v>43079.25</v>
      </c>
      <c r="P508" t="b">
        <v>0</v>
      </c>
      <c r="Q508" t="b">
        <v>1</v>
      </c>
      <c r="R508" t="s">
        <v>33</v>
      </c>
      <c r="S508" s="1" t="str">
        <f t="shared" si="46"/>
        <v>theater</v>
      </c>
      <c r="T508" s="8" t="str">
        <f t="shared" si="47"/>
        <v>web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4"/>
        <v>0.39857142857142858</v>
      </c>
      <c r="G509" t="s">
        <v>14</v>
      </c>
      <c r="H509" s="7">
        <f t="shared" si="45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42"/>
        <v>41373.208333333336</v>
      </c>
      <c r="O509" s="11">
        <f t="shared" si="43"/>
        <v>41422.208333333336</v>
      </c>
      <c r="P509" t="b">
        <v>0</v>
      </c>
      <c r="Q509" t="b">
        <v>1</v>
      </c>
      <c r="R509" t="s">
        <v>28</v>
      </c>
      <c r="S509" s="1" t="str">
        <f t="shared" si="46"/>
        <v>technology</v>
      </c>
      <c r="T509" s="8" t="str">
        <f t="shared" si="47"/>
        <v>plays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4"/>
        <v>1.1222929936305732</v>
      </c>
      <c r="G510" t="s">
        <v>20</v>
      </c>
      <c r="H510" s="7">
        <f t="shared" si="45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42"/>
        <v>43310.208333333328</v>
      </c>
      <c r="O510" s="11">
        <f t="shared" si="43"/>
        <v>43331.208333333328</v>
      </c>
      <c r="P510" t="b">
        <v>0</v>
      </c>
      <c r="Q510" t="b">
        <v>0</v>
      </c>
      <c r="R510" t="s">
        <v>33</v>
      </c>
      <c r="S510" s="1" t="str">
        <f t="shared" si="46"/>
        <v>theater</v>
      </c>
      <c r="T510" s="8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4"/>
        <v>0.70925816023738875</v>
      </c>
      <c r="G511" t="s">
        <v>14</v>
      </c>
      <c r="H511" s="7">
        <f t="shared" si="45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42"/>
        <v>41034.208333333336</v>
      </c>
      <c r="O511" s="11">
        <f t="shared" si="43"/>
        <v>41044.208333333336</v>
      </c>
      <c r="P511" t="b">
        <v>0</v>
      </c>
      <c r="Q511" t="b">
        <v>0</v>
      </c>
      <c r="R511" t="s">
        <v>33</v>
      </c>
      <c r="S511" s="1" t="str">
        <f t="shared" si="46"/>
        <v>theater</v>
      </c>
      <c r="T511" s="8" t="str">
        <f t="shared" si="47"/>
        <v>drama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4"/>
        <v>1.1908974358974358</v>
      </c>
      <c r="G512" t="s">
        <v>20</v>
      </c>
      <c r="H512" s="7">
        <f t="shared" si="45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42"/>
        <v>43251.208333333328</v>
      </c>
      <c r="O512" s="11">
        <f t="shared" si="43"/>
        <v>43275.208333333328</v>
      </c>
      <c r="P512" t="b">
        <v>0</v>
      </c>
      <c r="Q512" t="b">
        <v>0</v>
      </c>
      <c r="R512" t="s">
        <v>53</v>
      </c>
      <c r="S512" s="1" t="str">
        <f t="shared" si="46"/>
        <v>film &amp; video</v>
      </c>
      <c r="T512" s="8" t="str">
        <f t="shared" si="47"/>
        <v>plays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4"/>
        <v>0.24017591339648173</v>
      </c>
      <c r="G513" t="s">
        <v>14</v>
      </c>
      <c r="H513" s="7">
        <f t="shared" si="45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42"/>
        <v>43671.208333333328</v>
      </c>
      <c r="O513" s="11">
        <f t="shared" si="43"/>
        <v>43681.208333333328</v>
      </c>
      <c r="P513" t="b">
        <v>0</v>
      </c>
      <c r="Q513" t="b">
        <v>0</v>
      </c>
      <c r="R513" t="s">
        <v>33</v>
      </c>
      <c r="S513" s="1" t="str">
        <f t="shared" si="46"/>
        <v>theater</v>
      </c>
      <c r="T513" s="8" t="str">
        <f t="shared" si="47"/>
        <v>video games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4"/>
        <v>1.3931868131868133</v>
      </c>
      <c r="G514" t="s">
        <v>20</v>
      </c>
      <c r="H514" s="7">
        <f t="shared" si="45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48">(((L514/60)/60)/24)+DATE(1970,1,1)</f>
        <v>41825.208333333336</v>
      </c>
      <c r="O514" s="11">
        <f t="shared" ref="O514:O577" si="49">(((M514/60)/60)/24)+DATE(1970,1,1)</f>
        <v>41826.208333333336</v>
      </c>
      <c r="P514" t="b">
        <v>0</v>
      </c>
      <c r="Q514" t="b">
        <v>1</v>
      </c>
      <c r="R514" t="s">
        <v>89</v>
      </c>
      <c r="S514" s="1" t="str">
        <f t="shared" si="46"/>
        <v>games</v>
      </c>
      <c r="T514" s="8" t="str">
        <f t="shared" si="47"/>
        <v>television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50">E515/D515*100%</f>
        <v>0.39277108433734942</v>
      </c>
      <c r="G515" t="s">
        <v>74</v>
      </c>
      <c r="H515" s="7">
        <f t="shared" ref="H515:H578" si="51">AVERAGE(E515/I515)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48"/>
        <v>40430.208333333336</v>
      </c>
      <c r="O515" s="11">
        <f t="shared" si="49"/>
        <v>40432.208333333336</v>
      </c>
      <c r="P515" t="b">
        <v>0</v>
      </c>
      <c r="Q515" t="b">
        <v>0</v>
      </c>
      <c r="R515" t="s">
        <v>269</v>
      </c>
      <c r="S515" s="1" t="str">
        <f t="shared" ref="S515:S578" si="52">LEFT(R515,(FIND("/",R515)-1))</f>
        <v>film &amp; video</v>
      </c>
      <c r="T515" s="8" t="str">
        <f t="shared" ref="T515:T578" si="53">RIGHT(R516,LEN(R516)-(FIND("/",R516)))</f>
        <v>rock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0"/>
        <v>0.22439077144917088</v>
      </c>
      <c r="G516" t="s">
        <v>74</v>
      </c>
      <c r="H516" s="7">
        <f t="shared" si="51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48"/>
        <v>41614.25</v>
      </c>
      <c r="O516" s="11">
        <f t="shared" si="49"/>
        <v>41619.25</v>
      </c>
      <c r="P516" t="b">
        <v>0</v>
      </c>
      <c r="Q516" t="b">
        <v>1</v>
      </c>
      <c r="R516" t="s">
        <v>23</v>
      </c>
      <c r="S516" s="1" t="str">
        <f t="shared" si="52"/>
        <v>music</v>
      </c>
      <c r="T516" s="8" t="str">
        <f t="shared" si="53"/>
        <v>plays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0"/>
        <v>0.55779069767441858</v>
      </c>
      <c r="G517" t="s">
        <v>14</v>
      </c>
      <c r="H517" s="7">
        <f t="shared" si="51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48"/>
        <v>40900.25</v>
      </c>
      <c r="O517" s="11">
        <f t="shared" si="49"/>
        <v>40902.25</v>
      </c>
      <c r="P517" t="b">
        <v>0</v>
      </c>
      <c r="Q517" t="b">
        <v>1</v>
      </c>
      <c r="R517" t="s">
        <v>33</v>
      </c>
      <c r="S517" s="1" t="str">
        <f t="shared" si="52"/>
        <v>theater</v>
      </c>
      <c r="T517" s="8" t="str">
        <f t="shared" si="53"/>
        <v>nonfiction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0"/>
        <v>0.42523125996810207</v>
      </c>
      <c r="G518" t="s">
        <v>14</v>
      </c>
      <c r="H518" s="7">
        <f t="shared" si="51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48"/>
        <v>40396.208333333336</v>
      </c>
      <c r="O518" s="11">
        <f t="shared" si="49"/>
        <v>40434.208333333336</v>
      </c>
      <c r="P518" t="b">
        <v>0</v>
      </c>
      <c r="Q518" t="b">
        <v>0</v>
      </c>
      <c r="R518" t="s">
        <v>68</v>
      </c>
      <c r="S518" s="1" t="str">
        <f t="shared" si="52"/>
        <v>publishing</v>
      </c>
      <c r="T518" s="8" t="str">
        <f t="shared" si="53"/>
        <v>food trucks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0"/>
        <v>1.1200000000000001</v>
      </c>
      <c r="G519" t="s">
        <v>20</v>
      </c>
      <c r="H519" s="7">
        <f t="shared" si="51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48"/>
        <v>42860.208333333328</v>
      </c>
      <c r="O519" s="11">
        <f t="shared" si="49"/>
        <v>42865.208333333328</v>
      </c>
      <c r="P519" t="b">
        <v>0</v>
      </c>
      <c r="Q519" t="b">
        <v>0</v>
      </c>
      <c r="R519" t="s">
        <v>17</v>
      </c>
      <c r="S519" s="1" t="str">
        <f t="shared" si="52"/>
        <v>food</v>
      </c>
      <c r="T519" s="8" t="str">
        <f t="shared" si="53"/>
        <v>animation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0"/>
        <v>7.0681818181818179E-2</v>
      </c>
      <c r="G520" t="s">
        <v>14</v>
      </c>
      <c r="H520" s="7">
        <f t="shared" si="51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48"/>
        <v>43154.25</v>
      </c>
      <c r="O520" s="11">
        <f t="shared" si="49"/>
        <v>43156.25</v>
      </c>
      <c r="P520" t="b">
        <v>0</v>
      </c>
      <c r="Q520" t="b">
        <v>1</v>
      </c>
      <c r="R520" t="s">
        <v>71</v>
      </c>
      <c r="S520" s="1" t="str">
        <f t="shared" si="52"/>
        <v>film &amp; video</v>
      </c>
      <c r="T520" s="8" t="str">
        <f t="shared" si="53"/>
        <v>rock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0"/>
        <v>1.0174563871693867</v>
      </c>
      <c r="G521" t="s">
        <v>20</v>
      </c>
      <c r="H521" s="7">
        <f t="shared" si="51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48"/>
        <v>42012.25</v>
      </c>
      <c r="O521" s="11">
        <f t="shared" si="49"/>
        <v>42026.25</v>
      </c>
      <c r="P521" t="b">
        <v>0</v>
      </c>
      <c r="Q521" t="b">
        <v>1</v>
      </c>
      <c r="R521" t="s">
        <v>23</v>
      </c>
      <c r="S521" s="1" t="str">
        <f t="shared" si="52"/>
        <v>music</v>
      </c>
      <c r="T521" s="8" t="str">
        <f t="shared" si="53"/>
        <v>plays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0"/>
        <v>4.2575000000000003</v>
      </c>
      <c r="G522" t="s">
        <v>20</v>
      </c>
      <c r="H522" s="7">
        <f t="shared" si="51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48"/>
        <v>43574.208333333328</v>
      </c>
      <c r="O522" s="11">
        <f t="shared" si="49"/>
        <v>43577.208333333328</v>
      </c>
      <c r="P522" t="b">
        <v>0</v>
      </c>
      <c r="Q522" t="b">
        <v>0</v>
      </c>
      <c r="R522" t="s">
        <v>33</v>
      </c>
      <c r="S522" s="1" t="str">
        <f t="shared" si="52"/>
        <v>theater</v>
      </c>
      <c r="T522" s="8" t="str">
        <f t="shared" si="53"/>
        <v>drama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0"/>
        <v>1.4553947368421052</v>
      </c>
      <c r="G523" t="s">
        <v>20</v>
      </c>
      <c r="H523" s="7">
        <f t="shared" si="51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48"/>
        <v>42605.208333333328</v>
      </c>
      <c r="O523" s="11">
        <f t="shared" si="49"/>
        <v>42611.208333333328</v>
      </c>
      <c r="P523" t="b">
        <v>0</v>
      </c>
      <c r="Q523" t="b">
        <v>1</v>
      </c>
      <c r="R523" t="s">
        <v>53</v>
      </c>
      <c r="S523" s="1" t="str">
        <f t="shared" si="52"/>
        <v>film &amp; video</v>
      </c>
      <c r="T523" s="8" t="str">
        <f t="shared" si="53"/>
        <v>shorts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0"/>
        <v>0.32453465346534655</v>
      </c>
      <c r="G524" t="s">
        <v>14</v>
      </c>
      <c r="H524" s="7">
        <f t="shared" si="51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48"/>
        <v>41093.208333333336</v>
      </c>
      <c r="O524" s="11">
        <f t="shared" si="49"/>
        <v>41105.208333333336</v>
      </c>
      <c r="P524" t="b">
        <v>0</v>
      </c>
      <c r="Q524" t="b">
        <v>0</v>
      </c>
      <c r="R524" t="s">
        <v>100</v>
      </c>
      <c r="S524" s="1" t="str">
        <f t="shared" si="52"/>
        <v>film &amp; video</v>
      </c>
      <c r="T524" s="8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0"/>
        <v>7.003333333333333</v>
      </c>
      <c r="G525" t="s">
        <v>20</v>
      </c>
      <c r="H525" s="7">
        <f t="shared" si="51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48"/>
        <v>40241.25</v>
      </c>
      <c r="O525" s="11">
        <f t="shared" si="49"/>
        <v>40246.25</v>
      </c>
      <c r="P525" t="b">
        <v>0</v>
      </c>
      <c r="Q525" t="b">
        <v>0</v>
      </c>
      <c r="R525" t="s">
        <v>100</v>
      </c>
      <c r="S525" s="1" t="str">
        <f t="shared" si="52"/>
        <v>film &amp; video</v>
      </c>
      <c r="T525" s="8" t="str">
        <f t="shared" si="53"/>
        <v>plays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0"/>
        <v>0.83904860392967939</v>
      </c>
      <c r="G526" t="s">
        <v>14</v>
      </c>
      <c r="H526" s="7">
        <f t="shared" si="51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48"/>
        <v>40294.208333333336</v>
      </c>
      <c r="O526" s="11">
        <f t="shared" si="49"/>
        <v>40307.208333333336</v>
      </c>
      <c r="P526" t="b">
        <v>0</v>
      </c>
      <c r="Q526" t="b">
        <v>0</v>
      </c>
      <c r="R526" t="s">
        <v>33</v>
      </c>
      <c r="S526" s="1" t="str">
        <f t="shared" si="52"/>
        <v>theater</v>
      </c>
      <c r="T526" s="8" t="str">
        <f t="shared" si="53"/>
        <v>wearables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0"/>
        <v>0.84190476190476193</v>
      </c>
      <c r="G527" t="s">
        <v>14</v>
      </c>
      <c r="H527" s="7">
        <f t="shared" si="51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48"/>
        <v>40505.25</v>
      </c>
      <c r="O527" s="11">
        <f t="shared" si="49"/>
        <v>40509.25</v>
      </c>
      <c r="P527" t="b">
        <v>0</v>
      </c>
      <c r="Q527" t="b">
        <v>0</v>
      </c>
      <c r="R527" t="s">
        <v>65</v>
      </c>
      <c r="S527" s="1" t="str">
        <f t="shared" si="52"/>
        <v>technology</v>
      </c>
      <c r="T527" s="8" t="str">
        <f t="shared" si="53"/>
        <v>plays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0"/>
        <v>1.5595180722891566</v>
      </c>
      <c r="G528" t="s">
        <v>20</v>
      </c>
      <c r="H528" s="7">
        <f t="shared" si="51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48"/>
        <v>42364.25</v>
      </c>
      <c r="O528" s="11">
        <f t="shared" si="49"/>
        <v>42401.25</v>
      </c>
      <c r="P528" t="b">
        <v>0</v>
      </c>
      <c r="Q528" t="b">
        <v>1</v>
      </c>
      <c r="R528" t="s">
        <v>33</v>
      </c>
      <c r="S528" s="1" t="str">
        <f t="shared" si="52"/>
        <v>theater</v>
      </c>
      <c r="T528" s="8" t="str">
        <f t="shared" si="53"/>
        <v>animation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0"/>
        <v>0.99619450317124736</v>
      </c>
      <c r="G529" t="s">
        <v>14</v>
      </c>
      <c r="H529" s="7">
        <f t="shared" si="51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48"/>
        <v>42405.25</v>
      </c>
      <c r="O529" s="11">
        <f t="shared" si="49"/>
        <v>42441.25</v>
      </c>
      <c r="P529" t="b">
        <v>0</v>
      </c>
      <c r="Q529" t="b">
        <v>0</v>
      </c>
      <c r="R529" t="s">
        <v>71</v>
      </c>
      <c r="S529" s="1" t="str">
        <f t="shared" si="52"/>
        <v>film &amp; video</v>
      </c>
      <c r="T529" s="8" t="str">
        <f t="shared" si="53"/>
        <v>indie rock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0"/>
        <v>0.80300000000000005</v>
      </c>
      <c r="G530" t="s">
        <v>14</v>
      </c>
      <c r="H530" s="7">
        <f t="shared" si="51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48"/>
        <v>41601.25</v>
      </c>
      <c r="O530" s="11">
        <f t="shared" si="49"/>
        <v>41646.25</v>
      </c>
      <c r="P530" t="b">
        <v>0</v>
      </c>
      <c r="Q530" t="b">
        <v>0</v>
      </c>
      <c r="R530" t="s">
        <v>60</v>
      </c>
      <c r="S530" s="1" t="str">
        <f t="shared" si="52"/>
        <v>music</v>
      </c>
      <c r="T530" s="8" t="str">
        <f t="shared" si="53"/>
        <v>video games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0"/>
        <v>0.11254901960784314</v>
      </c>
      <c r="G531" t="s">
        <v>14</v>
      </c>
      <c r="H531" s="7">
        <f t="shared" si="51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48"/>
        <v>41769.208333333336</v>
      </c>
      <c r="O531" s="11">
        <f t="shared" si="49"/>
        <v>41797.208333333336</v>
      </c>
      <c r="P531" t="b">
        <v>0</v>
      </c>
      <c r="Q531" t="b">
        <v>0</v>
      </c>
      <c r="R531" t="s">
        <v>89</v>
      </c>
      <c r="S531" s="1" t="str">
        <f t="shared" si="52"/>
        <v>games</v>
      </c>
      <c r="T531" s="8" t="str">
        <f t="shared" si="53"/>
        <v>fiction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0"/>
        <v>0.91740952380952379</v>
      </c>
      <c r="G532" t="s">
        <v>14</v>
      </c>
      <c r="H532" s="7">
        <f t="shared" si="51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48"/>
        <v>40421.208333333336</v>
      </c>
      <c r="O532" s="11">
        <f t="shared" si="49"/>
        <v>40435.208333333336</v>
      </c>
      <c r="P532" t="b">
        <v>0</v>
      </c>
      <c r="Q532" t="b">
        <v>1</v>
      </c>
      <c r="R532" t="s">
        <v>119</v>
      </c>
      <c r="S532" s="1" t="str">
        <f t="shared" si="52"/>
        <v>publishing</v>
      </c>
      <c r="T532" s="8" t="str">
        <f t="shared" si="53"/>
        <v>video games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0"/>
        <v>0.95521156936261387</v>
      </c>
      <c r="G533" t="s">
        <v>47</v>
      </c>
      <c r="H533" s="7">
        <f t="shared" si="51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48"/>
        <v>41589.25</v>
      </c>
      <c r="O533" s="11">
        <f t="shared" si="49"/>
        <v>41645.25</v>
      </c>
      <c r="P533" t="b">
        <v>0</v>
      </c>
      <c r="Q533" t="b">
        <v>0</v>
      </c>
      <c r="R533" t="s">
        <v>89</v>
      </c>
      <c r="S533" s="1" t="str">
        <f t="shared" si="52"/>
        <v>games</v>
      </c>
      <c r="T533" s="8" t="str">
        <f t="shared" si="53"/>
        <v>plays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0"/>
        <v>5.0287499999999996</v>
      </c>
      <c r="G534" t="s">
        <v>20</v>
      </c>
      <c r="H534" s="7">
        <f t="shared" si="51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48"/>
        <v>43125.25</v>
      </c>
      <c r="O534" s="11">
        <f t="shared" si="49"/>
        <v>43126.25</v>
      </c>
      <c r="P534" t="b">
        <v>0</v>
      </c>
      <c r="Q534" t="b">
        <v>0</v>
      </c>
      <c r="R534" t="s">
        <v>33</v>
      </c>
      <c r="S534" s="1" t="str">
        <f t="shared" si="52"/>
        <v>theater</v>
      </c>
      <c r="T534" s="8" t="str">
        <f t="shared" si="53"/>
        <v>indie rock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0"/>
        <v>1.5924394463667819</v>
      </c>
      <c r="G535" t="s">
        <v>20</v>
      </c>
      <c r="H535" s="7">
        <f t="shared" si="51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48"/>
        <v>41479.208333333336</v>
      </c>
      <c r="O535" s="11">
        <f t="shared" si="49"/>
        <v>41515.208333333336</v>
      </c>
      <c r="P535" t="b">
        <v>0</v>
      </c>
      <c r="Q535" t="b">
        <v>0</v>
      </c>
      <c r="R535" t="s">
        <v>60</v>
      </c>
      <c r="S535" s="1" t="str">
        <f t="shared" si="52"/>
        <v>music</v>
      </c>
      <c r="T535" s="8" t="str">
        <f t="shared" si="53"/>
        <v>drama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0"/>
        <v>0.15022446689113356</v>
      </c>
      <c r="G536" t="s">
        <v>14</v>
      </c>
      <c r="H536" s="7">
        <f t="shared" si="51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48"/>
        <v>43329.208333333328</v>
      </c>
      <c r="O536" s="11">
        <f t="shared" si="49"/>
        <v>43330.208333333328</v>
      </c>
      <c r="P536" t="b">
        <v>0</v>
      </c>
      <c r="Q536" t="b">
        <v>1</v>
      </c>
      <c r="R536" t="s">
        <v>53</v>
      </c>
      <c r="S536" s="1" t="str">
        <f t="shared" si="52"/>
        <v>film &amp; video</v>
      </c>
      <c r="T536" s="8" t="str">
        <f t="shared" si="53"/>
        <v>plays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0"/>
        <v>4.820384615384615</v>
      </c>
      <c r="G537" t="s">
        <v>20</v>
      </c>
      <c r="H537" s="7">
        <f t="shared" si="51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48"/>
        <v>43259.208333333328</v>
      </c>
      <c r="O537" s="11">
        <f t="shared" si="49"/>
        <v>43261.208333333328</v>
      </c>
      <c r="P537" t="b">
        <v>0</v>
      </c>
      <c r="Q537" t="b">
        <v>1</v>
      </c>
      <c r="R537" t="s">
        <v>33</v>
      </c>
      <c r="S537" s="1" t="str">
        <f t="shared" si="52"/>
        <v>theater</v>
      </c>
      <c r="T537" s="8" t="str">
        <f t="shared" si="53"/>
        <v>fiction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0"/>
        <v>1.4996938775510205</v>
      </c>
      <c r="G538" t="s">
        <v>20</v>
      </c>
      <c r="H538" s="7">
        <f t="shared" si="51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48"/>
        <v>40414.208333333336</v>
      </c>
      <c r="O538" s="11">
        <f t="shared" si="49"/>
        <v>40440.208333333336</v>
      </c>
      <c r="P538" t="b">
        <v>0</v>
      </c>
      <c r="Q538" t="b">
        <v>0</v>
      </c>
      <c r="R538" t="s">
        <v>119</v>
      </c>
      <c r="S538" s="1" t="str">
        <f t="shared" si="52"/>
        <v>publishing</v>
      </c>
      <c r="T538" s="8" t="str">
        <f t="shared" si="53"/>
        <v>documentary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0"/>
        <v>1.1722156398104266</v>
      </c>
      <c r="G539" t="s">
        <v>20</v>
      </c>
      <c r="H539" s="7">
        <f t="shared" si="51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48"/>
        <v>43342.208333333328</v>
      </c>
      <c r="O539" s="11">
        <f t="shared" si="49"/>
        <v>43365.208333333328</v>
      </c>
      <c r="P539" t="b">
        <v>1</v>
      </c>
      <c r="Q539" t="b">
        <v>1</v>
      </c>
      <c r="R539" t="s">
        <v>42</v>
      </c>
      <c r="S539" s="1" t="str">
        <f t="shared" si="52"/>
        <v>film &amp; video</v>
      </c>
      <c r="T539" s="8" t="str">
        <f t="shared" si="53"/>
        <v>mobile games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0"/>
        <v>0.37695968274950431</v>
      </c>
      <c r="G540" t="s">
        <v>14</v>
      </c>
      <c r="H540" s="7">
        <f t="shared" si="51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48"/>
        <v>41539.208333333336</v>
      </c>
      <c r="O540" s="11">
        <f t="shared" si="49"/>
        <v>41555.208333333336</v>
      </c>
      <c r="P540" t="b">
        <v>0</v>
      </c>
      <c r="Q540" t="b">
        <v>0</v>
      </c>
      <c r="R540" t="s">
        <v>292</v>
      </c>
      <c r="S540" s="1" t="str">
        <f t="shared" si="52"/>
        <v>games</v>
      </c>
      <c r="T540" s="8" t="str">
        <f t="shared" si="53"/>
        <v>food trucks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0"/>
        <v>0.72653061224489801</v>
      </c>
      <c r="G541" t="s">
        <v>14</v>
      </c>
      <c r="H541" s="7">
        <f t="shared" si="51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48"/>
        <v>43647.208333333328</v>
      </c>
      <c r="O541" s="11">
        <f t="shared" si="49"/>
        <v>43653.208333333328</v>
      </c>
      <c r="P541" t="b">
        <v>0</v>
      </c>
      <c r="Q541" t="b">
        <v>1</v>
      </c>
      <c r="R541" t="s">
        <v>17</v>
      </c>
      <c r="S541" s="1" t="str">
        <f t="shared" si="52"/>
        <v>food</v>
      </c>
      <c r="T541" s="8" t="str">
        <f t="shared" si="53"/>
        <v>photography books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0"/>
        <v>2.6598113207547169</v>
      </c>
      <c r="G542" t="s">
        <v>20</v>
      </c>
      <c r="H542" s="7">
        <f t="shared" si="51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48"/>
        <v>43225.208333333328</v>
      </c>
      <c r="O542" s="11">
        <f t="shared" si="49"/>
        <v>43247.208333333328</v>
      </c>
      <c r="P542" t="b">
        <v>0</v>
      </c>
      <c r="Q542" t="b">
        <v>0</v>
      </c>
      <c r="R542" t="s">
        <v>122</v>
      </c>
      <c r="S542" s="1" t="str">
        <f t="shared" si="52"/>
        <v>photography</v>
      </c>
      <c r="T542" s="8" t="str">
        <f t="shared" si="53"/>
        <v>mobile games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0"/>
        <v>0.24205617977528091</v>
      </c>
      <c r="G543" t="s">
        <v>14</v>
      </c>
      <c r="H543" s="7">
        <f t="shared" si="51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48"/>
        <v>42165.208333333328</v>
      </c>
      <c r="O543" s="11">
        <f t="shared" si="49"/>
        <v>42191.208333333328</v>
      </c>
      <c r="P543" t="b">
        <v>0</v>
      </c>
      <c r="Q543" t="b">
        <v>0</v>
      </c>
      <c r="R543" t="s">
        <v>292</v>
      </c>
      <c r="S543" s="1" t="str">
        <f t="shared" si="52"/>
        <v>games</v>
      </c>
      <c r="T543" s="8" t="str">
        <f t="shared" si="53"/>
        <v>indie rock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0"/>
        <v>2.5064935064935064E-2</v>
      </c>
      <c r="G544" t="s">
        <v>14</v>
      </c>
      <c r="H544" s="7">
        <f t="shared" si="51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48"/>
        <v>42391.25</v>
      </c>
      <c r="O544" s="11">
        <f t="shared" si="49"/>
        <v>42421.25</v>
      </c>
      <c r="P544" t="b">
        <v>0</v>
      </c>
      <c r="Q544" t="b">
        <v>0</v>
      </c>
      <c r="R544" t="s">
        <v>60</v>
      </c>
      <c r="S544" s="1" t="str">
        <f t="shared" si="52"/>
        <v>music</v>
      </c>
      <c r="T544" s="8" t="str">
        <f t="shared" si="53"/>
        <v>video games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0"/>
        <v>0.1632979976442874</v>
      </c>
      <c r="G545" t="s">
        <v>14</v>
      </c>
      <c r="H545" s="7">
        <f t="shared" si="51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48"/>
        <v>41528.208333333336</v>
      </c>
      <c r="O545" s="11">
        <f t="shared" si="49"/>
        <v>41543.208333333336</v>
      </c>
      <c r="P545" t="b">
        <v>0</v>
      </c>
      <c r="Q545" t="b">
        <v>0</v>
      </c>
      <c r="R545" t="s">
        <v>89</v>
      </c>
      <c r="S545" s="1" t="str">
        <f t="shared" si="52"/>
        <v>games</v>
      </c>
      <c r="T545" s="8" t="str">
        <f t="shared" si="53"/>
        <v>rock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0"/>
        <v>2.7650000000000001</v>
      </c>
      <c r="G546" t="s">
        <v>20</v>
      </c>
      <c r="H546" s="7">
        <f t="shared" si="51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48"/>
        <v>42377.25</v>
      </c>
      <c r="O546" s="11">
        <f t="shared" si="49"/>
        <v>42390.25</v>
      </c>
      <c r="P546" t="b">
        <v>0</v>
      </c>
      <c r="Q546" t="b">
        <v>0</v>
      </c>
      <c r="R546" t="s">
        <v>23</v>
      </c>
      <c r="S546" s="1" t="str">
        <f t="shared" si="52"/>
        <v>music</v>
      </c>
      <c r="T546" s="8" t="str">
        <f t="shared" si="53"/>
        <v>plays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0"/>
        <v>0.88803571428571426</v>
      </c>
      <c r="G547" t="s">
        <v>14</v>
      </c>
      <c r="H547" s="7">
        <f t="shared" si="51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48"/>
        <v>43824.25</v>
      </c>
      <c r="O547" s="11">
        <f t="shared" si="49"/>
        <v>43844.25</v>
      </c>
      <c r="P547" t="b">
        <v>0</v>
      </c>
      <c r="Q547" t="b">
        <v>0</v>
      </c>
      <c r="R547" t="s">
        <v>33</v>
      </c>
      <c r="S547" s="1" t="str">
        <f t="shared" si="52"/>
        <v>theater</v>
      </c>
      <c r="T547" s="8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0"/>
        <v>1.6357142857142857</v>
      </c>
      <c r="G548" t="s">
        <v>20</v>
      </c>
      <c r="H548" s="7">
        <f t="shared" si="51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48"/>
        <v>43360.208333333328</v>
      </c>
      <c r="O548" s="11">
        <f t="shared" si="49"/>
        <v>43363.208333333328</v>
      </c>
      <c r="P548" t="b">
        <v>0</v>
      </c>
      <c r="Q548" t="b">
        <v>1</v>
      </c>
      <c r="R548" t="s">
        <v>33</v>
      </c>
      <c r="S548" s="1" t="str">
        <f t="shared" si="52"/>
        <v>theater</v>
      </c>
      <c r="T548" s="8" t="str">
        <f t="shared" si="53"/>
        <v>drama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0"/>
        <v>9.69</v>
      </c>
      <c r="G549" t="s">
        <v>20</v>
      </c>
      <c r="H549" s="7">
        <f t="shared" si="51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48"/>
        <v>42029.25</v>
      </c>
      <c r="O549" s="11">
        <f t="shared" si="49"/>
        <v>42041.25</v>
      </c>
      <c r="P549" t="b">
        <v>0</v>
      </c>
      <c r="Q549" t="b">
        <v>0</v>
      </c>
      <c r="R549" t="s">
        <v>53</v>
      </c>
      <c r="S549" s="1" t="str">
        <f t="shared" si="52"/>
        <v>film &amp; video</v>
      </c>
      <c r="T549" s="8" t="str">
        <f t="shared" si="53"/>
        <v>plays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0"/>
        <v>2.7091376701966716</v>
      </c>
      <c r="G550" t="s">
        <v>20</v>
      </c>
      <c r="H550" s="7">
        <f t="shared" si="51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48"/>
        <v>42461.208333333328</v>
      </c>
      <c r="O550" s="11">
        <f t="shared" si="49"/>
        <v>42474.208333333328</v>
      </c>
      <c r="P550" t="b">
        <v>0</v>
      </c>
      <c r="Q550" t="b">
        <v>0</v>
      </c>
      <c r="R550" t="s">
        <v>33</v>
      </c>
      <c r="S550" s="1" t="str">
        <f t="shared" si="52"/>
        <v>theater</v>
      </c>
      <c r="T550" s="8" t="str">
        <f t="shared" si="53"/>
        <v>wearables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0"/>
        <v>2.8421355932203389</v>
      </c>
      <c r="G551" t="s">
        <v>20</v>
      </c>
      <c r="H551" s="7">
        <f t="shared" si="51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48"/>
        <v>41422.208333333336</v>
      </c>
      <c r="O551" s="11">
        <f t="shared" si="49"/>
        <v>41431.208333333336</v>
      </c>
      <c r="P551" t="b">
        <v>0</v>
      </c>
      <c r="Q551" t="b">
        <v>0</v>
      </c>
      <c r="R551" t="s">
        <v>65</v>
      </c>
      <c r="S551" s="1" t="str">
        <f t="shared" si="52"/>
        <v>technology</v>
      </c>
      <c r="T551" s="8" t="str">
        <f t="shared" si="53"/>
        <v>indie rock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0"/>
        <v>0.04</v>
      </c>
      <c r="G552" t="s">
        <v>74</v>
      </c>
      <c r="H552" s="7">
        <f t="shared" si="51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48"/>
        <v>40968.25</v>
      </c>
      <c r="O552" s="11">
        <f t="shared" si="49"/>
        <v>40989.208333333336</v>
      </c>
      <c r="P552" t="b">
        <v>0</v>
      </c>
      <c r="Q552" t="b">
        <v>0</v>
      </c>
      <c r="R552" t="s">
        <v>60</v>
      </c>
      <c r="S552" s="1" t="str">
        <f t="shared" si="52"/>
        <v>music</v>
      </c>
      <c r="T552" s="8" t="str">
        <f t="shared" si="53"/>
        <v>web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0"/>
        <v>0.58632981676846196</v>
      </c>
      <c r="G553" t="s">
        <v>14</v>
      </c>
      <c r="H553" s="7">
        <f t="shared" si="51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48"/>
        <v>41993.25</v>
      </c>
      <c r="O553" s="11">
        <f t="shared" si="49"/>
        <v>42033.25</v>
      </c>
      <c r="P553" t="b">
        <v>0</v>
      </c>
      <c r="Q553" t="b">
        <v>1</v>
      </c>
      <c r="R553" t="s">
        <v>28</v>
      </c>
      <c r="S553" s="1" t="str">
        <f t="shared" si="52"/>
        <v>technology</v>
      </c>
      <c r="T553" s="8" t="str">
        <f t="shared" si="53"/>
        <v>plays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0"/>
        <v>0.98511111111111116</v>
      </c>
      <c r="G554" t="s">
        <v>14</v>
      </c>
      <c r="H554" s="7">
        <f t="shared" si="51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48"/>
        <v>42700.25</v>
      </c>
      <c r="O554" s="11">
        <f t="shared" si="49"/>
        <v>42702.25</v>
      </c>
      <c r="P554" t="b">
        <v>0</v>
      </c>
      <c r="Q554" t="b">
        <v>0</v>
      </c>
      <c r="R554" t="s">
        <v>33</v>
      </c>
      <c r="S554" s="1" t="str">
        <f t="shared" si="52"/>
        <v>theater</v>
      </c>
      <c r="T554" s="8" t="str">
        <f t="shared" si="53"/>
        <v>rock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0"/>
        <v>0.43975381008206332</v>
      </c>
      <c r="G555" t="s">
        <v>14</v>
      </c>
      <c r="H555" s="7">
        <f t="shared" si="51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48"/>
        <v>40545.25</v>
      </c>
      <c r="O555" s="11">
        <f t="shared" si="49"/>
        <v>40546.25</v>
      </c>
      <c r="P555" t="b">
        <v>0</v>
      </c>
      <c r="Q555" t="b">
        <v>0</v>
      </c>
      <c r="R555" t="s">
        <v>23</v>
      </c>
      <c r="S555" s="1" t="str">
        <f t="shared" si="52"/>
        <v>music</v>
      </c>
      <c r="T555" s="8" t="str">
        <f t="shared" si="53"/>
        <v>indie 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0"/>
        <v>1.5166315789473683</v>
      </c>
      <c r="G556" t="s">
        <v>20</v>
      </c>
      <c r="H556" s="7">
        <f t="shared" si="51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48"/>
        <v>42723.25</v>
      </c>
      <c r="O556" s="11">
        <f t="shared" si="49"/>
        <v>42729.25</v>
      </c>
      <c r="P556" t="b">
        <v>0</v>
      </c>
      <c r="Q556" t="b">
        <v>0</v>
      </c>
      <c r="R556" t="s">
        <v>60</v>
      </c>
      <c r="S556" s="1" t="str">
        <f t="shared" si="52"/>
        <v>music</v>
      </c>
      <c r="T556" s="8" t="str">
        <f t="shared" si="53"/>
        <v>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0"/>
        <v>2.2363492063492063</v>
      </c>
      <c r="G557" t="s">
        <v>20</v>
      </c>
      <c r="H557" s="7">
        <f t="shared" si="51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48"/>
        <v>41731.208333333336</v>
      </c>
      <c r="O557" s="11">
        <f t="shared" si="49"/>
        <v>41762.208333333336</v>
      </c>
      <c r="P557" t="b">
        <v>0</v>
      </c>
      <c r="Q557" t="b">
        <v>0</v>
      </c>
      <c r="R557" t="s">
        <v>23</v>
      </c>
      <c r="S557" s="1" t="str">
        <f t="shared" si="52"/>
        <v>music</v>
      </c>
      <c r="T557" s="8" t="str">
        <f t="shared" si="53"/>
        <v>translations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0"/>
        <v>2.3975</v>
      </c>
      <c r="G558" t="s">
        <v>20</v>
      </c>
      <c r="H558" s="7">
        <f t="shared" si="51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48"/>
        <v>40792.208333333336</v>
      </c>
      <c r="O558" s="11">
        <f t="shared" si="49"/>
        <v>40799.208333333336</v>
      </c>
      <c r="P558" t="b">
        <v>0</v>
      </c>
      <c r="Q558" t="b">
        <v>1</v>
      </c>
      <c r="R558" t="s">
        <v>206</v>
      </c>
      <c r="S558" s="1" t="str">
        <f t="shared" si="52"/>
        <v>publishing</v>
      </c>
      <c r="T558" s="8" t="str">
        <f t="shared" si="53"/>
        <v>science fiction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0"/>
        <v>1.9933333333333334</v>
      </c>
      <c r="G559" t="s">
        <v>20</v>
      </c>
      <c r="H559" s="7">
        <f t="shared" si="51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48"/>
        <v>42279.208333333328</v>
      </c>
      <c r="O559" s="11">
        <f t="shared" si="49"/>
        <v>42282.208333333328</v>
      </c>
      <c r="P559" t="b">
        <v>0</v>
      </c>
      <c r="Q559" t="b">
        <v>1</v>
      </c>
      <c r="R559" t="s">
        <v>474</v>
      </c>
      <c r="S559" s="1" t="str">
        <f t="shared" si="52"/>
        <v>film &amp; video</v>
      </c>
      <c r="T559" s="8" t="str">
        <f t="shared" si="53"/>
        <v>plays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0"/>
        <v>1.373448275862069</v>
      </c>
      <c r="G560" t="s">
        <v>20</v>
      </c>
      <c r="H560" s="7">
        <f t="shared" si="51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48"/>
        <v>42424.25</v>
      </c>
      <c r="O560" s="11">
        <f t="shared" si="49"/>
        <v>42467.208333333328</v>
      </c>
      <c r="P560" t="b">
        <v>0</v>
      </c>
      <c r="Q560" t="b">
        <v>0</v>
      </c>
      <c r="R560" t="s">
        <v>33</v>
      </c>
      <c r="S560" s="1" t="str">
        <f t="shared" si="52"/>
        <v>theater</v>
      </c>
      <c r="T560" s="8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0"/>
        <v>1.009696106362773</v>
      </c>
      <c r="G561" t="s">
        <v>20</v>
      </c>
      <c r="H561" s="7">
        <f t="shared" si="51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48"/>
        <v>42584.208333333328</v>
      </c>
      <c r="O561" s="11">
        <f t="shared" si="49"/>
        <v>42591.208333333328</v>
      </c>
      <c r="P561" t="b">
        <v>0</v>
      </c>
      <c r="Q561" t="b">
        <v>0</v>
      </c>
      <c r="R561" t="s">
        <v>33</v>
      </c>
      <c r="S561" s="1" t="str">
        <f t="shared" si="52"/>
        <v>theater</v>
      </c>
      <c r="T561" s="8" t="str">
        <f t="shared" si="53"/>
        <v>animation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0"/>
        <v>7.9416000000000002</v>
      </c>
      <c r="G562" t="s">
        <v>20</v>
      </c>
      <c r="H562" s="7">
        <f t="shared" si="51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48"/>
        <v>40865.25</v>
      </c>
      <c r="O562" s="11">
        <f t="shared" si="49"/>
        <v>40905.25</v>
      </c>
      <c r="P562" t="b">
        <v>0</v>
      </c>
      <c r="Q562" t="b">
        <v>0</v>
      </c>
      <c r="R562" t="s">
        <v>71</v>
      </c>
      <c r="S562" s="1" t="str">
        <f t="shared" si="52"/>
        <v>film &amp; video</v>
      </c>
      <c r="T562" s="8" t="str">
        <f t="shared" si="53"/>
        <v>plays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0"/>
        <v>3.6970000000000001</v>
      </c>
      <c r="G563" t="s">
        <v>20</v>
      </c>
      <c r="H563" s="7">
        <f t="shared" si="51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48"/>
        <v>40833.208333333336</v>
      </c>
      <c r="O563" s="11">
        <f t="shared" si="49"/>
        <v>40835.208333333336</v>
      </c>
      <c r="P563" t="b">
        <v>0</v>
      </c>
      <c r="Q563" t="b">
        <v>0</v>
      </c>
      <c r="R563" t="s">
        <v>33</v>
      </c>
      <c r="S563" s="1" t="str">
        <f t="shared" si="52"/>
        <v>theater</v>
      </c>
      <c r="T563" s="8" t="str">
        <f t="shared" si="53"/>
        <v>rock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0"/>
        <v>0.12818181818181817</v>
      </c>
      <c r="G564" t="s">
        <v>14</v>
      </c>
      <c r="H564" s="7">
        <f t="shared" si="51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48"/>
        <v>43536.208333333328</v>
      </c>
      <c r="O564" s="11">
        <f t="shared" si="49"/>
        <v>43538.208333333328</v>
      </c>
      <c r="P564" t="b">
        <v>0</v>
      </c>
      <c r="Q564" t="b">
        <v>0</v>
      </c>
      <c r="R564" t="s">
        <v>23</v>
      </c>
      <c r="S564" s="1" t="str">
        <f t="shared" si="52"/>
        <v>music</v>
      </c>
      <c r="T564" s="8" t="str">
        <f t="shared" si="53"/>
        <v>documentary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0"/>
        <v>1.3802702702702703</v>
      </c>
      <c r="G565" t="s">
        <v>20</v>
      </c>
      <c r="H565" s="7">
        <f t="shared" si="51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48"/>
        <v>43417.25</v>
      </c>
      <c r="O565" s="11">
        <f t="shared" si="49"/>
        <v>43437.25</v>
      </c>
      <c r="P565" t="b">
        <v>0</v>
      </c>
      <c r="Q565" t="b">
        <v>0</v>
      </c>
      <c r="R565" t="s">
        <v>42</v>
      </c>
      <c r="S565" s="1" t="str">
        <f t="shared" si="52"/>
        <v>film &amp; video</v>
      </c>
      <c r="T565" s="8" t="str">
        <f t="shared" si="53"/>
        <v>plays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0"/>
        <v>0.83813278008298753</v>
      </c>
      <c r="G566" t="s">
        <v>14</v>
      </c>
      <c r="H566" s="7">
        <f t="shared" si="51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48"/>
        <v>42078.208333333328</v>
      </c>
      <c r="O566" s="11">
        <f t="shared" si="49"/>
        <v>42086.208333333328</v>
      </c>
      <c r="P566" t="b">
        <v>0</v>
      </c>
      <c r="Q566" t="b">
        <v>0</v>
      </c>
      <c r="R566" t="s">
        <v>33</v>
      </c>
      <c r="S566" s="1" t="str">
        <f t="shared" si="52"/>
        <v>theater</v>
      </c>
      <c r="T566" s="8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0"/>
        <v>2.0460063224446787</v>
      </c>
      <c r="G567" t="s">
        <v>20</v>
      </c>
      <c r="H567" s="7">
        <f t="shared" si="51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48"/>
        <v>40862.25</v>
      </c>
      <c r="O567" s="11">
        <f t="shared" si="49"/>
        <v>40882.25</v>
      </c>
      <c r="P567" t="b">
        <v>0</v>
      </c>
      <c r="Q567" t="b">
        <v>0</v>
      </c>
      <c r="R567" t="s">
        <v>33</v>
      </c>
      <c r="S567" s="1" t="str">
        <f t="shared" si="52"/>
        <v>theater</v>
      </c>
      <c r="T567" s="8" t="str">
        <f t="shared" si="53"/>
        <v>electric music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0"/>
        <v>0.44344086021505374</v>
      </c>
      <c r="G568" t="s">
        <v>14</v>
      </c>
      <c r="H568" s="7">
        <f t="shared" si="51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48"/>
        <v>42424.25</v>
      </c>
      <c r="O568" s="11">
        <f t="shared" si="49"/>
        <v>42447.208333333328</v>
      </c>
      <c r="P568" t="b">
        <v>0</v>
      </c>
      <c r="Q568" t="b">
        <v>1</v>
      </c>
      <c r="R568" t="s">
        <v>50</v>
      </c>
      <c r="S568" s="1" t="str">
        <f t="shared" si="52"/>
        <v>music</v>
      </c>
      <c r="T568" s="8" t="str">
        <f t="shared" si="53"/>
        <v>rock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0"/>
        <v>2.1860294117647059</v>
      </c>
      <c r="G569" t="s">
        <v>20</v>
      </c>
      <c r="H569" s="7">
        <f t="shared" si="51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48"/>
        <v>41830.208333333336</v>
      </c>
      <c r="O569" s="11">
        <f t="shared" si="49"/>
        <v>41832.208333333336</v>
      </c>
      <c r="P569" t="b">
        <v>0</v>
      </c>
      <c r="Q569" t="b">
        <v>0</v>
      </c>
      <c r="R569" t="s">
        <v>23</v>
      </c>
      <c r="S569" s="1" t="str">
        <f t="shared" si="52"/>
        <v>music</v>
      </c>
      <c r="T569" s="8" t="str">
        <f t="shared" si="53"/>
        <v>plays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0"/>
        <v>1.8603314917127072</v>
      </c>
      <c r="G570" t="s">
        <v>20</v>
      </c>
      <c r="H570" s="7">
        <f t="shared" si="51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48"/>
        <v>40374.208333333336</v>
      </c>
      <c r="O570" s="11">
        <f t="shared" si="49"/>
        <v>40419.208333333336</v>
      </c>
      <c r="P570" t="b">
        <v>0</v>
      </c>
      <c r="Q570" t="b">
        <v>0</v>
      </c>
      <c r="R570" t="s">
        <v>33</v>
      </c>
      <c r="S570" s="1" t="str">
        <f t="shared" si="52"/>
        <v>theater</v>
      </c>
      <c r="T570" s="8" t="str">
        <f t="shared" si="53"/>
        <v>animation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0"/>
        <v>2.3733830845771142</v>
      </c>
      <c r="G571" t="s">
        <v>20</v>
      </c>
      <c r="H571" s="7">
        <f t="shared" si="51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48"/>
        <v>40554.25</v>
      </c>
      <c r="O571" s="11">
        <f t="shared" si="49"/>
        <v>40566.25</v>
      </c>
      <c r="P571" t="b">
        <v>0</v>
      </c>
      <c r="Q571" t="b">
        <v>0</v>
      </c>
      <c r="R571" t="s">
        <v>71</v>
      </c>
      <c r="S571" s="1" t="str">
        <f t="shared" si="52"/>
        <v>film &amp; video</v>
      </c>
      <c r="T571" s="8" t="str">
        <f t="shared" si="53"/>
        <v>rock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0"/>
        <v>3.0565384615384614</v>
      </c>
      <c r="G572" t="s">
        <v>20</v>
      </c>
      <c r="H572" s="7">
        <f t="shared" si="51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48"/>
        <v>41993.25</v>
      </c>
      <c r="O572" s="11">
        <f t="shared" si="49"/>
        <v>41999.25</v>
      </c>
      <c r="P572" t="b">
        <v>0</v>
      </c>
      <c r="Q572" t="b">
        <v>1</v>
      </c>
      <c r="R572" t="s">
        <v>23</v>
      </c>
      <c r="S572" s="1" t="str">
        <f t="shared" si="52"/>
        <v>music</v>
      </c>
      <c r="T572" s="8" t="str">
        <f t="shared" si="53"/>
        <v>shorts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0"/>
        <v>0.94142857142857139</v>
      </c>
      <c r="G573" t="s">
        <v>14</v>
      </c>
      <c r="H573" s="7">
        <f t="shared" si="51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48"/>
        <v>42174.208333333328</v>
      </c>
      <c r="O573" s="11">
        <f t="shared" si="49"/>
        <v>42221.208333333328</v>
      </c>
      <c r="P573" t="b">
        <v>0</v>
      </c>
      <c r="Q573" t="b">
        <v>0</v>
      </c>
      <c r="R573" t="s">
        <v>100</v>
      </c>
      <c r="S573" s="1" t="str">
        <f t="shared" si="52"/>
        <v>film &amp; video</v>
      </c>
      <c r="T573" s="8" t="str">
        <f t="shared" si="53"/>
        <v>rock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0"/>
        <v>0.54400000000000004</v>
      </c>
      <c r="G574" t="s">
        <v>74</v>
      </c>
      <c r="H574" s="7">
        <f t="shared" si="51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48"/>
        <v>42275.208333333328</v>
      </c>
      <c r="O574" s="11">
        <f t="shared" si="49"/>
        <v>42291.208333333328</v>
      </c>
      <c r="P574" t="b">
        <v>0</v>
      </c>
      <c r="Q574" t="b">
        <v>1</v>
      </c>
      <c r="R574" t="s">
        <v>23</v>
      </c>
      <c r="S574" s="1" t="str">
        <f t="shared" si="52"/>
        <v>music</v>
      </c>
      <c r="T574" s="8" t="str">
        <f t="shared" si="53"/>
        <v>audio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0"/>
        <v>1.1188059701492536</v>
      </c>
      <c r="G575" t="s">
        <v>20</v>
      </c>
      <c r="H575" s="7">
        <f t="shared" si="51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48"/>
        <v>41761.208333333336</v>
      </c>
      <c r="O575" s="11">
        <f t="shared" si="49"/>
        <v>41763.208333333336</v>
      </c>
      <c r="P575" t="b">
        <v>0</v>
      </c>
      <c r="Q575" t="b">
        <v>0</v>
      </c>
      <c r="R575" t="s">
        <v>1029</v>
      </c>
      <c r="S575" s="1" t="str">
        <f t="shared" si="52"/>
        <v>journalism</v>
      </c>
      <c r="T575" s="8" t="str">
        <f t="shared" si="53"/>
        <v>food trucks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0"/>
        <v>3.6914814814814814</v>
      </c>
      <c r="G576" t="s">
        <v>20</v>
      </c>
      <c r="H576" s="7">
        <f t="shared" si="51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48"/>
        <v>43806.25</v>
      </c>
      <c r="O576" s="11">
        <f t="shared" si="49"/>
        <v>43816.25</v>
      </c>
      <c r="P576" t="b">
        <v>0</v>
      </c>
      <c r="Q576" t="b">
        <v>1</v>
      </c>
      <c r="R576" t="s">
        <v>17</v>
      </c>
      <c r="S576" s="1" t="str">
        <f t="shared" si="52"/>
        <v>food</v>
      </c>
      <c r="T576" s="8" t="str">
        <f t="shared" si="53"/>
        <v>plays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0"/>
        <v>0.62930372148859548</v>
      </c>
      <c r="G577" t="s">
        <v>14</v>
      </c>
      <c r="H577" s="7">
        <f t="shared" si="51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48"/>
        <v>41779.208333333336</v>
      </c>
      <c r="O577" s="11">
        <f t="shared" si="49"/>
        <v>41782.208333333336</v>
      </c>
      <c r="P577" t="b">
        <v>0</v>
      </c>
      <c r="Q577" t="b">
        <v>1</v>
      </c>
      <c r="R577" t="s">
        <v>33</v>
      </c>
      <c r="S577" s="1" t="str">
        <f t="shared" si="52"/>
        <v>theater</v>
      </c>
      <c r="T577" s="8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0"/>
        <v>0.6492783505154639</v>
      </c>
      <c r="G578" t="s">
        <v>14</v>
      </c>
      <c r="H578" s="7">
        <f t="shared" si="51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54">(((L578/60)/60)/24)+DATE(1970,1,1)</f>
        <v>43040.208333333328</v>
      </c>
      <c r="O578" s="11">
        <f t="shared" ref="O578:O641" si="55">(((M578/60)/60)/24)+DATE(1970,1,1)</f>
        <v>43057.25</v>
      </c>
      <c r="P578" t="b">
        <v>0</v>
      </c>
      <c r="Q578" t="b">
        <v>0</v>
      </c>
      <c r="R578" t="s">
        <v>33</v>
      </c>
      <c r="S578" s="1" t="str">
        <f t="shared" si="52"/>
        <v>theater</v>
      </c>
      <c r="T578" s="8" t="str">
        <f t="shared" si="53"/>
        <v>jazz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6">E579/D579*100%</f>
        <v>0.18853658536585366</v>
      </c>
      <c r="G579" t="s">
        <v>74</v>
      </c>
      <c r="H579" s="7">
        <f t="shared" ref="H579:H642" si="57">AVERAGE(E579/I579)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54"/>
        <v>40613.25</v>
      </c>
      <c r="O579" s="11">
        <f t="shared" si="55"/>
        <v>40639.208333333336</v>
      </c>
      <c r="P579" t="b">
        <v>0</v>
      </c>
      <c r="Q579" t="b">
        <v>0</v>
      </c>
      <c r="R579" t="s">
        <v>159</v>
      </c>
      <c r="S579" s="1" t="str">
        <f t="shared" ref="S579:S642" si="58">LEFT(R579,(FIND("/",R579)-1))</f>
        <v>music</v>
      </c>
      <c r="T579" s="8" t="str">
        <f t="shared" ref="T579:T642" si="59">RIGHT(R580,LEN(R580)-(FIND("/",R580)))</f>
        <v>science fiction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6"/>
        <v>0.1675440414507772</v>
      </c>
      <c r="G580" t="s">
        <v>14</v>
      </c>
      <c r="H580" s="7">
        <f t="shared" si="5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54"/>
        <v>40878.25</v>
      </c>
      <c r="O580" s="11">
        <f t="shared" si="55"/>
        <v>40881.25</v>
      </c>
      <c r="P580" t="b">
        <v>0</v>
      </c>
      <c r="Q580" t="b">
        <v>0</v>
      </c>
      <c r="R580" t="s">
        <v>474</v>
      </c>
      <c r="S580" s="1" t="str">
        <f t="shared" si="58"/>
        <v>film &amp; video</v>
      </c>
      <c r="T580" s="8" t="str">
        <f t="shared" si="59"/>
        <v>jazz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6"/>
        <v>1.0111290322580646</v>
      </c>
      <c r="G581" t="s">
        <v>20</v>
      </c>
      <c r="H581" s="7">
        <f t="shared" si="5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54"/>
        <v>40762.208333333336</v>
      </c>
      <c r="O581" s="11">
        <f t="shared" si="55"/>
        <v>40774.208333333336</v>
      </c>
      <c r="P581" t="b">
        <v>0</v>
      </c>
      <c r="Q581" t="b">
        <v>0</v>
      </c>
      <c r="R581" t="s">
        <v>159</v>
      </c>
      <c r="S581" s="1" t="str">
        <f t="shared" si="58"/>
        <v>music</v>
      </c>
      <c r="T581" s="8" t="str">
        <f t="shared" si="59"/>
        <v>plays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6"/>
        <v>3.4150228310502282</v>
      </c>
      <c r="G582" t="s">
        <v>20</v>
      </c>
      <c r="H582" s="7">
        <f t="shared" si="5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54"/>
        <v>41696.25</v>
      </c>
      <c r="O582" s="11">
        <f t="shared" si="55"/>
        <v>41704.25</v>
      </c>
      <c r="P582" t="b">
        <v>0</v>
      </c>
      <c r="Q582" t="b">
        <v>0</v>
      </c>
      <c r="R582" t="s">
        <v>33</v>
      </c>
      <c r="S582" s="1" t="str">
        <f t="shared" si="58"/>
        <v>theater</v>
      </c>
      <c r="T582" s="8" t="str">
        <f t="shared" si="59"/>
        <v>web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6"/>
        <v>0.64016666666666666</v>
      </c>
      <c r="G583" t="s">
        <v>14</v>
      </c>
      <c r="H583" s="7">
        <f t="shared" si="5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54"/>
        <v>40662.208333333336</v>
      </c>
      <c r="O583" s="11">
        <f t="shared" si="55"/>
        <v>40677.208333333336</v>
      </c>
      <c r="P583" t="b">
        <v>0</v>
      </c>
      <c r="Q583" t="b">
        <v>0</v>
      </c>
      <c r="R583" t="s">
        <v>28</v>
      </c>
      <c r="S583" s="1" t="str">
        <f t="shared" si="58"/>
        <v>technology</v>
      </c>
      <c r="T583" s="8" t="str">
        <f t="shared" si="59"/>
        <v>video games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6"/>
        <v>0.5208045977011494</v>
      </c>
      <c r="G584" t="s">
        <v>14</v>
      </c>
      <c r="H584" s="7">
        <f t="shared" si="5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54"/>
        <v>42165.208333333328</v>
      </c>
      <c r="O584" s="11">
        <f t="shared" si="55"/>
        <v>42170.208333333328</v>
      </c>
      <c r="P584" t="b">
        <v>0</v>
      </c>
      <c r="Q584" t="b">
        <v>1</v>
      </c>
      <c r="R584" t="s">
        <v>89</v>
      </c>
      <c r="S584" s="1" t="str">
        <f t="shared" si="58"/>
        <v>games</v>
      </c>
      <c r="T584" s="8" t="str">
        <f t="shared" si="59"/>
        <v>documentary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6"/>
        <v>3.2240211640211642</v>
      </c>
      <c r="G585" t="s">
        <v>20</v>
      </c>
      <c r="H585" s="7">
        <f t="shared" si="5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54"/>
        <v>40959.25</v>
      </c>
      <c r="O585" s="11">
        <f t="shared" si="55"/>
        <v>40976.25</v>
      </c>
      <c r="P585" t="b">
        <v>0</v>
      </c>
      <c r="Q585" t="b">
        <v>0</v>
      </c>
      <c r="R585" t="s">
        <v>42</v>
      </c>
      <c r="S585" s="1" t="str">
        <f t="shared" si="58"/>
        <v>film &amp; video</v>
      </c>
      <c r="T585" s="8" t="str">
        <f t="shared" si="59"/>
        <v>web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6"/>
        <v>1.1950810185185186</v>
      </c>
      <c r="G586" t="s">
        <v>20</v>
      </c>
      <c r="H586" s="7">
        <f t="shared" si="5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54"/>
        <v>41024.208333333336</v>
      </c>
      <c r="O586" s="11">
        <f t="shared" si="55"/>
        <v>41038.208333333336</v>
      </c>
      <c r="P586" t="b">
        <v>0</v>
      </c>
      <c r="Q586" t="b">
        <v>0</v>
      </c>
      <c r="R586" t="s">
        <v>28</v>
      </c>
      <c r="S586" s="1" t="str">
        <f t="shared" si="58"/>
        <v>technology</v>
      </c>
      <c r="T586" s="8" t="str">
        <f t="shared" si="59"/>
        <v>translations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6"/>
        <v>1.4679775280898877</v>
      </c>
      <c r="G587" t="s">
        <v>20</v>
      </c>
      <c r="H587" s="7">
        <f t="shared" si="5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54"/>
        <v>40255.208333333336</v>
      </c>
      <c r="O587" s="11">
        <f t="shared" si="55"/>
        <v>40265.208333333336</v>
      </c>
      <c r="P587" t="b">
        <v>0</v>
      </c>
      <c r="Q587" t="b">
        <v>0</v>
      </c>
      <c r="R587" t="s">
        <v>206</v>
      </c>
      <c r="S587" s="1" t="str">
        <f t="shared" si="58"/>
        <v>publishing</v>
      </c>
      <c r="T587" s="8" t="str">
        <f t="shared" si="59"/>
        <v>rock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6"/>
        <v>9.5057142857142853</v>
      </c>
      <c r="G588" t="s">
        <v>20</v>
      </c>
      <c r="H588" s="7">
        <f t="shared" si="5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54"/>
        <v>40499.25</v>
      </c>
      <c r="O588" s="11">
        <f t="shared" si="55"/>
        <v>40518.25</v>
      </c>
      <c r="P588" t="b">
        <v>0</v>
      </c>
      <c r="Q588" t="b">
        <v>0</v>
      </c>
      <c r="R588" t="s">
        <v>23</v>
      </c>
      <c r="S588" s="1" t="str">
        <f t="shared" si="58"/>
        <v>music</v>
      </c>
      <c r="T588" s="8" t="str">
        <f t="shared" si="59"/>
        <v>food trucks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6"/>
        <v>0.72893617021276591</v>
      </c>
      <c r="G589" t="s">
        <v>14</v>
      </c>
      <c r="H589" s="7">
        <f t="shared" si="5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54"/>
        <v>43484.25</v>
      </c>
      <c r="O589" s="11">
        <f t="shared" si="55"/>
        <v>43536.208333333328</v>
      </c>
      <c r="P589" t="b">
        <v>0</v>
      </c>
      <c r="Q589" t="b">
        <v>1</v>
      </c>
      <c r="R589" t="s">
        <v>17</v>
      </c>
      <c r="S589" s="1" t="str">
        <f t="shared" si="58"/>
        <v>food</v>
      </c>
      <c r="T589" s="8" t="str">
        <f t="shared" si="59"/>
        <v>plays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6"/>
        <v>0.7900824873096447</v>
      </c>
      <c r="G590" t="s">
        <v>14</v>
      </c>
      <c r="H590" s="7">
        <f t="shared" si="5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54"/>
        <v>40262.208333333336</v>
      </c>
      <c r="O590" s="11">
        <f t="shared" si="55"/>
        <v>40293.208333333336</v>
      </c>
      <c r="P590" t="b">
        <v>0</v>
      </c>
      <c r="Q590" t="b">
        <v>0</v>
      </c>
      <c r="R590" t="s">
        <v>33</v>
      </c>
      <c r="S590" s="1" t="str">
        <f t="shared" si="58"/>
        <v>theater</v>
      </c>
      <c r="T590" s="8" t="str">
        <f t="shared" si="59"/>
        <v>documentary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6"/>
        <v>0.64721518987341775</v>
      </c>
      <c r="G591" t="s">
        <v>14</v>
      </c>
      <c r="H591" s="7">
        <f t="shared" si="5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54"/>
        <v>42190.208333333328</v>
      </c>
      <c r="O591" s="11">
        <f t="shared" si="55"/>
        <v>42197.208333333328</v>
      </c>
      <c r="P591" t="b">
        <v>0</v>
      </c>
      <c r="Q591" t="b">
        <v>0</v>
      </c>
      <c r="R591" t="s">
        <v>42</v>
      </c>
      <c r="S591" s="1" t="str">
        <f t="shared" si="58"/>
        <v>film &amp; video</v>
      </c>
      <c r="T591" s="8" t="str">
        <f t="shared" si="59"/>
        <v>radio &amp; podcasts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6"/>
        <v>0.82028169014084507</v>
      </c>
      <c r="G592" t="s">
        <v>14</v>
      </c>
      <c r="H592" s="7">
        <f t="shared" si="5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54"/>
        <v>41994.25</v>
      </c>
      <c r="O592" s="11">
        <f t="shared" si="55"/>
        <v>42005.25</v>
      </c>
      <c r="P592" t="b">
        <v>0</v>
      </c>
      <c r="Q592" t="b">
        <v>0</v>
      </c>
      <c r="R592" t="s">
        <v>133</v>
      </c>
      <c r="S592" s="1" t="str">
        <f t="shared" si="58"/>
        <v>publishing</v>
      </c>
      <c r="T592" s="8" t="str">
        <f t="shared" si="59"/>
        <v>video games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6"/>
        <v>10.376666666666667</v>
      </c>
      <c r="G593" t="s">
        <v>20</v>
      </c>
      <c r="H593" s="7">
        <f t="shared" si="5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54"/>
        <v>40373.208333333336</v>
      </c>
      <c r="O593" s="11">
        <f t="shared" si="55"/>
        <v>40383.208333333336</v>
      </c>
      <c r="P593" t="b">
        <v>0</v>
      </c>
      <c r="Q593" t="b">
        <v>0</v>
      </c>
      <c r="R593" t="s">
        <v>89</v>
      </c>
      <c r="S593" s="1" t="str">
        <f t="shared" si="58"/>
        <v>games</v>
      </c>
      <c r="T593" s="8" t="str">
        <f t="shared" si="59"/>
        <v>plays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6"/>
        <v>0.12910076530612244</v>
      </c>
      <c r="G594" t="s">
        <v>14</v>
      </c>
      <c r="H594" s="7">
        <f t="shared" si="5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54"/>
        <v>41789.208333333336</v>
      </c>
      <c r="O594" s="11">
        <f t="shared" si="55"/>
        <v>41798.208333333336</v>
      </c>
      <c r="P594" t="b">
        <v>0</v>
      </c>
      <c r="Q594" t="b">
        <v>0</v>
      </c>
      <c r="R594" t="s">
        <v>33</v>
      </c>
      <c r="S594" s="1" t="str">
        <f t="shared" si="58"/>
        <v>theater</v>
      </c>
      <c r="T594" s="8" t="str">
        <f t="shared" si="59"/>
        <v>animation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6"/>
        <v>1.5484210526315789</v>
      </c>
      <c r="G595" t="s">
        <v>20</v>
      </c>
      <c r="H595" s="7">
        <f t="shared" si="5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54"/>
        <v>41724.208333333336</v>
      </c>
      <c r="O595" s="11">
        <f t="shared" si="55"/>
        <v>41737.208333333336</v>
      </c>
      <c r="P595" t="b">
        <v>0</v>
      </c>
      <c r="Q595" t="b">
        <v>0</v>
      </c>
      <c r="R595" t="s">
        <v>71</v>
      </c>
      <c r="S595" s="1" t="str">
        <f t="shared" si="58"/>
        <v>film &amp; video</v>
      </c>
      <c r="T595" s="8" t="str">
        <f t="shared" si="59"/>
        <v>plays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6"/>
        <v>7.0991735537190084E-2</v>
      </c>
      <c r="G596" t="s">
        <v>14</v>
      </c>
      <c r="H596" s="7">
        <f t="shared" si="5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54"/>
        <v>42548.208333333328</v>
      </c>
      <c r="O596" s="11">
        <f t="shared" si="55"/>
        <v>42551.208333333328</v>
      </c>
      <c r="P596" t="b">
        <v>0</v>
      </c>
      <c r="Q596" t="b">
        <v>1</v>
      </c>
      <c r="R596" t="s">
        <v>33</v>
      </c>
      <c r="S596" s="1" t="str">
        <f t="shared" si="58"/>
        <v>theater</v>
      </c>
      <c r="T596" s="8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6"/>
        <v>2.0852773826458035</v>
      </c>
      <c r="G597" t="s">
        <v>20</v>
      </c>
      <c r="H597" s="7">
        <f t="shared" si="5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54"/>
        <v>40253.208333333336</v>
      </c>
      <c r="O597" s="11">
        <f t="shared" si="55"/>
        <v>40274.208333333336</v>
      </c>
      <c r="P597" t="b">
        <v>0</v>
      </c>
      <c r="Q597" t="b">
        <v>1</v>
      </c>
      <c r="R597" t="s">
        <v>33</v>
      </c>
      <c r="S597" s="1" t="str">
        <f t="shared" si="58"/>
        <v>theater</v>
      </c>
      <c r="T597" s="8" t="str">
        <f t="shared" si="59"/>
        <v>drama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6"/>
        <v>0.99683544303797467</v>
      </c>
      <c r="G598" t="s">
        <v>14</v>
      </c>
      <c r="H598" s="7">
        <f t="shared" si="5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54"/>
        <v>42434.25</v>
      </c>
      <c r="O598" s="11">
        <f t="shared" si="55"/>
        <v>42441.25</v>
      </c>
      <c r="P598" t="b">
        <v>0</v>
      </c>
      <c r="Q598" t="b">
        <v>1</v>
      </c>
      <c r="R598" t="s">
        <v>53</v>
      </c>
      <c r="S598" s="1" t="str">
        <f t="shared" si="58"/>
        <v>film &amp; video</v>
      </c>
      <c r="T598" s="8" t="str">
        <f t="shared" si="59"/>
        <v>plays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6"/>
        <v>2.0159756097560977</v>
      </c>
      <c r="G599" t="s">
        <v>20</v>
      </c>
      <c r="H599" s="7">
        <f t="shared" si="5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54"/>
        <v>43786.25</v>
      </c>
      <c r="O599" s="11">
        <f t="shared" si="55"/>
        <v>43804.25</v>
      </c>
      <c r="P599" t="b">
        <v>0</v>
      </c>
      <c r="Q599" t="b">
        <v>0</v>
      </c>
      <c r="R599" t="s">
        <v>33</v>
      </c>
      <c r="S599" s="1" t="str">
        <f t="shared" si="58"/>
        <v>theater</v>
      </c>
      <c r="T599" s="8" t="str">
        <f t="shared" si="59"/>
        <v>rock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6"/>
        <v>1.6209032258064515</v>
      </c>
      <c r="G600" t="s">
        <v>20</v>
      </c>
      <c r="H600" s="7">
        <f t="shared" si="5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54"/>
        <v>40344.208333333336</v>
      </c>
      <c r="O600" s="11">
        <f t="shared" si="55"/>
        <v>40373.208333333336</v>
      </c>
      <c r="P600" t="b">
        <v>0</v>
      </c>
      <c r="Q600" t="b">
        <v>0</v>
      </c>
      <c r="R600" t="s">
        <v>23</v>
      </c>
      <c r="S600" s="1" t="str">
        <f t="shared" si="58"/>
        <v>music</v>
      </c>
      <c r="T600" s="8" t="str">
        <f t="shared" si="59"/>
        <v>documentary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6"/>
        <v>3.6436208125445471E-2</v>
      </c>
      <c r="G601" t="s">
        <v>14</v>
      </c>
      <c r="H601" s="7">
        <f t="shared" si="5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54"/>
        <v>42047.25</v>
      </c>
      <c r="O601" s="11">
        <f t="shared" si="55"/>
        <v>42055.25</v>
      </c>
      <c r="P601" t="b">
        <v>0</v>
      </c>
      <c r="Q601" t="b">
        <v>0</v>
      </c>
      <c r="R601" t="s">
        <v>42</v>
      </c>
      <c r="S601" s="1" t="str">
        <f t="shared" si="58"/>
        <v>film &amp; video</v>
      </c>
      <c r="T601" s="8" t="str">
        <f t="shared" si="59"/>
        <v>food trucks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6"/>
        <v>0.05</v>
      </c>
      <c r="G602" t="s">
        <v>14</v>
      </c>
      <c r="H602" s="7">
        <f t="shared" si="5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54"/>
        <v>41485.208333333336</v>
      </c>
      <c r="O602" s="11">
        <f t="shared" si="55"/>
        <v>41497.208333333336</v>
      </c>
      <c r="P602" t="b">
        <v>0</v>
      </c>
      <c r="Q602" t="b">
        <v>0</v>
      </c>
      <c r="R602" t="s">
        <v>17</v>
      </c>
      <c r="S602" s="1" t="str">
        <f t="shared" si="58"/>
        <v>food</v>
      </c>
      <c r="T602" s="8" t="str">
        <f t="shared" si="59"/>
        <v>wearables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6"/>
        <v>2.0663492063492064</v>
      </c>
      <c r="G603" t="s">
        <v>20</v>
      </c>
      <c r="H603" s="7">
        <f t="shared" si="5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54"/>
        <v>41789.208333333336</v>
      </c>
      <c r="O603" s="11">
        <f t="shared" si="55"/>
        <v>41806.208333333336</v>
      </c>
      <c r="P603" t="b">
        <v>1</v>
      </c>
      <c r="Q603" t="b">
        <v>0</v>
      </c>
      <c r="R603" t="s">
        <v>65</v>
      </c>
      <c r="S603" s="1" t="str">
        <f t="shared" si="58"/>
        <v>technology</v>
      </c>
      <c r="T603" s="8" t="str">
        <f t="shared" si="59"/>
        <v>plays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6"/>
        <v>1.2823628691983122</v>
      </c>
      <c r="G604" t="s">
        <v>20</v>
      </c>
      <c r="H604" s="7">
        <f t="shared" si="5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54"/>
        <v>42160.208333333328</v>
      </c>
      <c r="O604" s="11">
        <f t="shared" si="55"/>
        <v>42171.208333333328</v>
      </c>
      <c r="P604" t="b">
        <v>0</v>
      </c>
      <c r="Q604" t="b">
        <v>0</v>
      </c>
      <c r="R604" t="s">
        <v>33</v>
      </c>
      <c r="S604" s="1" t="str">
        <f t="shared" si="58"/>
        <v>theater</v>
      </c>
      <c r="T604" s="8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6"/>
        <v>1.1966037735849056</v>
      </c>
      <c r="G605" t="s">
        <v>20</v>
      </c>
      <c r="H605" s="7">
        <f t="shared" si="5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54"/>
        <v>43573.208333333328</v>
      </c>
      <c r="O605" s="11">
        <f t="shared" si="55"/>
        <v>43600.208333333328</v>
      </c>
      <c r="P605" t="b">
        <v>0</v>
      </c>
      <c r="Q605" t="b">
        <v>0</v>
      </c>
      <c r="R605" t="s">
        <v>33</v>
      </c>
      <c r="S605" s="1" t="str">
        <f t="shared" si="58"/>
        <v>theater</v>
      </c>
      <c r="T605" s="8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6"/>
        <v>1.7073055242390078</v>
      </c>
      <c r="G606" t="s">
        <v>20</v>
      </c>
      <c r="H606" s="7">
        <f t="shared" si="5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54"/>
        <v>40565.25</v>
      </c>
      <c r="O606" s="11">
        <f t="shared" si="55"/>
        <v>40586.25</v>
      </c>
      <c r="P606" t="b">
        <v>0</v>
      </c>
      <c r="Q606" t="b">
        <v>0</v>
      </c>
      <c r="R606" t="s">
        <v>33</v>
      </c>
      <c r="S606" s="1" t="str">
        <f t="shared" si="58"/>
        <v>theater</v>
      </c>
      <c r="T606" s="8" t="str">
        <f t="shared" si="59"/>
        <v>nonfiction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6"/>
        <v>1.8721212121212121</v>
      </c>
      <c r="G607" t="s">
        <v>20</v>
      </c>
      <c r="H607" s="7">
        <f t="shared" si="5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54"/>
        <v>42280.208333333328</v>
      </c>
      <c r="O607" s="11">
        <f t="shared" si="55"/>
        <v>42321.25</v>
      </c>
      <c r="P607" t="b">
        <v>0</v>
      </c>
      <c r="Q607" t="b">
        <v>0</v>
      </c>
      <c r="R607" t="s">
        <v>68</v>
      </c>
      <c r="S607" s="1" t="str">
        <f t="shared" si="58"/>
        <v>publishing</v>
      </c>
      <c r="T607" s="8" t="str">
        <f t="shared" si="59"/>
        <v>rock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6"/>
        <v>1.8838235294117647</v>
      </c>
      <c r="G608" t="s">
        <v>20</v>
      </c>
      <c r="H608" s="7">
        <f t="shared" si="5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54"/>
        <v>42436.25</v>
      </c>
      <c r="O608" s="11">
        <f t="shared" si="55"/>
        <v>42447.208333333328</v>
      </c>
      <c r="P608" t="b">
        <v>0</v>
      </c>
      <c r="Q608" t="b">
        <v>0</v>
      </c>
      <c r="R608" t="s">
        <v>23</v>
      </c>
      <c r="S608" s="1" t="str">
        <f t="shared" si="58"/>
        <v>music</v>
      </c>
      <c r="T608" s="8" t="str">
        <f t="shared" si="59"/>
        <v>food trucks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6"/>
        <v>1.3129869186046512</v>
      </c>
      <c r="G609" t="s">
        <v>20</v>
      </c>
      <c r="H609" s="7">
        <f t="shared" si="5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54"/>
        <v>41721.208333333336</v>
      </c>
      <c r="O609" s="11">
        <f t="shared" si="55"/>
        <v>41723.208333333336</v>
      </c>
      <c r="P609" t="b">
        <v>0</v>
      </c>
      <c r="Q609" t="b">
        <v>0</v>
      </c>
      <c r="R609" t="s">
        <v>17</v>
      </c>
      <c r="S609" s="1" t="str">
        <f t="shared" si="58"/>
        <v>food</v>
      </c>
      <c r="T609" s="8" t="str">
        <f t="shared" si="59"/>
        <v>jazz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6"/>
        <v>2.8397435897435899</v>
      </c>
      <c r="G610" t="s">
        <v>20</v>
      </c>
      <c r="H610" s="7">
        <f t="shared" si="5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54"/>
        <v>43530.25</v>
      </c>
      <c r="O610" s="11">
        <f t="shared" si="55"/>
        <v>43534.25</v>
      </c>
      <c r="P610" t="b">
        <v>0</v>
      </c>
      <c r="Q610" t="b">
        <v>1</v>
      </c>
      <c r="R610" t="s">
        <v>159</v>
      </c>
      <c r="S610" s="1" t="str">
        <f t="shared" si="58"/>
        <v>music</v>
      </c>
      <c r="T610" s="8" t="str">
        <f t="shared" si="59"/>
        <v>science fiction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6"/>
        <v>1.2041999999999999</v>
      </c>
      <c r="G611" t="s">
        <v>20</v>
      </c>
      <c r="H611" s="7">
        <f t="shared" si="5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54"/>
        <v>43481.25</v>
      </c>
      <c r="O611" s="11">
        <f t="shared" si="55"/>
        <v>43498.25</v>
      </c>
      <c r="P611" t="b">
        <v>0</v>
      </c>
      <c r="Q611" t="b">
        <v>0</v>
      </c>
      <c r="R611" t="s">
        <v>474</v>
      </c>
      <c r="S611" s="1" t="str">
        <f t="shared" si="58"/>
        <v>film &amp; video</v>
      </c>
      <c r="T611" s="8" t="str">
        <f t="shared" si="59"/>
        <v>plays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6"/>
        <v>4.1905607476635511</v>
      </c>
      <c r="G612" t="s">
        <v>20</v>
      </c>
      <c r="H612" s="7">
        <f t="shared" si="5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54"/>
        <v>41259.25</v>
      </c>
      <c r="O612" s="11">
        <f t="shared" si="55"/>
        <v>41273.25</v>
      </c>
      <c r="P612" t="b">
        <v>0</v>
      </c>
      <c r="Q612" t="b">
        <v>0</v>
      </c>
      <c r="R612" t="s">
        <v>33</v>
      </c>
      <c r="S612" s="1" t="str">
        <f t="shared" si="58"/>
        <v>theater</v>
      </c>
      <c r="T612" s="8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6"/>
        <v>0.13853658536585367</v>
      </c>
      <c r="G613" t="s">
        <v>74</v>
      </c>
      <c r="H613" s="7">
        <f t="shared" si="5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54"/>
        <v>41480.208333333336</v>
      </c>
      <c r="O613" s="11">
        <f t="shared" si="55"/>
        <v>41492.208333333336</v>
      </c>
      <c r="P613" t="b">
        <v>0</v>
      </c>
      <c r="Q613" t="b">
        <v>0</v>
      </c>
      <c r="R613" t="s">
        <v>33</v>
      </c>
      <c r="S613" s="1" t="str">
        <f t="shared" si="58"/>
        <v>theater</v>
      </c>
      <c r="T613" s="8" t="str">
        <f t="shared" si="59"/>
        <v>electric music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6"/>
        <v>1.3943548387096774</v>
      </c>
      <c r="G614" t="s">
        <v>20</v>
      </c>
      <c r="H614" s="7">
        <f t="shared" si="5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54"/>
        <v>40474.208333333336</v>
      </c>
      <c r="O614" s="11">
        <f t="shared" si="55"/>
        <v>40497.25</v>
      </c>
      <c r="P614" t="b">
        <v>0</v>
      </c>
      <c r="Q614" t="b">
        <v>0</v>
      </c>
      <c r="R614" t="s">
        <v>50</v>
      </c>
      <c r="S614" s="1" t="str">
        <f t="shared" si="58"/>
        <v>music</v>
      </c>
      <c r="T614" s="8" t="str">
        <f t="shared" si="59"/>
        <v>plays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6"/>
        <v>1.74</v>
      </c>
      <c r="G615" t="s">
        <v>20</v>
      </c>
      <c r="H615" s="7">
        <f t="shared" si="5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54"/>
        <v>42973.208333333328</v>
      </c>
      <c r="O615" s="11">
        <f t="shared" si="55"/>
        <v>42982.208333333328</v>
      </c>
      <c r="P615" t="b">
        <v>0</v>
      </c>
      <c r="Q615" t="b">
        <v>0</v>
      </c>
      <c r="R615" t="s">
        <v>33</v>
      </c>
      <c r="S615" s="1" t="str">
        <f t="shared" si="58"/>
        <v>theater</v>
      </c>
      <c r="T615" s="8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6"/>
        <v>1.5549056603773586</v>
      </c>
      <c r="G616" t="s">
        <v>20</v>
      </c>
      <c r="H616" s="7">
        <f t="shared" si="5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54"/>
        <v>42746.25</v>
      </c>
      <c r="O616" s="11">
        <f t="shared" si="55"/>
        <v>42764.25</v>
      </c>
      <c r="P616" t="b">
        <v>0</v>
      </c>
      <c r="Q616" t="b">
        <v>0</v>
      </c>
      <c r="R616" t="s">
        <v>33</v>
      </c>
      <c r="S616" s="1" t="str">
        <f t="shared" si="58"/>
        <v>theater</v>
      </c>
      <c r="T616" s="8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6"/>
        <v>1.7044705882352942</v>
      </c>
      <c r="G617" t="s">
        <v>20</v>
      </c>
      <c r="H617" s="7">
        <f t="shared" si="5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54"/>
        <v>42489.208333333328</v>
      </c>
      <c r="O617" s="11">
        <f t="shared" si="55"/>
        <v>42499.208333333328</v>
      </c>
      <c r="P617" t="b">
        <v>0</v>
      </c>
      <c r="Q617" t="b">
        <v>0</v>
      </c>
      <c r="R617" t="s">
        <v>33</v>
      </c>
      <c r="S617" s="1" t="str">
        <f t="shared" si="58"/>
        <v>theater</v>
      </c>
      <c r="T617" s="8" t="str">
        <f t="shared" si="59"/>
        <v>indie rock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6"/>
        <v>1.8951562500000001</v>
      </c>
      <c r="G618" t="s">
        <v>20</v>
      </c>
      <c r="H618" s="7">
        <f t="shared" si="5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54"/>
        <v>41537.208333333336</v>
      </c>
      <c r="O618" s="11">
        <f t="shared" si="55"/>
        <v>41538.208333333336</v>
      </c>
      <c r="P618" t="b">
        <v>0</v>
      </c>
      <c r="Q618" t="b">
        <v>1</v>
      </c>
      <c r="R618" t="s">
        <v>60</v>
      </c>
      <c r="S618" s="1" t="str">
        <f t="shared" si="58"/>
        <v>music</v>
      </c>
      <c r="T618" s="8" t="str">
        <f t="shared" si="59"/>
        <v>plays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6"/>
        <v>2.4971428571428573</v>
      </c>
      <c r="G619" t="s">
        <v>20</v>
      </c>
      <c r="H619" s="7">
        <f t="shared" si="5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54"/>
        <v>41794.208333333336</v>
      </c>
      <c r="O619" s="11">
        <f t="shared" si="55"/>
        <v>41804.208333333336</v>
      </c>
      <c r="P619" t="b">
        <v>0</v>
      </c>
      <c r="Q619" t="b">
        <v>0</v>
      </c>
      <c r="R619" t="s">
        <v>33</v>
      </c>
      <c r="S619" s="1" t="str">
        <f t="shared" si="58"/>
        <v>theater</v>
      </c>
      <c r="T619" s="8" t="str">
        <f t="shared" si="59"/>
        <v>nonfiction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6"/>
        <v>0.48860523665659616</v>
      </c>
      <c r="G620" t="s">
        <v>14</v>
      </c>
      <c r="H620" s="7">
        <f t="shared" si="5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54"/>
        <v>41396.208333333336</v>
      </c>
      <c r="O620" s="11">
        <f t="shared" si="55"/>
        <v>41417.208333333336</v>
      </c>
      <c r="P620" t="b">
        <v>0</v>
      </c>
      <c r="Q620" t="b">
        <v>0</v>
      </c>
      <c r="R620" t="s">
        <v>68</v>
      </c>
      <c r="S620" s="1" t="str">
        <f t="shared" si="58"/>
        <v>publishing</v>
      </c>
      <c r="T620" s="8" t="str">
        <f t="shared" si="59"/>
        <v>plays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6"/>
        <v>0.28461970393057684</v>
      </c>
      <c r="G621" t="s">
        <v>14</v>
      </c>
      <c r="H621" s="7">
        <f t="shared" si="5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54"/>
        <v>40669.208333333336</v>
      </c>
      <c r="O621" s="11">
        <f t="shared" si="55"/>
        <v>40670.208333333336</v>
      </c>
      <c r="P621" t="b">
        <v>1</v>
      </c>
      <c r="Q621" t="b">
        <v>1</v>
      </c>
      <c r="R621" t="s">
        <v>33</v>
      </c>
      <c r="S621" s="1" t="str">
        <f t="shared" si="58"/>
        <v>theater</v>
      </c>
      <c r="T621" s="8" t="str">
        <f t="shared" si="59"/>
        <v>photography books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6"/>
        <v>2.6802325581395348</v>
      </c>
      <c r="G622" t="s">
        <v>20</v>
      </c>
      <c r="H622" s="7">
        <f t="shared" si="5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54"/>
        <v>42559.208333333328</v>
      </c>
      <c r="O622" s="11">
        <f t="shared" si="55"/>
        <v>42563.208333333328</v>
      </c>
      <c r="P622" t="b">
        <v>0</v>
      </c>
      <c r="Q622" t="b">
        <v>0</v>
      </c>
      <c r="R622" t="s">
        <v>122</v>
      </c>
      <c r="S622" s="1" t="str">
        <f t="shared" si="58"/>
        <v>photography</v>
      </c>
      <c r="T622" s="8" t="str">
        <f t="shared" si="59"/>
        <v>plays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6"/>
        <v>6.1980078125000002</v>
      </c>
      <c r="G623" t="s">
        <v>20</v>
      </c>
      <c r="H623" s="7">
        <f t="shared" si="5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54"/>
        <v>42626.208333333328</v>
      </c>
      <c r="O623" s="11">
        <f t="shared" si="55"/>
        <v>42631.208333333328</v>
      </c>
      <c r="P623" t="b">
        <v>0</v>
      </c>
      <c r="Q623" t="b">
        <v>0</v>
      </c>
      <c r="R623" t="s">
        <v>33</v>
      </c>
      <c r="S623" s="1" t="str">
        <f t="shared" si="58"/>
        <v>theater</v>
      </c>
      <c r="T623" s="8" t="str">
        <f t="shared" si="59"/>
        <v>indie rock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6"/>
        <v>3.1301587301587303E-2</v>
      </c>
      <c r="G624" t="s">
        <v>14</v>
      </c>
      <c r="H624" s="7">
        <f t="shared" si="5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54"/>
        <v>43205.208333333328</v>
      </c>
      <c r="O624" s="11">
        <f t="shared" si="55"/>
        <v>43231.208333333328</v>
      </c>
      <c r="P624" t="b">
        <v>0</v>
      </c>
      <c r="Q624" t="b">
        <v>0</v>
      </c>
      <c r="R624" t="s">
        <v>60</v>
      </c>
      <c r="S624" s="1" t="str">
        <f t="shared" si="58"/>
        <v>music</v>
      </c>
      <c r="T624" s="8" t="str">
        <f t="shared" si="59"/>
        <v>plays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6"/>
        <v>1.5992152704135738</v>
      </c>
      <c r="G625" t="s">
        <v>20</v>
      </c>
      <c r="H625" s="7">
        <f t="shared" si="5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54"/>
        <v>42201.208333333328</v>
      </c>
      <c r="O625" s="11">
        <f t="shared" si="55"/>
        <v>42206.208333333328</v>
      </c>
      <c r="P625" t="b">
        <v>0</v>
      </c>
      <c r="Q625" t="b">
        <v>0</v>
      </c>
      <c r="R625" t="s">
        <v>33</v>
      </c>
      <c r="S625" s="1" t="str">
        <f t="shared" si="58"/>
        <v>theater</v>
      </c>
      <c r="T625" s="8" t="str">
        <f t="shared" si="59"/>
        <v>photography books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6"/>
        <v>2.793921568627451</v>
      </c>
      <c r="G626" t="s">
        <v>20</v>
      </c>
      <c r="H626" s="7">
        <f t="shared" si="5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54"/>
        <v>42029.25</v>
      </c>
      <c r="O626" s="11">
        <f t="shared" si="55"/>
        <v>42035.25</v>
      </c>
      <c r="P626" t="b">
        <v>0</v>
      </c>
      <c r="Q626" t="b">
        <v>0</v>
      </c>
      <c r="R626" t="s">
        <v>122</v>
      </c>
      <c r="S626" s="1" t="str">
        <f t="shared" si="58"/>
        <v>photography</v>
      </c>
      <c r="T626" s="8" t="str">
        <f t="shared" si="59"/>
        <v>plays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6"/>
        <v>0.77373333333333338</v>
      </c>
      <c r="G627" t="s">
        <v>14</v>
      </c>
      <c r="H627" s="7">
        <f t="shared" si="5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54"/>
        <v>43857.25</v>
      </c>
      <c r="O627" s="11">
        <f t="shared" si="55"/>
        <v>43871.25</v>
      </c>
      <c r="P627" t="b">
        <v>0</v>
      </c>
      <c r="Q627" t="b">
        <v>0</v>
      </c>
      <c r="R627" t="s">
        <v>33</v>
      </c>
      <c r="S627" s="1" t="str">
        <f t="shared" si="58"/>
        <v>theater</v>
      </c>
      <c r="T627" s="8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6"/>
        <v>2.0632812500000002</v>
      </c>
      <c r="G628" t="s">
        <v>20</v>
      </c>
      <c r="H628" s="7">
        <f t="shared" si="5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54"/>
        <v>40449.208333333336</v>
      </c>
      <c r="O628" s="11">
        <f t="shared" si="55"/>
        <v>40458.208333333336</v>
      </c>
      <c r="P628" t="b">
        <v>0</v>
      </c>
      <c r="Q628" t="b">
        <v>1</v>
      </c>
      <c r="R628" t="s">
        <v>33</v>
      </c>
      <c r="S628" s="1" t="str">
        <f t="shared" si="58"/>
        <v>theater</v>
      </c>
      <c r="T628" s="8" t="str">
        <f t="shared" si="59"/>
        <v>food trucks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6"/>
        <v>6.9424999999999999</v>
      </c>
      <c r="G629" t="s">
        <v>20</v>
      </c>
      <c r="H629" s="7">
        <f t="shared" si="5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54"/>
        <v>40345.208333333336</v>
      </c>
      <c r="O629" s="11">
        <f t="shared" si="55"/>
        <v>40369.208333333336</v>
      </c>
      <c r="P629" t="b">
        <v>1</v>
      </c>
      <c r="Q629" t="b">
        <v>0</v>
      </c>
      <c r="R629" t="s">
        <v>17</v>
      </c>
      <c r="S629" s="1" t="str">
        <f t="shared" si="58"/>
        <v>food</v>
      </c>
      <c r="T629" s="8" t="str">
        <f t="shared" si="59"/>
        <v>indie rock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6"/>
        <v>1.5178947368421052</v>
      </c>
      <c r="G630" t="s">
        <v>20</v>
      </c>
      <c r="H630" s="7">
        <f t="shared" si="5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54"/>
        <v>40455.208333333336</v>
      </c>
      <c r="O630" s="11">
        <f t="shared" si="55"/>
        <v>40458.208333333336</v>
      </c>
      <c r="P630" t="b">
        <v>0</v>
      </c>
      <c r="Q630" t="b">
        <v>0</v>
      </c>
      <c r="R630" t="s">
        <v>60</v>
      </c>
      <c r="S630" s="1" t="str">
        <f t="shared" si="58"/>
        <v>music</v>
      </c>
      <c r="T630" s="8" t="str">
        <f t="shared" si="59"/>
        <v>plays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6"/>
        <v>0.64582072176949945</v>
      </c>
      <c r="G631" t="s">
        <v>14</v>
      </c>
      <c r="H631" s="7">
        <f t="shared" si="5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54"/>
        <v>42557.208333333328</v>
      </c>
      <c r="O631" s="11">
        <f t="shared" si="55"/>
        <v>42559.208333333328</v>
      </c>
      <c r="P631" t="b">
        <v>0</v>
      </c>
      <c r="Q631" t="b">
        <v>1</v>
      </c>
      <c r="R631" t="s">
        <v>33</v>
      </c>
      <c r="S631" s="1" t="str">
        <f t="shared" si="58"/>
        <v>theater</v>
      </c>
      <c r="T631" s="8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6"/>
        <v>0.62873684210526315</v>
      </c>
      <c r="G632" t="s">
        <v>74</v>
      </c>
      <c r="H632" s="7">
        <f t="shared" si="5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54"/>
        <v>43586.208333333328</v>
      </c>
      <c r="O632" s="11">
        <f t="shared" si="55"/>
        <v>43597.208333333328</v>
      </c>
      <c r="P632" t="b">
        <v>0</v>
      </c>
      <c r="Q632" t="b">
        <v>1</v>
      </c>
      <c r="R632" t="s">
        <v>33</v>
      </c>
      <c r="S632" s="1" t="str">
        <f t="shared" si="58"/>
        <v>theater</v>
      </c>
      <c r="T632" s="8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6"/>
        <v>3.1039864864864866</v>
      </c>
      <c r="G633" t="s">
        <v>20</v>
      </c>
      <c r="H633" s="7">
        <f t="shared" si="5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54"/>
        <v>43550.208333333328</v>
      </c>
      <c r="O633" s="11">
        <f t="shared" si="55"/>
        <v>43554.208333333328</v>
      </c>
      <c r="P633" t="b">
        <v>0</v>
      </c>
      <c r="Q633" t="b">
        <v>0</v>
      </c>
      <c r="R633" t="s">
        <v>33</v>
      </c>
      <c r="S633" s="1" t="str">
        <f t="shared" si="58"/>
        <v>theater</v>
      </c>
      <c r="T633" s="8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6"/>
        <v>0.42859916782246882</v>
      </c>
      <c r="G634" t="s">
        <v>47</v>
      </c>
      <c r="H634" s="7">
        <f t="shared" si="5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54"/>
        <v>41945.208333333336</v>
      </c>
      <c r="O634" s="11">
        <f t="shared" si="55"/>
        <v>41963.25</v>
      </c>
      <c r="P634" t="b">
        <v>0</v>
      </c>
      <c r="Q634" t="b">
        <v>0</v>
      </c>
      <c r="R634" t="s">
        <v>33</v>
      </c>
      <c r="S634" s="1" t="str">
        <f t="shared" si="58"/>
        <v>theater</v>
      </c>
      <c r="T634" s="8" t="str">
        <f t="shared" si="59"/>
        <v>animation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6"/>
        <v>0.83119402985074631</v>
      </c>
      <c r="G635" t="s">
        <v>14</v>
      </c>
      <c r="H635" s="7">
        <f t="shared" si="5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54"/>
        <v>42315.25</v>
      </c>
      <c r="O635" s="11">
        <f t="shared" si="55"/>
        <v>42319.25</v>
      </c>
      <c r="P635" t="b">
        <v>0</v>
      </c>
      <c r="Q635" t="b">
        <v>0</v>
      </c>
      <c r="R635" t="s">
        <v>71</v>
      </c>
      <c r="S635" s="1" t="str">
        <f t="shared" si="58"/>
        <v>film &amp; video</v>
      </c>
      <c r="T635" s="8" t="str">
        <f t="shared" si="59"/>
        <v>television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6"/>
        <v>0.78531302876480547</v>
      </c>
      <c r="G636" t="s">
        <v>74</v>
      </c>
      <c r="H636" s="7">
        <f t="shared" si="5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54"/>
        <v>42819.208333333328</v>
      </c>
      <c r="O636" s="11">
        <f t="shared" si="55"/>
        <v>42833.208333333328</v>
      </c>
      <c r="P636" t="b">
        <v>0</v>
      </c>
      <c r="Q636" t="b">
        <v>0</v>
      </c>
      <c r="R636" t="s">
        <v>269</v>
      </c>
      <c r="S636" s="1" t="str">
        <f t="shared" si="58"/>
        <v>film &amp; video</v>
      </c>
      <c r="T636" s="8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6"/>
        <v>1.1409352517985611</v>
      </c>
      <c r="G637" t="s">
        <v>20</v>
      </c>
      <c r="H637" s="7">
        <f t="shared" si="5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54"/>
        <v>41314.25</v>
      </c>
      <c r="O637" s="11">
        <f t="shared" si="55"/>
        <v>41346.208333333336</v>
      </c>
      <c r="P637" t="b">
        <v>0</v>
      </c>
      <c r="Q637" t="b">
        <v>0</v>
      </c>
      <c r="R637" t="s">
        <v>269</v>
      </c>
      <c r="S637" s="1" t="str">
        <f t="shared" si="58"/>
        <v>film &amp; video</v>
      </c>
      <c r="T637" s="8" t="str">
        <f t="shared" si="59"/>
        <v>animation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6"/>
        <v>0.64537683358624176</v>
      </c>
      <c r="G638" t="s">
        <v>14</v>
      </c>
      <c r="H638" s="7">
        <f t="shared" si="5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54"/>
        <v>40926.25</v>
      </c>
      <c r="O638" s="11">
        <f t="shared" si="55"/>
        <v>40971.25</v>
      </c>
      <c r="P638" t="b">
        <v>0</v>
      </c>
      <c r="Q638" t="b">
        <v>1</v>
      </c>
      <c r="R638" t="s">
        <v>71</v>
      </c>
      <c r="S638" s="1" t="str">
        <f t="shared" si="58"/>
        <v>film &amp; video</v>
      </c>
      <c r="T638" s="8" t="str">
        <f t="shared" si="59"/>
        <v>plays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6"/>
        <v>0.79411764705882348</v>
      </c>
      <c r="G639" t="s">
        <v>14</v>
      </c>
      <c r="H639" s="7">
        <f t="shared" si="5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54"/>
        <v>42688.25</v>
      </c>
      <c r="O639" s="11">
        <f t="shared" si="55"/>
        <v>42696.25</v>
      </c>
      <c r="P639" t="b">
        <v>0</v>
      </c>
      <c r="Q639" t="b">
        <v>0</v>
      </c>
      <c r="R639" t="s">
        <v>33</v>
      </c>
      <c r="S639" s="1" t="str">
        <f t="shared" si="58"/>
        <v>theater</v>
      </c>
      <c r="T639" s="8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6"/>
        <v>0.11419117647058824</v>
      </c>
      <c r="G640" t="s">
        <v>14</v>
      </c>
      <c r="H640" s="7">
        <f t="shared" si="5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54"/>
        <v>40386.208333333336</v>
      </c>
      <c r="O640" s="11">
        <f t="shared" si="55"/>
        <v>40398.208333333336</v>
      </c>
      <c r="P640" t="b">
        <v>0</v>
      </c>
      <c r="Q640" t="b">
        <v>1</v>
      </c>
      <c r="R640" t="s">
        <v>33</v>
      </c>
      <c r="S640" s="1" t="str">
        <f t="shared" si="58"/>
        <v>theater</v>
      </c>
      <c r="T640" s="8" t="str">
        <f t="shared" si="59"/>
        <v>drama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6"/>
        <v>0.56186046511627907</v>
      </c>
      <c r="G641" t="s">
        <v>47</v>
      </c>
      <c r="H641" s="7">
        <f t="shared" si="5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54"/>
        <v>43309.208333333328</v>
      </c>
      <c r="O641" s="11">
        <f t="shared" si="55"/>
        <v>43309.208333333328</v>
      </c>
      <c r="P641" t="b">
        <v>0</v>
      </c>
      <c r="Q641" t="b">
        <v>1</v>
      </c>
      <c r="R641" t="s">
        <v>53</v>
      </c>
      <c r="S641" s="1" t="str">
        <f t="shared" si="58"/>
        <v>film &amp; video</v>
      </c>
      <c r="T641" s="8" t="str">
        <f t="shared" si="59"/>
        <v>plays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6"/>
        <v>0.16501669449081802</v>
      </c>
      <c r="G642" t="s">
        <v>14</v>
      </c>
      <c r="H642" s="7">
        <f t="shared" si="5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60">(((L642/60)/60)/24)+DATE(1970,1,1)</f>
        <v>42387.25</v>
      </c>
      <c r="O642" s="11">
        <f t="shared" ref="O642:O705" si="61">(((M642/60)/60)/24)+DATE(1970,1,1)</f>
        <v>42390.25</v>
      </c>
      <c r="P642" t="b">
        <v>0</v>
      </c>
      <c r="Q642" t="b">
        <v>0</v>
      </c>
      <c r="R642" t="s">
        <v>33</v>
      </c>
      <c r="S642" s="1" t="str">
        <f t="shared" si="58"/>
        <v>theater</v>
      </c>
      <c r="T642" s="8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2">E643/D643*100%</f>
        <v>1.1996808510638297</v>
      </c>
      <c r="G643" t="s">
        <v>20</v>
      </c>
      <c r="H643" s="7">
        <f t="shared" ref="H643:H706" si="63">AVERAGE(E643/I643)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60"/>
        <v>42786.25</v>
      </c>
      <c r="O643" s="11">
        <f t="shared" si="61"/>
        <v>42814.208333333328</v>
      </c>
      <c r="P643" t="b">
        <v>0</v>
      </c>
      <c r="Q643" t="b">
        <v>0</v>
      </c>
      <c r="R643" t="s">
        <v>33</v>
      </c>
      <c r="S643" s="1" t="str">
        <f t="shared" ref="S643:S706" si="64">LEFT(R643,(FIND("/",R643)-1))</f>
        <v>theater</v>
      </c>
      <c r="T643" s="8" t="str">
        <f t="shared" ref="T643:T706" si="65">RIGHT(R644,LEN(R644)-(FIND("/",R644)))</f>
        <v>wearables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2"/>
        <v>1.4545652173913044</v>
      </c>
      <c r="G644" t="s">
        <v>20</v>
      </c>
      <c r="H644" s="7">
        <f t="shared" si="63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60"/>
        <v>43451.25</v>
      </c>
      <c r="O644" s="11">
        <f t="shared" si="61"/>
        <v>43460.25</v>
      </c>
      <c r="P644" t="b">
        <v>0</v>
      </c>
      <c r="Q644" t="b">
        <v>0</v>
      </c>
      <c r="R644" t="s">
        <v>65</v>
      </c>
      <c r="S644" s="1" t="str">
        <f t="shared" si="64"/>
        <v>technology</v>
      </c>
      <c r="T644" s="8" t="str">
        <f t="shared" si="65"/>
        <v>plays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2"/>
        <v>2.2138255033557046</v>
      </c>
      <c r="G645" t="s">
        <v>20</v>
      </c>
      <c r="H645" s="7">
        <f t="shared" si="6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60"/>
        <v>42795.25</v>
      </c>
      <c r="O645" s="11">
        <f t="shared" si="61"/>
        <v>42813.208333333328</v>
      </c>
      <c r="P645" t="b">
        <v>0</v>
      </c>
      <c r="Q645" t="b">
        <v>0</v>
      </c>
      <c r="R645" t="s">
        <v>33</v>
      </c>
      <c r="S645" s="1" t="str">
        <f t="shared" si="64"/>
        <v>theater</v>
      </c>
      <c r="T645" s="8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2"/>
        <v>0.48396694214876035</v>
      </c>
      <c r="G646" t="s">
        <v>14</v>
      </c>
      <c r="H646" s="7">
        <f t="shared" si="63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60"/>
        <v>43452.25</v>
      </c>
      <c r="O646" s="11">
        <f t="shared" si="61"/>
        <v>43468.25</v>
      </c>
      <c r="P646" t="b">
        <v>0</v>
      </c>
      <c r="Q646" t="b">
        <v>0</v>
      </c>
      <c r="R646" t="s">
        <v>33</v>
      </c>
      <c r="S646" s="1" t="str">
        <f t="shared" si="64"/>
        <v>theater</v>
      </c>
      <c r="T646" s="8" t="str">
        <f t="shared" si="65"/>
        <v>rock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2"/>
        <v>0.92911504424778757</v>
      </c>
      <c r="G647" t="s">
        <v>14</v>
      </c>
      <c r="H647" s="7">
        <f t="shared" si="6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60"/>
        <v>43369.208333333328</v>
      </c>
      <c r="O647" s="11">
        <f t="shared" si="61"/>
        <v>43390.208333333328</v>
      </c>
      <c r="P647" t="b">
        <v>0</v>
      </c>
      <c r="Q647" t="b">
        <v>1</v>
      </c>
      <c r="R647" t="s">
        <v>23</v>
      </c>
      <c r="S647" s="1" t="str">
        <f t="shared" si="64"/>
        <v>music</v>
      </c>
      <c r="T647" s="8" t="str">
        <f t="shared" si="65"/>
        <v>video games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2"/>
        <v>0.88599797365754818</v>
      </c>
      <c r="G648" t="s">
        <v>14</v>
      </c>
      <c r="H648" s="7">
        <f t="shared" si="6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60"/>
        <v>41346.208333333336</v>
      </c>
      <c r="O648" s="11">
        <f t="shared" si="61"/>
        <v>41357.208333333336</v>
      </c>
      <c r="P648" t="b">
        <v>0</v>
      </c>
      <c r="Q648" t="b">
        <v>0</v>
      </c>
      <c r="R648" t="s">
        <v>89</v>
      </c>
      <c r="S648" s="1" t="str">
        <f t="shared" si="64"/>
        <v>games</v>
      </c>
      <c r="T648" s="8" t="str">
        <f t="shared" si="65"/>
        <v>translations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2"/>
        <v>0.41399999999999998</v>
      </c>
      <c r="G649" t="s">
        <v>14</v>
      </c>
      <c r="H649" s="7">
        <f t="shared" si="63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60"/>
        <v>43199.208333333328</v>
      </c>
      <c r="O649" s="11">
        <f t="shared" si="61"/>
        <v>43223.208333333328</v>
      </c>
      <c r="P649" t="b">
        <v>0</v>
      </c>
      <c r="Q649" t="b">
        <v>0</v>
      </c>
      <c r="R649" t="s">
        <v>206</v>
      </c>
      <c r="S649" s="1" t="str">
        <f t="shared" si="64"/>
        <v>publishing</v>
      </c>
      <c r="T649" s="8" t="str">
        <f t="shared" si="65"/>
        <v>food trucks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2"/>
        <v>0.63056795131845844</v>
      </c>
      <c r="G650" t="s">
        <v>74</v>
      </c>
      <c r="H650" s="7">
        <f t="shared" si="6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60"/>
        <v>42922.208333333328</v>
      </c>
      <c r="O650" s="11">
        <f t="shared" si="61"/>
        <v>42940.208333333328</v>
      </c>
      <c r="P650" t="b">
        <v>1</v>
      </c>
      <c r="Q650" t="b">
        <v>0</v>
      </c>
      <c r="R650" t="s">
        <v>17</v>
      </c>
      <c r="S650" s="1" t="str">
        <f t="shared" si="64"/>
        <v>food</v>
      </c>
      <c r="T650" s="8" t="str">
        <f t="shared" si="65"/>
        <v>plays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2"/>
        <v>0.48482333607230893</v>
      </c>
      <c r="G651" t="s">
        <v>14</v>
      </c>
      <c r="H651" s="7">
        <f t="shared" si="6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60"/>
        <v>40471.208333333336</v>
      </c>
      <c r="O651" s="11">
        <f t="shared" si="61"/>
        <v>40482.208333333336</v>
      </c>
      <c r="P651" t="b">
        <v>1</v>
      </c>
      <c r="Q651" t="b">
        <v>1</v>
      </c>
      <c r="R651" t="s">
        <v>33</v>
      </c>
      <c r="S651" s="1" t="str">
        <f t="shared" si="64"/>
        <v>theater</v>
      </c>
      <c r="T651" s="8" t="str">
        <f t="shared" si="65"/>
        <v>jazz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2"/>
        <v>0.02</v>
      </c>
      <c r="G652" t="s">
        <v>14</v>
      </c>
      <c r="H652" s="7">
        <f t="shared" si="63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60"/>
        <v>41828.208333333336</v>
      </c>
      <c r="O652" s="11">
        <f t="shared" si="61"/>
        <v>41855.208333333336</v>
      </c>
      <c r="P652" t="b">
        <v>0</v>
      </c>
      <c r="Q652" t="b">
        <v>0</v>
      </c>
      <c r="R652" t="s">
        <v>159</v>
      </c>
      <c r="S652" s="1" t="str">
        <f t="shared" si="64"/>
        <v>music</v>
      </c>
      <c r="T652" s="8" t="str">
        <f t="shared" si="65"/>
        <v>shorts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2"/>
        <v>0.88479410269445857</v>
      </c>
      <c r="G653" t="s">
        <v>14</v>
      </c>
      <c r="H653" s="7">
        <f t="shared" si="6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60"/>
        <v>41692.25</v>
      </c>
      <c r="O653" s="11">
        <f t="shared" si="61"/>
        <v>41707.25</v>
      </c>
      <c r="P653" t="b">
        <v>0</v>
      </c>
      <c r="Q653" t="b">
        <v>0</v>
      </c>
      <c r="R653" t="s">
        <v>100</v>
      </c>
      <c r="S653" s="1" t="str">
        <f t="shared" si="64"/>
        <v>film &amp; video</v>
      </c>
      <c r="T653" s="8" t="str">
        <f t="shared" si="65"/>
        <v>web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2"/>
        <v>1.2684</v>
      </c>
      <c r="G654" t="s">
        <v>20</v>
      </c>
      <c r="H654" s="7">
        <f t="shared" si="6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60"/>
        <v>42587.208333333328</v>
      </c>
      <c r="O654" s="11">
        <f t="shared" si="61"/>
        <v>42630.208333333328</v>
      </c>
      <c r="P654" t="b">
        <v>0</v>
      </c>
      <c r="Q654" t="b">
        <v>0</v>
      </c>
      <c r="R654" t="s">
        <v>28</v>
      </c>
      <c r="S654" s="1" t="str">
        <f t="shared" si="64"/>
        <v>technology</v>
      </c>
      <c r="T654" s="8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2"/>
        <v>23.388333333333332</v>
      </c>
      <c r="G655" t="s">
        <v>20</v>
      </c>
      <c r="H655" s="7">
        <f t="shared" si="6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60"/>
        <v>42468.208333333328</v>
      </c>
      <c r="O655" s="11">
        <f t="shared" si="61"/>
        <v>42470.208333333328</v>
      </c>
      <c r="P655" t="b">
        <v>0</v>
      </c>
      <c r="Q655" t="b">
        <v>0</v>
      </c>
      <c r="R655" t="s">
        <v>28</v>
      </c>
      <c r="S655" s="1" t="str">
        <f t="shared" si="64"/>
        <v>technology</v>
      </c>
      <c r="T655" s="8" t="str">
        <f t="shared" si="65"/>
        <v>metal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2"/>
        <v>5.0838857142857146</v>
      </c>
      <c r="G656" t="s">
        <v>20</v>
      </c>
      <c r="H656" s="7">
        <f t="shared" si="63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60"/>
        <v>42240.208333333328</v>
      </c>
      <c r="O656" s="11">
        <f t="shared" si="61"/>
        <v>42245.208333333328</v>
      </c>
      <c r="P656" t="b">
        <v>0</v>
      </c>
      <c r="Q656" t="b">
        <v>0</v>
      </c>
      <c r="R656" t="s">
        <v>148</v>
      </c>
      <c r="S656" s="1" t="str">
        <f t="shared" si="64"/>
        <v>music</v>
      </c>
      <c r="T656" s="8" t="str">
        <f t="shared" si="65"/>
        <v>photography books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2"/>
        <v>1.9147826086956521</v>
      </c>
      <c r="G657" t="s">
        <v>20</v>
      </c>
      <c r="H657" s="7">
        <f t="shared" si="6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60"/>
        <v>42796.25</v>
      </c>
      <c r="O657" s="11">
        <f t="shared" si="61"/>
        <v>42809.208333333328</v>
      </c>
      <c r="P657" t="b">
        <v>1</v>
      </c>
      <c r="Q657" t="b">
        <v>0</v>
      </c>
      <c r="R657" t="s">
        <v>122</v>
      </c>
      <c r="S657" s="1" t="str">
        <f t="shared" si="64"/>
        <v>photography</v>
      </c>
      <c r="T657" s="8" t="str">
        <f t="shared" si="65"/>
        <v>food trucks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2"/>
        <v>0.42127533783783783</v>
      </c>
      <c r="G658" t="s">
        <v>14</v>
      </c>
      <c r="H658" s="7">
        <f t="shared" si="6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60"/>
        <v>43097.25</v>
      </c>
      <c r="O658" s="11">
        <f t="shared" si="61"/>
        <v>43102.25</v>
      </c>
      <c r="P658" t="b">
        <v>0</v>
      </c>
      <c r="Q658" t="b">
        <v>0</v>
      </c>
      <c r="R658" t="s">
        <v>17</v>
      </c>
      <c r="S658" s="1" t="str">
        <f t="shared" si="64"/>
        <v>food</v>
      </c>
      <c r="T658" s="8" t="str">
        <f t="shared" si="65"/>
        <v>science fiction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2"/>
        <v>8.2400000000000001E-2</v>
      </c>
      <c r="G659" t="s">
        <v>14</v>
      </c>
      <c r="H659" s="7">
        <f t="shared" si="63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60"/>
        <v>43096.25</v>
      </c>
      <c r="O659" s="11">
        <f t="shared" si="61"/>
        <v>43112.25</v>
      </c>
      <c r="P659" t="b">
        <v>0</v>
      </c>
      <c r="Q659" t="b">
        <v>0</v>
      </c>
      <c r="R659" t="s">
        <v>474</v>
      </c>
      <c r="S659" s="1" t="str">
        <f t="shared" si="64"/>
        <v>film &amp; video</v>
      </c>
      <c r="T659" s="8" t="str">
        <f t="shared" si="65"/>
        <v>rock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2"/>
        <v>0.60064638783269964</v>
      </c>
      <c r="G660" t="s">
        <v>74</v>
      </c>
      <c r="H660" s="7">
        <f t="shared" si="6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60"/>
        <v>42246.208333333328</v>
      </c>
      <c r="O660" s="11">
        <f t="shared" si="61"/>
        <v>42269.208333333328</v>
      </c>
      <c r="P660" t="b">
        <v>0</v>
      </c>
      <c r="Q660" t="b">
        <v>0</v>
      </c>
      <c r="R660" t="s">
        <v>23</v>
      </c>
      <c r="S660" s="1" t="str">
        <f t="shared" si="64"/>
        <v>music</v>
      </c>
      <c r="T660" s="8" t="str">
        <f t="shared" si="65"/>
        <v>documentary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2"/>
        <v>0.47232808616404309</v>
      </c>
      <c r="G661" t="s">
        <v>14</v>
      </c>
      <c r="H661" s="7">
        <f t="shared" si="6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60"/>
        <v>40570.25</v>
      </c>
      <c r="O661" s="11">
        <f t="shared" si="61"/>
        <v>40571.25</v>
      </c>
      <c r="P661" t="b">
        <v>0</v>
      </c>
      <c r="Q661" t="b">
        <v>0</v>
      </c>
      <c r="R661" t="s">
        <v>42</v>
      </c>
      <c r="S661" s="1" t="str">
        <f t="shared" si="64"/>
        <v>film &amp; video</v>
      </c>
      <c r="T661" s="8" t="str">
        <f t="shared" si="65"/>
        <v>plays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2"/>
        <v>0.81736263736263737</v>
      </c>
      <c r="G662" t="s">
        <v>14</v>
      </c>
      <c r="H662" s="7">
        <f t="shared" si="63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60"/>
        <v>42237.208333333328</v>
      </c>
      <c r="O662" s="11">
        <f t="shared" si="61"/>
        <v>42246.208333333328</v>
      </c>
      <c r="P662" t="b">
        <v>1</v>
      </c>
      <c r="Q662" t="b">
        <v>0</v>
      </c>
      <c r="R662" t="s">
        <v>33</v>
      </c>
      <c r="S662" s="1" t="str">
        <f t="shared" si="64"/>
        <v>theater</v>
      </c>
      <c r="T662" s="8" t="str">
        <f t="shared" si="65"/>
        <v>jazz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2"/>
        <v>0.54187265917603</v>
      </c>
      <c r="G663" t="s">
        <v>14</v>
      </c>
      <c r="H663" s="7">
        <f t="shared" si="6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60"/>
        <v>40996.208333333336</v>
      </c>
      <c r="O663" s="11">
        <f t="shared" si="61"/>
        <v>41026.208333333336</v>
      </c>
      <c r="P663" t="b">
        <v>0</v>
      </c>
      <c r="Q663" t="b">
        <v>0</v>
      </c>
      <c r="R663" t="s">
        <v>159</v>
      </c>
      <c r="S663" s="1" t="str">
        <f t="shared" si="64"/>
        <v>music</v>
      </c>
      <c r="T663" s="8" t="str">
        <f t="shared" si="65"/>
        <v>plays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2"/>
        <v>0.97868131868131869</v>
      </c>
      <c r="G664" t="s">
        <v>14</v>
      </c>
      <c r="H664" s="7">
        <f t="shared" si="6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60"/>
        <v>43443.25</v>
      </c>
      <c r="O664" s="11">
        <f t="shared" si="61"/>
        <v>43447.25</v>
      </c>
      <c r="P664" t="b">
        <v>0</v>
      </c>
      <c r="Q664" t="b">
        <v>0</v>
      </c>
      <c r="R664" t="s">
        <v>33</v>
      </c>
      <c r="S664" s="1" t="str">
        <f t="shared" si="64"/>
        <v>theater</v>
      </c>
      <c r="T664" s="8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2"/>
        <v>0.77239999999999998</v>
      </c>
      <c r="G665" t="s">
        <v>14</v>
      </c>
      <c r="H665" s="7">
        <f t="shared" si="63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60"/>
        <v>40458.208333333336</v>
      </c>
      <c r="O665" s="11">
        <f t="shared" si="61"/>
        <v>40481.208333333336</v>
      </c>
      <c r="P665" t="b">
        <v>0</v>
      </c>
      <c r="Q665" t="b">
        <v>0</v>
      </c>
      <c r="R665" t="s">
        <v>33</v>
      </c>
      <c r="S665" s="1" t="str">
        <f t="shared" si="64"/>
        <v>theater</v>
      </c>
      <c r="T665" s="8" t="str">
        <f t="shared" si="65"/>
        <v>jazz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2"/>
        <v>0.33464735516372796</v>
      </c>
      <c r="G666" t="s">
        <v>14</v>
      </c>
      <c r="H666" s="7">
        <f t="shared" si="6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60"/>
        <v>40959.25</v>
      </c>
      <c r="O666" s="11">
        <f t="shared" si="61"/>
        <v>40969.25</v>
      </c>
      <c r="P666" t="b">
        <v>0</v>
      </c>
      <c r="Q666" t="b">
        <v>0</v>
      </c>
      <c r="R666" t="s">
        <v>159</v>
      </c>
      <c r="S666" s="1" t="str">
        <f t="shared" si="64"/>
        <v>music</v>
      </c>
      <c r="T666" s="8" t="str">
        <f t="shared" si="65"/>
        <v>documentary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2"/>
        <v>2.3958823529411766</v>
      </c>
      <c r="G667" t="s">
        <v>20</v>
      </c>
      <c r="H667" s="7">
        <f t="shared" si="6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60"/>
        <v>40733.208333333336</v>
      </c>
      <c r="O667" s="11">
        <f t="shared" si="61"/>
        <v>40747.208333333336</v>
      </c>
      <c r="P667" t="b">
        <v>0</v>
      </c>
      <c r="Q667" t="b">
        <v>1</v>
      </c>
      <c r="R667" t="s">
        <v>42</v>
      </c>
      <c r="S667" s="1" t="str">
        <f t="shared" si="64"/>
        <v>film &amp; video</v>
      </c>
      <c r="T667" s="8" t="str">
        <f t="shared" si="65"/>
        <v>plays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2"/>
        <v>0.64032258064516134</v>
      </c>
      <c r="G668" t="s">
        <v>74</v>
      </c>
      <c r="H668" s="7">
        <f t="shared" si="63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60"/>
        <v>41516.208333333336</v>
      </c>
      <c r="O668" s="11">
        <f t="shared" si="61"/>
        <v>41522.208333333336</v>
      </c>
      <c r="P668" t="b">
        <v>0</v>
      </c>
      <c r="Q668" t="b">
        <v>1</v>
      </c>
      <c r="R668" t="s">
        <v>33</v>
      </c>
      <c r="S668" s="1" t="str">
        <f t="shared" si="64"/>
        <v>theater</v>
      </c>
      <c r="T668" s="8" t="str">
        <f t="shared" si="65"/>
        <v>audio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2"/>
        <v>1.7615942028985507</v>
      </c>
      <c r="G669" t="s">
        <v>20</v>
      </c>
      <c r="H669" s="7">
        <f t="shared" si="6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60"/>
        <v>41892.208333333336</v>
      </c>
      <c r="O669" s="11">
        <f t="shared" si="61"/>
        <v>41901.208333333336</v>
      </c>
      <c r="P669" t="b">
        <v>0</v>
      </c>
      <c r="Q669" t="b">
        <v>0</v>
      </c>
      <c r="R669" t="s">
        <v>1029</v>
      </c>
      <c r="S669" s="1" t="str">
        <f t="shared" si="64"/>
        <v>journalism</v>
      </c>
      <c r="T669" s="8" t="str">
        <f t="shared" si="65"/>
        <v>plays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2"/>
        <v>0.20338181818181819</v>
      </c>
      <c r="G670" t="s">
        <v>14</v>
      </c>
      <c r="H670" s="7">
        <f t="shared" si="63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60"/>
        <v>41122.208333333336</v>
      </c>
      <c r="O670" s="11">
        <f t="shared" si="61"/>
        <v>41134.208333333336</v>
      </c>
      <c r="P670" t="b">
        <v>0</v>
      </c>
      <c r="Q670" t="b">
        <v>0</v>
      </c>
      <c r="R670" t="s">
        <v>33</v>
      </c>
      <c r="S670" s="1" t="str">
        <f t="shared" si="64"/>
        <v>theater</v>
      </c>
      <c r="T670" s="8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2"/>
        <v>3.5864754098360656</v>
      </c>
      <c r="G671" t="s">
        <v>20</v>
      </c>
      <c r="H671" s="7">
        <f t="shared" si="6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60"/>
        <v>42912.208333333328</v>
      </c>
      <c r="O671" s="11">
        <f t="shared" si="61"/>
        <v>42921.208333333328</v>
      </c>
      <c r="P671" t="b">
        <v>0</v>
      </c>
      <c r="Q671" t="b">
        <v>0</v>
      </c>
      <c r="R671" t="s">
        <v>33</v>
      </c>
      <c r="S671" s="1" t="str">
        <f t="shared" si="64"/>
        <v>theater</v>
      </c>
      <c r="T671" s="8" t="str">
        <f t="shared" si="65"/>
        <v>indie rock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2"/>
        <v>4.6885802469135802</v>
      </c>
      <c r="G672" t="s">
        <v>20</v>
      </c>
      <c r="H672" s="7">
        <f t="shared" si="6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60"/>
        <v>42425.25</v>
      </c>
      <c r="O672" s="11">
        <f t="shared" si="61"/>
        <v>42437.25</v>
      </c>
      <c r="P672" t="b">
        <v>0</v>
      </c>
      <c r="Q672" t="b">
        <v>0</v>
      </c>
      <c r="R672" t="s">
        <v>60</v>
      </c>
      <c r="S672" s="1" t="str">
        <f t="shared" si="64"/>
        <v>music</v>
      </c>
      <c r="T672" s="8" t="str">
        <f t="shared" si="65"/>
        <v>plays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2"/>
        <v>1.220563524590164</v>
      </c>
      <c r="G673" t="s">
        <v>20</v>
      </c>
      <c r="H673" s="7">
        <f t="shared" si="6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60"/>
        <v>40390.208333333336</v>
      </c>
      <c r="O673" s="11">
        <f t="shared" si="61"/>
        <v>40394.208333333336</v>
      </c>
      <c r="P673" t="b">
        <v>0</v>
      </c>
      <c r="Q673" t="b">
        <v>1</v>
      </c>
      <c r="R673" t="s">
        <v>33</v>
      </c>
      <c r="S673" s="1" t="str">
        <f t="shared" si="64"/>
        <v>theater</v>
      </c>
      <c r="T673" s="8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2"/>
        <v>0.55931783729156137</v>
      </c>
      <c r="G674" t="s">
        <v>14</v>
      </c>
      <c r="H674" s="7">
        <f t="shared" si="6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60"/>
        <v>43180.208333333328</v>
      </c>
      <c r="O674" s="11">
        <f t="shared" si="61"/>
        <v>43190.208333333328</v>
      </c>
      <c r="P674" t="b">
        <v>0</v>
      </c>
      <c r="Q674" t="b">
        <v>0</v>
      </c>
      <c r="R674" t="s">
        <v>33</v>
      </c>
      <c r="S674" s="1" t="str">
        <f t="shared" si="64"/>
        <v>theater</v>
      </c>
      <c r="T674" s="8" t="str">
        <f t="shared" si="65"/>
        <v>indie rock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2"/>
        <v>0.43660714285714286</v>
      </c>
      <c r="G675" t="s">
        <v>14</v>
      </c>
      <c r="H675" s="7">
        <f t="shared" si="6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60"/>
        <v>42475.208333333328</v>
      </c>
      <c r="O675" s="11">
        <f t="shared" si="61"/>
        <v>42496.208333333328</v>
      </c>
      <c r="P675" t="b">
        <v>0</v>
      </c>
      <c r="Q675" t="b">
        <v>0</v>
      </c>
      <c r="R675" t="s">
        <v>60</v>
      </c>
      <c r="S675" s="1" t="str">
        <f t="shared" si="64"/>
        <v>music</v>
      </c>
      <c r="T675" s="8" t="str">
        <f t="shared" si="65"/>
        <v>photography books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2"/>
        <v>0.33538371411833628</v>
      </c>
      <c r="G676" t="s">
        <v>74</v>
      </c>
      <c r="H676" s="7">
        <f t="shared" si="6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60"/>
        <v>40774.208333333336</v>
      </c>
      <c r="O676" s="11">
        <f t="shared" si="61"/>
        <v>40821.208333333336</v>
      </c>
      <c r="P676" t="b">
        <v>0</v>
      </c>
      <c r="Q676" t="b">
        <v>0</v>
      </c>
      <c r="R676" t="s">
        <v>122</v>
      </c>
      <c r="S676" s="1" t="str">
        <f t="shared" si="64"/>
        <v>photography</v>
      </c>
      <c r="T676" s="8" t="str">
        <f t="shared" si="65"/>
        <v>audio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2"/>
        <v>1.2297938144329896</v>
      </c>
      <c r="G677" t="s">
        <v>20</v>
      </c>
      <c r="H677" s="7">
        <f t="shared" si="63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60"/>
        <v>43719.208333333328</v>
      </c>
      <c r="O677" s="11">
        <f t="shared" si="61"/>
        <v>43726.208333333328</v>
      </c>
      <c r="P677" t="b">
        <v>0</v>
      </c>
      <c r="Q677" t="b">
        <v>0</v>
      </c>
      <c r="R677" t="s">
        <v>1029</v>
      </c>
      <c r="S677" s="1" t="str">
        <f t="shared" si="64"/>
        <v>journalism</v>
      </c>
      <c r="T677" s="8" t="str">
        <f t="shared" si="65"/>
        <v>photography books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2"/>
        <v>1.8974959871589085</v>
      </c>
      <c r="G678" t="s">
        <v>20</v>
      </c>
      <c r="H678" s="7">
        <f t="shared" si="6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60"/>
        <v>41178.208333333336</v>
      </c>
      <c r="O678" s="11">
        <f t="shared" si="61"/>
        <v>41187.208333333336</v>
      </c>
      <c r="P678" t="b">
        <v>0</v>
      </c>
      <c r="Q678" t="b">
        <v>0</v>
      </c>
      <c r="R678" t="s">
        <v>122</v>
      </c>
      <c r="S678" s="1" t="str">
        <f t="shared" si="64"/>
        <v>photography</v>
      </c>
      <c r="T678" s="8" t="str">
        <f t="shared" si="65"/>
        <v>fiction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2"/>
        <v>0.83622641509433959</v>
      </c>
      <c r="G679" t="s">
        <v>14</v>
      </c>
      <c r="H679" s="7">
        <f t="shared" si="6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60"/>
        <v>42561.208333333328</v>
      </c>
      <c r="O679" s="11">
        <f t="shared" si="61"/>
        <v>42611.208333333328</v>
      </c>
      <c r="P679" t="b">
        <v>0</v>
      </c>
      <c r="Q679" t="b">
        <v>0</v>
      </c>
      <c r="R679" t="s">
        <v>119</v>
      </c>
      <c r="S679" s="1" t="str">
        <f t="shared" si="64"/>
        <v>publishing</v>
      </c>
      <c r="T679" s="8" t="str">
        <f t="shared" si="65"/>
        <v>drama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2"/>
        <v>0.17968844221105529</v>
      </c>
      <c r="G680" t="s">
        <v>74</v>
      </c>
      <c r="H680" s="7">
        <f t="shared" si="6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60"/>
        <v>43484.25</v>
      </c>
      <c r="O680" s="11">
        <f t="shared" si="61"/>
        <v>43486.25</v>
      </c>
      <c r="P680" t="b">
        <v>0</v>
      </c>
      <c r="Q680" t="b">
        <v>0</v>
      </c>
      <c r="R680" t="s">
        <v>53</v>
      </c>
      <c r="S680" s="1" t="str">
        <f t="shared" si="64"/>
        <v>film &amp; video</v>
      </c>
      <c r="T680" s="8" t="str">
        <f t="shared" si="65"/>
        <v>food trucks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2"/>
        <v>10.365</v>
      </c>
      <c r="G681" t="s">
        <v>20</v>
      </c>
      <c r="H681" s="7">
        <f t="shared" si="63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60"/>
        <v>43756.208333333328</v>
      </c>
      <c r="O681" s="11">
        <f t="shared" si="61"/>
        <v>43761.208333333328</v>
      </c>
      <c r="P681" t="b">
        <v>0</v>
      </c>
      <c r="Q681" t="b">
        <v>1</v>
      </c>
      <c r="R681" t="s">
        <v>17</v>
      </c>
      <c r="S681" s="1" t="str">
        <f t="shared" si="64"/>
        <v>food</v>
      </c>
      <c r="T681" s="8" t="str">
        <f t="shared" si="65"/>
        <v>mobile games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2"/>
        <v>0.97405219780219776</v>
      </c>
      <c r="G682" t="s">
        <v>14</v>
      </c>
      <c r="H682" s="7">
        <f t="shared" si="6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60"/>
        <v>43813.25</v>
      </c>
      <c r="O682" s="11">
        <f t="shared" si="61"/>
        <v>43815.25</v>
      </c>
      <c r="P682" t="b">
        <v>0</v>
      </c>
      <c r="Q682" t="b">
        <v>1</v>
      </c>
      <c r="R682" t="s">
        <v>292</v>
      </c>
      <c r="S682" s="1" t="str">
        <f t="shared" si="64"/>
        <v>games</v>
      </c>
      <c r="T682" s="8" t="str">
        <f t="shared" si="65"/>
        <v>plays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2"/>
        <v>0.86386203150461705</v>
      </c>
      <c r="G683" t="s">
        <v>14</v>
      </c>
      <c r="H683" s="7">
        <f t="shared" si="6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60"/>
        <v>40898.25</v>
      </c>
      <c r="O683" s="11">
        <f t="shared" si="61"/>
        <v>40904.25</v>
      </c>
      <c r="P683" t="b">
        <v>0</v>
      </c>
      <c r="Q683" t="b">
        <v>0</v>
      </c>
      <c r="R683" t="s">
        <v>33</v>
      </c>
      <c r="S683" s="1" t="str">
        <f t="shared" si="64"/>
        <v>theater</v>
      </c>
      <c r="T683" s="8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2"/>
        <v>1.5016666666666667</v>
      </c>
      <c r="G684" t="s">
        <v>20</v>
      </c>
      <c r="H684" s="7">
        <f t="shared" si="6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60"/>
        <v>41619.25</v>
      </c>
      <c r="O684" s="11">
        <f t="shared" si="61"/>
        <v>41628.25</v>
      </c>
      <c r="P684" t="b">
        <v>0</v>
      </c>
      <c r="Q684" t="b">
        <v>0</v>
      </c>
      <c r="R684" t="s">
        <v>33</v>
      </c>
      <c r="S684" s="1" t="str">
        <f t="shared" si="64"/>
        <v>theater</v>
      </c>
      <c r="T684" s="8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2"/>
        <v>3.5843478260869563</v>
      </c>
      <c r="G685" t="s">
        <v>20</v>
      </c>
      <c r="H685" s="7">
        <f t="shared" si="6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60"/>
        <v>43359.208333333328</v>
      </c>
      <c r="O685" s="11">
        <f t="shared" si="61"/>
        <v>43361.208333333328</v>
      </c>
      <c r="P685" t="b">
        <v>0</v>
      </c>
      <c r="Q685" t="b">
        <v>0</v>
      </c>
      <c r="R685" t="s">
        <v>33</v>
      </c>
      <c r="S685" s="1" t="str">
        <f t="shared" si="64"/>
        <v>theater</v>
      </c>
      <c r="T685" s="8" t="str">
        <f t="shared" si="65"/>
        <v>nonfiction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2"/>
        <v>5.4285714285714288</v>
      </c>
      <c r="G686" t="s">
        <v>20</v>
      </c>
      <c r="H686" s="7">
        <f t="shared" si="6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60"/>
        <v>40358.208333333336</v>
      </c>
      <c r="O686" s="11">
        <f t="shared" si="61"/>
        <v>40378.208333333336</v>
      </c>
      <c r="P686" t="b">
        <v>0</v>
      </c>
      <c r="Q686" t="b">
        <v>0</v>
      </c>
      <c r="R686" t="s">
        <v>68</v>
      </c>
      <c r="S686" s="1" t="str">
        <f t="shared" si="64"/>
        <v>publishing</v>
      </c>
      <c r="T686" s="8" t="str">
        <f t="shared" si="65"/>
        <v>plays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2"/>
        <v>0.67500714285714281</v>
      </c>
      <c r="G687" t="s">
        <v>14</v>
      </c>
      <c r="H687" s="7">
        <f t="shared" si="6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60"/>
        <v>42239.208333333328</v>
      </c>
      <c r="O687" s="11">
        <f t="shared" si="61"/>
        <v>42263.208333333328</v>
      </c>
      <c r="P687" t="b">
        <v>0</v>
      </c>
      <c r="Q687" t="b">
        <v>0</v>
      </c>
      <c r="R687" t="s">
        <v>33</v>
      </c>
      <c r="S687" s="1" t="str">
        <f t="shared" si="64"/>
        <v>theater</v>
      </c>
      <c r="T687" s="8" t="str">
        <f t="shared" si="65"/>
        <v>wearables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2"/>
        <v>1.9174666666666667</v>
      </c>
      <c r="G688" t="s">
        <v>20</v>
      </c>
      <c r="H688" s="7">
        <f t="shared" si="6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60"/>
        <v>43186.208333333328</v>
      </c>
      <c r="O688" s="11">
        <f t="shared" si="61"/>
        <v>43197.208333333328</v>
      </c>
      <c r="P688" t="b">
        <v>0</v>
      </c>
      <c r="Q688" t="b">
        <v>0</v>
      </c>
      <c r="R688" t="s">
        <v>65</v>
      </c>
      <c r="S688" s="1" t="str">
        <f t="shared" si="64"/>
        <v>technology</v>
      </c>
      <c r="T688" s="8" t="str">
        <f t="shared" si="65"/>
        <v>plays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2"/>
        <v>9.32</v>
      </c>
      <c r="G689" t="s">
        <v>20</v>
      </c>
      <c r="H689" s="7">
        <f t="shared" si="6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60"/>
        <v>42806.25</v>
      </c>
      <c r="O689" s="11">
        <f t="shared" si="61"/>
        <v>42809.208333333328</v>
      </c>
      <c r="P689" t="b">
        <v>0</v>
      </c>
      <c r="Q689" t="b">
        <v>0</v>
      </c>
      <c r="R689" t="s">
        <v>33</v>
      </c>
      <c r="S689" s="1" t="str">
        <f t="shared" si="64"/>
        <v>theater</v>
      </c>
      <c r="T689" s="8" t="str">
        <f t="shared" si="65"/>
        <v>television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2"/>
        <v>4.2927586206896553</v>
      </c>
      <c r="G690" t="s">
        <v>20</v>
      </c>
      <c r="H690" s="7">
        <f t="shared" si="6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60"/>
        <v>43475.25</v>
      </c>
      <c r="O690" s="11">
        <f t="shared" si="61"/>
        <v>43491.25</v>
      </c>
      <c r="P690" t="b">
        <v>0</v>
      </c>
      <c r="Q690" t="b">
        <v>1</v>
      </c>
      <c r="R690" t="s">
        <v>269</v>
      </c>
      <c r="S690" s="1" t="str">
        <f t="shared" si="64"/>
        <v>film &amp; video</v>
      </c>
      <c r="T690" s="8" t="str">
        <f t="shared" si="65"/>
        <v>web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2"/>
        <v>1.0065753424657535</v>
      </c>
      <c r="G691" t="s">
        <v>20</v>
      </c>
      <c r="H691" s="7">
        <f t="shared" si="63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60"/>
        <v>41576.208333333336</v>
      </c>
      <c r="O691" s="11">
        <f t="shared" si="61"/>
        <v>41588.25</v>
      </c>
      <c r="P691" t="b">
        <v>0</v>
      </c>
      <c r="Q691" t="b">
        <v>0</v>
      </c>
      <c r="R691" t="s">
        <v>28</v>
      </c>
      <c r="S691" s="1" t="str">
        <f t="shared" si="64"/>
        <v>technology</v>
      </c>
      <c r="T691" s="8" t="str">
        <f t="shared" si="65"/>
        <v>documentary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2"/>
        <v>2.266111111111111</v>
      </c>
      <c r="G692" t="s">
        <v>20</v>
      </c>
      <c r="H692" s="7">
        <f t="shared" si="63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60"/>
        <v>40874.25</v>
      </c>
      <c r="O692" s="11">
        <f t="shared" si="61"/>
        <v>40880.25</v>
      </c>
      <c r="P692" t="b">
        <v>0</v>
      </c>
      <c r="Q692" t="b">
        <v>1</v>
      </c>
      <c r="R692" t="s">
        <v>42</v>
      </c>
      <c r="S692" s="1" t="str">
        <f t="shared" si="64"/>
        <v>film &amp; video</v>
      </c>
      <c r="T692" s="8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2"/>
        <v>1.4238</v>
      </c>
      <c r="G693" t="s">
        <v>20</v>
      </c>
      <c r="H693" s="7">
        <f t="shared" si="6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60"/>
        <v>41185.208333333336</v>
      </c>
      <c r="O693" s="11">
        <f t="shared" si="61"/>
        <v>41202.208333333336</v>
      </c>
      <c r="P693" t="b">
        <v>1</v>
      </c>
      <c r="Q693" t="b">
        <v>1</v>
      </c>
      <c r="R693" t="s">
        <v>42</v>
      </c>
      <c r="S693" s="1" t="str">
        <f t="shared" si="64"/>
        <v>film &amp; video</v>
      </c>
      <c r="T693" s="8" t="str">
        <f t="shared" si="65"/>
        <v>rock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2"/>
        <v>0.90633333333333332</v>
      </c>
      <c r="G694" t="s">
        <v>14</v>
      </c>
      <c r="H694" s="7">
        <f t="shared" si="63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60"/>
        <v>43655.208333333328</v>
      </c>
      <c r="O694" s="11">
        <f t="shared" si="61"/>
        <v>43673.208333333328</v>
      </c>
      <c r="P694" t="b">
        <v>0</v>
      </c>
      <c r="Q694" t="b">
        <v>0</v>
      </c>
      <c r="R694" t="s">
        <v>23</v>
      </c>
      <c r="S694" s="1" t="str">
        <f t="shared" si="64"/>
        <v>music</v>
      </c>
      <c r="T694" s="8" t="str">
        <f t="shared" si="65"/>
        <v>plays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2"/>
        <v>0.63966740576496672</v>
      </c>
      <c r="G695" t="s">
        <v>14</v>
      </c>
      <c r="H695" s="7">
        <f t="shared" si="6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60"/>
        <v>43025.208333333328</v>
      </c>
      <c r="O695" s="11">
        <f t="shared" si="61"/>
        <v>43042.208333333328</v>
      </c>
      <c r="P695" t="b">
        <v>0</v>
      </c>
      <c r="Q695" t="b">
        <v>0</v>
      </c>
      <c r="R695" t="s">
        <v>33</v>
      </c>
      <c r="S695" s="1" t="str">
        <f t="shared" si="64"/>
        <v>theater</v>
      </c>
      <c r="T695" s="8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2"/>
        <v>0.84131868131868137</v>
      </c>
      <c r="G696" t="s">
        <v>14</v>
      </c>
      <c r="H696" s="7">
        <f t="shared" si="6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60"/>
        <v>43066.25</v>
      </c>
      <c r="O696" s="11">
        <f t="shared" si="61"/>
        <v>43103.25</v>
      </c>
      <c r="P696" t="b">
        <v>0</v>
      </c>
      <c r="Q696" t="b">
        <v>0</v>
      </c>
      <c r="R696" t="s">
        <v>33</v>
      </c>
      <c r="S696" s="1" t="str">
        <f t="shared" si="64"/>
        <v>theater</v>
      </c>
      <c r="T696" s="8" t="str">
        <f t="shared" si="65"/>
        <v>rock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2"/>
        <v>1.3393478260869565</v>
      </c>
      <c r="G697" t="s">
        <v>20</v>
      </c>
      <c r="H697" s="7">
        <f t="shared" si="6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60"/>
        <v>42322.25</v>
      </c>
      <c r="O697" s="11">
        <f t="shared" si="61"/>
        <v>42338.25</v>
      </c>
      <c r="P697" t="b">
        <v>1</v>
      </c>
      <c r="Q697" t="b">
        <v>0</v>
      </c>
      <c r="R697" t="s">
        <v>23</v>
      </c>
      <c r="S697" s="1" t="str">
        <f t="shared" si="64"/>
        <v>music</v>
      </c>
      <c r="T697" s="8" t="str">
        <f t="shared" si="65"/>
        <v>plays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2"/>
        <v>0.59042047531992692</v>
      </c>
      <c r="G698" t="s">
        <v>14</v>
      </c>
      <c r="H698" s="7">
        <f t="shared" si="6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60"/>
        <v>42114.208333333328</v>
      </c>
      <c r="O698" s="11">
        <f t="shared" si="61"/>
        <v>42115.208333333328</v>
      </c>
      <c r="P698" t="b">
        <v>0</v>
      </c>
      <c r="Q698" t="b">
        <v>1</v>
      </c>
      <c r="R698" t="s">
        <v>33</v>
      </c>
      <c r="S698" s="1" t="str">
        <f t="shared" si="64"/>
        <v>theater</v>
      </c>
      <c r="T698" s="8" t="str">
        <f t="shared" si="65"/>
        <v>electric music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2"/>
        <v>1.5280062063615205</v>
      </c>
      <c r="G699" t="s">
        <v>20</v>
      </c>
      <c r="H699" s="7">
        <f t="shared" si="6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60"/>
        <v>43190.208333333328</v>
      </c>
      <c r="O699" s="11">
        <f t="shared" si="61"/>
        <v>43192.208333333328</v>
      </c>
      <c r="P699" t="b">
        <v>0</v>
      </c>
      <c r="Q699" t="b">
        <v>0</v>
      </c>
      <c r="R699" t="s">
        <v>50</v>
      </c>
      <c r="S699" s="1" t="str">
        <f t="shared" si="64"/>
        <v>music</v>
      </c>
      <c r="T699" s="8" t="str">
        <f t="shared" si="65"/>
        <v>wearables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2"/>
        <v>4.466912114014252</v>
      </c>
      <c r="G700" t="s">
        <v>20</v>
      </c>
      <c r="H700" s="7">
        <f t="shared" si="6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60"/>
        <v>40871.25</v>
      </c>
      <c r="O700" s="11">
        <f t="shared" si="61"/>
        <v>40885.25</v>
      </c>
      <c r="P700" t="b">
        <v>0</v>
      </c>
      <c r="Q700" t="b">
        <v>0</v>
      </c>
      <c r="R700" t="s">
        <v>65</v>
      </c>
      <c r="S700" s="1" t="str">
        <f t="shared" si="64"/>
        <v>technology</v>
      </c>
      <c r="T700" s="8" t="str">
        <f t="shared" si="65"/>
        <v>drama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2"/>
        <v>0.8439189189189189</v>
      </c>
      <c r="G701" t="s">
        <v>14</v>
      </c>
      <c r="H701" s="7">
        <f t="shared" si="6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60"/>
        <v>43641.208333333328</v>
      </c>
      <c r="O701" s="11">
        <f t="shared" si="61"/>
        <v>43642.208333333328</v>
      </c>
      <c r="P701" t="b">
        <v>0</v>
      </c>
      <c r="Q701" t="b">
        <v>0</v>
      </c>
      <c r="R701" t="s">
        <v>53</v>
      </c>
      <c r="S701" s="1" t="str">
        <f t="shared" si="64"/>
        <v>film &amp; video</v>
      </c>
      <c r="T701" s="8" t="str">
        <f t="shared" si="65"/>
        <v>wearables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2"/>
        <v>0.03</v>
      </c>
      <c r="G702" t="s">
        <v>14</v>
      </c>
      <c r="H702" s="7">
        <f t="shared" si="6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60"/>
        <v>40203.25</v>
      </c>
      <c r="O702" s="11">
        <f t="shared" si="61"/>
        <v>40218.25</v>
      </c>
      <c r="P702" t="b">
        <v>0</v>
      </c>
      <c r="Q702" t="b">
        <v>0</v>
      </c>
      <c r="R702" t="s">
        <v>65</v>
      </c>
      <c r="S702" s="1" t="str">
        <f t="shared" si="64"/>
        <v>technology</v>
      </c>
      <c r="T702" s="8" t="str">
        <f t="shared" si="65"/>
        <v>plays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2"/>
        <v>1.7502692307692307</v>
      </c>
      <c r="G703" t="s">
        <v>20</v>
      </c>
      <c r="H703" s="7">
        <f t="shared" si="6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60"/>
        <v>40629.208333333336</v>
      </c>
      <c r="O703" s="11">
        <f t="shared" si="61"/>
        <v>40636.208333333336</v>
      </c>
      <c r="P703" t="b">
        <v>1</v>
      </c>
      <c r="Q703" t="b">
        <v>0</v>
      </c>
      <c r="R703" t="s">
        <v>33</v>
      </c>
      <c r="S703" s="1" t="str">
        <f t="shared" si="64"/>
        <v>theater</v>
      </c>
      <c r="T703" s="8" t="str">
        <f t="shared" si="65"/>
        <v>wearables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2"/>
        <v>0.54137931034482756</v>
      </c>
      <c r="G704" t="s">
        <v>14</v>
      </c>
      <c r="H704" s="7">
        <f t="shared" si="6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60"/>
        <v>41477.208333333336</v>
      </c>
      <c r="O704" s="11">
        <f t="shared" si="61"/>
        <v>41482.208333333336</v>
      </c>
      <c r="P704" t="b">
        <v>0</v>
      </c>
      <c r="Q704" t="b">
        <v>0</v>
      </c>
      <c r="R704" t="s">
        <v>65</v>
      </c>
      <c r="S704" s="1" t="str">
        <f t="shared" si="64"/>
        <v>technology</v>
      </c>
      <c r="T704" s="8" t="str">
        <f t="shared" si="65"/>
        <v>translations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2"/>
        <v>3.1187381703470032</v>
      </c>
      <c r="G705" t="s">
        <v>20</v>
      </c>
      <c r="H705" s="7">
        <f t="shared" si="6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60"/>
        <v>41020.208333333336</v>
      </c>
      <c r="O705" s="11">
        <f t="shared" si="61"/>
        <v>41037.208333333336</v>
      </c>
      <c r="P705" t="b">
        <v>1</v>
      </c>
      <c r="Q705" t="b">
        <v>1</v>
      </c>
      <c r="R705" t="s">
        <v>206</v>
      </c>
      <c r="S705" s="1" t="str">
        <f t="shared" si="64"/>
        <v>publishing</v>
      </c>
      <c r="T705" s="8" t="str">
        <f t="shared" si="65"/>
        <v>animation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2"/>
        <v>1.2278160919540231</v>
      </c>
      <c r="G706" t="s">
        <v>20</v>
      </c>
      <c r="H706" s="7">
        <f t="shared" si="6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66">(((L706/60)/60)/24)+DATE(1970,1,1)</f>
        <v>42555.208333333328</v>
      </c>
      <c r="O706" s="11">
        <f t="shared" ref="O706:O769" si="67">(((M706/60)/60)/24)+DATE(1970,1,1)</f>
        <v>42570.208333333328</v>
      </c>
      <c r="P706" t="b">
        <v>0</v>
      </c>
      <c r="Q706" t="b">
        <v>0</v>
      </c>
      <c r="R706" t="s">
        <v>71</v>
      </c>
      <c r="S706" s="1" t="str">
        <f t="shared" si="64"/>
        <v>film &amp; video</v>
      </c>
      <c r="T706" s="8" t="str">
        <f t="shared" si="65"/>
        <v>nonfiction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8">E707/D707*100%</f>
        <v>0.99026517383618151</v>
      </c>
      <c r="G707" t="s">
        <v>14</v>
      </c>
      <c r="H707" s="7">
        <f t="shared" ref="H707:H770" si="69">AVERAGE(E707/I707)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66"/>
        <v>41619.25</v>
      </c>
      <c r="O707" s="11">
        <f t="shared" si="67"/>
        <v>41623.25</v>
      </c>
      <c r="P707" t="b">
        <v>0</v>
      </c>
      <c r="Q707" t="b">
        <v>0</v>
      </c>
      <c r="R707" t="s">
        <v>68</v>
      </c>
      <c r="S707" s="1" t="str">
        <f t="shared" ref="S707:S770" si="70">LEFT(R707,(FIND("/",R707)-1))</f>
        <v>publishing</v>
      </c>
      <c r="T707" s="8" t="str">
        <f t="shared" ref="T707:T770" si="71">RIGHT(R708,LEN(R708)-(FIND("/",R708)))</f>
        <v>web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8"/>
        <v>1.278468634686347</v>
      </c>
      <c r="G708" t="s">
        <v>20</v>
      </c>
      <c r="H708" s="7">
        <f t="shared" si="69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66"/>
        <v>43471.25</v>
      </c>
      <c r="O708" s="11">
        <f t="shared" si="67"/>
        <v>43479.25</v>
      </c>
      <c r="P708" t="b">
        <v>0</v>
      </c>
      <c r="Q708" t="b">
        <v>1</v>
      </c>
      <c r="R708" t="s">
        <v>28</v>
      </c>
      <c r="S708" s="1" t="str">
        <f t="shared" si="70"/>
        <v>technology</v>
      </c>
      <c r="T708" s="8" t="str">
        <f t="shared" si="71"/>
        <v>drama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8"/>
        <v>1.5861643835616439</v>
      </c>
      <c r="G709" t="s">
        <v>20</v>
      </c>
      <c r="H709" s="7">
        <f t="shared" si="69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66"/>
        <v>43442.25</v>
      </c>
      <c r="O709" s="11">
        <f t="shared" si="67"/>
        <v>43478.25</v>
      </c>
      <c r="P709" t="b">
        <v>0</v>
      </c>
      <c r="Q709" t="b">
        <v>0</v>
      </c>
      <c r="R709" t="s">
        <v>53</v>
      </c>
      <c r="S709" s="1" t="str">
        <f t="shared" si="70"/>
        <v>film &amp; video</v>
      </c>
      <c r="T709" s="8" t="str">
        <f t="shared" si="71"/>
        <v>plays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8"/>
        <v>7.0705882352941174</v>
      </c>
      <c r="G710" t="s">
        <v>20</v>
      </c>
      <c r="H710" s="7">
        <f t="shared" si="69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66"/>
        <v>42877.208333333328</v>
      </c>
      <c r="O710" s="11">
        <f t="shared" si="67"/>
        <v>42887.208333333328</v>
      </c>
      <c r="P710" t="b">
        <v>0</v>
      </c>
      <c r="Q710" t="b">
        <v>0</v>
      </c>
      <c r="R710" t="s">
        <v>33</v>
      </c>
      <c r="S710" s="1" t="str">
        <f t="shared" si="70"/>
        <v>theater</v>
      </c>
      <c r="T710" s="8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8"/>
        <v>1.4238775510204082</v>
      </c>
      <c r="G711" t="s">
        <v>20</v>
      </c>
      <c r="H711" s="7">
        <f t="shared" si="69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66"/>
        <v>41018.208333333336</v>
      </c>
      <c r="O711" s="11">
        <f t="shared" si="67"/>
        <v>41025.208333333336</v>
      </c>
      <c r="P711" t="b">
        <v>0</v>
      </c>
      <c r="Q711" t="b">
        <v>0</v>
      </c>
      <c r="R711" t="s">
        <v>33</v>
      </c>
      <c r="S711" s="1" t="str">
        <f t="shared" si="70"/>
        <v>theater</v>
      </c>
      <c r="T711" s="8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8"/>
        <v>1.4786046511627906</v>
      </c>
      <c r="G712" t="s">
        <v>20</v>
      </c>
      <c r="H712" s="7">
        <f t="shared" si="69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66"/>
        <v>43295.208333333328</v>
      </c>
      <c r="O712" s="11">
        <f t="shared" si="67"/>
        <v>43302.208333333328</v>
      </c>
      <c r="P712" t="b">
        <v>0</v>
      </c>
      <c r="Q712" t="b">
        <v>1</v>
      </c>
      <c r="R712" t="s">
        <v>33</v>
      </c>
      <c r="S712" s="1" t="str">
        <f t="shared" si="70"/>
        <v>theater</v>
      </c>
      <c r="T712" s="8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8"/>
        <v>0.20322580645161289</v>
      </c>
      <c r="G713" t="s">
        <v>14</v>
      </c>
      <c r="H713" s="7">
        <f t="shared" si="69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66"/>
        <v>42393.25</v>
      </c>
      <c r="O713" s="11">
        <f t="shared" si="67"/>
        <v>42395.25</v>
      </c>
      <c r="P713" t="b">
        <v>1</v>
      </c>
      <c r="Q713" t="b">
        <v>1</v>
      </c>
      <c r="R713" t="s">
        <v>33</v>
      </c>
      <c r="S713" s="1" t="str">
        <f t="shared" si="70"/>
        <v>theater</v>
      </c>
      <c r="T713" s="8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8"/>
        <v>18.40625</v>
      </c>
      <c r="G714" t="s">
        <v>20</v>
      </c>
      <c r="H714" s="7">
        <f t="shared" si="69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66"/>
        <v>42559.208333333328</v>
      </c>
      <c r="O714" s="11">
        <f t="shared" si="67"/>
        <v>42600.208333333328</v>
      </c>
      <c r="P714" t="b">
        <v>0</v>
      </c>
      <c r="Q714" t="b">
        <v>0</v>
      </c>
      <c r="R714" t="s">
        <v>33</v>
      </c>
      <c r="S714" s="1" t="str">
        <f t="shared" si="70"/>
        <v>theater</v>
      </c>
      <c r="T714" s="8" t="str">
        <f t="shared" si="71"/>
        <v>radio &amp; podcasts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8"/>
        <v>1.6194202898550725</v>
      </c>
      <c r="G715" t="s">
        <v>20</v>
      </c>
      <c r="H715" s="7">
        <f t="shared" si="69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66"/>
        <v>42604.208333333328</v>
      </c>
      <c r="O715" s="11">
        <f t="shared" si="67"/>
        <v>42616.208333333328</v>
      </c>
      <c r="P715" t="b">
        <v>0</v>
      </c>
      <c r="Q715" t="b">
        <v>0</v>
      </c>
      <c r="R715" t="s">
        <v>133</v>
      </c>
      <c r="S715" s="1" t="str">
        <f t="shared" si="70"/>
        <v>publishing</v>
      </c>
      <c r="T715" s="8" t="str">
        <f t="shared" si="71"/>
        <v>rock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8"/>
        <v>4.7282077922077921</v>
      </c>
      <c r="G716" t="s">
        <v>20</v>
      </c>
      <c r="H716" s="7">
        <f t="shared" si="69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66"/>
        <v>41870.208333333336</v>
      </c>
      <c r="O716" s="11">
        <f t="shared" si="67"/>
        <v>41871.208333333336</v>
      </c>
      <c r="P716" t="b">
        <v>0</v>
      </c>
      <c r="Q716" t="b">
        <v>0</v>
      </c>
      <c r="R716" t="s">
        <v>23</v>
      </c>
      <c r="S716" s="1" t="str">
        <f t="shared" si="70"/>
        <v>music</v>
      </c>
      <c r="T716" s="8" t="str">
        <f t="shared" si="71"/>
        <v>mobile games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8"/>
        <v>0.24466101694915254</v>
      </c>
      <c r="G717" t="s">
        <v>14</v>
      </c>
      <c r="H717" s="7">
        <f t="shared" si="69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66"/>
        <v>40397.208333333336</v>
      </c>
      <c r="O717" s="11">
        <f t="shared" si="67"/>
        <v>40402.208333333336</v>
      </c>
      <c r="P717" t="b">
        <v>0</v>
      </c>
      <c r="Q717" t="b">
        <v>0</v>
      </c>
      <c r="R717" t="s">
        <v>292</v>
      </c>
      <c r="S717" s="1" t="str">
        <f t="shared" si="70"/>
        <v>games</v>
      </c>
      <c r="T717" s="8" t="str">
        <f t="shared" si="71"/>
        <v>plays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8"/>
        <v>5.1764999999999999</v>
      </c>
      <c r="G718" t="s">
        <v>20</v>
      </c>
      <c r="H718" s="7">
        <f t="shared" si="69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66"/>
        <v>41465.208333333336</v>
      </c>
      <c r="O718" s="11">
        <f t="shared" si="67"/>
        <v>41493.208333333336</v>
      </c>
      <c r="P718" t="b">
        <v>0</v>
      </c>
      <c r="Q718" t="b">
        <v>1</v>
      </c>
      <c r="R718" t="s">
        <v>33</v>
      </c>
      <c r="S718" s="1" t="str">
        <f t="shared" si="70"/>
        <v>theater</v>
      </c>
      <c r="T718" s="8" t="str">
        <f t="shared" si="71"/>
        <v>documentary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8"/>
        <v>2.4764285714285714</v>
      </c>
      <c r="G719" t="s">
        <v>20</v>
      </c>
      <c r="H719" s="7">
        <f t="shared" si="69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66"/>
        <v>40777.208333333336</v>
      </c>
      <c r="O719" s="11">
        <f t="shared" si="67"/>
        <v>40798.208333333336</v>
      </c>
      <c r="P719" t="b">
        <v>0</v>
      </c>
      <c r="Q719" t="b">
        <v>0</v>
      </c>
      <c r="R719" t="s">
        <v>42</v>
      </c>
      <c r="S719" s="1" t="str">
        <f t="shared" si="70"/>
        <v>film &amp; video</v>
      </c>
      <c r="T719" s="8" t="str">
        <f t="shared" si="71"/>
        <v>wearables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8"/>
        <v>1.0020481927710843</v>
      </c>
      <c r="G720" t="s">
        <v>20</v>
      </c>
      <c r="H720" s="7">
        <f t="shared" si="69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66"/>
        <v>41442.208333333336</v>
      </c>
      <c r="O720" s="11">
        <f t="shared" si="67"/>
        <v>41468.208333333336</v>
      </c>
      <c r="P720" t="b">
        <v>0</v>
      </c>
      <c r="Q720" t="b">
        <v>0</v>
      </c>
      <c r="R720" t="s">
        <v>65</v>
      </c>
      <c r="S720" s="1" t="str">
        <f t="shared" si="70"/>
        <v>technology</v>
      </c>
      <c r="T720" s="8" t="str">
        <f t="shared" si="71"/>
        <v>fiction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8"/>
        <v>1.53</v>
      </c>
      <c r="G721" t="s">
        <v>20</v>
      </c>
      <c r="H721" s="7">
        <f t="shared" si="69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66"/>
        <v>41058.208333333336</v>
      </c>
      <c r="O721" s="11">
        <f t="shared" si="67"/>
        <v>41069.208333333336</v>
      </c>
      <c r="P721" t="b">
        <v>0</v>
      </c>
      <c r="Q721" t="b">
        <v>0</v>
      </c>
      <c r="R721" t="s">
        <v>119</v>
      </c>
      <c r="S721" s="1" t="str">
        <f t="shared" si="70"/>
        <v>publishing</v>
      </c>
      <c r="T721" s="8" t="str">
        <f t="shared" si="71"/>
        <v>plays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8"/>
        <v>0.37091954022988505</v>
      </c>
      <c r="G722" t="s">
        <v>74</v>
      </c>
      <c r="H722" s="7">
        <f t="shared" si="69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66"/>
        <v>43152.25</v>
      </c>
      <c r="O722" s="11">
        <f t="shared" si="67"/>
        <v>43166.25</v>
      </c>
      <c r="P722" t="b">
        <v>0</v>
      </c>
      <c r="Q722" t="b">
        <v>1</v>
      </c>
      <c r="R722" t="s">
        <v>33</v>
      </c>
      <c r="S722" s="1" t="str">
        <f t="shared" si="70"/>
        <v>theater</v>
      </c>
      <c r="T722" s="8" t="str">
        <f t="shared" si="71"/>
        <v>rock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8"/>
        <v>4.3923948220064728E-2</v>
      </c>
      <c r="G723" t="s">
        <v>74</v>
      </c>
      <c r="H723" s="7">
        <f t="shared" si="69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66"/>
        <v>43194.208333333328</v>
      </c>
      <c r="O723" s="11">
        <f t="shared" si="67"/>
        <v>43200.208333333328</v>
      </c>
      <c r="P723" t="b">
        <v>0</v>
      </c>
      <c r="Q723" t="b">
        <v>0</v>
      </c>
      <c r="R723" t="s">
        <v>23</v>
      </c>
      <c r="S723" s="1" t="str">
        <f t="shared" si="70"/>
        <v>music</v>
      </c>
      <c r="T723" s="8" t="str">
        <f t="shared" si="71"/>
        <v>documentary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8"/>
        <v>1.5650721649484536</v>
      </c>
      <c r="G724" t="s">
        <v>20</v>
      </c>
      <c r="H724" s="7">
        <f t="shared" si="69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66"/>
        <v>43045.25</v>
      </c>
      <c r="O724" s="11">
        <f t="shared" si="67"/>
        <v>43072.25</v>
      </c>
      <c r="P724" t="b">
        <v>0</v>
      </c>
      <c r="Q724" t="b">
        <v>0</v>
      </c>
      <c r="R724" t="s">
        <v>42</v>
      </c>
      <c r="S724" s="1" t="str">
        <f t="shared" si="70"/>
        <v>film &amp; video</v>
      </c>
      <c r="T724" s="8" t="str">
        <f t="shared" si="71"/>
        <v>plays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8"/>
        <v>2.704081632653061</v>
      </c>
      <c r="G725" t="s">
        <v>20</v>
      </c>
      <c r="H725" s="7">
        <f t="shared" si="69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66"/>
        <v>42431.25</v>
      </c>
      <c r="O725" s="11">
        <f t="shared" si="67"/>
        <v>42452.208333333328</v>
      </c>
      <c r="P725" t="b">
        <v>0</v>
      </c>
      <c r="Q725" t="b">
        <v>0</v>
      </c>
      <c r="R725" t="s">
        <v>33</v>
      </c>
      <c r="S725" s="1" t="str">
        <f t="shared" si="70"/>
        <v>theater</v>
      </c>
      <c r="T725" s="8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8"/>
        <v>1.3405952380952382</v>
      </c>
      <c r="G726" t="s">
        <v>20</v>
      </c>
      <c r="H726" s="7">
        <f t="shared" si="69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66"/>
        <v>41934.208333333336</v>
      </c>
      <c r="O726" s="11">
        <f t="shared" si="67"/>
        <v>41936.208333333336</v>
      </c>
      <c r="P726" t="b">
        <v>0</v>
      </c>
      <c r="Q726" t="b">
        <v>1</v>
      </c>
      <c r="R726" t="s">
        <v>33</v>
      </c>
      <c r="S726" s="1" t="str">
        <f t="shared" si="70"/>
        <v>theater</v>
      </c>
      <c r="T726" s="8" t="str">
        <f t="shared" si="71"/>
        <v>mobile games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8"/>
        <v>0.50398033126293995</v>
      </c>
      <c r="G727" t="s">
        <v>14</v>
      </c>
      <c r="H727" s="7">
        <f t="shared" si="69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66"/>
        <v>41958.25</v>
      </c>
      <c r="O727" s="11">
        <f t="shared" si="67"/>
        <v>41960.25</v>
      </c>
      <c r="P727" t="b">
        <v>0</v>
      </c>
      <c r="Q727" t="b">
        <v>0</v>
      </c>
      <c r="R727" t="s">
        <v>292</v>
      </c>
      <c r="S727" s="1" t="str">
        <f t="shared" si="70"/>
        <v>games</v>
      </c>
      <c r="T727" s="8" t="str">
        <f t="shared" si="71"/>
        <v>plays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8"/>
        <v>0.88815837937384901</v>
      </c>
      <c r="G728" t="s">
        <v>74</v>
      </c>
      <c r="H728" s="7">
        <f t="shared" si="69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66"/>
        <v>40476.208333333336</v>
      </c>
      <c r="O728" s="11">
        <f t="shared" si="67"/>
        <v>40482.208333333336</v>
      </c>
      <c r="P728" t="b">
        <v>0</v>
      </c>
      <c r="Q728" t="b">
        <v>1</v>
      </c>
      <c r="R728" t="s">
        <v>33</v>
      </c>
      <c r="S728" s="1" t="str">
        <f t="shared" si="70"/>
        <v>theater</v>
      </c>
      <c r="T728" s="8" t="str">
        <f t="shared" si="71"/>
        <v>web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8"/>
        <v>1.65</v>
      </c>
      <c r="G729" t="s">
        <v>20</v>
      </c>
      <c r="H729" s="7">
        <f t="shared" si="69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66"/>
        <v>43485.25</v>
      </c>
      <c r="O729" s="11">
        <f t="shared" si="67"/>
        <v>43543.208333333328</v>
      </c>
      <c r="P729" t="b">
        <v>0</v>
      </c>
      <c r="Q729" t="b">
        <v>0</v>
      </c>
      <c r="R729" t="s">
        <v>28</v>
      </c>
      <c r="S729" s="1" t="str">
        <f t="shared" si="70"/>
        <v>technology</v>
      </c>
      <c r="T729" s="8" t="str">
        <f t="shared" si="71"/>
        <v>plays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8"/>
        <v>0.17499999999999999</v>
      </c>
      <c r="G730" t="s">
        <v>14</v>
      </c>
      <c r="H730" s="7">
        <f t="shared" si="69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66"/>
        <v>42515.208333333328</v>
      </c>
      <c r="O730" s="11">
        <f t="shared" si="67"/>
        <v>42526.208333333328</v>
      </c>
      <c r="P730" t="b">
        <v>0</v>
      </c>
      <c r="Q730" t="b">
        <v>0</v>
      </c>
      <c r="R730" t="s">
        <v>33</v>
      </c>
      <c r="S730" s="1" t="str">
        <f t="shared" si="70"/>
        <v>theater</v>
      </c>
      <c r="T730" s="8" t="str">
        <f t="shared" si="71"/>
        <v>drama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8"/>
        <v>1.8566071428571429</v>
      </c>
      <c r="G731" t="s">
        <v>20</v>
      </c>
      <c r="H731" s="7">
        <f t="shared" si="69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66"/>
        <v>41309.25</v>
      </c>
      <c r="O731" s="11">
        <f t="shared" si="67"/>
        <v>41311.25</v>
      </c>
      <c r="P731" t="b">
        <v>0</v>
      </c>
      <c r="Q731" t="b">
        <v>0</v>
      </c>
      <c r="R731" t="s">
        <v>53</v>
      </c>
      <c r="S731" s="1" t="str">
        <f t="shared" si="70"/>
        <v>film &amp; video</v>
      </c>
      <c r="T731" s="8" t="str">
        <f t="shared" si="71"/>
        <v>wearables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8"/>
        <v>4.1266319444444441</v>
      </c>
      <c r="G732" t="s">
        <v>20</v>
      </c>
      <c r="H732" s="7">
        <f t="shared" si="69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66"/>
        <v>42147.208333333328</v>
      </c>
      <c r="O732" s="11">
        <f t="shared" si="67"/>
        <v>42153.208333333328</v>
      </c>
      <c r="P732" t="b">
        <v>0</v>
      </c>
      <c r="Q732" t="b">
        <v>0</v>
      </c>
      <c r="R732" t="s">
        <v>65</v>
      </c>
      <c r="S732" s="1" t="str">
        <f t="shared" si="70"/>
        <v>technology</v>
      </c>
      <c r="T732" s="8" t="str">
        <f t="shared" si="71"/>
        <v>web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8"/>
        <v>0.90249999999999997</v>
      </c>
      <c r="G733" t="s">
        <v>74</v>
      </c>
      <c r="H733" s="7">
        <f t="shared" si="69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66"/>
        <v>42939.208333333328</v>
      </c>
      <c r="O733" s="11">
        <f t="shared" si="67"/>
        <v>42940.208333333328</v>
      </c>
      <c r="P733" t="b">
        <v>0</v>
      </c>
      <c r="Q733" t="b">
        <v>0</v>
      </c>
      <c r="R733" t="s">
        <v>28</v>
      </c>
      <c r="S733" s="1" t="str">
        <f t="shared" si="70"/>
        <v>technology</v>
      </c>
      <c r="T733" s="8" t="str">
        <f t="shared" si="71"/>
        <v>rock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8"/>
        <v>0.91984615384615387</v>
      </c>
      <c r="G734" t="s">
        <v>14</v>
      </c>
      <c r="H734" s="7">
        <f t="shared" si="69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66"/>
        <v>42816.208333333328</v>
      </c>
      <c r="O734" s="11">
        <f t="shared" si="67"/>
        <v>42839.208333333328</v>
      </c>
      <c r="P734" t="b">
        <v>0</v>
      </c>
      <c r="Q734" t="b">
        <v>1</v>
      </c>
      <c r="R734" t="s">
        <v>23</v>
      </c>
      <c r="S734" s="1" t="str">
        <f t="shared" si="70"/>
        <v>music</v>
      </c>
      <c r="T734" s="8" t="str">
        <f t="shared" si="71"/>
        <v>metal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8"/>
        <v>5.2700632911392402</v>
      </c>
      <c r="G735" t="s">
        <v>20</v>
      </c>
      <c r="H735" s="7">
        <f t="shared" si="69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66"/>
        <v>41844.208333333336</v>
      </c>
      <c r="O735" s="11">
        <f t="shared" si="67"/>
        <v>41857.208333333336</v>
      </c>
      <c r="P735" t="b">
        <v>0</v>
      </c>
      <c r="Q735" t="b">
        <v>0</v>
      </c>
      <c r="R735" t="s">
        <v>148</v>
      </c>
      <c r="S735" s="1" t="str">
        <f t="shared" si="70"/>
        <v>music</v>
      </c>
      <c r="T735" s="8" t="str">
        <f t="shared" si="71"/>
        <v>plays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8"/>
        <v>3.1914285714285713</v>
      </c>
      <c r="G736" t="s">
        <v>20</v>
      </c>
      <c r="H736" s="7">
        <f t="shared" si="69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66"/>
        <v>42763.25</v>
      </c>
      <c r="O736" s="11">
        <f t="shared" si="67"/>
        <v>42775.25</v>
      </c>
      <c r="P736" t="b">
        <v>0</v>
      </c>
      <c r="Q736" t="b">
        <v>1</v>
      </c>
      <c r="R736" t="s">
        <v>33</v>
      </c>
      <c r="S736" s="1" t="str">
        <f t="shared" si="70"/>
        <v>theater</v>
      </c>
      <c r="T736" s="8" t="str">
        <f t="shared" si="71"/>
        <v>photography books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8"/>
        <v>3.5418867924528303</v>
      </c>
      <c r="G737" t="s">
        <v>20</v>
      </c>
      <c r="H737" s="7">
        <f t="shared" si="69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66"/>
        <v>42459.208333333328</v>
      </c>
      <c r="O737" s="11">
        <f t="shared" si="67"/>
        <v>42466.208333333328</v>
      </c>
      <c r="P737" t="b">
        <v>0</v>
      </c>
      <c r="Q737" t="b">
        <v>0</v>
      </c>
      <c r="R737" t="s">
        <v>122</v>
      </c>
      <c r="S737" s="1" t="str">
        <f t="shared" si="70"/>
        <v>photography</v>
      </c>
      <c r="T737" s="8" t="str">
        <f t="shared" si="71"/>
        <v>nonfiction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8"/>
        <v>0.32896103896103895</v>
      </c>
      <c r="G738" t="s">
        <v>74</v>
      </c>
      <c r="H738" s="7">
        <f t="shared" si="69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66"/>
        <v>42055.25</v>
      </c>
      <c r="O738" s="11">
        <f t="shared" si="67"/>
        <v>42059.25</v>
      </c>
      <c r="P738" t="b">
        <v>0</v>
      </c>
      <c r="Q738" t="b">
        <v>0</v>
      </c>
      <c r="R738" t="s">
        <v>68</v>
      </c>
      <c r="S738" s="1" t="str">
        <f t="shared" si="70"/>
        <v>publishing</v>
      </c>
      <c r="T738" s="8" t="str">
        <f t="shared" si="71"/>
        <v>indie rock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8"/>
        <v>1.358918918918919</v>
      </c>
      <c r="G739" t="s">
        <v>20</v>
      </c>
      <c r="H739" s="7">
        <f t="shared" si="69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66"/>
        <v>42685.25</v>
      </c>
      <c r="O739" s="11">
        <f t="shared" si="67"/>
        <v>42697.25</v>
      </c>
      <c r="P739" t="b">
        <v>0</v>
      </c>
      <c r="Q739" t="b">
        <v>0</v>
      </c>
      <c r="R739" t="s">
        <v>60</v>
      </c>
      <c r="S739" s="1" t="str">
        <f t="shared" si="70"/>
        <v>music</v>
      </c>
      <c r="T739" s="8" t="str">
        <f t="shared" si="71"/>
        <v>plays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8"/>
        <v>2.0843373493975904E-2</v>
      </c>
      <c r="G740" t="s">
        <v>14</v>
      </c>
      <c r="H740" s="7">
        <f t="shared" si="69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66"/>
        <v>41959.25</v>
      </c>
      <c r="O740" s="11">
        <f t="shared" si="67"/>
        <v>41981.25</v>
      </c>
      <c r="P740" t="b">
        <v>0</v>
      </c>
      <c r="Q740" t="b">
        <v>1</v>
      </c>
      <c r="R740" t="s">
        <v>33</v>
      </c>
      <c r="S740" s="1" t="str">
        <f t="shared" si="70"/>
        <v>theater</v>
      </c>
      <c r="T740" s="8" t="str">
        <f t="shared" si="71"/>
        <v>indie rock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8"/>
        <v>0.61</v>
      </c>
      <c r="G741" t="s">
        <v>14</v>
      </c>
      <c r="H741" s="7">
        <f t="shared" si="69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66"/>
        <v>41089.208333333336</v>
      </c>
      <c r="O741" s="11">
        <f t="shared" si="67"/>
        <v>41090.208333333336</v>
      </c>
      <c r="P741" t="b">
        <v>0</v>
      </c>
      <c r="Q741" t="b">
        <v>0</v>
      </c>
      <c r="R741" t="s">
        <v>60</v>
      </c>
      <c r="S741" s="1" t="str">
        <f t="shared" si="70"/>
        <v>music</v>
      </c>
      <c r="T741" s="8" t="str">
        <f t="shared" si="71"/>
        <v>plays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8"/>
        <v>0.30037735849056602</v>
      </c>
      <c r="G742" t="s">
        <v>14</v>
      </c>
      <c r="H742" s="7">
        <f t="shared" si="69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66"/>
        <v>42769.25</v>
      </c>
      <c r="O742" s="11">
        <f t="shared" si="67"/>
        <v>42772.25</v>
      </c>
      <c r="P742" t="b">
        <v>0</v>
      </c>
      <c r="Q742" t="b">
        <v>0</v>
      </c>
      <c r="R742" t="s">
        <v>33</v>
      </c>
      <c r="S742" s="1" t="str">
        <f t="shared" si="70"/>
        <v>theater</v>
      </c>
      <c r="T742" s="8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8"/>
        <v>11.791666666666666</v>
      </c>
      <c r="G743" t="s">
        <v>20</v>
      </c>
      <c r="H743" s="7">
        <f t="shared" si="69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66"/>
        <v>40321.208333333336</v>
      </c>
      <c r="O743" s="11">
        <f t="shared" si="67"/>
        <v>40322.208333333336</v>
      </c>
      <c r="P743" t="b">
        <v>0</v>
      </c>
      <c r="Q743" t="b">
        <v>0</v>
      </c>
      <c r="R743" t="s">
        <v>33</v>
      </c>
      <c r="S743" s="1" t="str">
        <f t="shared" si="70"/>
        <v>theater</v>
      </c>
      <c r="T743" s="8" t="str">
        <f t="shared" si="71"/>
        <v>electric music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8"/>
        <v>11.260833333333334</v>
      </c>
      <c r="G744" t="s">
        <v>20</v>
      </c>
      <c r="H744" s="7">
        <f t="shared" si="69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66"/>
        <v>40197.25</v>
      </c>
      <c r="O744" s="11">
        <f t="shared" si="67"/>
        <v>40239.25</v>
      </c>
      <c r="P744" t="b">
        <v>0</v>
      </c>
      <c r="Q744" t="b">
        <v>0</v>
      </c>
      <c r="R744" t="s">
        <v>50</v>
      </c>
      <c r="S744" s="1" t="str">
        <f t="shared" si="70"/>
        <v>music</v>
      </c>
      <c r="T744" s="8" t="str">
        <f t="shared" si="71"/>
        <v>plays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8"/>
        <v>0.12923076923076923</v>
      </c>
      <c r="G745" t="s">
        <v>14</v>
      </c>
      <c r="H745" s="7">
        <f t="shared" si="69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66"/>
        <v>42298.208333333328</v>
      </c>
      <c r="O745" s="11">
        <f t="shared" si="67"/>
        <v>42304.208333333328</v>
      </c>
      <c r="P745" t="b">
        <v>0</v>
      </c>
      <c r="Q745" t="b">
        <v>1</v>
      </c>
      <c r="R745" t="s">
        <v>33</v>
      </c>
      <c r="S745" s="1" t="str">
        <f t="shared" si="70"/>
        <v>theater</v>
      </c>
      <c r="T745" s="8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8"/>
        <v>7.12</v>
      </c>
      <c r="G746" t="s">
        <v>20</v>
      </c>
      <c r="H746" s="7">
        <f t="shared" si="69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66"/>
        <v>43322.208333333328</v>
      </c>
      <c r="O746" s="11">
        <f t="shared" si="67"/>
        <v>43324.208333333328</v>
      </c>
      <c r="P746" t="b">
        <v>0</v>
      </c>
      <c r="Q746" t="b">
        <v>1</v>
      </c>
      <c r="R746" t="s">
        <v>33</v>
      </c>
      <c r="S746" s="1" t="str">
        <f t="shared" si="70"/>
        <v>theater</v>
      </c>
      <c r="T746" s="8" t="str">
        <f t="shared" si="71"/>
        <v>wearables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8"/>
        <v>0.30304347826086958</v>
      </c>
      <c r="G747" t="s">
        <v>14</v>
      </c>
      <c r="H747" s="7">
        <f t="shared" si="69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66"/>
        <v>40328.208333333336</v>
      </c>
      <c r="O747" s="11">
        <f t="shared" si="67"/>
        <v>40355.208333333336</v>
      </c>
      <c r="P747" t="b">
        <v>0</v>
      </c>
      <c r="Q747" t="b">
        <v>0</v>
      </c>
      <c r="R747" t="s">
        <v>65</v>
      </c>
      <c r="S747" s="1" t="str">
        <f t="shared" si="70"/>
        <v>technology</v>
      </c>
      <c r="T747" s="8" t="str">
        <f t="shared" si="71"/>
        <v>web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8"/>
        <v>2.1250896057347672</v>
      </c>
      <c r="G748" t="s">
        <v>20</v>
      </c>
      <c r="H748" s="7">
        <f t="shared" si="69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66"/>
        <v>40825.208333333336</v>
      </c>
      <c r="O748" s="11">
        <f t="shared" si="67"/>
        <v>40830.208333333336</v>
      </c>
      <c r="P748" t="b">
        <v>0</v>
      </c>
      <c r="Q748" t="b">
        <v>0</v>
      </c>
      <c r="R748" t="s">
        <v>28</v>
      </c>
      <c r="S748" s="1" t="str">
        <f t="shared" si="70"/>
        <v>technology</v>
      </c>
      <c r="T748" s="8" t="str">
        <f t="shared" si="71"/>
        <v>plays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8"/>
        <v>2.2885714285714287</v>
      </c>
      <c r="G749" t="s">
        <v>20</v>
      </c>
      <c r="H749" s="7">
        <f t="shared" si="69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66"/>
        <v>40423.208333333336</v>
      </c>
      <c r="O749" s="11">
        <f t="shared" si="67"/>
        <v>40434.208333333336</v>
      </c>
      <c r="P749" t="b">
        <v>0</v>
      </c>
      <c r="Q749" t="b">
        <v>0</v>
      </c>
      <c r="R749" t="s">
        <v>33</v>
      </c>
      <c r="S749" s="1" t="str">
        <f t="shared" si="70"/>
        <v>theater</v>
      </c>
      <c r="T749" s="8" t="str">
        <f t="shared" si="71"/>
        <v>animation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8"/>
        <v>0.34959979476654696</v>
      </c>
      <c r="G750" t="s">
        <v>74</v>
      </c>
      <c r="H750" s="7">
        <f t="shared" si="69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66"/>
        <v>40238.25</v>
      </c>
      <c r="O750" s="11">
        <f t="shared" si="67"/>
        <v>40263.208333333336</v>
      </c>
      <c r="P750" t="b">
        <v>0</v>
      </c>
      <c r="Q750" t="b">
        <v>1</v>
      </c>
      <c r="R750" t="s">
        <v>71</v>
      </c>
      <c r="S750" s="1" t="str">
        <f t="shared" si="70"/>
        <v>film &amp; video</v>
      </c>
      <c r="T750" s="8" t="str">
        <f t="shared" si="71"/>
        <v>wearables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8"/>
        <v>1.5729069767441861</v>
      </c>
      <c r="G751" t="s">
        <v>20</v>
      </c>
      <c r="H751" s="7">
        <f t="shared" si="69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66"/>
        <v>41920.208333333336</v>
      </c>
      <c r="O751" s="11">
        <f t="shared" si="67"/>
        <v>41932.208333333336</v>
      </c>
      <c r="P751" t="b">
        <v>0</v>
      </c>
      <c r="Q751" t="b">
        <v>1</v>
      </c>
      <c r="R751" t="s">
        <v>65</v>
      </c>
      <c r="S751" s="1" t="str">
        <f t="shared" si="70"/>
        <v>technology</v>
      </c>
      <c r="T751" s="8" t="str">
        <f t="shared" si="71"/>
        <v>electric music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8"/>
        <v>0.01</v>
      </c>
      <c r="G752" t="s">
        <v>14</v>
      </c>
      <c r="H752" s="7">
        <f t="shared" si="69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66"/>
        <v>40360.208333333336</v>
      </c>
      <c r="O752" s="11">
        <f t="shared" si="67"/>
        <v>40385.208333333336</v>
      </c>
      <c r="P752" t="b">
        <v>0</v>
      </c>
      <c r="Q752" t="b">
        <v>0</v>
      </c>
      <c r="R752" t="s">
        <v>50</v>
      </c>
      <c r="S752" s="1" t="str">
        <f t="shared" si="70"/>
        <v>music</v>
      </c>
      <c r="T752" s="8" t="str">
        <f t="shared" si="71"/>
        <v>nonfiction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8"/>
        <v>2.3230555555555554</v>
      </c>
      <c r="G753" t="s">
        <v>20</v>
      </c>
      <c r="H753" s="7">
        <f t="shared" si="69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66"/>
        <v>42446.208333333328</v>
      </c>
      <c r="O753" s="11">
        <f t="shared" si="67"/>
        <v>42461.208333333328</v>
      </c>
      <c r="P753" t="b">
        <v>1</v>
      </c>
      <c r="Q753" t="b">
        <v>1</v>
      </c>
      <c r="R753" t="s">
        <v>68</v>
      </c>
      <c r="S753" s="1" t="str">
        <f t="shared" si="70"/>
        <v>publishing</v>
      </c>
      <c r="T753" s="8" t="str">
        <f t="shared" si="71"/>
        <v>plays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8"/>
        <v>0.92448275862068963</v>
      </c>
      <c r="G754" t="s">
        <v>74</v>
      </c>
      <c r="H754" s="7">
        <f t="shared" si="69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66"/>
        <v>40395.208333333336</v>
      </c>
      <c r="O754" s="11">
        <f t="shared" si="67"/>
        <v>40413.208333333336</v>
      </c>
      <c r="P754" t="b">
        <v>0</v>
      </c>
      <c r="Q754" t="b">
        <v>1</v>
      </c>
      <c r="R754" t="s">
        <v>33</v>
      </c>
      <c r="S754" s="1" t="str">
        <f t="shared" si="70"/>
        <v>theater</v>
      </c>
      <c r="T754" s="8" t="str">
        <f t="shared" si="71"/>
        <v>photography books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8"/>
        <v>2.5670212765957445</v>
      </c>
      <c r="G755" t="s">
        <v>20</v>
      </c>
      <c r="H755" s="7">
        <f t="shared" si="69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66"/>
        <v>40321.208333333336</v>
      </c>
      <c r="O755" s="11">
        <f t="shared" si="67"/>
        <v>40336.208333333336</v>
      </c>
      <c r="P755" t="b">
        <v>0</v>
      </c>
      <c r="Q755" t="b">
        <v>0</v>
      </c>
      <c r="R755" t="s">
        <v>122</v>
      </c>
      <c r="S755" s="1" t="str">
        <f t="shared" si="70"/>
        <v>photography</v>
      </c>
      <c r="T755" s="8" t="str">
        <f t="shared" si="71"/>
        <v>plays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8"/>
        <v>1.6847017045454546</v>
      </c>
      <c r="G756" t="s">
        <v>20</v>
      </c>
      <c r="H756" s="7">
        <f t="shared" si="69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66"/>
        <v>41210.208333333336</v>
      </c>
      <c r="O756" s="11">
        <f t="shared" si="67"/>
        <v>41263.25</v>
      </c>
      <c r="P756" t="b">
        <v>0</v>
      </c>
      <c r="Q756" t="b">
        <v>0</v>
      </c>
      <c r="R756" t="s">
        <v>33</v>
      </c>
      <c r="S756" s="1" t="str">
        <f t="shared" si="70"/>
        <v>theater</v>
      </c>
      <c r="T756" s="8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8"/>
        <v>1.6657777777777778</v>
      </c>
      <c r="G757" t="s">
        <v>20</v>
      </c>
      <c r="H757" s="7">
        <f t="shared" si="69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66"/>
        <v>43096.25</v>
      </c>
      <c r="O757" s="11">
        <f t="shared" si="67"/>
        <v>43108.25</v>
      </c>
      <c r="P757" t="b">
        <v>0</v>
      </c>
      <c r="Q757" t="b">
        <v>1</v>
      </c>
      <c r="R757" t="s">
        <v>33</v>
      </c>
      <c r="S757" s="1" t="str">
        <f t="shared" si="70"/>
        <v>theater</v>
      </c>
      <c r="T757" s="8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8"/>
        <v>7.7207692307692311</v>
      </c>
      <c r="G758" t="s">
        <v>20</v>
      </c>
      <c r="H758" s="7">
        <f t="shared" si="69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66"/>
        <v>42024.25</v>
      </c>
      <c r="O758" s="11">
        <f t="shared" si="67"/>
        <v>42030.25</v>
      </c>
      <c r="P758" t="b">
        <v>0</v>
      </c>
      <c r="Q758" t="b">
        <v>0</v>
      </c>
      <c r="R758" t="s">
        <v>33</v>
      </c>
      <c r="S758" s="1" t="str">
        <f t="shared" si="70"/>
        <v>theater</v>
      </c>
      <c r="T758" s="8" t="str">
        <f t="shared" si="71"/>
        <v>drama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8"/>
        <v>4.0685714285714285</v>
      </c>
      <c r="G759" t="s">
        <v>20</v>
      </c>
      <c r="H759" s="7">
        <f t="shared" si="69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66"/>
        <v>40675.208333333336</v>
      </c>
      <c r="O759" s="11">
        <f t="shared" si="67"/>
        <v>40679.208333333336</v>
      </c>
      <c r="P759" t="b">
        <v>0</v>
      </c>
      <c r="Q759" t="b">
        <v>0</v>
      </c>
      <c r="R759" t="s">
        <v>53</v>
      </c>
      <c r="S759" s="1" t="str">
        <f t="shared" si="70"/>
        <v>film &amp; video</v>
      </c>
      <c r="T759" s="8" t="str">
        <f t="shared" si="71"/>
        <v>rock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8"/>
        <v>5.6420608108108112</v>
      </c>
      <c r="G760" t="s">
        <v>20</v>
      </c>
      <c r="H760" s="7">
        <f t="shared" si="69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66"/>
        <v>41936.208333333336</v>
      </c>
      <c r="O760" s="11">
        <f t="shared" si="67"/>
        <v>41945.208333333336</v>
      </c>
      <c r="P760" t="b">
        <v>0</v>
      </c>
      <c r="Q760" t="b">
        <v>0</v>
      </c>
      <c r="R760" t="s">
        <v>23</v>
      </c>
      <c r="S760" s="1" t="str">
        <f t="shared" si="70"/>
        <v>music</v>
      </c>
      <c r="T760" s="8" t="str">
        <f t="shared" si="71"/>
        <v>electric music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8"/>
        <v>0.6842686567164179</v>
      </c>
      <c r="G761" t="s">
        <v>14</v>
      </c>
      <c r="H761" s="7">
        <f t="shared" si="69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66"/>
        <v>43136.25</v>
      </c>
      <c r="O761" s="11">
        <f t="shared" si="67"/>
        <v>43166.25</v>
      </c>
      <c r="P761" t="b">
        <v>0</v>
      </c>
      <c r="Q761" t="b">
        <v>0</v>
      </c>
      <c r="R761" t="s">
        <v>50</v>
      </c>
      <c r="S761" s="1" t="str">
        <f t="shared" si="70"/>
        <v>music</v>
      </c>
      <c r="T761" s="8" t="str">
        <f t="shared" si="71"/>
        <v>video games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8"/>
        <v>0.34351966873706002</v>
      </c>
      <c r="G762" t="s">
        <v>14</v>
      </c>
      <c r="H762" s="7">
        <f t="shared" si="69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66"/>
        <v>43678.208333333328</v>
      </c>
      <c r="O762" s="11">
        <f t="shared" si="67"/>
        <v>43707.208333333328</v>
      </c>
      <c r="P762" t="b">
        <v>0</v>
      </c>
      <c r="Q762" t="b">
        <v>1</v>
      </c>
      <c r="R762" t="s">
        <v>89</v>
      </c>
      <c r="S762" s="1" t="str">
        <f t="shared" si="70"/>
        <v>games</v>
      </c>
      <c r="T762" s="8" t="str">
        <f t="shared" si="71"/>
        <v>rock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8"/>
        <v>6.5545454545454547</v>
      </c>
      <c r="G763" t="s">
        <v>20</v>
      </c>
      <c r="H763" s="7">
        <f t="shared" si="69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66"/>
        <v>42938.208333333328</v>
      </c>
      <c r="O763" s="11">
        <f t="shared" si="67"/>
        <v>42943.208333333328</v>
      </c>
      <c r="P763" t="b">
        <v>0</v>
      </c>
      <c r="Q763" t="b">
        <v>0</v>
      </c>
      <c r="R763" t="s">
        <v>23</v>
      </c>
      <c r="S763" s="1" t="str">
        <f t="shared" si="70"/>
        <v>music</v>
      </c>
      <c r="T763" s="8" t="str">
        <f t="shared" si="71"/>
        <v>jazz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8"/>
        <v>1.7725714285714285</v>
      </c>
      <c r="G764" t="s">
        <v>20</v>
      </c>
      <c r="H764" s="7">
        <f t="shared" si="69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66"/>
        <v>41241.25</v>
      </c>
      <c r="O764" s="11">
        <f t="shared" si="67"/>
        <v>41252.25</v>
      </c>
      <c r="P764" t="b">
        <v>0</v>
      </c>
      <c r="Q764" t="b">
        <v>0</v>
      </c>
      <c r="R764" t="s">
        <v>159</v>
      </c>
      <c r="S764" s="1" t="str">
        <f t="shared" si="70"/>
        <v>music</v>
      </c>
      <c r="T764" s="8" t="str">
        <f t="shared" si="71"/>
        <v>plays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8"/>
        <v>1.1317857142857144</v>
      </c>
      <c r="G765" t="s">
        <v>20</v>
      </c>
      <c r="H765" s="7">
        <f t="shared" si="69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66"/>
        <v>41037.208333333336</v>
      </c>
      <c r="O765" s="11">
        <f t="shared" si="67"/>
        <v>41072.208333333336</v>
      </c>
      <c r="P765" t="b">
        <v>0</v>
      </c>
      <c r="Q765" t="b">
        <v>1</v>
      </c>
      <c r="R765" t="s">
        <v>33</v>
      </c>
      <c r="S765" s="1" t="str">
        <f t="shared" si="70"/>
        <v>theater</v>
      </c>
      <c r="T765" s="8" t="str">
        <f t="shared" si="71"/>
        <v>rock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8"/>
        <v>7.2818181818181822</v>
      </c>
      <c r="G766" t="s">
        <v>20</v>
      </c>
      <c r="H766" s="7">
        <f t="shared" si="69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66"/>
        <v>40676.208333333336</v>
      </c>
      <c r="O766" s="11">
        <f t="shared" si="67"/>
        <v>40684.208333333336</v>
      </c>
      <c r="P766" t="b">
        <v>0</v>
      </c>
      <c r="Q766" t="b">
        <v>0</v>
      </c>
      <c r="R766" t="s">
        <v>23</v>
      </c>
      <c r="S766" s="1" t="str">
        <f t="shared" si="70"/>
        <v>music</v>
      </c>
      <c r="T766" s="8" t="str">
        <f t="shared" si="71"/>
        <v>indie 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8"/>
        <v>2.0833333333333335</v>
      </c>
      <c r="G767" t="s">
        <v>20</v>
      </c>
      <c r="H767" s="7">
        <f t="shared" si="69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66"/>
        <v>42840.208333333328</v>
      </c>
      <c r="O767" s="11">
        <f t="shared" si="67"/>
        <v>42865.208333333328</v>
      </c>
      <c r="P767" t="b">
        <v>1</v>
      </c>
      <c r="Q767" t="b">
        <v>1</v>
      </c>
      <c r="R767" t="s">
        <v>60</v>
      </c>
      <c r="S767" s="1" t="str">
        <f t="shared" si="70"/>
        <v>music</v>
      </c>
      <c r="T767" s="8" t="str">
        <f t="shared" si="71"/>
        <v>science fiction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8"/>
        <v>0.31171232876712329</v>
      </c>
      <c r="G768" t="s">
        <v>14</v>
      </c>
      <c r="H768" s="7">
        <f t="shared" si="69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66"/>
        <v>43362.208333333328</v>
      </c>
      <c r="O768" s="11">
        <f t="shared" si="67"/>
        <v>43363.208333333328</v>
      </c>
      <c r="P768" t="b">
        <v>0</v>
      </c>
      <c r="Q768" t="b">
        <v>0</v>
      </c>
      <c r="R768" t="s">
        <v>474</v>
      </c>
      <c r="S768" s="1" t="str">
        <f t="shared" si="70"/>
        <v>film &amp; video</v>
      </c>
      <c r="T768" s="8" t="str">
        <f t="shared" si="71"/>
        <v>translations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8"/>
        <v>0.56967078189300413</v>
      </c>
      <c r="G769" t="s">
        <v>14</v>
      </c>
      <c r="H769" s="7">
        <f t="shared" si="69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66"/>
        <v>42283.208333333328</v>
      </c>
      <c r="O769" s="11">
        <f t="shared" si="67"/>
        <v>42328.25</v>
      </c>
      <c r="P769" t="b">
        <v>0</v>
      </c>
      <c r="Q769" t="b">
        <v>0</v>
      </c>
      <c r="R769" t="s">
        <v>206</v>
      </c>
      <c r="S769" s="1" t="str">
        <f t="shared" si="70"/>
        <v>publishing</v>
      </c>
      <c r="T769" s="8" t="str">
        <f t="shared" si="71"/>
        <v>plays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8"/>
        <v>2.31</v>
      </c>
      <c r="G770" t="s">
        <v>20</v>
      </c>
      <c r="H770" s="7">
        <f t="shared" si="69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72">(((L770/60)/60)/24)+DATE(1970,1,1)</f>
        <v>41619.25</v>
      </c>
      <c r="O770" s="11">
        <f t="shared" ref="O770:O833" si="73">(((M770/60)/60)/24)+DATE(1970,1,1)</f>
        <v>41634.25</v>
      </c>
      <c r="P770" t="b">
        <v>0</v>
      </c>
      <c r="Q770" t="b">
        <v>0</v>
      </c>
      <c r="R770" t="s">
        <v>33</v>
      </c>
      <c r="S770" s="1" t="str">
        <f t="shared" si="70"/>
        <v>theater</v>
      </c>
      <c r="T770" s="8" t="str">
        <f t="shared" si="71"/>
        <v>video games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4">E771/D771*100%</f>
        <v>0.86867834394904464</v>
      </c>
      <c r="G771" t="s">
        <v>14</v>
      </c>
      <c r="H771" s="7">
        <f t="shared" ref="H771:H834" si="75">AVERAGE(E771/I771)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72"/>
        <v>41501.208333333336</v>
      </c>
      <c r="O771" s="11">
        <f t="shared" si="73"/>
        <v>41527.208333333336</v>
      </c>
      <c r="P771" t="b">
        <v>0</v>
      </c>
      <c r="Q771" t="b">
        <v>0</v>
      </c>
      <c r="R771" t="s">
        <v>89</v>
      </c>
      <c r="S771" s="1" t="str">
        <f t="shared" ref="S771:S834" si="76">LEFT(R771,(FIND("/",R771)-1))</f>
        <v>games</v>
      </c>
      <c r="T771" s="8" t="str">
        <f t="shared" ref="T771:T834" si="77">RIGHT(R772,LEN(R772)-(FIND("/",R772)))</f>
        <v>plays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4"/>
        <v>2.7074418604651163</v>
      </c>
      <c r="G772" t="s">
        <v>20</v>
      </c>
      <c r="H772" s="7">
        <f t="shared" si="75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72"/>
        <v>41743.208333333336</v>
      </c>
      <c r="O772" s="11">
        <f t="shared" si="73"/>
        <v>41750.208333333336</v>
      </c>
      <c r="P772" t="b">
        <v>0</v>
      </c>
      <c r="Q772" t="b">
        <v>1</v>
      </c>
      <c r="R772" t="s">
        <v>33</v>
      </c>
      <c r="S772" s="1" t="str">
        <f t="shared" si="76"/>
        <v>theater</v>
      </c>
      <c r="T772" s="8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4"/>
        <v>0.49446428571428569</v>
      </c>
      <c r="G773" t="s">
        <v>74</v>
      </c>
      <c r="H773" s="7">
        <f t="shared" si="75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72"/>
        <v>43491.25</v>
      </c>
      <c r="O773" s="11">
        <f t="shared" si="73"/>
        <v>43518.25</v>
      </c>
      <c r="P773" t="b">
        <v>0</v>
      </c>
      <c r="Q773" t="b">
        <v>0</v>
      </c>
      <c r="R773" t="s">
        <v>33</v>
      </c>
      <c r="S773" s="1" t="str">
        <f t="shared" si="76"/>
        <v>theater</v>
      </c>
      <c r="T773" s="8" t="str">
        <f t="shared" si="77"/>
        <v>indie rock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4"/>
        <v>1.1335962566844919</v>
      </c>
      <c r="G774" t="s">
        <v>20</v>
      </c>
      <c r="H774" s="7">
        <f t="shared" si="75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72"/>
        <v>43505.25</v>
      </c>
      <c r="O774" s="11">
        <f t="shared" si="73"/>
        <v>43509.25</v>
      </c>
      <c r="P774" t="b">
        <v>0</v>
      </c>
      <c r="Q774" t="b">
        <v>0</v>
      </c>
      <c r="R774" t="s">
        <v>60</v>
      </c>
      <c r="S774" s="1" t="str">
        <f t="shared" si="76"/>
        <v>music</v>
      </c>
      <c r="T774" s="8" t="str">
        <f t="shared" si="77"/>
        <v>plays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4"/>
        <v>1.9055555555555554</v>
      </c>
      <c r="G775" t="s">
        <v>20</v>
      </c>
      <c r="H775" s="7">
        <f t="shared" si="75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72"/>
        <v>42838.208333333328</v>
      </c>
      <c r="O775" s="11">
        <f t="shared" si="73"/>
        <v>42848.208333333328</v>
      </c>
      <c r="P775" t="b">
        <v>0</v>
      </c>
      <c r="Q775" t="b">
        <v>0</v>
      </c>
      <c r="R775" t="s">
        <v>33</v>
      </c>
      <c r="S775" s="1" t="str">
        <f t="shared" si="76"/>
        <v>theater</v>
      </c>
      <c r="T775" s="8" t="str">
        <f t="shared" si="77"/>
        <v>web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4"/>
        <v>1.355</v>
      </c>
      <c r="G776" t="s">
        <v>20</v>
      </c>
      <c r="H776" s="7">
        <f t="shared" si="75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72"/>
        <v>42513.208333333328</v>
      </c>
      <c r="O776" s="11">
        <f t="shared" si="73"/>
        <v>42554.208333333328</v>
      </c>
      <c r="P776" t="b">
        <v>0</v>
      </c>
      <c r="Q776" t="b">
        <v>0</v>
      </c>
      <c r="R776" t="s">
        <v>28</v>
      </c>
      <c r="S776" s="1" t="str">
        <f t="shared" si="76"/>
        <v>technology</v>
      </c>
      <c r="T776" s="8" t="str">
        <f t="shared" si="77"/>
        <v>rock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4"/>
        <v>0.10297872340425532</v>
      </c>
      <c r="G777" t="s">
        <v>14</v>
      </c>
      <c r="H777" s="7">
        <f t="shared" si="75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72"/>
        <v>41949.25</v>
      </c>
      <c r="O777" s="11">
        <f t="shared" si="73"/>
        <v>41959.25</v>
      </c>
      <c r="P777" t="b">
        <v>0</v>
      </c>
      <c r="Q777" t="b">
        <v>0</v>
      </c>
      <c r="R777" t="s">
        <v>23</v>
      </c>
      <c r="S777" s="1" t="str">
        <f t="shared" si="76"/>
        <v>music</v>
      </c>
      <c r="T777" s="8" t="str">
        <f t="shared" si="77"/>
        <v>plays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4"/>
        <v>0.65544223826714798</v>
      </c>
      <c r="G778" t="s">
        <v>14</v>
      </c>
      <c r="H778" s="7">
        <f t="shared" si="75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72"/>
        <v>43650.208333333328</v>
      </c>
      <c r="O778" s="11">
        <f t="shared" si="73"/>
        <v>43668.208333333328</v>
      </c>
      <c r="P778" t="b">
        <v>0</v>
      </c>
      <c r="Q778" t="b">
        <v>0</v>
      </c>
      <c r="R778" t="s">
        <v>33</v>
      </c>
      <c r="S778" s="1" t="str">
        <f t="shared" si="76"/>
        <v>theater</v>
      </c>
      <c r="T778" s="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4"/>
        <v>0.49026652452025588</v>
      </c>
      <c r="G779" t="s">
        <v>14</v>
      </c>
      <c r="H779" s="7">
        <f t="shared" si="75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72"/>
        <v>40809.208333333336</v>
      </c>
      <c r="O779" s="11">
        <f t="shared" si="73"/>
        <v>40838.208333333336</v>
      </c>
      <c r="P779" t="b">
        <v>0</v>
      </c>
      <c r="Q779" t="b">
        <v>0</v>
      </c>
      <c r="R779" t="s">
        <v>33</v>
      </c>
      <c r="S779" s="1" t="str">
        <f t="shared" si="76"/>
        <v>theater</v>
      </c>
      <c r="T779" s="8" t="str">
        <f t="shared" si="77"/>
        <v>animation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4"/>
        <v>7.8792307692307695</v>
      </c>
      <c r="G780" t="s">
        <v>20</v>
      </c>
      <c r="H780" s="7">
        <f t="shared" si="75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72"/>
        <v>40768.208333333336</v>
      </c>
      <c r="O780" s="11">
        <f t="shared" si="73"/>
        <v>40773.208333333336</v>
      </c>
      <c r="P780" t="b">
        <v>0</v>
      </c>
      <c r="Q780" t="b">
        <v>0</v>
      </c>
      <c r="R780" t="s">
        <v>71</v>
      </c>
      <c r="S780" s="1" t="str">
        <f t="shared" si="76"/>
        <v>film &amp; video</v>
      </c>
      <c r="T780" s="8" t="str">
        <f t="shared" si="77"/>
        <v>plays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4"/>
        <v>0.80306347746090156</v>
      </c>
      <c r="G781" t="s">
        <v>14</v>
      </c>
      <c r="H781" s="7">
        <f t="shared" si="75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72"/>
        <v>42230.208333333328</v>
      </c>
      <c r="O781" s="11">
        <f t="shared" si="73"/>
        <v>42239.208333333328</v>
      </c>
      <c r="P781" t="b">
        <v>0</v>
      </c>
      <c r="Q781" t="b">
        <v>1</v>
      </c>
      <c r="R781" t="s">
        <v>33</v>
      </c>
      <c r="S781" s="1" t="str">
        <f t="shared" si="76"/>
        <v>theater</v>
      </c>
      <c r="T781" s="8" t="str">
        <f t="shared" si="77"/>
        <v>drama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4"/>
        <v>1.0629411764705883</v>
      </c>
      <c r="G782" t="s">
        <v>20</v>
      </c>
      <c r="H782" s="7">
        <f t="shared" si="75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72"/>
        <v>42573.208333333328</v>
      </c>
      <c r="O782" s="11">
        <f t="shared" si="73"/>
        <v>42592.208333333328</v>
      </c>
      <c r="P782" t="b">
        <v>0</v>
      </c>
      <c r="Q782" t="b">
        <v>1</v>
      </c>
      <c r="R782" t="s">
        <v>53</v>
      </c>
      <c r="S782" s="1" t="str">
        <f t="shared" si="76"/>
        <v>film &amp; video</v>
      </c>
      <c r="T782" s="8" t="str">
        <f t="shared" si="77"/>
        <v>plays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4"/>
        <v>0.50735632183908042</v>
      </c>
      <c r="G783" t="s">
        <v>74</v>
      </c>
      <c r="H783" s="7">
        <f t="shared" si="75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72"/>
        <v>40482.208333333336</v>
      </c>
      <c r="O783" s="11">
        <f t="shared" si="73"/>
        <v>40533.25</v>
      </c>
      <c r="P783" t="b">
        <v>0</v>
      </c>
      <c r="Q783" t="b">
        <v>0</v>
      </c>
      <c r="R783" t="s">
        <v>33</v>
      </c>
      <c r="S783" s="1" t="str">
        <f t="shared" si="76"/>
        <v>theater</v>
      </c>
      <c r="T783" s="8" t="str">
        <f t="shared" si="77"/>
        <v>animation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4"/>
        <v>2.153137254901961</v>
      </c>
      <c r="G784" t="s">
        <v>20</v>
      </c>
      <c r="H784" s="7">
        <f t="shared" si="75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72"/>
        <v>40603.25</v>
      </c>
      <c r="O784" s="11">
        <f t="shared" si="73"/>
        <v>40631.208333333336</v>
      </c>
      <c r="P784" t="b">
        <v>0</v>
      </c>
      <c r="Q784" t="b">
        <v>1</v>
      </c>
      <c r="R784" t="s">
        <v>71</v>
      </c>
      <c r="S784" s="1" t="str">
        <f t="shared" si="76"/>
        <v>film &amp; video</v>
      </c>
      <c r="T784" s="8" t="str">
        <f t="shared" si="77"/>
        <v>rock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4"/>
        <v>1.4122972972972974</v>
      </c>
      <c r="G785" t="s">
        <v>20</v>
      </c>
      <c r="H785" s="7">
        <f t="shared" si="75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72"/>
        <v>41625.25</v>
      </c>
      <c r="O785" s="11">
        <f t="shared" si="73"/>
        <v>41632.25</v>
      </c>
      <c r="P785" t="b">
        <v>0</v>
      </c>
      <c r="Q785" t="b">
        <v>0</v>
      </c>
      <c r="R785" t="s">
        <v>23</v>
      </c>
      <c r="S785" s="1" t="str">
        <f t="shared" si="76"/>
        <v>music</v>
      </c>
      <c r="T785" s="8" t="str">
        <f t="shared" si="77"/>
        <v>web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4"/>
        <v>1.1533745781777278</v>
      </c>
      <c r="G786" t="s">
        <v>20</v>
      </c>
      <c r="H786" s="7">
        <f t="shared" si="75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72"/>
        <v>42435.25</v>
      </c>
      <c r="O786" s="11">
        <f t="shared" si="73"/>
        <v>42446.208333333328</v>
      </c>
      <c r="P786" t="b">
        <v>0</v>
      </c>
      <c r="Q786" t="b">
        <v>0</v>
      </c>
      <c r="R786" t="s">
        <v>28</v>
      </c>
      <c r="S786" s="1" t="str">
        <f t="shared" si="76"/>
        <v>technology</v>
      </c>
      <c r="T786" s="8" t="str">
        <f t="shared" si="77"/>
        <v>animation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4"/>
        <v>1.9311940298507462</v>
      </c>
      <c r="G787" t="s">
        <v>20</v>
      </c>
      <c r="H787" s="7">
        <f t="shared" si="75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72"/>
        <v>43582.208333333328</v>
      </c>
      <c r="O787" s="11">
        <f t="shared" si="73"/>
        <v>43616.208333333328</v>
      </c>
      <c r="P787" t="b">
        <v>0</v>
      </c>
      <c r="Q787" t="b">
        <v>1</v>
      </c>
      <c r="R787" t="s">
        <v>71</v>
      </c>
      <c r="S787" s="1" t="str">
        <f t="shared" si="76"/>
        <v>film &amp; video</v>
      </c>
      <c r="T787" s="8" t="str">
        <f t="shared" si="77"/>
        <v>jazz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4"/>
        <v>7.2973333333333334</v>
      </c>
      <c r="G788" t="s">
        <v>20</v>
      </c>
      <c r="H788" s="7">
        <f t="shared" si="75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72"/>
        <v>43186.208333333328</v>
      </c>
      <c r="O788" s="11">
        <f t="shared" si="73"/>
        <v>43193.208333333328</v>
      </c>
      <c r="P788" t="b">
        <v>0</v>
      </c>
      <c r="Q788" t="b">
        <v>1</v>
      </c>
      <c r="R788" t="s">
        <v>159</v>
      </c>
      <c r="S788" s="1" t="str">
        <f t="shared" si="76"/>
        <v>music</v>
      </c>
      <c r="T788" s="8" t="str">
        <f t="shared" si="77"/>
        <v>rock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4"/>
        <v>0.99663398692810456</v>
      </c>
      <c r="G789" t="s">
        <v>14</v>
      </c>
      <c r="H789" s="7">
        <f t="shared" si="75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72"/>
        <v>40684.208333333336</v>
      </c>
      <c r="O789" s="11">
        <f t="shared" si="73"/>
        <v>40693.208333333336</v>
      </c>
      <c r="P789" t="b">
        <v>0</v>
      </c>
      <c r="Q789" t="b">
        <v>0</v>
      </c>
      <c r="R789" t="s">
        <v>23</v>
      </c>
      <c r="S789" s="1" t="str">
        <f t="shared" si="76"/>
        <v>music</v>
      </c>
      <c r="T789" s="8" t="str">
        <f t="shared" si="77"/>
        <v>animation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4"/>
        <v>0.88166666666666671</v>
      </c>
      <c r="G790" t="s">
        <v>47</v>
      </c>
      <c r="H790" s="7">
        <f t="shared" si="75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72"/>
        <v>41202.208333333336</v>
      </c>
      <c r="O790" s="11">
        <f t="shared" si="73"/>
        <v>41223.25</v>
      </c>
      <c r="P790" t="b">
        <v>0</v>
      </c>
      <c r="Q790" t="b">
        <v>0</v>
      </c>
      <c r="R790" t="s">
        <v>71</v>
      </c>
      <c r="S790" s="1" t="str">
        <f t="shared" si="76"/>
        <v>film &amp; video</v>
      </c>
      <c r="T790" s="8" t="str">
        <f t="shared" si="77"/>
        <v>plays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4"/>
        <v>0.37233333333333335</v>
      </c>
      <c r="G791" t="s">
        <v>14</v>
      </c>
      <c r="H791" s="7">
        <f t="shared" si="75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72"/>
        <v>41786.208333333336</v>
      </c>
      <c r="O791" s="11">
        <f t="shared" si="73"/>
        <v>41823.208333333336</v>
      </c>
      <c r="P791" t="b">
        <v>0</v>
      </c>
      <c r="Q791" t="b">
        <v>0</v>
      </c>
      <c r="R791" t="s">
        <v>33</v>
      </c>
      <c r="S791" s="1" t="str">
        <f t="shared" si="76"/>
        <v>theater</v>
      </c>
      <c r="T791" s="8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4"/>
        <v>0.30540075309306081</v>
      </c>
      <c r="G792" t="s">
        <v>74</v>
      </c>
      <c r="H792" s="7">
        <f t="shared" si="75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72"/>
        <v>40223.25</v>
      </c>
      <c r="O792" s="11">
        <f t="shared" si="73"/>
        <v>40229.25</v>
      </c>
      <c r="P792" t="b">
        <v>0</v>
      </c>
      <c r="Q792" t="b">
        <v>0</v>
      </c>
      <c r="R792" t="s">
        <v>33</v>
      </c>
      <c r="S792" s="1" t="str">
        <f t="shared" si="76"/>
        <v>theater</v>
      </c>
      <c r="T792" s="8" t="str">
        <f t="shared" si="77"/>
        <v>food trucks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4"/>
        <v>0.25714285714285712</v>
      </c>
      <c r="G793" t="s">
        <v>14</v>
      </c>
      <c r="H793" s="7">
        <f t="shared" si="75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72"/>
        <v>42715.25</v>
      </c>
      <c r="O793" s="11">
        <f t="shared" si="73"/>
        <v>42731.25</v>
      </c>
      <c r="P793" t="b">
        <v>0</v>
      </c>
      <c r="Q793" t="b">
        <v>0</v>
      </c>
      <c r="R793" t="s">
        <v>17</v>
      </c>
      <c r="S793" s="1" t="str">
        <f t="shared" si="76"/>
        <v>food</v>
      </c>
      <c r="T793" s="8" t="str">
        <f t="shared" si="77"/>
        <v>plays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4"/>
        <v>0.34</v>
      </c>
      <c r="G794" t="s">
        <v>14</v>
      </c>
      <c r="H794" s="7">
        <f t="shared" si="75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72"/>
        <v>41451.208333333336</v>
      </c>
      <c r="O794" s="11">
        <f t="shared" si="73"/>
        <v>41479.208333333336</v>
      </c>
      <c r="P794" t="b">
        <v>0</v>
      </c>
      <c r="Q794" t="b">
        <v>1</v>
      </c>
      <c r="R794" t="s">
        <v>33</v>
      </c>
      <c r="S794" s="1" t="str">
        <f t="shared" si="76"/>
        <v>theater</v>
      </c>
      <c r="T794" s="8" t="str">
        <f t="shared" si="77"/>
        <v>nonfiction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4"/>
        <v>11.859090909090909</v>
      </c>
      <c r="G795" t="s">
        <v>20</v>
      </c>
      <c r="H795" s="7">
        <f t="shared" si="75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72"/>
        <v>41450.208333333336</v>
      </c>
      <c r="O795" s="11">
        <f t="shared" si="73"/>
        <v>41454.208333333336</v>
      </c>
      <c r="P795" t="b">
        <v>0</v>
      </c>
      <c r="Q795" t="b">
        <v>0</v>
      </c>
      <c r="R795" t="s">
        <v>68</v>
      </c>
      <c r="S795" s="1" t="str">
        <f t="shared" si="76"/>
        <v>publishing</v>
      </c>
      <c r="T795" s="8" t="str">
        <f t="shared" si="77"/>
        <v>rock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4"/>
        <v>1.2539393939393939</v>
      </c>
      <c r="G796" t="s">
        <v>20</v>
      </c>
      <c r="H796" s="7">
        <f t="shared" si="75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72"/>
        <v>43091.25</v>
      </c>
      <c r="O796" s="11">
        <f t="shared" si="73"/>
        <v>43103.25</v>
      </c>
      <c r="P796" t="b">
        <v>0</v>
      </c>
      <c r="Q796" t="b">
        <v>0</v>
      </c>
      <c r="R796" t="s">
        <v>23</v>
      </c>
      <c r="S796" s="1" t="str">
        <f t="shared" si="76"/>
        <v>music</v>
      </c>
      <c r="T796" s="8" t="str">
        <f t="shared" si="77"/>
        <v>drama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4"/>
        <v>0.14394366197183098</v>
      </c>
      <c r="G797" t="s">
        <v>14</v>
      </c>
      <c r="H797" s="7">
        <f t="shared" si="75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72"/>
        <v>42675.208333333328</v>
      </c>
      <c r="O797" s="11">
        <f t="shared" si="73"/>
        <v>42678.208333333328</v>
      </c>
      <c r="P797" t="b">
        <v>0</v>
      </c>
      <c r="Q797" t="b">
        <v>0</v>
      </c>
      <c r="R797" t="s">
        <v>53</v>
      </c>
      <c r="S797" s="1" t="str">
        <f t="shared" si="76"/>
        <v>film &amp; video</v>
      </c>
      <c r="T797" s="8" t="str">
        <f t="shared" si="77"/>
        <v>mobile games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4"/>
        <v>0.54807692307692313</v>
      </c>
      <c r="G798" t="s">
        <v>14</v>
      </c>
      <c r="H798" s="7">
        <f t="shared" si="75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72"/>
        <v>41859.208333333336</v>
      </c>
      <c r="O798" s="11">
        <f t="shared" si="73"/>
        <v>41866.208333333336</v>
      </c>
      <c r="P798" t="b">
        <v>0</v>
      </c>
      <c r="Q798" t="b">
        <v>1</v>
      </c>
      <c r="R798" t="s">
        <v>292</v>
      </c>
      <c r="S798" s="1" t="str">
        <f t="shared" si="76"/>
        <v>games</v>
      </c>
      <c r="T798" s="8" t="str">
        <f t="shared" si="77"/>
        <v>web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4"/>
        <v>1.0963157894736841</v>
      </c>
      <c r="G799" t="s">
        <v>20</v>
      </c>
      <c r="H799" s="7">
        <f t="shared" si="75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72"/>
        <v>43464.25</v>
      </c>
      <c r="O799" s="11">
        <f t="shared" si="73"/>
        <v>43487.25</v>
      </c>
      <c r="P799" t="b">
        <v>0</v>
      </c>
      <c r="Q799" t="b">
        <v>0</v>
      </c>
      <c r="R799" t="s">
        <v>28</v>
      </c>
      <c r="S799" s="1" t="str">
        <f t="shared" si="76"/>
        <v>technology</v>
      </c>
      <c r="T799" s="8" t="str">
        <f t="shared" si="77"/>
        <v>plays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4"/>
        <v>1.8847058823529412</v>
      </c>
      <c r="G800" t="s">
        <v>20</v>
      </c>
      <c r="H800" s="7">
        <f t="shared" si="75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72"/>
        <v>41060.208333333336</v>
      </c>
      <c r="O800" s="11">
        <f t="shared" si="73"/>
        <v>41088.208333333336</v>
      </c>
      <c r="P800" t="b">
        <v>0</v>
      </c>
      <c r="Q800" t="b">
        <v>1</v>
      </c>
      <c r="R800" t="s">
        <v>33</v>
      </c>
      <c r="S800" s="1" t="str">
        <f t="shared" si="76"/>
        <v>theater</v>
      </c>
      <c r="T800" s="8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4"/>
        <v>0.87008284023668636</v>
      </c>
      <c r="G801" t="s">
        <v>14</v>
      </c>
      <c r="H801" s="7">
        <f t="shared" si="75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72"/>
        <v>42399.25</v>
      </c>
      <c r="O801" s="11">
        <f t="shared" si="73"/>
        <v>42403.25</v>
      </c>
      <c r="P801" t="b">
        <v>0</v>
      </c>
      <c r="Q801" t="b">
        <v>0</v>
      </c>
      <c r="R801" t="s">
        <v>33</v>
      </c>
      <c r="S801" s="1" t="str">
        <f t="shared" si="76"/>
        <v>theater</v>
      </c>
      <c r="T801" s="8" t="str">
        <f t="shared" si="77"/>
        <v>rock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4"/>
        <v>0.01</v>
      </c>
      <c r="G802" t="s">
        <v>14</v>
      </c>
      <c r="H802" s="7">
        <f t="shared" si="75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72"/>
        <v>42167.208333333328</v>
      </c>
      <c r="O802" s="11">
        <f t="shared" si="73"/>
        <v>42171.208333333328</v>
      </c>
      <c r="P802" t="b">
        <v>0</v>
      </c>
      <c r="Q802" t="b">
        <v>0</v>
      </c>
      <c r="R802" t="s">
        <v>23</v>
      </c>
      <c r="S802" s="1" t="str">
        <f t="shared" si="76"/>
        <v>music</v>
      </c>
      <c r="T802" s="8" t="str">
        <f t="shared" si="77"/>
        <v>photography books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4"/>
        <v>2.0291304347826089</v>
      </c>
      <c r="G803" t="s">
        <v>20</v>
      </c>
      <c r="H803" s="7">
        <f t="shared" si="75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72"/>
        <v>43830.25</v>
      </c>
      <c r="O803" s="11">
        <f t="shared" si="73"/>
        <v>43852.25</v>
      </c>
      <c r="P803" t="b">
        <v>0</v>
      </c>
      <c r="Q803" t="b">
        <v>1</v>
      </c>
      <c r="R803" t="s">
        <v>122</v>
      </c>
      <c r="S803" s="1" t="str">
        <f t="shared" si="76"/>
        <v>photography</v>
      </c>
      <c r="T803" s="8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4"/>
        <v>1.9703225806451612</v>
      </c>
      <c r="G804" t="s">
        <v>20</v>
      </c>
      <c r="H804" s="7">
        <f t="shared" si="75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72"/>
        <v>43650.208333333328</v>
      </c>
      <c r="O804" s="11">
        <f t="shared" si="73"/>
        <v>43652.208333333328</v>
      </c>
      <c r="P804" t="b">
        <v>0</v>
      </c>
      <c r="Q804" t="b">
        <v>0</v>
      </c>
      <c r="R804" t="s">
        <v>122</v>
      </c>
      <c r="S804" s="1" t="str">
        <f t="shared" si="76"/>
        <v>photography</v>
      </c>
      <c r="T804" s="8" t="str">
        <f t="shared" si="77"/>
        <v>plays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4"/>
        <v>1.07</v>
      </c>
      <c r="G805" t="s">
        <v>20</v>
      </c>
      <c r="H805" s="7">
        <f t="shared" si="75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72"/>
        <v>43492.25</v>
      </c>
      <c r="O805" s="11">
        <f t="shared" si="73"/>
        <v>43526.25</v>
      </c>
      <c r="P805" t="b">
        <v>0</v>
      </c>
      <c r="Q805" t="b">
        <v>0</v>
      </c>
      <c r="R805" t="s">
        <v>33</v>
      </c>
      <c r="S805" s="1" t="str">
        <f t="shared" si="76"/>
        <v>theater</v>
      </c>
      <c r="T805" s="8" t="str">
        <f t="shared" si="77"/>
        <v>rock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4"/>
        <v>2.6873076923076922</v>
      </c>
      <c r="G806" t="s">
        <v>20</v>
      </c>
      <c r="H806" s="7">
        <f t="shared" si="75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72"/>
        <v>43102.25</v>
      </c>
      <c r="O806" s="11">
        <f t="shared" si="73"/>
        <v>43122.25</v>
      </c>
      <c r="P806" t="b">
        <v>0</v>
      </c>
      <c r="Q806" t="b">
        <v>0</v>
      </c>
      <c r="R806" t="s">
        <v>23</v>
      </c>
      <c r="S806" s="1" t="str">
        <f t="shared" si="76"/>
        <v>music</v>
      </c>
      <c r="T806" s="8" t="str">
        <f t="shared" si="77"/>
        <v>documentary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4"/>
        <v>0.50845360824742269</v>
      </c>
      <c r="G807" t="s">
        <v>14</v>
      </c>
      <c r="H807" s="7">
        <f t="shared" si="75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72"/>
        <v>41958.25</v>
      </c>
      <c r="O807" s="11">
        <f t="shared" si="73"/>
        <v>42009.25</v>
      </c>
      <c r="P807" t="b">
        <v>0</v>
      </c>
      <c r="Q807" t="b">
        <v>0</v>
      </c>
      <c r="R807" t="s">
        <v>42</v>
      </c>
      <c r="S807" s="1" t="str">
        <f t="shared" si="76"/>
        <v>film &amp; video</v>
      </c>
      <c r="T807" s="8" t="str">
        <f t="shared" si="77"/>
        <v>drama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4"/>
        <v>11.802857142857142</v>
      </c>
      <c r="G808" t="s">
        <v>20</v>
      </c>
      <c r="H808" s="7">
        <f t="shared" si="75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72"/>
        <v>40973.25</v>
      </c>
      <c r="O808" s="11">
        <f t="shared" si="73"/>
        <v>40997.208333333336</v>
      </c>
      <c r="P808" t="b">
        <v>0</v>
      </c>
      <c r="Q808" t="b">
        <v>1</v>
      </c>
      <c r="R808" t="s">
        <v>53</v>
      </c>
      <c r="S808" s="1" t="str">
        <f t="shared" si="76"/>
        <v>film &amp; video</v>
      </c>
      <c r="T808" s="8" t="str">
        <f t="shared" si="77"/>
        <v>plays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4"/>
        <v>2.64</v>
      </c>
      <c r="G809" t="s">
        <v>20</v>
      </c>
      <c r="H809" s="7">
        <f t="shared" si="75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72"/>
        <v>43753.208333333328</v>
      </c>
      <c r="O809" s="11">
        <f t="shared" si="73"/>
        <v>43797.25</v>
      </c>
      <c r="P809" t="b">
        <v>0</v>
      </c>
      <c r="Q809" t="b">
        <v>1</v>
      </c>
      <c r="R809" t="s">
        <v>33</v>
      </c>
      <c r="S809" s="1" t="str">
        <f t="shared" si="76"/>
        <v>theater</v>
      </c>
      <c r="T809" s="8" t="str">
        <f t="shared" si="77"/>
        <v>food trucks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4"/>
        <v>0.30442307692307691</v>
      </c>
      <c r="G810" t="s">
        <v>14</v>
      </c>
      <c r="H810" s="7">
        <f t="shared" si="75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72"/>
        <v>42507.208333333328</v>
      </c>
      <c r="O810" s="11">
        <f t="shared" si="73"/>
        <v>42524.208333333328</v>
      </c>
      <c r="P810" t="b">
        <v>0</v>
      </c>
      <c r="Q810" t="b">
        <v>0</v>
      </c>
      <c r="R810" t="s">
        <v>17</v>
      </c>
      <c r="S810" s="1" t="str">
        <f t="shared" si="76"/>
        <v>food</v>
      </c>
      <c r="T810" s="8" t="str">
        <f t="shared" si="77"/>
        <v>documentary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4"/>
        <v>0.62880681818181816</v>
      </c>
      <c r="G811" t="s">
        <v>14</v>
      </c>
      <c r="H811" s="7">
        <f t="shared" si="75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72"/>
        <v>41135.208333333336</v>
      </c>
      <c r="O811" s="11">
        <f t="shared" si="73"/>
        <v>41136.208333333336</v>
      </c>
      <c r="P811" t="b">
        <v>0</v>
      </c>
      <c r="Q811" t="b">
        <v>0</v>
      </c>
      <c r="R811" t="s">
        <v>42</v>
      </c>
      <c r="S811" s="1" t="str">
        <f t="shared" si="76"/>
        <v>film &amp; video</v>
      </c>
      <c r="T811" s="8" t="str">
        <f t="shared" si="77"/>
        <v>plays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4"/>
        <v>1.9312499999999999</v>
      </c>
      <c r="G812" t="s">
        <v>20</v>
      </c>
      <c r="H812" s="7">
        <f t="shared" si="75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72"/>
        <v>43067.25</v>
      </c>
      <c r="O812" s="11">
        <f t="shared" si="73"/>
        <v>43077.25</v>
      </c>
      <c r="P812" t="b">
        <v>0</v>
      </c>
      <c r="Q812" t="b">
        <v>1</v>
      </c>
      <c r="R812" t="s">
        <v>33</v>
      </c>
      <c r="S812" s="1" t="str">
        <f t="shared" si="76"/>
        <v>theater</v>
      </c>
      <c r="T812" s="8" t="str">
        <f t="shared" si="77"/>
        <v>video games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4"/>
        <v>0.77102702702702708</v>
      </c>
      <c r="G813" t="s">
        <v>14</v>
      </c>
      <c r="H813" s="7">
        <f t="shared" si="75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72"/>
        <v>42378.25</v>
      </c>
      <c r="O813" s="11">
        <f t="shared" si="73"/>
        <v>42380.25</v>
      </c>
      <c r="P813" t="b">
        <v>0</v>
      </c>
      <c r="Q813" t="b">
        <v>1</v>
      </c>
      <c r="R813" t="s">
        <v>89</v>
      </c>
      <c r="S813" s="1" t="str">
        <f t="shared" si="76"/>
        <v>games</v>
      </c>
      <c r="T813" s="8" t="str">
        <f t="shared" si="77"/>
        <v>nonfiction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4"/>
        <v>2.2552763819095478</v>
      </c>
      <c r="G814" t="s">
        <v>20</v>
      </c>
      <c r="H814" s="7">
        <f t="shared" si="75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72"/>
        <v>43206.208333333328</v>
      </c>
      <c r="O814" s="11">
        <f t="shared" si="73"/>
        <v>43211.208333333328</v>
      </c>
      <c r="P814" t="b">
        <v>0</v>
      </c>
      <c r="Q814" t="b">
        <v>0</v>
      </c>
      <c r="R814" t="s">
        <v>68</v>
      </c>
      <c r="S814" s="1" t="str">
        <f t="shared" si="76"/>
        <v>publishing</v>
      </c>
      <c r="T814" s="8" t="str">
        <f t="shared" si="77"/>
        <v>video games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4"/>
        <v>2.3940625</v>
      </c>
      <c r="G815" t="s">
        <v>20</v>
      </c>
      <c r="H815" s="7">
        <f t="shared" si="75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72"/>
        <v>41148.208333333336</v>
      </c>
      <c r="O815" s="11">
        <f t="shared" si="73"/>
        <v>41158.208333333336</v>
      </c>
      <c r="P815" t="b">
        <v>0</v>
      </c>
      <c r="Q815" t="b">
        <v>0</v>
      </c>
      <c r="R815" t="s">
        <v>89</v>
      </c>
      <c r="S815" s="1" t="str">
        <f t="shared" si="76"/>
        <v>games</v>
      </c>
      <c r="T815" s="8" t="str">
        <f t="shared" si="77"/>
        <v>rock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4"/>
        <v>0.921875</v>
      </c>
      <c r="G816" t="s">
        <v>14</v>
      </c>
      <c r="H816" s="7">
        <f t="shared" si="75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72"/>
        <v>42517.208333333328</v>
      </c>
      <c r="O816" s="11">
        <f t="shared" si="73"/>
        <v>42519.208333333328</v>
      </c>
      <c r="P816" t="b">
        <v>0</v>
      </c>
      <c r="Q816" t="b">
        <v>1</v>
      </c>
      <c r="R816" t="s">
        <v>23</v>
      </c>
      <c r="S816" s="1" t="str">
        <f t="shared" si="76"/>
        <v>music</v>
      </c>
      <c r="T816" s="8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4"/>
        <v>1.3023333333333333</v>
      </c>
      <c r="G817" t="s">
        <v>20</v>
      </c>
      <c r="H817" s="7">
        <f t="shared" si="75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72"/>
        <v>43068.25</v>
      </c>
      <c r="O817" s="11">
        <f t="shared" si="73"/>
        <v>43094.25</v>
      </c>
      <c r="P817" t="b">
        <v>0</v>
      </c>
      <c r="Q817" t="b">
        <v>0</v>
      </c>
      <c r="R817" t="s">
        <v>23</v>
      </c>
      <c r="S817" s="1" t="str">
        <f t="shared" si="76"/>
        <v>music</v>
      </c>
      <c r="T817" s="8" t="str">
        <f t="shared" si="77"/>
        <v>plays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4"/>
        <v>6.1521739130434785</v>
      </c>
      <c r="G818" t="s">
        <v>20</v>
      </c>
      <c r="H818" s="7">
        <f t="shared" si="75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72"/>
        <v>41680.25</v>
      </c>
      <c r="O818" s="11">
        <f t="shared" si="73"/>
        <v>41682.25</v>
      </c>
      <c r="P818" t="b">
        <v>1</v>
      </c>
      <c r="Q818" t="b">
        <v>1</v>
      </c>
      <c r="R818" t="s">
        <v>33</v>
      </c>
      <c r="S818" s="1" t="str">
        <f t="shared" si="76"/>
        <v>theater</v>
      </c>
      <c r="T818" s="8" t="str">
        <f t="shared" si="77"/>
        <v>nonfiction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4"/>
        <v>3.687953216374269</v>
      </c>
      <c r="G819" t="s">
        <v>20</v>
      </c>
      <c r="H819" s="7">
        <f t="shared" si="75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72"/>
        <v>43589.208333333328</v>
      </c>
      <c r="O819" s="11">
        <f t="shared" si="73"/>
        <v>43617.208333333328</v>
      </c>
      <c r="P819" t="b">
        <v>0</v>
      </c>
      <c r="Q819" t="b">
        <v>1</v>
      </c>
      <c r="R819" t="s">
        <v>68</v>
      </c>
      <c r="S819" s="1" t="str">
        <f t="shared" si="76"/>
        <v>publishing</v>
      </c>
      <c r="T819" s="8" t="str">
        <f t="shared" si="77"/>
        <v>plays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4"/>
        <v>10.948571428571428</v>
      </c>
      <c r="G820" t="s">
        <v>20</v>
      </c>
      <c r="H820" s="7">
        <f t="shared" si="75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72"/>
        <v>43486.25</v>
      </c>
      <c r="O820" s="11">
        <f t="shared" si="73"/>
        <v>43499.25</v>
      </c>
      <c r="P820" t="b">
        <v>0</v>
      </c>
      <c r="Q820" t="b">
        <v>1</v>
      </c>
      <c r="R820" t="s">
        <v>33</v>
      </c>
      <c r="S820" s="1" t="str">
        <f t="shared" si="76"/>
        <v>theater</v>
      </c>
      <c r="T820" s="8" t="str">
        <f t="shared" si="77"/>
        <v>video games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4"/>
        <v>0.50662921348314605</v>
      </c>
      <c r="G821" t="s">
        <v>14</v>
      </c>
      <c r="H821" s="7">
        <f t="shared" si="75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72"/>
        <v>41237.25</v>
      </c>
      <c r="O821" s="11">
        <f t="shared" si="73"/>
        <v>41252.25</v>
      </c>
      <c r="P821" t="b">
        <v>1</v>
      </c>
      <c r="Q821" t="b">
        <v>0</v>
      </c>
      <c r="R821" t="s">
        <v>89</v>
      </c>
      <c r="S821" s="1" t="str">
        <f t="shared" si="76"/>
        <v>games</v>
      </c>
      <c r="T821" s="8" t="str">
        <f t="shared" si="77"/>
        <v>rock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4"/>
        <v>8.0060000000000002</v>
      </c>
      <c r="G822" t="s">
        <v>20</v>
      </c>
      <c r="H822" s="7">
        <f t="shared" si="75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72"/>
        <v>43310.208333333328</v>
      </c>
      <c r="O822" s="11">
        <f t="shared" si="73"/>
        <v>43323.208333333328</v>
      </c>
      <c r="P822" t="b">
        <v>0</v>
      </c>
      <c r="Q822" t="b">
        <v>1</v>
      </c>
      <c r="R822" t="s">
        <v>23</v>
      </c>
      <c r="S822" s="1" t="str">
        <f t="shared" si="76"/>
        <v>music</v>
      </c>
      <c r="T822" s="8" t="str">
        <f t="shared" si="77"/>
        <v>documentary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4"/>
        <v>2.9128571428571428</v>
      </c>
      <c r="G823" t="s">
        <v>20</v>
      </c>
      <c r="H823" s="7">
        <f t="shared" si="75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72"/>
        <v>42794.25</v>
      </c>
      <c r="O823" s="11">
        <f t="shared" si="73"/>
        <v>42807.208333333328</v>
      </c>
      <c r="P823" t="b">
        <v>0</v>
      </c>
      <c r="Q823" t="b">
        <v>0</v>
      </c>
      <c r="R823" t="s">
        <v>42</v>
      </c>
      <c r="S823" s="1" t="str">
        <f t="shared" si="76"/>
        <v>film &amp; video</v>
      </c>
      <c r="T823" s="8" t="str">
        <f t="shared" si="77"/>
        <v>rock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4"/>
        <v>3.4996666666666667</v>
      </c>
      <c r="G824" t="s">
        <v>20</v>
      </c>
      <c r="H824" s="7">
        <f t="shared" si="75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72"/>
        <v>41698.25</v>
      </c>
      <c r="O824" s="11">
        <f t="shared" si="73"/>
        <v>41715.208333333336</v>
      </c>
      <c r="P824" t="b">
        <v>0</v>
      </c>
      <c r="Q824" t="b">
        <v>0</v>
      </c>
      <c r="R824" t="s">
        <v>23</v>
      </c>
      <c r="S824" s="1" t="str">
        <f t="shared" si="76"/>
        <v>music</v>
      </c>
      <c r="T824" s="8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4"/>
        <v>3.5707317073170732</v>
      </c>
      <c r="G825" t="s">
        <v>20</v>
      </c>
      <c r="H825" s="7">
        <f t="shared" si="75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72"/>
        <v>41892.208333333336</v>
      </c>
      <c r="O825" s="11">
        <f t="shared" si="73"/>
        <v>41917.208333333336</v>
      </c>
      <c r="P825" t="b">
        <v>1</v>
      </c>
      <c r="Q825" t="b">
        <v>1</v>
      </c>
      <c r="R825" t="s">
        <v>23</v>
      </c>
      <c r="S825" s="1" t="str">
        <f t="shared" si="76"/>
        <v>music</v>
      </c>
      <c r="T825" s="8" t="str">
        <f t="shared" si="77"/>
        <v>nonfiction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4"/>
        <v>1.2648941176470587</v>
      </c>
      <c r="G826" t="s">
        <v>20</v>
      </c>
      <c r="H826" s="7">
        <f t="shared" si="75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72"/>
        <v>40348.208333333336</v>
      </c>
      <c r="O826" s="11">
        <f t="shared" si="73"/>
        <v>40380.208333333336</v>
      </c>
      <c r="P826" t="b">
        <v>0</v>
      </c>
      <c r="Q826" t="b">
        <v>1</v>
      </c>
      <c r="R826" t="s">
        <v>68</v>
      </c>
      <c r="S826" s="1" t="str">
        <f t="shared" si="76"/>
        <v>publishing</v>
      </c>
      <c r="T826" s="8" t="str">
        <f t="shared" si="77"/>
        <v>shorts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4"/>
        <v>3.875</v>
      </c>
      <c r="G827" t="s">
        <v>20</v>
      </c>
      <c r="H827" s="7">
        <f t="shared" si="75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72"/>
        <v>42941.208333333328</v>
      </c>
      <c r="O827" s="11">
        <f t="shared" si="73"/>
        <v>42953.208333333328</v>
      </c>
      <c r="P827" t="b">
        <v>0</v>
      </c>
      <c r="Q827" t="b">
        <v>0</v>
      </c>
      <c r="R827" t="s">
        <v>100</v>
      </c>
      <c r="S827" s="1" t="str">
        <f t="shared" si="76"/>
        <v>film &amp; video</v>
      </c>
      <c r="T827" s="8" t="str">
        <f t="shared" si="77"/>
        <v>plays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4"/>
        <v>4.5703571428571426</v>
      </c>
      <c r="G828" t="s">
        <v>20</v>
      </c>
      <c r="H828" s="7">
        <f t="shared" si="75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72"/>
        <v>40525.25</v>
      </c>
      <c r="O828" s="11">
        <f t="shared" si="73"/>
        <v>40553.25</v>
      </c>
      <c r="P828" t="b">
        <v>0</v>
      </c>
      <c r="Q828" t="b">
        <v>1</v>
      </c>
      <c r="R828" t="s">
        <v>33</v>
      </c>
      <c r="S828" s="1" t="str">
        <f t="shared" si="76"/>
        <v>theater</v>
      </c>
      <c r="T828" s="8" t="str">
        <f t="shared" si="77"/>
        <v>drama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4"/>
        <v>2.6669565217391304</v>
      </c>
      <c r="G829" t="s">
        <v>20</v>
      </c>
      <c r="H829" s="7">
        <f t="shared" si="75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72"/>
        <v>40666.208333333336</v>
      </c>
      <c r="O829" s="11">
        <f t="shared" si="73"/>
        <v>40678.208333333336</v>
      </c>
      <c r="P829" t="b">
        <v>0</v>
      </c>
      <c r="Q829" t="b">
        <v>1</v>
      </c>
      <c r="R829" t="s">
        <v>53</v>
      </c>
      <c r="S829" s="1" t="str">
        <f t="shared" si="76"/>
        <v>film &amp; video</v>
      </c>
      <c r="T829" s="8" t="str">
        <f t="shared" si="77"/>
        <v>plays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4"/>
        <v>0.69</v>
      </c>
      <c r="G830" t="s">
        <v>14</v>
      </c>
      <c r="H830" s="7">
        <f t="shared" si="75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72"/>
        <v>43340.208333333328</v>
      </c>
      <c r="O830" s="11">
        <f t="shared" si="73"/>
        <v>43365.208333333328</v>
      </c>
      <c r="P830" t="b">
        <v>0</v>
      </c>
      <c r="Q830" t="b">
        <v>0</v>
      </c>
      <c r="R830" t="s">
        <v>33</v>
      </c>
      <c r="S830" s="1" t="str">
        <f t="shared" si="76"/>
        <v>theater</v>
      </c>
      <c r="T830" s="8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4"/>
        <v>0.51343749999999999</v>
      </c>
      <c r="G831" t="s">
        <v>14</v>
      </c>
      <c r="H831" s="7">
        <f t="shared" si="75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72"/>
        <v>42164.208333333328</v>
      </c>
      <c r="O831" s="11">
        <f t="shared" si="73"/>
        <v>42179.208333333328</v>
      </c>
      <c r="P831" t="b">
        <v>0</v>
      </c>
      <c r="Q831" t="b">
        <v>0</v>
      </c>
      <c r="R831" t="s">
        <v>33</v>
      </c>
      <c r="S831" s="1" t="str">
        <f t="shared" si="76"/>
        <v>theater</v>
      </c>
      <c r="T831" s="8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4"/>
        <v>1.1710526315789473E-2</v>
      </c>
      <c r="G832" t="s">
        <v>14</v>
      </c>
      <c r="H832" s="7">
        <f t="shared" si="75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72"/>
        <v>43103.25</v>
      </c>
      <c r="O832" s="11">
        <f t="shared" si="73"/>
        <v>43162.25</v>
      </c>
      <c r="P832" t="b">
        <v>0</v>
      </c>
      <c r="Q832" t="b">
        <v>0</v>
      </c>
      <c r="R832" t="s">
        <v>33</v>
      </c>
      <c r="S832" s="1" t="str">
        <f t="shared" si="76"/>
        <v>theater</v>
      </c>
      <c r="T832" s="8" t="str">
        <f t="shared" si="77"/>
        <v>photography books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4"/>
        <v>1.089773429454171</v>
      </c>
      <c r="G833" t="s">
        <v>20</v>
      </c>
      <c r="H833" s="7">
        <f t="shared" si="75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72"/>
        <v>40994.208333333336</v>
      </c>
      <c r="O833" s="11">
        <f t="shared" si="73"/>
        <v>41028.208333333336</v>
      </c>
      <c r="P833" t="b">
        <v>0</v>
      </c>
      <c r="Q833" t="b">
        <v>0</v>
      </c>
      <c r="R833" t="s">
        <v>122</v>
      </c>
      <c r="S833" s="1" t="str">
        <f t="shared" si="76"/>
        <v>photography</v>
      </c>
      <c r="T833" s="8" t="str">
        <f t="shared" si="77"/>
        <v>translations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4"/>
        <v>3.1517592592592591</v>
      </c>
      <c r="G834" t="s">
        <v>20</v>
      </c>
      <c r="H834" s="7">
        <f t="shared" si="75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78">(((L834/60)/60)/24)+DATE(1970,1,1)</f>
        <v>42299.208333333328</v>
      </c>
      <c r="O834" s="11">
        <f t="shared" ref="O834:O897" si="79">(((M834/60)/60)/24)+DATE(1970,1,1)</f>
        <v>42333.25</v>
      </c>
      <c r="P834" t="b">
        <v>1</v>
      </c>
      <c r="Q834" t="b">
        <v>0</v>
      </c>
      <c r="R834" t="s">
        <v>206</v>
      </c>
      <c r="S834" s="1" t="str">
        <f t="shared" si="76"/>
        <v>publishing</v>
      </c>
      <c r="T834" s="8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80">E835/D835*100%</f>
        <v>1.5769117647058823</v>
      </c>
      <c r="G835" t="s">
        <v>20</v>
      </c>
      <c r="H835" s="7">
        <f t="shared" ref="H835:H898" si="81">AVERAGE(E835/I835)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78"/>
        <v>40588.25</v>
      </c>
      <c r="O835" s="11">
        <f t="shared" si="79"/>
        <v>40599.25</v>
      </c>
      <c r="P835" t="b">
        <v>0</v>
      </c>
      <c r="Q835" t="b">
        <v>0</v>
      </c>
      <c r="R835" t="s">
        <v>206</v>
      </c>
      <c r="S835" s="1" t="str">
        <f t="shared" ref="S835:S898" si="82">LEFT(R835,(FIND("/",R835)-1))</f>
        <v>publishing</v>
      </c>
      <c r="T835" s="8" t="str">
        <f t="shared" ref="T835:T898" si="83">RIGHT(R836,LEN(R836)-(FIND("/",R836)))</f>
        <v>plays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80"/>
        <v>1.5380821917808218</v>
      </c>
      <c r="G836" t="s">
        <v>20</v>
      </c>
      <c r="H836" s="7">
        <f t="shared" si="81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78"/>
        <v>41448.208333333336</v>
      </c>
      <c r="O836" s="11">
        <f t="shared" si="79"/>
        <v>41454.208333333336</v>
      </c>
      <c r="P836" t="b">
        <v>0</v>
      </c>
      <c r="Q836" t="b">
        <v>0</v>
      </c>
      <c r="R836" t="s">
        <v>33</v>
      </c>
      <c r="S836" s="1" t="str">
        <f t="shared" si="82"/>
        <v>theater</v>
      </c>
      <c r="T836" s="8" t="str">
        <f t="shared" si="83"/>
        <v>web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0"/>
        <v>0.89738979118329465</v>
      </c>
      <c r="G837" t="s">
        <v>14</v>
      </c>
      <c r="H837" s="7">
        <f t="shared" si="81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78"/>
        <v>42063.25</v>
      </c>
      <c r="O837" s="11">
        <f t="shared" si="79"/>
        <v>42069.25</v>
      </c>
      <c r="P837" t="b">
        <v>0</v>
      </c>
      <c r="Q837" t="b">
        <v>0</v>
      </c>
      <c r="R837" t="s">
        <v>28</v>
      </c>
      <c r="S837" s="1" t="str">
        <f t="shared" si="82"/>
        <v>technology</v>
      </c>
      <c r="T837" s="8" t="str">
        <f t="shared" si="83"/>
        <v>indie rock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0"/>
        <v>0.75135802469135804</v>
      </c>
      <c r="G838" t="s">
        <v>14</v>
      </c>
      <c r="H838" s="7">
        <f t="shared" si="81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78"/>
        <v>40214.25</v>
      </c>
      <c r="O838" s="11">
        <f t="shared" si="79"/>
        <v>40225.25</v>
      </c>
      <c r="P838" t="b">
        <v>0</v>
      </c>
      <c r="Q838" t="b">
        <v>0</v>
      </c>
      <c r="R838" t="s">
        <v>60</v>
      </c>
      <c r="S838" s="1" t="str">
        <f t="shared" si="82"/>
        <v>music</v>
      </c>
      <c r="T838" s="8" t="str">
        <f t="shared" si="83"/>
        <v>jazz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0"/>
        <v>8.5288135593220336</v>
      </c>
      <c r="G839" t="s">
        <v>20</v>
      </c>
      <c r="H839" s="7">
        <f t="shared" si="81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78"/>
        <v>40629.208333333336</v>
      </c>
      <c r="O839" s="11">
        <f t="shared" si="79"/>
        <v>40683.208333333336</v>
      </c>
      <c r="P839" t="b">
        <v>0</v>
      </c>
      <c r="Q839" t="b">
        <v>0</v>
      </c>
      <c r="R839" t="s">
        <v>159</v>
      </c>
      <c r="S839" s="1" t="str">
        <f t="shared" si="82"/>
        <v>music</v>
      </c>
      <c r="T839" s="8" t="str">
        <f t="shared" si="83"/>
        <v>plays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0"/>
        <v>1.3890625000000001</v>
      </c>
      <c r="G840" t="s">
        <v>20</v>
      </c>
      <c r="H840" s="7">
        <f t="shared" si="81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78"/>
        <v>43370.208333333328</v>
      </c>
      <c r="O840" s="11">
        <f t="shared" si="79"/>
        <v>43379.208333333328</v>
      </c>
      <c r="P840" t="b">
        <v>0</v>
      </c>
      <c r="Q840" t="b">
        <v>0</v>
      </c>
      <c r="R840" t="s">
        <v>33</v>
      </c>
      <c r="S840" s="1" t="str">
        <f t="shared" si="82"/>
        <v>theater</v>
      </c>
      <c r="T840" s="8" t="str">
        <f t="shared" si="83"/>
        <v>documentary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0"/>
        <v>1.9018181818181819</v>
      </c>
      <c r="G841" t="s">
        <v>20</v>
      </c>
      <c r="H841" s="7">
        <f t="shared" si="81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78"/>
        <v>41715.208333333336</v>
      </c>
      <c r="O841" s="11">
        <f t="shared" si="79"/>
        <v>41760.208333333336</v>
      </c>
      <c r="P841" t="b">
        <v>0</v>
      </c>
      <c r="Q841" t="b">
        <v>1</v>
      </c>
      <c r="R841" t="s">
        <v>42</v>
      </c>
      <c r="S841" s="1" t="str">
        <f t="shared" si="82"/>
        <v>film &amp; video</v>
      </c>
      <c r="T841" s="8" t="str">
        <f t="shared" si="83"/>
        <v>plays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0"/>
        <v>1.0024333619948409</v>
      </c>
      <c r="G842" t="s">
        <v>20</v>
      </c>
      <c r="H842" s="7">
        <f t="shared" si="81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78"/>
        <v>41836.208333333336</v>
      </c>
      <c r="O842" s="11">
        <f t="shared" si="79"/>
        <v>41838.208333333336</v>
      </c>
      <c r="P842" t="b">
        <v>0</v>
      </c>
      <c r="Q842" t="b">
        <v>1</v>
      </c>
      <c r="R842" t="s">
        <v>33</v>
      </c>
      <c r="S842" s="1" t="str">
        <f t="shared" si="82"/>
        <v>theater</v>
      </c>
      <c r="T842" s="8" t="str">
        <f t="shared" si="83"/>
        <v>web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0"/>
        <v>1.4275824175824177</v>
      </c>
      <c r="G843" t="s">
        <v>20</v>
      </c>
      <c r="H843" s="7">
        <f t="shared" si="81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78"/>
        <v>42419.25</v>
      </c>
      <c r="O843" s="11">
        <f t="shared" si="79"/>
        <v>42435.25</v>
      </c>
      <c r="P843" t="b">
        <v>0</v>
      </c>
      <c r="Q843" t="b">
        <v>0</v>
      </c>
      <c r="R843" t="s">
        <v>28</v>
      </c>
      <c r="S843" s="1" t="str">
        <f t="shared" si="82"/>
        <v>technology</v>
      </c>
      <c r="T843" s="8" t="str">
        <f t="shared" si="83"/>
        <v>wearables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0"/>
        <v>5.6313333333333331</v>
      </c>
      <c r="G844" t="s">
        <v>20</v>
      </c>
      <c r="H844" s="7">
        <f t="shared" si="81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78"/>
        <v>43266.208333333328</v>
      </c>
      <c r="O844" s="11">
        <f t="shared" si="79"/>
        <v>43269.208333333328</v>
      </c>
      <c r="P844" t="b">
        <v>0</v>
      </c>
      <c r="Q844" t="b">
        <v>0</v>
      </c>
      <c r="R844" t="s">
        <v>65</v>
      </c>
      <c r="S844" s="1" t="str">
        <f t="shared" si="82"/>
        <v>technology</v>
      </c>
      <c r="T844" s="8" t="str">
        <f t="shared" si="83"/>
        <v>photography books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0"/>
        <v>0.30715909090909088</v>
      </c>
      <c r="G845" t="s">
        <v>14</v>
      </c>
      <c r="H845" s="7">
        <f t="shared" si="81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78"/>
        <v>43338.208333333328</v>
      </c>
      <c r="O845" s="11">
        <f t="shared" si="79"/>
        <v>43344.208333333328</v>
      </c>
      <c r="P845" t="b">
        <v>0</v>
      </c>
      <c r="Q845" t="b">
        <v>0</v>
      </c>
      <c r="R845" t="s">
        <v>122</v>
      </c>
      <c r="S845" s="1" t="str">
        <f t="shared" si="82"/>
        <v>photography</v>
      </c>
      <c r="T845" s="8" t="str">
        <f t="shared" si="83"/>
        <v>documentary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0"/>
        <v>0.99397727272727276</v>
      </c>
      <c r="G846" t="s">
        <v>74</v>
      </c>
      <c r="H846" s="7">
        <f t="shared" si="81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78"/>
        <v>40930.25</v>
      </c>
      <c r="O846" s="11">
        <f t="shared" si="79"/>
        <v>40933.25</v>
      </c>
      <c r="P846" t="b">
        <v>0</v>
      </c>
      <c r="Q846" t="b">
        <v>0</v>
      </c>
      <c r="R846" t="s">
        <v>42</v>
      </c>
      <c r="S846" s="1" t="str">
        <f t="shared" si="82"/>
        <v>film &amp; video</v>
      </c>
      <c r="T846" s="8" t="str">
        <f t="shared" si="83"/>
        <v>web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0"/>
        <v>1.9754935622317598</v>
      </c>
      <c r="G847" t="s">
        <v>20</v>
      </c>
      <c r="H847" s="7">
        <f t="shared" si="81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78"/>
        <v>43235.208333333328</v>
      </c>
      <c r="O847" s="11">
        <f t="shared" si="79"/>
        <v>43272.208333333328</v>
      </c>
      <c r="P847" t="b">
        <v>0</v>
      </c>
      <c r="Q847" t="b">
        <v>0</v>
      </c>
      <c r="R847" t="s">
        <v>28</v>
      </c>
      <c r="S847" s="1" t="str">
        <f t="shared" si="82"/>
        <v>technology</v>
      </c>
      <c r="T847" s="8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0"/>
        <v>5.085</v>
      </c>
      <c r="G848" t="s">
        <v>20</v>
      </c>
      <c r="H848" s="7">
        <f t="shared" si="81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78"/>
        <v>43302.208333333328</v>
      </c>
      <c r="O848" s="11">
        <f t="shared" si="79"/>
        <v>43338.208333333328</v>
      </c>
      <c r="P848" t="b">
        <v>1</v>
      </c>
      <c r="Q848" t="b">
        <v>1</v>
      </c>
      <c r="R848" t="s">
        <v>28</v>
      </c>
      <c r="S848" s="1" t="str">
        <f t="shared" si="82"/>
        <v>technology</v>
      </c>
      <c r="T848" s="8" t="str">
        <f t="shared" si="83"/>
        <v>food trucks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0"/>
        <v>2.3774468085106384</v>
      </c>
      <c r="G849" t="s">
        <v>20</v>
      </c>
      <c r="H849" s="7">
        <f t="shared" si="81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78"/>
        <v>43107.25</v>
      </c>
      <c r="O849" s="11">
        <f t="shared" si="79"/>
        <v>43110.25</v>
      </c>
      <c r="P849" t="b">
        <v>0</v>
      </c>
      <c r="Q849" t="b">
        <v>0</v>
      </c>
      <c r="R849" t="s">
        <v>17</v>
      </c>
      <c r="S849" s="1" t="str">
        <f t="shared" si="82"/>
        <v>food</v>
      </c>
      <c r="T849" s="8" t="str">
        <f t="shared" si="83"/>
        <v>drama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0"/>
        <v>3.3846875000000001</v>
      </c>
      <c r="G850" t="s">
        <v>20</v>
      </c>
      <c r="H850" s="7">
        <f t="shared" si="81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78"/>
        <v>40341.208333333336</v>
      </c>
      <c r="O850" s="11">
        <f t="shared" si="79"/>
        <v>40350.208333333336</v>
      </c>
      <c r="P850" t="b">
        <v>0</v>
      </c>
      <c r="Q850" t="b">
        <v>0</v>
      </c>
      <c r="R850" t="s">
        <v>53</v>
      </c>
      <c r="S850" s="1" t="str">
        <f t="shared" si="82"/>
        <v>film &amp; video</v>
      </c>
      <c r="T850" s="8" t="str">
        <f t="shared" si="83"/>
        <v>indie rock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0"/>
        <v>1.3308955223880596</v>
      </c>
      <c r="G851" t="s">
        <v>20</v>
      </c>
      <c r="H851" s="7">
        <f t="shared" si="81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78"/>
        <v>40948.25</v>
      </c>
      <c r="O851" s="11">
        <f t="shared" si="79"/>
        <v>40951.25</v>
      </c>
      <c r="P851" t="b">
        <v>0</v>
      </c>
      <c r="Q851" t="b">
        <v>1</v>
      </c>
      <c r="R851" t="s">
        <v>60</v>
      </c>
      <c r="S851" s="1" t="str">
        <f t="shared" si="82"/>
        <v>music</v>
      </c>
      <c r="T851" s="8" t="str">
        <f t="shared" si="83"/>
        <v>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0"/>
        <v>0.01</v>
      </c>
      <c r="G852" t="s">
        <v>14</v>
      </c>
      <c r="H852" s="7">
        <f t="shared" si="81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78"/>
        <v>40866.25</v>
      </c>
      <c r="O852" s="11">
        <f t="shared" si="79"/>
        <v>40881.25</v>
      </c>
      <c r="P852" t="b">
        <v>1</v>
      </c>
      <c r="Q852" t="b">
        <v>0</v>
      </c>
      <c r="R852" t="s">
        <v>23</v>
      </c>
      <c r="S852" s="1" t="str">
        <f t="shared" si="82"/>
        <v>music</v>
      </c>
      <c r="T852" s="8" t="str">
        <f t="shared" si="83"/>
        <v>electric music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0"/>
        <v>2.0779999999999998</v>
      </c>
      <c r="G853" t="s">
        <v>20</v>
      </c>
      <c r="H853" s="7">
        <f t="shared" si="81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78"/>
        <v>41031.208333333336</v>
      </c>
      <c r="O853" s="11">
        <f t="shared" si="79"/>
        <v>41064.208333333336</v>
      </c>
      <c r="P853" t="b">
        <v>0</v>
      </c>
      <c r="Q853" t="b">
        <v>0</v>
      </c>
      <c r="R853" t="s">
        <v>50</v>
      </c>
      <c r="S853" s="1" t="str">
        <f t="shared" si="82"/>
        <v>music</v>
      </c>
      <c r="T853" s="8" t="str">
        <f t="shared" si="83"/>
        <v>video games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0"/>
        <v>0.51122448979591839</v>
      </c>
      <c r="G854" t="s">
        <v>14</v>
      </c>
      <c r="H854" s="7">
        <f t="shared" si="81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78"/>
        <v>40740.208333333336</v>
      </c>
      <c r="O854" s="11">
        <f t="shared" si="79"/>
        <v>40750.208333333336</v>
      </c>
      <c r="P854" t="b">
        <v>0</v>
      </c>
      <c r="Q854" t="b">
        <v>1</v>
      </c>
      <c r="R854" t="s">
        <v>89</v>
      </c>
      <c r="S854" s="1" t="str">
        <f t="shared" si="82"/>
        <v>games</v>
      </c>
      <c r="T854" s="8" t="str">
        <f t="shared" si="83"/>
        <v>indie rock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0"/>
        <v>6.5205847953216374</v>
      </c>
      <c r="G855" t="s">
        <v>20</v>
      </c>
      <c r="H855" s="7">
        <f t="shared" si="81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78"/>
        <v>40714.208333333336</v>
      </c>
      <c r="O855" s="11">
        <f t="shared" si="79"/>
        <v>40719.208333333336</v>
      </c>
      <c r="P855" t="b">
        <v>0</v>
      </c>
      <c r="Q855" t="b">
        <v>1</v>
      </c>
      <c r="R855" t="s">
        <v>60</v>
      </c>
      <c r="S855" s="1" t="str">
        <f t="shared" si="82"/>
        <v>music</v>
      </c>
      <c r="T855" s="8" t="str">
        <f t="shared" si="83"/>
        <v>fiction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0"/>
        <v>1.1363099415204678</v>
      </c>
      <c r="G856" t="s">
        <v>20</v>
      </c>
      <c r="H856" s="7">
        <f t="shared" si="81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78"/>
        <v>43787.25</v>
      </c>
      <c r="O856" s="11">
        <f t="shared" si="79"/>
        <v>43814.25</v>
      </c>
      <c r="P856" t="b">
        <v>0</v>
      </c>
      <c r="Q856" t="b">
        <v>0</v>
      </c>
      <c r="R856" t="s">
        <v>119</v>
      </c>
      <c r="S856" s="1" t="str">
        <f t="shared" si="82"/>
        <v>publishing</v>
      </c>
      <c r="T856" s="8" t="str">
        <f t="shared" si="83"/>
        <v>plays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0"/>
        <v>1.0237606837606839</v>
      </c>
      <c r="G857" t="s">
        <v>20</v>
      </c>
      <c r="H857" s="7">
        <f t="shared" si="81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78"/>
        <v>40712.208333333336</v>
      </c>
      <c r="O857" s="11">
        <f t="shared" si="79"/>
        <v>40743.208333333336</v>
      </c>
      <c r="P857" t="b">
        <v>0</v>
      </c>
      <c r="Q857" t="b">
        <v>0</v>
      </c>
      <c r="R857" t="s">
        <v>33</v>
      </c>
      <c r="S857" s="1" t="str">
        <f t="shared" si="82"/>
        <v>theater</v>
      </c>
      <c r="T857" s="8" t="str">
        <f t="shared" si="83"/>
        <v>food trucks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0"/>
        <v>3.5658333333333334</v>
      </c>
      <c r="G858" t="s">
        <v>20</v>
      </c>
      <c r="H858" s="7">
        <f t="shared" si="81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78"/>
        <v>41023.208333333336</v>
      </c>
      <c r="O858" s="11">
        <f t="shared" si="79"/>
        <v>41040.208333333336</v>
      </c>
      <c r="P858" t="b">
        <v>0</v>
      </c>
      <c r="Q858" t="b">
        <v>0</v>
      </c>
      <c r="R858" t="s">
        <v>17</v>
      </c>
      <c r="S858" s="1" t="str">
        <f t="shared" si="82"/>
        <v>food</v>
      </c>
      <c r="T858" s="8" t="str">
        <f t="shared" si="83"/>
        <v>shorts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0"/>
        <v>1.3986792452830188</v>
      </c>
      <c r="G859" t="s">
        <v>20</v>
      </c>
      <c r="H859" s="7">
        <f t="shared" si="81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78"/>
        <v>40944.25</v>
      </c>
      <c r="O859" s="11">
        <f t="shared" si="79"/>
        <v>40967.25</v>
      </c>
      <c r="P859" t="b">
        <v>1</v>
      </c>
      <c r="Q859" t="b">
        <v>0</v>
      </c>
      <c r="R859" t="s">
        <v>100</v>
      </c>
      <c r="S859" s="1" t="str">
        <f t="shared" si="82"/>
        <v>film &amp; video</v>
      </c>
      <c r="T859" s="8" t="str">
        <f t="shared" si="83"/>
        <v>food trucks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0"/>
        <v>0.69450000000000001</v>
      </c>
      <c r="G860" t="s">
        <v>14</v>
      </c>
      <c r="H860" s="7">
        <f t="shared" si="81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78"/>
        <v>43211.208333333328</v>
      </c>
      <c r="O860" s="11">
        <f t="shared" si="79"/>
        <v>43218.208333333328</v>
      </c>
      <c r="P860" t="b">
        <v>1</v>
      </c>
      <c r="Q860" t="b">
        <v>0</v>
      </c>
      <c r="R860" t="s">
        <v>17</v>
      </c>
      <c r="S860" s="1" t="str">
        <f t="shared" si="82"/>
        <v>food</v>
      </c>
      <c r="T860" s="8" t="str">
        <f t="shared" si="83"/>
        <v>plays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0"/>
        <v>0.35534246575342465</v>
      </c>
      <c r="G861" t="s">
        <v>14</v>
      </c>
      <c r="H861" s="7">
        <f t="shared" si="81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78"/>
        <v>41334.25</v>
      </c>
      <c r="O861" s="11">
        <f t="shared" si="79"/>
        <v>41352.208333333336</v>
      </c>
      <c r="P861" t="b">
        <v>0</v>
      </c>
      <c r="Q861" t="b">
        <v>1</v>
      </c>
      <c r="R861" t="s">
        <v>33</v>
      </c>
      <c r="S861" s="1" t="str">
        <f t="shared" si="82"/>
        <v>theater</v>
      </c>
      <c r="T861" s="8" t="str">
        <f t="shared" si="83"/>
        <v>wearables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0"/>
        <v>2.5165000000000002</v>
      </c>
      <c r="G862" t="s">
        <v>20</v>
      </c>
      <c r="H862" s="7">
        <f t="shared" si="81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78"/>
        <v>43515.25</v>
      </c>
      <c r="O862" s="11">
        <f t="shared" si="79"/>
        <v>43525.25</v>
      </c>
      <c r="P862" t="b">
        <v>0</v>
      </c>
      <c r="Q862" t="b">
        <v>1</v>
      </c>
      <c r="R862" t="s">
        <v>65</v>
      </c>
      <c r="S862" s="1" t="str">
        <f t="shared" si="82"/>
        <v>technology</v>
      </c>
      <c r="T862" s="8" t="str">
        <f t="shared" si="83"/>
        <v>plays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0"/>
        <v>1.0587500000000001</v>
      </c>
      <c r="G863" t="s">
        <v>20</v>
      </c>
      <c r="H863" s="7">
        <f t="shared" si="81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78"/>
        <v>40258.208333333336</v>
      </c>
      <c r="O863" s="11">
        <f t="shared" si="79"/>
        <v>40266.208333333336</v>
      </c>
      <c r="P863" t="b">
        <v>0</v>
      </c>
      <c r="Q863" t="b">
        <v>0</v>
      </c>
      <c r="R863" t="s">
        <v>33</v>
      </c>
      <c r="S863" s="1" t="str">
        <f t="shared" si="82"/>
        <v>theater</v>
      </c>
      <c r="T863" s="8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0"/>
        <v>1.8742857142857143</v>
      </c>
      <c r="G864" t="s">
        <v>20</v>
      </c>
      <c r="H864" s="7">
        <f t="shared" si="81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78"/>
        <v>40756.208333333336</v>
      </c>
      <c r="O864" s="11">
        <f t="shared" si="79"/>
        <v>40760.208333333336</v>
      </c>
      <c r="P864" t="b">
        <v>0</v>
      </c>
      <c r="Q864" t="b">
        <v>0</v>
      </c>
      <c r="R864" t="s">
        <v>33</v>
      </c>
      <c r="S864" s="1" t="str">
        <f t="shared" si="82"/>
        <v>theater</v>
      </c>
      <c r="T864" s="8" t="str">
        <f t="shared" si="83"/>
        <v>television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0"/>
        <v>3.8678571428571429</v>
      </c>
      <c r="G865" t="s">
        <v>20</v>
      </c>
      <c r="H865" s="7">
        <f t="shared" si="81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78"/>
        <v>42172.208333333328</v>
      </c>
      <c r="O865" s="11">
        <f t="shared" si="79"/>
        <v>42195.208333333328</v>
      </c>
      <c r="P865" t="b">
        <v>0</v>
      </c>
      <c r="Q865" t="b">
        <v>1</v>
      </c>
      <c r="R865" t="s">
        <v>269</v>
      </c>
      <c r="S865" s="1" t="str">
        <f t="shared" si="82"/>
        <v>film &amp; video</v>
      </c>
      <c r="T865" s="8" t="str">
        <f t="shared" si="83"/>
        <v>shorts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0"/>
        <v>3.4707142857142856</v>
      </c>
      <c r="G866" t="s">
        <v>20</v>
      </c>
      <c r="H866" s="7">
        <f t="shared" si="81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78"/>
        <v>42601.208333333328</v>
      </c>
      <c r="O866" s="11">
        <f t="shared" si="79"/>
        <v>42606.208333333328</v>
      </c>
      <c r="P866" t="b">
        <v>0</v>
      </c>
      <c r="Q866" t="b">
        <v>0</v>
      </c>
      <c r="R866" t="s">
        <v>100</v>
      </c>
      <c r="S866" s="1" t="str">
        <f t="shared" si="82"/>
        <v>film &amp; video</v>
      </c>
      <c r="T866" s="8" t="str">
        <f t="shared" si="83"/>
        <v>plays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0"/>
        <v>1.8582098765432098</v>
      </c>
      <c r="G867" t="s">
        <v>20</v>
      </c>
      <c r="H867" s="7">
        <f t="shared" si="81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78"/>
        <v>41897.208333333336</v>
      </c>
      <c r="O867" s="11">
        <f t="shared" si="79"/>
        <v>41906.208333333336</v>
      </c>
      <c r="P867" t="b">
        <v>0</v>
      </c>
      <c r="Q867" t="b">
        <v>0</v>
      </c>
      <c r="R867" t="s">
        <v>33</v>
      </c>
      <c r="S867" s="1" t="str">
        <f t="shared" si="82"/>
        <v>theater</v>
      </c>
      <c r="T867" s="8" t="str">
        <f t="shared" si="83"/>
        <v>photography books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0"/>
        <v>0.43241247264770238</v>
      </c>
      <c r="G868" t="s">
        <v>74</v>
      </c>
      <c r="H868" s="7">
        <f t="shared" si="81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78"/>
        <v>40671.208333333336</v>
      </c>
      <c r="O868" s="11">
        <f t="shared" si="79"/>
        <v>40672.208333333336</v>
      </c>
      <c r="P868" t="b">
        <v>0</v>
      </c>
      <c r="Q868" t="b">
        <v>0</v>
      </c>
      <c r="R868" t="s">
        <v>122</v>
      </c>
      <c r="S868" s="1" t="str">
        <f t="shared" si="82"/>
        <v>photography</v>
      </c>
      <c r="T868" s="8" t="str">
        <f t="shared" si="83"/>
        <v>food trucks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0"/>
        <v>1.6243749999999999</v>
      </c>
      <c r="G869" t="s">
        <v>20</v>
      </c>
      <c r="H869" s="7">
        <f t="shared" si="81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78"/>
        <v>43382.208333333328</v>
      </c>
      <c r="O869" s="11">
        <f t="shared" si="79"/>
        <v>43388.208333333328</v>
      </c>
      <c r="P869" t="b">
        <v>0</v>
      </c>
      <c r="Q869" t="b">
        <v>0</v>
      </c>
      <c r="R869" t="s">
        <v>17</v>
      </c>
      <c r="S869" s="1" t="str">
        <f t="shared" si="82"/>
        <v>food</v>
      </c>
      <c r="T869" s="8" t="str">
        <f t="shared" si="83"/>
        <v>plays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0"/>
        <v>1.8484285714285715</v>
      </c>
      <c r="G870" t="s">
        <v>20</v>
      </c>
      <c r="H870" s="7">
        <f t="shared" si="81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78"/>
        <v>41559.208333333336</v>
      </c>
      <c r="O870" s="11">
        <f t="shared" si="79"/>
        <v>41570.208333333336</v>
      </c>
      <c r="P870" t="b">
        <v>0</v>
      </c>
      <c r="Q870" t="b">
        <v>0</v>
      </c>
      <c r="R870" t="s">
        <v>33</v>
      </c>
      <c r="S870" s="1" t="str">
        <f t="shared" si="82"/>
        <v>theater</v>
      </c>
      <c r="T870" s="8" t="str">
        <f t="shared" si="83"/>
        <v>drama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0"/>
        <v>0.23703520691785052</v>
      </c>
      <c r="G871" t="s">
        <v>14</v>
      </c>
      <c r="H871" s="7">
        <f t="shared" si="81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78"/>
        <v>40350.208333333336</v>
      </c>
      <c r="O871" s="11">
        <f t="shared" si="79"/>
        <v>40364.208333333336</v>
      </c>
      <c r="P871" t="b">
        <v>0</v>
      </c>
      <c r="Q871" t="b">
        <v>0</v>
      </c>
      <c r="R871" t="s">
        <v>53</v>
      </c>
      <c r="S871" s="1" t="str">
        <f t="shared" si="82"/>
        <v>film &amp; video</v>
      </c>
      <c r="T871" s="8" t="str">
        <f t="shared" si="83"/>
        <v>plays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0"/>
        <v>0.89870129870129867</v>
      </c>
      <c r="G872" t="s">
        <v>14</v>
      </c>
      <c r="H872" s="7">
        <f t="shared" si="81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78"/>
        <v>42240.208333333328</v>
      </c>
      <c r="O872" s="11">
        <f t="shared" si="79"/>
        <v>42265.208333333328</v>
      </c>
      <c r="P872" t="b">
        <v>0</v>
      </c>
      <c r="Q872" t="b">
        <v>0</v>
      </c>
      <c r="R872" t="s">
        <v>33</v>
      </c>
      <c r="S872" s="1" t="str">
        <f t="shared" si="82"/>
        <v>theater</v>
      </c>
      <c r="T872" s="8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0"/>
        <v>2.7260419580419581</v>
      </c>
      <c r="G873" t="s">
        <v>20</v>
      </c>
      <c r="H873" s="7">
        <f t="shared" si="81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78"/>
        <v>43040.208333333328</v>
      </c>
      <c r="O873" s="11">
        <f t="shared" si="79"/>
        <v>43058.25</v>
      </c>
      <c r="P873" t="b">
        <v>0</v>
      </c>
      <c r="Q873" t="b">
        <v>1</v>
      </c>
      <c r="R873" t="s">
        <v>33</v>
      </c>
      <c r="S873" s="1" t="str">
        <f t="shared" si="82"/>
        <v>theater</v>
      </c>
      <c r="T873" s="8" t="str">
        <f t="shared" si="83"/>
        <v>science fiction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0"/>
        <v>1.7004255319148935</v>
      </c>
      <c r="G874" t="s">
        <v>20</v>
      </c>
      <c r="H874" s="7">
        <f t="shared" si="81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78"/>
        <v>43346.208333333328</v>
      </c>
      <c r="O874" s="11">
        <f t="shared" si="79"/>
        <v>43351.208333333328</v>
      </c>
      <c r="P874" t="b">
        <v>0</v>
      </c>
      <c r="Q874" t="b">
        <v>0</v>
      </c>
      <c r="R874" t="s">
        <v>474</v>
      </c>
      <c r="S874" s="1" t="str">
        <f t="shared" si="82"/>
        <v>film &amp; video</v>
      </c>
      <c r="T874" s="8" t="str">
        <f t="shared" si="83"/>
        <v>photography books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0"/>
        <v>1.8828503562945369</v>
      </c>
      <c r="G875" t="s">
        <v>20</v>
      </c>
      <c r="H875" s="7">
        <f t="shared" si="81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78"/>
        <v>41647.25</v>
      </c>
      <c r="O875" s="11">
        <f t="shared" si="79"/>
        <v>41652.25</v>
      </c>
      <c r="P875" t="b">
        <v>0</v>
      </c>
      <c r="Q875" t="b">
        <v>0</v>
      </c>
      <c r="R875" t="s">
        <v>122</v>
      </c>
      <c r="S875" s="1" t="str">
        <f t="shared" si="82"/>
        <v>photography</v>
      </c>
      <c r="T875" s="8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0"/>
        <v>3.4693532338308457</v>
      </c>
      <c r="G876" t="s">
        <v>20</v>
      </c>
      <c r="H876" s="7">
        <f t="shared" si="81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78"/>
        <v>40291.208333333336</v>
      </c>
      <c r="O876" s="11">
        <f t="shared" si="79"/>
        <v>40329.208333333336</v>
      </c>
      <c r="P876" t="b">
        <v>0</v>
      </c>
      <c r="Q876" t="b">
        <v>1</v>
      </c>
      <c r="R876" t="s">
        <v>122</v>
      </c>
      <c r="S876" s="1" t="str">
        <f t="shared" si="82"/>
        <v>photography</v>
      </c>
      <c r="T876" s="8" t="str">
        <f t="shared" si="83"/>
        <v>rock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0"/>
        <v>0.6917721518987342</v>
      </c>
      <c r="G877" t="s">
        <v>14</v>
      </c>
      <c r="H877" s="7">
        <f t="shared" si="81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78"/>
        <v>40556.25</v>
      </c>
      <c r="O877" s="11">
        <f t="shared" si="79"/>
        <v>40557.25</v>
      </c>
      <c r="P877" t="b">
        <v>0</v>
      </c>
      <c r="Q877" t="b">
        <v>0</v>
      </c>
      <c r="R877" t="s">
        <v>23</v>
      </c>
      <c r="S877" s="1" t="str">
        <f t="shared" si="82"/>
        <v>music</v>
      </c>
      <c r="T877" s="8" t="str">
        <f t="shared" si="83"/>
        <v>photography books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0"/>
        <v>0.25433734939759034</v>
      </c>
      <c r="G878" t="s">
        <v>14</v>
      </c>
      <c r="H878" s="7">
        <f t="shared" si="81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78"/>
        <v>43624.208333333328</v>
      </c>
      <c r="O878" s="11">
        <f t="shared" si="79"/>
        <v>43648.208333333328</v>
      </c>
      <c r="P878" t="b">
        <v>0</v>
      </c>
      <c r="Q878" t="b">
        <v>0</v>
      </c>
      <c r="R878" t="s">
        <v>122</v>
      </c>
      <c r="S878" s="1" t="str">
        <f t="shared" si="82"/>
        <v>photography</v>
      </c>
      <c r="T878" s="8" t="str">
        <f t="shared" si="83"/>
        <v>food trucks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0"/>
        <v>0.77400977995110021</v>
      </c>
      <c r="G879" t="s">
        <v>14</v>
      </c>
      <c r="H879" s="7">
        <f t="shared" si="81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78"/>
        <v>42577.208333333328</v>
      </c>
      <c r="O879" s="11">
        <f t="shared" si="79"/>
        <v>42578.208333333328</v>
      </c>
      <c r="P879" t="b">
        <v>0</v>
      </c>
      <c r="Q879" t="b">
        <v>0</v>
      </c>
      <c r="R879" t="s">
        <v>17</v>
      </c>
      <c r="S879" s="1" t="str">
        <f t="shared" si="82"/>
        <v>food</v>
      </c>
      <c r="T879" s="8" t="str">
        <f t="shared" si="83"/>
        <v>metal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0"/>
        <v>0.37481481481481482</v>
      </c>
      <c r="G880" t="s">
        <v>14</v>
      </c>
      <c r="H880" s="7">
        <f t="shared" si="81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78"/>
        <v>43845.25</v>
      </c>
      <c r="O880" s="11">
        <f t="shared" si="79"/>
        <v>43869.25</v>
      </c>
      <c r="P880" t="b">
        <v>0</v>
      </c>
      <c r="Q880" t="b">
        <v>0</v>
      </c>
      <c r="R880" t="s">
        <v>148</v>
      </c>
      <c r="S880" s="1" t="str">
        <f t="shared" si="82"/>
        <v>music</v>
      </c>
      <c r="T880" s="8" t="str">
        <f t="shared" si="83"/>
        <v>nonfiction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0"/>
        <v>5.4379999999999997</v>
      </c>
      <c r="G881" t="s">
        <v>20</v>
      </c>
      <c r="H881" s="7">
        <f t="shared" si="81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78"/>
        <v>42788.25</v>
      </c>
      <c r="O881" s="11">
        <f t="shared" si="79"/>
        <v>42797.25</v>
      </c>
      <c r="P881" t="b">
        <v>0</v>
      </c>
      <c r="Q881" t="b">
        <v>0</v>
      </c>
      <c r="R881" t="s">
        <v>68</v>
      </c>
      <c r="S881" s="1" t="str">
        <f t="shared" si="82"/>
        <v>publishing</v>
      </c>
      <c r="T881" s="8" t="str">
        <f t="shared" si="83"/>
        <v>electric music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0"/>
        <v>2.2852189349112426</v>
      </c>
      <c r="G882" t="s">
        <v>20</v>
      </c>
      <c r="H882" s="7">
        <f t="shared" si="81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78"/>
        <v>43667.208333333328</v>
      </c>
      <c r="O882" s="11">
        <f t="shared" si="79"/>
        <v>43669.208333333328</v>
      </c>
      <c r="P882" t="b">
        <v>0</v>
      </c>
      <c r="Q882" t="b">
        <v>0</v>
      </c>
      <c r="R882" t="s">
        <v>50</v>
      </c>
      <c r="S882" s="1" t="str">
        <f t="shared" si="82"/>
        <v>music</v>
      </c>
      <c r="T882" s="8" t="str">
        <f t="shared" si="83"/>
        <v>plays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0"/>
        <v>0.38948339483394834</v>
      </c>
      <c r="G883" t="s">
        <v>14</v>
      </c>
      <c r="H883" s="7">
        <f t="shared" si="81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78"/>
        <v>42194.208333333328</v>
      </c>
      <c r="O883" s="11">
        <f t="shared" si="79"/>
        <v>42223.208333333328</v>
      </c>
      <c r="P883" t="b">
        <v>0</v>
      </c>
      <c r="Q883" t="b">
        <v>1</v>
      </c>
      <c r="R883" t="s">
        <v>33</v>
      </c>
      <c r="S883" s="1" t="str">
        <f t="shared" si="82"/>
        <v>theater</v>
      </c>
      <c r="T883" s="8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0"/>
        <v>3.7</v>
      </c>
      <c r="G884" t="s">
        <v>20</v>
      </c>
      <c r="H884" s="7">
        <f t="shared" si="81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78"/>
        <v>42025.25</v>
      </c>
      <c r="O884" s="11">
        <f t="shared" si="79"/>
        <v>42029.25</v>
      </c>
      <c r="P884" t="b">
        <v>0</v>
      </c>
      <c r="Q884" t="b">
        <v>0</v>
      </c>
      <c r="R884" t="s">
        <v>33</v>
      </c>
      <c r="S884" s="1" t="str">
        <f t="shared" si="82"/>
        <v>theater</v>
      </c>
      <c r="T884" s="8" t="str">
        <f t="shared" si="83"/>
        <v>shorts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0"/>
        <v>2.3791176470588233</v>
      </c>
      <c r="G885" t="s">
        <v>20</v>
      </c>
      <c r="H885" s="7">
        <f t="shared" si="81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78"/>
        <v>40323.208333333336</v>
      </c>
      <c r="O885" s="11">
        <f t="shared" si="79"/>
        <v>40359.208333333336</v>
      </c>
      <c r="P885" t="b">
        <v>0</v>
      </c>
      <c r="Q885" t="b">
        <v>0</v>
      </c>
      <c r="R885" t="s">
        <v>100</v>
      </c>
      <c r="S885" s="1" t="str">
        <f t="shared" si="82"/>
        <v>film &amp; video</v>
      </c>
      <c r="T885" s="8" t="str">
        <f t="shared" si="83"/>
        <v>plays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0"/>
        <v>0.64036299765807958</v>
      </c>
      <c r="G886" t="s">
        <v>14</v>
      </c>
      <c r="H886" s="7">
        <f t="shared" si="81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78"/>
        <v>41763.208333333336</v>
      </c>
      <c r="O886" s="11">
        <f t="shared" si="79"/>
        <v>41765.208333333336</v>
      </c>
      <c r="P886" t="b">
        <v>0</v>
      </c>
      <c r="Q886" t="b">
        <v>1</v>
      </c>
      <c r="R886" t="s">
        <v>33</v>
      </c>
      <c r="S886" s="1" t="str">
        <f t="shared" si="82"/>
        <v>theater</v>
      </c>
      <c r="T886" s="8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0"/>
        <v>1.1827777777777777</v>
      </c>
      <c r="G887" t="s">
        <v>20</v>
      </c>
      <c r="H887" s="7">
        <f t="shared" si="81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78"/>
        <v>40335.208333333336</v>
      </c>
      <c r="O887" s="11">
        <f t="shared" si="79"/>
        <v>40373.208333333336</v>
      </c>
      <c r="P887" t="b">
        <v>0</v>
      </c>
      <c r="Q887" t="b">
        <v>0</v>
      </c>
      <c r="R887" t="s">
        <v>33</v>
      </c>
      <c r="S887" s="1" t="str">
        <f t="shared" si="82"/>
        <v>theater</v>
      </c>
      <c r="T887" s="8" t="str">
        <f t="shared" si="83"/>
        <v>indie rock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0"/>
        <v>0.84824037184594958</v>
      </c>
      <c r="G888" t="s">
        <v>14</v>
      </c>
      <c r="H888" s="7">
        <f t="shared" si="81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78"/>
        <v>40416.208333333336</v>
      </c>
      <c r="O888" s="11">
        <f t="shared" si="79"/>
        <v>40434.208333333336</v>
      </c>
      <c r="P888" t="b">
        <v>0</v>
      </c>
      <c r="Q888" t="b">
        <v>0</v>
      </c>
      <c r="R888" t="s">
        <v>60</v>
      </c>
      <c r="S888" s="1" t="str">
        <f t="shared" si="82"/>
        <v>music</v>
      </c>
      <c r="T888" s="8" t="str">
        <f t="shared" si="83"/>
        <v>plays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0"/>
        <v>0.29346153846153844</v>
      </c>
      <c r="G889" t="s">
        <v>14</v>
      </c>
      <c r="H889" s="7">
        <f t="shared" si="81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78"/>
        <v>42202.208333333328</v>
      </c>
      <c r="O889" s="11">
        <f t="shared" si="79"/>
        <v>42249.208333333328</v>
      </c>
      <c r="P889" t="b">
        <v>0</v>
      </c>
      <c r="Q889" t="b">
        <v>1</v>
      </c>
      <c r="R889" t="s">
        <v>33</v>
      </c>
      <c r="S889" s="1" t="str">
        <f t="shared" si="82"/>
        <v>theater</v>
      </c>
      <c r="T889" s="8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0"/>
        <v>2.0989655172413793</v>
      </c>
      <c r="G890" t="s">
        <v>20</v>
      </c>
      <c r="H890" s="7">
        <f t="shared" si="81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78"/>
        <v>42836.208333333328</v>
      </c>
      <c r="O890" s="11">
        <f t="shared" si="79"/>
        <v>42855.208333333328</v>
      </c>
      <c r="P890" t="b">
        <v>0</v>
      </c>
      <c r="Q890" t="b">
        <v>0</v>
      </c>
      <c r="R890" t="s">
        <v>33</v>
      </c>
      <c r="S890" s="1" t="str">
        <f t="shared" si="82"/>
        <v>theater</v>
      </c>
      <c r="T890" s="8" t="str">
        <f t="shared" si="83"/>
        <v>electric music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0"/>
        <v>1.697857142857143</v>
      </c>
      <c r="G891" t="s">
        <v>20</v>
      </c>
      <c r="H891" s="7">
        <f t="shared" si="81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78"/>
        <v>41710.208333333336</v>
      </c>
      <c r="O891" s="11">
        <f t="shared" si="79"/>
        <v>41717.208333333336</v>
      </c>
      <c r="P891" t="b">
        <v>0</v>
      </c>
      <c r="Q891" t="b">
        <v>1</v>
      </c>
      <c r="R891" t="s">
        <v>50</v>
      </c>
      <c r="S891" s="1" t="str">
        <f t="shared" si="82"/>
        <v>music</v>
      </c>
      <c r="T891" s="8" t="str">
        <f t="shared" si="83"/>
        <v>indie rock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0"/>
        <v>1.1595907738095239</v>
      </c>
      <c r="G892" t="s">
        <v>20</v>
      </c>
      <c r="H892" s="7">
        <f t="shared" si="81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78"/>
        <v>43640.208333333328</v>
      </c>
      <c r="O892" s="11">
        <f t="shared" si="79"/>
        <v>43641.208333333328</v>
      </c>
      <c r="P892" t="b">
        <v>0</v>
      </c>
      <c r="Q892" t="b">
        <v>0</v>
      </c>
      <c r="R892" t="s">
        <v>60</v>
      </c>
      <c r="S892" s="1" t="str">
        <f t="shared" si="82"/>
        <v>music</v>
      </c>
      <c r="T892" s="8" t="str">
        <f t="shared" si="83"/>
        <v>documentary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0"/>
        <v>2.5859999999999999</v>
      </c>
      <c r="G893" t="s">
        <v>20</v>
      </c>
      <c r="H893" s="7">
        <f t="shared" si="81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78"/>
        <v>40880.25</v>
      </c>
      <c r="O893" s="11">
        <f t="shared" si="79"/>
        <v>40924.25</v>
      </c>
      <c r="P893" t="b">
        <v>0</v>
      </c>
      <c r="Q893" t="b">
        <v>0</v>
      </c>
      <c r="R893" t="s">
        <v>42</v>
      </c>
      <c r="S893" s="1" t="str">
        <f t="shared" si="82"/>
        <v>film &amp; video</v>
      </c>
      <c r="T893" s="8" t="str">
        <f t="shared" si="83"/>
        <v>translations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0"/>
        <v>2.3058333333333332</v>
      </c>
      <c r="G894" t="s">
        <v>20</v>
      </c>
      <c r="H894" s="7">
        <f t="shared" si="81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78"/>
        <v>40319.208333333336</v>
      </c>
      <c r="O894" s="11">
        <f t="shared" si="79"/>
        <v>40360.208333333336</v>
      </c>
      <c r="P894" t="b">
        <v>0</v>
      </c>
      <c r="Q894" t="b">
        <v>0</v>
      </c>
      <c r="R894" t="s">
        <v>206</v>
      </c>
      <c r="S894" s="1" t="str">
        <f t="shared" si="82"/>
        <v>publishing</v>
      </c>
      <c r="T894" s="8" t="str">
        <f t="shared" si="83"/>
        <v>documentary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0"/>
        <v>1.2821428571428573</v>
      </c>
      <c r="G895" t="s">
        <v>20</v>
      </c>
      <c r="H895" s="7">
        <f t="shared" si="81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78"/>
        <v>42170.208333333328</v>
      </c>
      <c r="O895" s="11">
        <f t="shared" si="79"/>
        <v>42174.208333333328</v>
      </c>
      <c r="P895" t="b">
        <v>0</v>
      </c>
      <c r="Q895" t="b">
        <v>1</v>
      </c>
      <c r="R895" t="s">
        <v>42</v>
      </c>
      <c r="S895" s="1" t="str">
        <f t="shared" si="82"/>
        <v>film &amp; video</v>
      </c>
      <c r="T895" s="8" t="str">
        <f t="shared" si="83"/>
        <v>television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0"/>
        <v>1.8870588235294117</v>
      </c>
      <c r="G896" t="s">
        <v>20</v>
      </c>
      <c r="H896" s="7">
        <f t="shared" si="81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78"/>
        <v>41466.208333333336</v>
      </c>
      <c r="O896" s="11">
        <f t="shared" si="79"/>
        <v>41496.208333333336</v>
      </c>
      <c r="P896" t="b">
        <v>0</v>
      </c>
      <c r="Q896" t="b">
        <v>1</v>
      </c>
      <c r="R896" t="s">
        <v>269</v>
      </c>
      <c r="S896" s="1" t="str">
        <f t="shared" si="82"/>
        <v>film &amp; video</v>
      </c>
      <c r="T896" s="8" t="str">
        <f t="shared" si="83"/>
        <v>plays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0"/>
        <v>6.9511889862327911E-2</v>
      </c>
      <c r="G897" t="s">
        <v>14</v>
      </c>
      <c r="H897" s="7">
        <f t="shared" si="81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78"/>
        <v>43134.25</v>
      </c>
      <c r="O897" s="11">
        <f t="shared" si="79"/>
        <v>43143.25</v>
      </c>
      <c r="P897" t="b">
        <v>0</v>
      </c>
      <c r="Q897" t="b">
        <v>0</v>
      </c>
      <c r="R897" t="s">
        <v>33</v>
      </c>
      <c r="S897" s="1" t="str">
        <f t="shared" si="82"/>
        <v>theater</v>
      </c>
      <c r="T897" s="8" t="str">
        <f t="shared" si="83"/>
        <v>food trucks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0"/>
        <v>7.7443434343434348</v>
      </c>
      <c r="G898" t="s">
        <v>20</v>
      </c>
      <c r="H898" s="7">
        <f t="shared" si="81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84">(((L898/60)/60)/24)+DATE(1970,1,1)</f>
        <v>40738.208333333336</v>
      </c>
      <c r="O898" s="11">
        <f t="shared" ref="O898:O961" si="85">(((M898/60)/60)/24)+DATE(1970,1,1)</f>
        <v>40741.208333333336</v>
      </c>
      <c r="P898" t="b">
        <v>0</v>
      </c>
      <c r="Q898" t="b">
        <v>1</v>
      </c>
      <c r="R898" t="s">
        <v>17</v>
      </c>
      <c r="S898" s="1" t="str">
        <f t="shared" si="82"/>
        <v>food</v>
      </c>
      <c r="T898" s="8" t="str">
        <f t="shared" si="83"/>
        <v>plays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6">E899/D899*100%</f>
        <v>0.27693181818181817</v>
      </c>
      <c r="G899" t="s">
        <v>14</v>
      </c>
      <c r="H899" s="7">
        <f t="shared" ref="H899:H962" si="87">AVERAGE(E899/I899)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84"/>
        <v>43583.208333333328</v>
      </c>
      <c r="O899" s="11">
        <f t="shared" si="85"/>
        <v>43585.208333333328</v>
      </c>
      <c r="P899" t="b">
        <v>0</v>
      </c>
      <c r="Q899" t="b">
        <v>0</v>
      </c>
      <c r="R899" t="s">
        <v>33</v>
      </c>
      <c r="S899" s="1" t="str">
        <f t="shared" ref="S899:S962" si="88">LEFT(R899,(FIND("/",R899)-1))</f>
        <v>theater</v>
      </c>
      <c r="T899" s="8" t="str">
        <f t="shared" ref="T899:T962" si="89">RIGHT(R900,LEN(R900)-(FIND("/",R900)))</f>
        <v>documentary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6"/>
        <v>0.52479620323841425</v>
      </c>
      <c r="G900" t="s">
        <v>14</v>
      </c>
      <c r="H900" s="7">
        <f t="shared" si="8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84"/>
        <v>43815.25</v>
      </c>
      <c r="O900" s="11">
        <f t="shared" si="85"/>
        <v>43821.25</v>
      </c>
      <c r="P900" t="b">
        <v>0</v>
      </c>
      <c r="Q900" t="b">
        <v>0</v>
      </c>
      <c r="R900" t="s">
        <v>42</v>
      </c>
      <c r="S900" s="1" t="str">
        <f t="shared" si="88"/>
        <v>film &amp; video</v>
      </c>
      <c r="T900" s="8" t="str">
        <f t="shared" si="89"/>
        <v>jazz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6"/>
        <v>4.0709677419354842</v>
      </c>
      <c r="G901" t="s">
        <v>20</v>
      </c>
      <c r="H901" s="7">
        <f t="shared" si="8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84"/>
        <v>41554.208333333336</v>
      </c>
      <c r="O901" s="11">
        <f t="shared" si="85"/>
        <v>41572.208333333336</v>
      </c>
      <c r="P901" t="b">
        <v>0</v>
      </c>
      <c r="Q901" t="b">
        <v>0</v>
      </c>
      <c r="R901" t="s">
        <v>159</v>
      </c>
      <c r="S901" s="1" t="str">
        <f t="shared" si="88"/>
        <v>music</v>
      </c>
      <c r="T901" s="8" t="str">
        <f t="shared" si="89"/>
        <v>web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6"/>
        <v>0.02</v>
      </c>
      <c r="G902" t="s">
        <v>14</v>
      </c>
      <c r="H902" s="7">
        <f t="shared" si="8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84"/>
        <v>41901.208333333336</v>
      </c>
      <c r="O902" s="11">
        <f t="shared" si="85"/>
        <v>41902.208333333336</v>
      </c>
      <c r="P902" t="b">
        <v>0</v>
      </c>
      <c r="Q902" t="b">
        <v>1</v>
      </c>
      <c r="R902" t="s">
        <v>28</v>
      </c>
      <c r="S902" s="1" t="str">
        <f t="shared" si="88"/>
        <v>technology</v>
      </c>
      <c r="T902" s="8" t="str">
        <f t="shared" si="89"/>
        <v>rock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6"/>
        <v>1.5617857142857143</v>
      </c>
      <c r="G903" t="s">
        <v>20</v>
      </c>
      <c r="H903" s="7">
        <f t="shared" si="8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84"/>
        <v>43298.208333333328</v>
      </c>
      <c r="O903" s="11">
        <f t="shared" si="85"/>
        <v>43331.208333333328</v>
      </c>
      <c r="P903" t="b">
        <v>0</v>
      </c>
      <c r="Q903" t="b">
        <v>1</v>
      </c>
      <c r="R903" t="s">
        <v>23</v>
      </c>
      <c r="S903" s="1" t="str">
        <f t="shared" si="88"/>
        <v>music</v>
      </c>
      <c r="T903" s="8" t="str">
        <f t="shared" si="89"/>
        <v>web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6"/>
        <v>2.5242857142857145</v>
      </c>
      <c r="G904" t="s">
        <v>20</v>
      </c>
      <c r="H904" s="7">
        <f t="shared" si="8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84"/>
        <v>42399.25</v>
      </c>
      <c r="O904" s="11">
        <f t="shared" si="85"/>
        <v>42441.25</v>
      </c>
      <c r="P904" t="b">
        <v>0</v>
      </c>
      <c r="Q904" t="b">
        <v>0</v>
      </c>
      <c r="R904" t="s">
        <v>28</v>
      </c>
      <c r="S904" s="1" t="str">
        <f t="shared" si="88"/>
        <v>technology</v>
      </c>
      <c r="T904" s="8" t="str">
        <f t="shared" si="89"/>
        <v>nonfiction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6"/>
        <v>1.729268292682927E-2</v>
      </c>
      <c r="G905" t="s">
        <v>47</v>
      </c>
      <c r="H905" s="7">
        <f t="shared" si="8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84"/>
        <v>41034.208333333336</v>
      </c>
      <c r="O905" s="11">
        <f t="shared" si="85"/>
        <v>41049.208333333336</v>
      </c>
      <c r="P905" t="b">
        <v>0</v>
      </c>
      <c r="Q905" t="b">
        <v>1</v>
      </c>
      <c r="R905" t="s">
        <v>68</v>
      </c>
      <c r="S905" s="1" t="str">
        <f t="shared" si="88"/>
        <v>publishing</v>
      </c>
      <c r="T905" s="8" t="str">
        <f t="shared" si="89"/>
        <v>radio &amp; podcasts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6"/>
        <v>0.12230769230769231</v>
      </c>
      <c r="G906" t="s">
        <v>14</v>
      </c>
      <c r="H906" s="7">
        <f t="shared" si="8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84"/>
        <v>41186.208333333336</v>
      </c>
      <c r="O906" s="11">
        <f t="shared" si="85"/>
        <v>41190.208333333336</v>
      </c>
      <c r="P906" t="b">
        <v>0</v>
      </c>
      <c r="Q906" t="b">
        <v>0</v>
      </c>
      <c r="R906" t="s">
        <v>133</v>
      </c>
      <c r="S906" s="1" t="str">
        <f t="shared" si="88"/>
        <v>publishing</v>
      </c>
      <c r="T906" s="8" t="str">
        <f t="shared" si="89"/>
        <v>plays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6"/>
        <v>1.6398734177215191</v>
      </c>
      <c r="G907" t="s">
        <v>20</v>
      </c>
      <c r="H907" s="7">
        <f t="shared" si="8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84"/>
        <v>41536.208333333336</v>
      </c>
      <c r="O907" s="11">
        <f t="shared" si="85"/>
        <v>41539.208333333336</v>
      </c>
      <c r="P907" t="b">
        <v>0</v>
      </c>
      <c r="Q907" t="b">
        <v>0</v>
      </c>
      <c r="R907" t="s">
        <v>33</v>
      </c>
      <c r="S907" s="1" t="str">
        <f t="shared" si="88"/>
        <v>theater</v>
      </c>
      <c r="T907" s="8" t="str">
        <f t="shared" si="89"/>
        <v>documentary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6"/>
        <v>1.6298181818181818</v>
      </c>
      <c r="G908" t="s">
        <v>20</v>
      </c>
      <c r="H908" s="7">
        <f t="shared" si="8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84"/>
        <v>42868.208333333328</v>
      </c>
      <c r="O908" s="11">
        <f t="shared" si="85"/>
        <v>42904.208333333328</v>
      </c>
      <c r="P908" t="b">
        <v>1</v>
      </c>
      <c r="Q908" t="b">
        <v>1</v>
      </c>
      <c r="R908" t="s">
        <v>42</v>
      </c>
      <c r="S908" s="1" t="str">
        <f t="shared" si="88"/>
        <v>film &amp; video</v>
      </c>
      <c r="T908" s="8" t="str">
        <f t="shared" si="89"/>
        <v>plays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6"/>
        <v>0.20252747252747252</v>
      </c>
      <c r="G909" t="s">
        <v>14</v>
      </c>
      <c r="H909" s="7">
        <f t="shared" si="8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84"/>
        <v>40660.208333333336</v>
      </c>
      <c r="O909" s="11">
        <f t="shared" si="85"/>
        <v>40667.208333333336</v>
      </c>
      <c r="P909" t="b">
        <v>0</v>
      </c>
      <c r="Q909" t="b">
        <v>0</v>
      </c>
      <c r="R909" t="s">
        <v>33</v>
      </c>
      <c r="S909" s="1" t="str">
        <f t="shared" si="88"/>
        <v>theater</v>
      </c>
      <c r="T909" s="8" t="str">
        <f t="shared" si="89"/>
        <v>video games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6"/>
        <v>3.1924083769633507</v>
      </c>
      <c r="G910" t="s">
        <v>20</v>
      </c>
      <c r="H910" s="7">
        <f t="shared" si="8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84"/>
        <v>41031.208333333336</v>
      </c>
      <c r="O910" s="11">
        <f t="shared" si="85"/>
        <v>41042.208333333336</v>
      </c>
      <c r="P910" t="b">
        <v>0</v>
      </c>
      <c r="Q910" t="b">
        <v>0</v>
      </c>
      <c r="R910" t="s">
        <v>89</v>
      </c>
      <c r="S910" s="1" t="str">
        <f t="shared" si="88"/>
        <v>games</v>
      </c>
      <c r="T910" s="8" t="str">
        <f t="shared" si="89"/>
        <v>plays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6"/>
        <v>4.7894444444444444</v>
      </c>
      <c r="G911" t="s">
        <v>20</v>
      </c>
      <c r="H911" s="7">
        <f t="shared" si="8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84"/>
        <v>43255.208333333328</v>
      </c>
      <c r="O911" s="11">
        <f t="shared" si="85"/>
        <v>43282.208333333328</v>
      </c>
      <c r="P911" t="b">
        <v>0</v>
      </c>
      <c r="Q911" t="b">
        <v>1</v>
      </c>
      <c r="R911" t="s">
        <v>33</v>
      </c>
      <c r="S911" s="1" t="str">
        <f t="shared" si="88"/>
        <v>theater</v>
      </c>
      <c r="T911" s="8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6"/>
        <v>0.19556634304207121</v>
      </c>
      <c r="G912" t="s">
        <v>74</v>
      </c>
      <c r="H912" s="7">
        <f t="shared" si="8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84"/>
        <v>42026.25</v>
      </c>
      <c r="O912" s="11">
        <f t="shared" si="85"/>
        <v>42027.25</v>
      </c>
      <c r="P912" t="b">
        <v>0</v>
      </c>
      <c r="Q912" t="b">
        <v>0</v>
      </c>
      <c r="R912" t="s">
        <v>33</v>
      </c>
      <c r="S912" s="1" t="str">
        <f t="shared" si="88"/>
        <v>theater</v>
      </c>
      <c r="T912" s="8" t="str">
        <f t="shared" si="89"/>
        <v>web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6"/>
        <v>1.9894827586206896</v>
      </c>
      <c r="G913" t="s">
        <v>20</v>
      </c>
      <c r="H913" s="7">
        <f t="shared" si="8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84"/>
        <v>43717.208333333328</v>
      </c>
      <c r="O913" s="11">
        <f t="shared" si="85"/>
        <v>43719.208333333328</v>
      </c>
      <c r="P913" t="b">
        <v>1</v>
      </c>
      <c r="Q913" t="b">
        <v>0</v>
      </c>
      <c r="R913" t="s">
        <v>28</v>
      </c>
      <c r="S913" s="1" t="str">
        <f t="shared" si="88"/>
        <v>technology</v>
      </c>
      <c r="T913" s="8" t="str">
        <f t="shared" si="89"/>
        <v>drama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6"/>
        <v>7.95</v>
      </c>
      <c r="G914" t="s">
        <v>20</v>
      </c>
      <c r="H914" s="7">
        <f t="shared" si="8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84"/>
        <v>41157.208333333336</v>
      </c>
      <c r="O914" s="11">
        <f t="shared" si="85"/>
        <v>41170.208333333336</v>
      </c>
      <c r="P914" t="b">
        <v>1</v>
      </c>
      <c r="Q914" t="b">
        <v>0</v>
      </c>
      <c r="R914" t="s">
        <v>53</v>
      </c>
      <c r="S914" s="1" t="str">
        <f t="shared" si="88"/>
        <v>film &amp; video</v>
      </c>
      <c r="T914" s="8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6"/>
        <v>0.50621082621082625</v>
      </c>
      <c r="G915" t="s">
        <v>14</v>
      </c>
      <c r="H915" s="7">
        <f t="shared" si="8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84"/>
        <v>43597.208333333328</v>
      </c>
      <c r="O915" s="11">
        <f t="shared" si="85"/>
        <v>43610.208333333328</v>
      </c>
      <c r="P915" t="b">
        <v>0</v>
      </c>
      <c r="Q915" t="b">
        <v>0</v>
      </c>
      <c r="R915" t="s">
        <v>53</v>
      </c>
      <c r="S915" s="1" t="str">
        <f t="shared" si="88"/>
        <v>film &amp; video</v>
      </c>
      <c r="T915" s="8" t="str">
        <f t="shared" si="89"/>
        <v>plays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6"/>
        <v>0.57437499999999997</v>
      </c>
      <c r="G916" t="s">
        <v>14</v>
      </c>
      <c r="H916" s="7">
        <f t="shared" si="8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84"/>
        <v>41490.208333333336</v>
      </c>
      <c r="O916" s="11">
        <f t="shared" si="85"/>
        <v>41502.208333333336</v>
      </c>
      <c r="P916" t="b">
        <v>0</v>
      </c>
      <c r="Q916" t="b">
        <v>0</v>
      </c>
      <c r="R916" t="s">
        <v>33</v>
      </c>
      <c r="S916" s="1" t="str">
        <f t="shared" si="88"/>
        <v>theater</v>
      </c>
      <c r="T916" s="8" t="str">
        <f t="shared" si="89"/>
        <v>television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6"/>
        <v>1.5562827640984909</v>
      </c>
      <c r="G917" t="s">
        <v>20</v>
      </c>
      <c r="H917" s="7">
        <f t="shared" si="8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84"/>
        <v>42976.208333333328</v>
      </c>
      <c r="O917" s="11">
        <f t="shared" si="85"/>
        <v>42985.208333333328</v>
      </c>
      <c r="P917" t="b">
        <v>0</v>
      </c>
      <c r="Q917" t="b">
        <v>0</v>
      </c>
      <c r="R917" t="s">
        <v>269</v>
      </c>
      <c r="S917" s="1" t="str">
        <f t="shared" si="88"/>
        <v>film &amp; video</v>
      </c>
      <c r="T917" s="8" t="str">
        <f t="shared" si="89"/>
        <v>photography books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6"/>
        <v>0.36297297297297298</v>
      </c>
      <c r="G918" t="s">
        <v>14</v>
      </c>
      <c r="H918" s="7">
        <f t="shared" si="8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84"/>
        <v>41991.25</v>
      </c>
      <c r="O918" s="11">
        <f t="shared" si="85"/>
        <v>42000.25</v>
      </c>
      <c r="P918" t="b">
        <v>0</v>
      </c>
      <c r="Q918" t="b">
        <v>0</v>
      </c>
      <c r="R918" t="s">
        <v>122</v>
      </c>
      <c r="S918" s="1" t="str">
        <f t="shared" si="88"/>
        <v>photography</v>
      </c>
      <c r="T918" s="8" t="str">
        <f t="shared" si="89"/>
        <v>shorts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6"/>
        <v>0.58250000000000002</v>
      </c>
      <c r="G919" t="s">
        <v>47</v>
      </c>
      <c r="H919" s="7">
        <f t="shared" si="8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84"/>
        <v>40722.208333333336</v>
      </c>
      <c r="O919" s="11">
        <f t="shared" si="85"/>
        <v>40746.208333333336</v>
      </c>
      <c r="P919" t="b">
        <v>0</v>
      </c>
      <c r="Q919" t="b">
        <v>1</v>
      </c>
      <c r="R919" t="s">
        <v>100</v>
      </c>
      <c r="S919" s="1" t="str">
        <f t="shared" si="88"/>
        <v>film &amp; video</v>
      </c>
      <c r="T919" s="8" t="str">
        <f t="shared" si="89"/>
        <v>radio &amp; podcasts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6"/>
        <v>2.3739473684210526</v>
      </c>
      <c r="G920" t="s">
        <v>20</v>
      </c>
      <c r="H920" s="7">
        <f t="shared" si="8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84"/>
        <v>41117.208333333336</v>
      </c>
      <c r="O920" s="11">
        <f t="shared" si="85"/>
        <v>41128.208333333336</v>
      </c>
      <c r="P920" t="b">
        <v>0</v>
      </c>
      <c r="Q920" t="b">
        <v>0</v>
      </c>
      <c r="R920" t="s">
        <v>133</v>
      </c>
      <c r="S920" s="1" t="str">
        <f t="shared" si="88"/>
        <v>publishing</v>
      </c>
      <c r="T920" s="8" t="str">
        <f t="shared" si="89"/>
        <v>plays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6"/>
        <v>0.58750000000000002</v>
      </c>
      <c r="G921" t="s">
        <v>14</v>
      </c>
      <c r="H921" s="7">
        <f t="shared" si="8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84"/>
        <v>43022.208333333328</v>
      </c>
      <c r="O921" s="11">
        <f t="shared" si="85"/>
        <v>43054.25</v>
      </c>
      <c r="P921" t="b">
        <v>0</v>
      </c>
      <c r="Q921" t="b">
        <v>1</v>
      </c>
      <c r="R921" t="s">
        <v>33</v>
      </c>
      <c r="S921" s="1" t="str">
        <f t="shared" si="88"/>
        <v>theater</v>
      </c>
      <c r="T921" s="8" t="str">
        <f t="shared" si="89"/>
        <v>animation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6"/>
        <v>1.8256603773584905</v>
      </c>
      <c r="G922" t="s">
        <v>20</v>
      </c>
      <c r="H922" s="7">
        <f t="shared" si="8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84"/>
        <v>43503.25</v>
      </c>
      <c r="O922" s="11">
        <f t="shared" si="85"/>
        <v>43523.25</v>
      </c>
      <c r="P922" t="b">
        <v>1</v>
      </c>
      <c r="Q922" t="b">
        <v>0</v>
      </c>
      <c r="R922" t="s">
        <v>71</v>
      </c>
      <c r="S922" s="1" t="str">
        <f t="shared" si="88"/>
        <v>film &amp; video</v>
      </c>
      <c r="T922" s="8" t="str">
        <f t="shared" si="89"/>
        <v>web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6"/>
        <v>7.5436408977556111E-3</v>
      </c>
      <c r="G923" t="s">
        <v>14</v>
      </c>
      <c r="H923" s="7">
        <f t="shared" si="8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84"/>
        <v>40951.25</v>
      </c>
      <c r="O923" s="11">
        <f t="shared" si="85"/>
        <v>40965.25</v>
      </c>
      <c r="P923" t="b">
        <v>0</v>
      </c>
      <c r="Q923" t="b">
        <v>0</v>
      </c>
      <c r="R923" t="s">
        <v>28</v>
      </c>
      <c r="S923" s="1" t="str">
        <f t="shared" si="88"/>
        <v>technology</v>
      </c>
      <c r="T923" s="8" t="str">
        <f t="shared" si="89"/>
        <v>world music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6"/>
        <v>1.7595330739299611</v>
      </c>
      <c r="G924" t="s">
        <v>20</v>
      </c>
      <c r="H924" s="7">
        <f t="shared" si="8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84"/>
        <v>43443.25</v>
      </c>
      <c r="O924" s="11">
        <f t="shared" si="85"/>
        <v>43452.25</v>
      </c>
      <c r="P924" t="b">
        <v>0</v>
      </c>
      <c r="Q924" t="b">
        <v>1</v>
      </c>
      <c r="R924" t="s">
        <v>319</v>
      </c>
      <c r="S924" s="1" t="str">
        <f t="shared" si="88"/>
        <v>music</v>
      </c>
      <c r="T924" s="8" t="str">
        <f t="shared" si="89"/>
        <v>plays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6"/>
        <v>2.3788235294117648</v>
      </c>
      <c r="G925" t="s">
        <v>20</v>
      </c>
      <c r="H925" s="7">
        <f t="shared" si="8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84"/>
        <v>40373.208333333336</v>
      </c>
      <c r="O925" s="11">
        <f t="shared" si="85"/>
        <v>40374.208333333336</v>
      </c>
      <c r="P925" t="b">
        <v>0</v>
      </c>
      <c r="Q925" t="b">
        <v>0</v>
      </c>
      <c r="R925" t="s">
        <v>33</v>
      </c>
      <c r="S925" s="1" t="str">
        <f t="shared" si="88"/>
        <v>theater</v>
      </c>
      <c r="T925" s="8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6"/>
        <v>4.8805076142131982</v>
      </c>
      <c r="G926" t="s">
        <v>20</v>
      </c>
      <c r="H926" s="7">
        <f t="shared" si="8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84"/>
        <v>43769.208333333328</v>
      </c>
      <c r="O926" s="11">
        <f t="shared" si="85"/>
        <v>43780.25</v>
      </c>
      <c r="P926" t="b">
        <v>0</v>
      </c>
      <c r="Q926" t="b">
        <v>0</v>
      </c>
      <c r="R926" t="s">
        <v>33</v>
      </c>
      <c r="S926" s="1" t="str">
        <f t="shared" si="88"/>
        <v>theater</v>
      </c>
      <c r="T926" s="8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6"/>
        <v>2.2406666666666668</v>
      </c>
      <c r="G927" t="s">
        <v>20</v>
      </c>
      <c r="H927" s="7">
        <f t="shared" si="8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84"/>
        <v>43000.208333333328</v>
      </c>
      <c r="O927" s="11">
        <f t="shared" si="85"/>
        <v>43012.208333333328</v>
      </c>
      <c r="P927" t="b">
        <v>0</v>
      </c>
      <c r="Q927" t="b">
        <v>0</v>
      </c>
      <c r="R927" t="s">
        <v>33</v>
      </c>
      <c r="S927" s="1" t="str">
        <f t="shared" si="88"/>
        <v>theater</v>
      </c>
      <c r="T927" s="8" t="str">
        <f t="shared" si="89"/>
        <v>food trucks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6"/>
        <v>0.18126436781609195</v>
      </c>
      <c r="G928" t="s">
        <v>14</v>
      </c>
      <c r="H928" s="7">
        <f t="shared" si="8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84"/>
        <v>42502.208333333328</v>
      </c>
      <c r="O928" s="11">
        <f t="shared" si="85"/>
        <v>42506.208333333328</v>
      </c>
      <c r="P928" t="b">
        <v>0</v>
      </c>
      <c r="Q928" t="b">
        <v>0</v>
      </c>
      <c r="R928" t="s">
        <v>17</v>
      </c>
      <c r="S928" s="1" t="str">
        <f t="shared" si="88"/>
        <v>food</v>
      </c>
      <c r="T928" s="8" t="str">
        <f t="shared" si="89"/>
        <v>plays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6"/>
        <v>0.45847222222222223</v>
      </c>
      <c r="G929" t="s">
        <v>14</v>
      </c>
      <c r="H929" s="7">
        <f t="shared" si="8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84"/>
        <v>41102.208333333336</v>
      </c>
      <c r="O929" s="11">
        <f t="shared" si="85"/>
        <v>41131.208333333336</v>
      </c>
      <c r="P929" t="b">
        <v>0</v>
      </c>
      <c r="Q929" t="b">
        <v>0</v>
      </c>
      <c r="R929" t="s">
        <v>33</v>
      </c>
      <c r="S929" s="1" t="str">
        <f t="shared" si="88"/>
        <v>theater</v>
      </c>
      <c r="T929" s="8" t="str">
        <f t="shared" si="89"/>
        <v>web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6"/>
        <v>1.1731541218637993</v>
      </c>
      <c r="G930" t="s">
        <v>20</v>
      </c>
      <c r="H930" s="7">
        <f t="shared" si="8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84"/>
        <v>41637.25</v>
      </c>
      <c r="O930" s="11">
        <f t="shared" si="85"/>
        <v>41646.25</v>
      </c>
      <c r="P930" t="b">
        <v>0</v>
      </c>
      <c r="Q930" t="b">
        <v>0</v>
      </c>
      <c r="R930" t="s">
        <v>28</v>
      </c>
      <c r="S930" s="1" t="str">
        <f t="shared" si="88"/>
        <v>technology</v>
      </c>
      <c r="T930" s="8" t="str">
        <f t="shared" si="89"/>
        <v>plays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6"/>
        <v>2.173090909090909</v>
      </c>
      <c r="G931" t="s">
        <v>20</v>
      </c>
      <c r="H931" s="7">
        <f t="shared" si="8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84"/>
        <v>42858.208333333328</v>
      </c>
      <c r="O931" s="11">
        <f t="shared" si="85"/>
        <v>42872.208333333328</v>
      </c>
      <c r="P931" t="b">
        <v>0</v>
      </c>
      <c r="Q931" t="b">
        <v>0</v>
      </c>
      <c r="R931" t="s">
        <v>33</v>
      </c>
      <c r="S931" s="1" t="str">
        <f t="shared" si="88"/>
        <v>theater</v>
      </c>
      <c r="T931" s="8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6"/>
        <v>1.1228571428571428</v>
      </c>
      <c r="G932" t="s">
        <v>20</v>
      </c>
      <c r="H932" s="7">
        <f t="shared" si="8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84"/>
        <v>42060.25</v>
      </c>
      <c r="O932" s="11">
        <f t="shared" si="85"/>
        <v>42067.25</v>
      </c>
      <c r="P932" t="b">
        <v>0</v>
      </c>
      <c r="Q932" t="b">
        <v>1</v>
      </c>
      <c r="R932" t="s">
        <v>33</v>
      </c>
      <c r="S932" s="1" t="str">
        <f t="shared" si="88"/>
        <v>theater</v>
      </c>
      <c r="T932" s="8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6"/>
        <v>0.72518987341772156</v>
      </c>
      <c r="G933" t="s">
        <v>14</v>
      </c>
      <c r="H933" s="7">
        <f t="shared" si="8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84"/>
        <v>41818.208333333336</v>
      </c>
      <c r="O933" s="11">
        <f t="shared" si="85"/>
        <v>41820.208333333336</v>
      </c>
      <c r="P933" t="b">
        <v>0</v>
      </c>
      <c r="Q933" t="b">
        <v>1</v>
      </c>
      <c r="R933" t="s">
        <v>33</v>
      </c>
      <c r="S933" s="1" t="str">
        <f t="shared" si="88"/>
        <v>theater</v>
      </c>
      <c r="T933" s="8" t="str">
        <f t="shared" si="89"/>
        <v>rock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6"/>
        <v>2.1230434782608696</v>
      </c>
      <c r="G934" t="s">
        <v>20</v>
      </c>
      <c r="H934" s="7">
        <f t="shared" si="8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84"/>
        <v>41709.208333333336</v>
      </c>
      <c r="O934" s="11">
        <f t="shared" si="85"/>
        <v>41712.208333333336</v>
      </c>
      <c r="P934" t="b">
        <v>0</v>
      </c>
      <c r="Q934" t="b">
        <v>0</v>
      </c>
      <c r="R934" t="s">
        <v>23</v>
      </c>
      <c r="S934" s="1" t="str">
        <f t="shared" si="88"/>
        <v>music</v>
      </c>
      <c r="T934" s="8" t="str">
        <f t="shared" si="89"/>
        <v>plays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6"/>
        <v>2.3974657534246577</v>
      </c>
      <c r="G935" t="s">
        <v>20</v>
      </c>
      <c r="H935" s="7">
        <f t="shared" si="8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84"/>
        <v>41372.208333333336</v>
      </c>
      <c r="O935" s="11">
        <f t="shared" si="85"/>
        <v>41385.208333333336</v>
      </c>
      <c r="P935" t="b">
        <v>0</v>
      </c>
      <c r="Q935" t="b">
        <v>0</v>
      </c>
      <c r="R935" t="s">
        <v>33</v>
      </c>
      <c r="S935" s="1" t="str">
        <f t="shared" si="88"/>
        <v>theater</v>
      </c>
      <c r="T935" s="8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6"/>
        <v>1.8193548387096774</v>
      </c>
      <c r="G936" t="s">
        <v>20</v>
      </c>
      <c r="H936" s="7">
        <f t="shared" si="8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84"/>
        <v>42422.25</v>
      </c>
      <c r="O936" s="11">
        <f t="shared" si="85"/>
        <v>42428.25</v>
      </c>
      <c r="P936" t="b">
        <v>0</v>
      </c>
      <c r="Q936" t="b">
        <v>0</v>
      </c>
      <c r="R936" t="s">
        <v>33</v>
      </c>
      <c r="S936" s="1" t="str">
        <f t="shared" si="88"/>
        <v>theater</v>
      </c>
      <c r="T936" s="8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6"/>
        <v>1.6413114754098361</v>
      </c>
      <c r="G937" t="s">
        <v>20</v>
      </c>
      <c r="H937" s="7">
        <f t="shared" si="8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84"/>
        <v>42209.208333333328</v>
      </c>
      <c r="O937" s="11">
        <f t="shared" si="85"/>
        <v>42216.208333333328</v>
      </c>
      <c r="P937" t="b">
        <v>0</v>
      </c>
      <c r="Q937" t="b">
        <v>0</v>
      </c>
      <c r="R937" t="s">
        <v>33</v>
      </c>
      <c r="S937" s="1" t="str">
        <f t="shared" si="88"/>
        <v>theater</v>
      </c>
      <c r="T937" s="8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6"/>
        <v>1.6375968992248063E-2</v>
      </c>
      <c r="G938" t="s">
        <v>14</v>
      </c>
      <c r="H938" s="7">
        <f t="shared" si="8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84"/>
        <v>43668.208333333328</v>
      </c>
      <c r="O938" s="11">
        <f t="shared" si="85"/>
        <v>43671.208333333328</v>
      </c>
      <c r="P938" t="b">
        <v>1</v>
      </c>
      <c r="Q938" t="b">
        <v>0</v>
      </c>
      <c r="R938" t="s">
        <v>33</v>
      </c>
      <c r="S938" s="1" t="str">
        <f t="shared" si="88"/>
        <v>theater</v>
      </c>
      <c r="T938" s="8" t="str">
        <f t="shared" si="89"/>
        <v>documentary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6"/>
        <v>0.49643859649122807</v>
      </c>
      <c r="G939" t="s">
        <v>74</v>
      </c>
      <c r="H939" s="7">
        <f t="shared" si="8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84"/>
        <v>42334.25</v>
      </c>
      <c r="O939" s="11">
        <f t="shared" si="85"/>
        <v>42343.25</v>
      </c>
      <c r="P939" t="b">
        <v>0</v>
      </c>
      <c r="Q939" t="b">
        <v>0</v>
      </c>
      <c r="R939" t="s">
        <v>42</v>
      </c>
      <c r="S939" s="1" t="str">
        <f t="shared" si="88"/>
        <v>film &amp; video</v>
      </c>
      <c r="T939" s="8" t="str">
        <f t="shared" si="89"/>
        <v>fiction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6"/>
        <v>1.0970652173913042</v>
      </c>
      <c r="G940" t="s">
        <v>20</v>
      </c>
      <c r="H940" s="7">
        <f t="shared" si="8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84"/>
        <v>43263.208333333328</v>
      </c>
      <c r="O940" s="11">
        <f t="shared" si="85"/>
        <v>43299.208333333328</v>
      </c>
      <c r="P940" t="b">
        <v>0</v>
      </c>
      <c r="Q940" t="b">
        <v>1</v>
      </c>
      <c r="R940" t="s">
        <v>119</v>
      </c>
      <c r="S940" s="1" t="str">
        <f t="shared" si="88"/>
        <v>publishing</v>
      </c>
      <c r="T940" s="8" t="str">
        <f t="shared" si="89"/>
        <v>video games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6"/>
        <v>0.49217948717948717</v>
      </c>
      <c r="G941" t="s">
        <v>14</v>
      </c>
      <c r="H941" s="7">
        <f t="shared" si="8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84"/>
        <v>40670.208333333336</v>
      </c>
      <c r="O941" s="11">
        <f t="shared" si="85"/>
        <v>40687.208333333336</v>
      </c>
      <c r="P941" t="b">
        <v>0</v>
      </c>
      <c r="Q941" t="b">
        <v>1</v>
      </c>
      <c r="R941" t="s">
        <v>89</v>
      </c>
      <c r="S941" s="1" t="str">
        <f t="shared" si="88"/>
        <v>games</v>
      </c>
      <c r="T941" s="8" t="str">
        <f t="shared" si="89"/>
        <v>web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6"/>
        <v>0.62232323232323228</v>
      </c>
      <c r="G942" t="s">
        <v>47</v>
      </c>
      <c r="H942" s="7">
        <f t="shared" si="8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84"/>
        <v>41244.25</v>
      </c>
      <c r="O942" s="11">
        <f t="shared" si="85"/>
        <v>41266.25</v>
      </c>
      <c r="P942" t="b">
        <v>0</v>
      </c>
      <c r="Q942" t="b">
        <v>0</v>
      </c>
      <c r="R942" t="s">
        <v>28</v>
      </c>
      <c r="S942" s="1" t="str">
        <f t="shared" si="88"/>
        <v>technology</v>
      </c>
      <c r="T942" s="8" t="str">
        <f t="shared" si="89"/>
        <v>plays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6"/>
        <v>0.1305813953488372</v>
      </c>
      <c r="G943" t="s">
        <v>14</v>
      </c>
      <c r="H943" s="7">
        <f t="shared" si="8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84"/>
        <v>40552.25</v>
      </c>
      <c r="O943" s="11">
        <f t="shared" si="85"/>
        <v>40587.25</v>
      </c>
      <c r="P943" t="b">
        <v>1</v>
      </c>
      <c r="Q943" t="b">
        <v>0</v>
      </c>
      <c r="R943" t="s">
        <v>33</v>
      </c>
      <c r="S943" s="1" t="str">
        <f t="shared" si="88"/>
        <v>theater</v>
      </c>
      <c r="T943" s="8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6"/>
        <v>0.64635416666666667</v>
      </c>
      <c r="G944" t="s">
        <v>14</v>
      </c>
      <c r="H944" s="7">
        <f t="shared" si="8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84"/>
        <v>40568.25</v>
      </c>
      <c r="O944" s="11">
        <f t="shared" si="85"/>
        <v>40571.25</v>
      </c>
      <c r="P944" t="b">
        <v>0</v>
      </c>
      <c r="Q944" t="b">
        <v>0</v>
      </c>
      <c r="R944" t="s">
        <v>33</v>
      </c>
      <c r="S944" s="1" t="str">
        <f t="shared" si="88"/>
        <v>theater</v>
      </c>
      <c r="T944" s="8" t="str">
        <f t="shared" si="89"/>
        <v>food trucks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6"/>
        <v>1.5958666666666668</v>
      </c>
      <c r="G945" t="s">
        <v>20</v>
      </c>
      <c r="H945" s="7">
        <f t="shared" si="8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84"/>
        <v>41906.208333333336</v>
      </c>
      <c r="O945" s="11">
        <f t="shared" si="85"/>
        <v>41941.208333333336</v>
      </c>
      <c r="P945" t="b">
        <v>0</v>
      </c>
      <c r="Q945" t="b">
        <v>0</v>
      </c>
      <c r="R945" t="s">
        <v>17</v>
      </c>
      <c r="S945" s="1" t="str">
        <f t="shared" si="88"/>
        <v>food</v>
      </c>
      <c r="T945" s="8" t="str">
        <f t="shared" si="89"/>
        <v>photography books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6"/>
        <v>0.81420000000000003</v>
      </c>
      <c r="G946" t="s">
        <v>14</v>
      </c>
      <c r="H946" s="7">
        <f t="shared" si="8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84"/>
        <v>42776.25</v>
      </c>
      <c r="O946" s="11">
        <f t="shared" si="85"/>
        <v>42795.25</v>
      </c>
      <c r="P946" t="b">
        <v>0</v>
      </c>
      <c r="Q946" t="b">
        <v>0</v>
      </c>
      <c r="R946" t="s">
        <v>122</v>
      </c>
      <c r="S946" s="1" t="str">
        <f t="shared" si="88"/>
        <v>photography</v>
      </c>
      <c r="T946" s="8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6"/>
        <v>0.32444767441860467</v>
      </c>
      <c r="G947" t="s">
        <v>14</v>
      </c>
      <c r="H947" s="7">
        <f t="shared" si="8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84"/>
        <v>41004.208333333336</v>
      </c>
      <c r="O947" s="11">
        <f t="shared" si="85"/>
        <v>41019.208333333336</v>
      </c>
      <c r="P947" t="b">
        <v>1</v>
      </c>
      <c r="Q947" t="b">
        <v>0</v>
      </c>
      <c r="R947" t="s">
        <v>122</v>
      </c>
      <c r="S947" s="1" t="str">
        <f t="shared" si="88"/>
        <v>photography</v>
      </c>
      <c r="T947" s="8" t="str">
        <f t="shared" si="89"/>
        <v>plays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6"/>
        <v>9.9141184124918666E-2</v>
      </c>
      <c r="G948" t="s">
        <v>14</v>
      </c>
      <c r="H948" s="7">
        <f t="shared" si="8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84"/>
        <v>40710.208333333336</v>
      </c>
      <c r="O948" s="11">
        <f t="shared" si="85"/>
        <v>40712.208333333336</v>
      </c>
      <c r="P948" t="b">
        <v>0</v>
      </c>
      <c r="Q948" t="b">
        <v>0</v>
      </c>
      <c r="R948" t="s">
        <v>33</v>
      </c>
      <c r="S948" s="1" t="str">
        <f t="shared" si="88"/>
        <v>theater</v>
      </c>
      <c r="T948" s="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6"/>
        <v>0.26694444444444443</v>
      </c>
      <c r="G949" t="s">
        <v>14</v>
      </c>
      <c r="H949" s="7">
        <f t="shared" si="8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84"/>
        <v>41908.208333333336</v>
      </c>
      <c r="O949" s="11">
        <f t="shared" si="85"/>
        <v>41915.208333333336</v>
      </c>
      <c r="P949" t="b">
        <v>0</v>
      </c>
      <c r="Q949" t="b">
        <v>0</v>
      </c>
      <c r="R949" t="s">
        <v>33</v>
      </c>
      <c r="S949" s="1" t="str">
        <f t="shared" si="88"/>
        <v>theater</v>
      </c>
      <c r="T949" s="8" t="str">
        <f t="shared" si="89"/>
        <v>documentary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6"/>
        <v>0.62957446808510642</v>
      </c>
      <c r="G950" t="s">
        <v>74</v>
      </c>
      <c r="H950" s="7">
        <f t="shared" si="8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84"/>
        <v>41985.25</v>
      </c>
      <c r="O950" s="11">
        <f t="shared" si="85"/>
        <v>41995.25</v>
      </c>
      <c r="P950" t="b">
        <v>1</v>
      </c>
      <c r="Q950" t="b">
        <v>1</v>
      </c>
      <c r="R950" t="s">
        <v>42</v>
      </c>
      <c r="S950" s="1" t="str">
        <f t="shared" si="88"/>
        <v>film &amp; video</v>
      </c>
      <c r="T950" s="8" t="str">
        <f t="shared" si="89"/>
        <v>web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6"/>
        <v>1.6135593220338984</v>
      </c>
      <c r="G951" t="s">
        <v>20</v>
      </c>
      <c r="H951" s="7">
        <f t="shared" si="8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84"/>
        <v>42112.208333333328</v>
      </c>
      <c r="O951" s="11">
        <f t="shared" si="85"/>
        <v>42131.208333333328</v>
      </c>
      <c r="P951" t="b">
        <v>0</v>
      </c>
      <c r="Q951" t="b">
        <v>0</v>
      </c>
      <c r="R951" t="s">
        <v>28</v>
      </c>
      <c r="S951" s="1" t="str">
        <f t="shared" si="88"/>
        <v>technology</v>
      </c>
      <c r="T951" s="8" t="str">
        <f t="shared" si="89"/>
        <v>plays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6"/>
        <v>0.05</v>
      </c>
      <c r="G952" t="s">
        <v>14</v>
      </c>
      <c r="H952" s="7">
        <f t="shared" si="8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84"/>
        <v>43571.208333333328</v>
      </c>
      <c r="O952" s="11">
        <f t="shared" si="85"/>
        <v>43576.208333333328</v>
      </c>
      <c r="P952" t="b">
        <v>0</v>
      </c>
      <c r="Q952" t="b">
        <v>1</v>
      </c>
      <c r="R952" t="s">
        <v>33</v>
      </c>
      <c r="S952" s="1" t="str">
        <f t="shared" si="88"/>
        <v>theater</v>
      </c>
      <c r="T952" s="8" t="str">
        <f t="shared" si="89"/>
        <v>rock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6"/>
        <v>10.969379310344827</v>
      </c>
      <c r="G953" t="s">
        <v>20</v>
      </c>
      <c r="H953" s="7">
        <f t="shared" si="8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84"/>
        <v>42730.25</v>
      </c>
      <c r="O953" s="11">
        <f t="shared" si="85"/>
        <v>42731.25</v>
      </c>
      <c r="P953" t="b">
        <v>0</v>
      </c>
      <c r="Q953" t="b">
        <v>1</v>
      </c>
      <c r="R953" t="s">
        <v>23</v>
      </c>
      <c r="S953" s="1" t="str">
        <f t="shared" si="88"/>
        <v>music</v>
      </c>
      <c r="T953" s="8" t="str">
        <f t="shared" si="89"/>
        <v>documentary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6"/>
        <v>0.70094158075601376</v>
      </c>
      <c r="G954" t="s">
        <v>74</v>
      </c>
      <c r="H954" s="7">
        <f t="shared" si="8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84"/>
        <v>42591.208333333328</v>
      </c>
      <c r="O954" s="11">
        <f t="shared" si="85"/>
        <v>42605.208333333328</v>
      </c>
      <c r="P954" t="b">
        <v>0</v>
      </c>
      <c r="Q954" t="b">
        <v>0</v>
      </c>
      <c r="R954" t="s">
        <v>42</v>
      </c>
      <c r="S954" s="1" t="str">
        <f t="shared" si="88"/>
        <v>film &amp; video</v>
      </c>
      <c r="T954" s="8" t="str">
        <f t="shared" si="89"/>
        <v>science fiction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6"/>
        <v>0.6</v>
      </c>
      <c r="G955" t="s">
        <v>14</v>
      </c>
      <c r="H955" s="7">
        <f t="shared" si="8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84"/>
        <v>42358.25</v>
      </c>
      <c r="O955" s="11">
        <f t="shared" si="85"/>
        <v>42394.25</v>
      </c>
      <c r="P955" t="b">
        <v>0</v>
      </c>
      <c r="Q955" t="b">
        <v>1</v>
      </c>
      <c r="R955" t="s">
        <v>474</v>
      </c>
      <c r="S955" s="1" t="str">
        <f t="shared" si="88"/>
        <v>film &amp; video</v>
      </c>
      <c r="T955" s="8" t="str">
        <f t="shared" si="89"/>
        <v>web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6"/>
        <v>3.6709859154929578</v>
      </c>
      <c r="G956" t="s">
        <v>20</v>
      </c>
      <c r="H956" s="7">
        <f t="shared" si="8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84"/>
        <v>41174.208333333336</v>
      </c>
      <c r="O956" s="11">
        <f t="shared" si="85"/>
        <v>41198.208333333336</v>
      </c>
      <c r="P956" t="b">
        <v>0</v>
      </c>
      <c r="Q956" t="b">
        <v>0</v>
      </c>
      <c r="R956" t="s">
        <v>28</v>
      </c>
      <c r="S956" s="1" t="str">
        <f t="shared" si="88"/>
        <v>technology</v>
      </c>
      <c r="T956" s="8" t="str">
        <f t="shared" si="89"/>
        <v>plays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6"/>
        <v>11.09</v>
      </c>
      <c r="G957" t="s">
        <v>20</v>
      </c>
      <c r="H957" s="7">
        <f t="shared" si="8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84"/>
        <v>41238.25</v>
      </c>
      <c r="O957" s="11">
        <f t="shared" si="85"/>
        <v>41240.25</v>
      </c>
      <c r="P957" t="b">
        <v>0</v>
      </c>
      <c r="Q957" t="b">
        <v>0</v>
      </c>
      <c r="R957" t="s">
        <v>33</v>
      </c>
      <c r="S957" s="1" t="str">
        <f t="shared" si="88"/>
        <v>theater</v>
      </c>
      <c r="T957" s="8" t="str">
        <f t="shared" si="89"/>
        <v>science fiction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6"/>
        <v>0.19028784648187633</v>
      </c>
      <c r="G958" t="s">
        <v>14</v>
      </c>
      <c r="H958" s="7">
        <f t="shared" si="8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84"/>
        <v>42360.25</v>
      </c>
      <c r="O958" s="11">
        <f t="shared" si="85"/>
        <v>42364.25</v>
      </c>
      <c r="P958" t="b">
        <v>0</v>
      </c>
      <c r="Q958" t="b">
        <v>0</v>
      </c>
      <c r="R958" t="s">
        <v>474</v>
      </c>
      <c r="S958" s="1" t="str">
        <f t="shared" si="88"/>
        <v>film &amp; video</v>
      </c>
      <c r="T958" s="8" t="str">
        <f t="shared" si="89"/>
        <v>plays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6"/>
        <v>1.2687755102040816</v>
      </c>
      <c r="G959" t="s">
        <v>20</v>
      </c>
      <c r="H959" s="7">
        <f t="shared" si="8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84"/>
        <v>40955.25</v>
      </c>
      <c r="O959" s="11">
        <f t="shared" si="85"/>
        <v>40958.25</v>
      </c>
      <c r="P959" t="b">
        <v>0</v>
      </c>
      <c r="Q959" t="b">
        <v>0</v>
      </c>
      <c r="R959" t="s">
        <v>33</v>
      </c>
      <c r="S959" s="1" t="str">
        <f t="shared" si="88"/>
        <v>theater</v>
      </c>
      <c r="T959" s="8" t="str">
        <f t="shared" si="89"/>
        <v>animation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6"/>
        <v>7.3463636363636367</v>
      </c>
      <c r="G960" t="s">
        <v>20</v>
      </c>
      <c r="H960" s="7">
        <f t="shared" si="8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84"/>
        <v>40350.208333333336</v>
      </c>
      <c r="O960" s="11">
        <f t="shared" si="85"/>
        <v>40372.208333333336</v>
      </c>
      <c r="P960" t="b">
        <v>0</v>
      </c>
      <c r="Q960" t="b">
        <v>0</v>
      </c>
      <c r="R960" t="s">
        <v>71</v>
      </c>
      <c r="S960" s="1" t="str">
        <f t="shared" si="88"/>
        <v>film &amp; video</v>
      </c>
      <c r="T960" s="8" t="str">
        <f t="shared" si="89"/>
        <v>translations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6"/>
        <v>4.5731034482758622E-2</v>
      </c>
      <c r="G961" t="s">
        <v>14</v>
      </c>
      <c r="H961" s="7">
        <f t="shared" si="8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84"/>
        <v>40357.208333333336</v>
      </c>
      <c r="O961" s="11">
        <f t="shared" si="85"/>
        <v>40385.208333333336</v>
      </c>
      <c r="P961" t="b">
        <v>0</v>
      </c>
      <c r="Q961" t="b">
        <v>0</v>
      </c>
      <c r="R961" t="s">
        <v>206</v>
      </c>
      <c r="S961" s="1" t="str">
        <f t="shared" si="88"/>
        <v>publishing</v>
      </c>
      <c r="T961" s="8" t="str">
        <f t="shared" si="89"/>
        <v>web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6"/>
        <v>0.85054545454545449</v>
      </c>
      <c r="G962" t="s">
        <v>14</v>
      </c>
      <c r="H962" s="7">
        <f t="shared" si="8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90">(((L962/60)/60)/24)+DATE(1970,1,1)</f>
        <v>42408.25</v>
      </c>
      <c r="O962" s="11">
        <f t="shared" ref="O962:O1001" si="91">(((M962/60)/60)/24)+DATE(1970,1,1)</f>
        <v>42445.208333333328</v>
      </c>
      <c r="P962" t="b">
        <v>0</v>
      </c>
      <c r="Q962" t="b">
        <v>0</v>
      </c>
      <c r="R962" t="s">
        <v>28</v>
      </c>
      <c r="S962" s="1" t="str">
        <f t="shared" si="88"/>
        <v>technology</v>
      </c>
      <c r="T962" s="8" t="str">
        <f t="shared" si="89"/>
        <v>translations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2">E963/D963*100%</f>
        <v>1.1929824561403508</v>
      </c>
      <c r="G963" t="s">
        <v>20</v>
      </c>
      <c r="H963" s="7">
        <f t="shared" ref="H963:H1001" si="93">AVERAGE(E963/I963)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90"/>
        <v>40591.25</v>
      </c>
      <c r="O963" s="11">
        <f t="shared" si="91"/>
        <v>40595.25</v>
      </c>
      <c r="P963" t="b">
        <v>0</v>
      </c>
      <c r="Q963" t="b">
        <v>0</v>
      </c>
      <c r="R963" t="s">
        <v>206</v>
      </c>
      <c r="S963" s="1" t="str">
        <f t="shared" ref="S963:S1001" si="94">LEFT(R963,(FIND("/",R963)-1))</f>
        <v>publishing</v>
      </c>
      <c r="T963" s="8" t="str">
        <f t="shared" ref="T963:T1000" si="95">RIGHT(R964,LEN(R964)-(FIND("/",R964)))</f>
        <v>food trucks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2"/>
        <v>2.9602777777777778</v>
      </c>
      <c r="G964" t="s">
        <v>20</v>
      </c>
      <c r="H964" s="7">
        <f t="shared" si="93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90"/>
        <v>41592.25</v>
      </c>
      <c r="O964" s="11">
        <f t="shared" si="91"/>
        <v>41613.25</v>
      </c>
      <c r="P964" t="b">
        <v>0</v>
      </c>
      <c r="Q964" t="b">
        <v>0</v>
      </c>
      <c r="R964" t="s">
        <v>17</v>
      </c>
      <c r="S964" s="1" t="str">
        <f t="shared" si="94"/>
        <v>food</v>
      </c>
      <c r="T964" s="8" t="str">
        <f t="shared" si="95"/>
        <v>photography books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2"/>
        <v>0.84694915254237291</v>
      </c>
      <c r="G965" t="s">
        <v>14</v>
      </c>
      <c r="H965" s="7">
        <f t="shared" si="9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90"/>
        <v>40607.25</v>
      </c>
      <c r="O965" s="11">
        <f t="shared" si="91"/>
        <v>40613.25</v>
      </c>
      <c r="P965" t="b">
        <v>0</v>
      </c>
      <c r="Q965" t="b">
        <v>1</v>
      </c>
      <c r="R965" t="s">
        <v>122</v>
      </c>
      <c r="S965" s="1" t="str">
        <f t="shared" si="94"/>
        <v>photography</v>
      </c>
      <c r="T965" s="8" t="str">
        <f t="shared" si="95"/>
        <v>plays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2"/>
        <v>3.5578378378378379</v>
      </c>
      <c r="G966" t="s">
        <v>20</v>
      </c>
      <c r="H966" s="7">
        <f t="shared" si="93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90"/>
        <v>42135.208333333328</v>
      </c>
      <c r="O966" s="11">
        <f t="shared" si="91"/>
        <v>42140.208333333328</v>
      </c>
      <c r="P966" t="b">
        <v>0</v>
      </c>
      <c r="Q966" t="b">
        <v>0</v>
      </c>
      <c r="R966" t="s">
        <v>33</v>
      </c>
      <c r="S966" s="1" t="str">
        <f t="shared" si="94"/>
        <v>theater</v>
      </c>
      <c r="T966" s="8" t="str">
        <f t="shared" si="95"/>
        <v>rock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2"/>
        <v>3.8640909090909092</v>
      </c>
      <c r="G967" t="s">
        <v>20</v>
      </c>
      <c r="H967" s="7">
        <f t="shared" si="9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90"/>
        <v>40203.25</v>
      </c>
      <c r="O967" s="11">
        <f t="shared" si="91"/>
        <v>40243.25</v>
      </c>
      <c r="P967" t="b">
        <v>0</v>
      </c>
      <c r="Q967" t="b">
        <v>0</v>
      </c>
      <c r="R967" t="s">
        <v>23</v>
      </c>
      <c r="S967" s="1" t="str">
        <f t="shared" si="94"/>
        <v>music</v>
      </c>
      <c r="T967" s="8" t="str">
        <f t="shared" si="95"/>
        <v>plays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2"/>
        <v>7.9223529411764702</v>
      </c>
      <c r="G968" t="s">
        <v>20</v>
      </c>
      <c r="H968" s="7">
        <f t="shared" si="9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90"/>
        <v>42901.208333333328</v>
      </c>
      <c r="O968" s="11">
        <f t="shared" si="91"/>
        <v>42903.208333333328</v>
      </c>
      <c r="P968" t="b">
        <v>0</v>
      </c>
      <c r="Q968" t="b">
        <v>0</v>
      </c>
      <c r="R968" t="s">
        <v>33</v>
      </c>
      <c r="S968" s="1" t="str">
        <f t="shared" si="94"/>
        <v>theater</v>
      </c>
      <c r="T968" s="8" t="str">
        <f t="shared" si="95"/>
        <v>world music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2"/>
        <v>1.3703393665158372</v>
      </c>
      <c r="G969" t="s">
        <v>20</v>
      </c>
      <c r="H969" s="7">
        <f t="shared" si="9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90"/>
        <v>41005.208333333336</v>
      </c>
      <c r="O969" s="11">
        <f t="shared" si="91"/>
        <v>41042.208333333336</v>
      </c>
      <c r="P969" t="b">
        <v>0</v>
      </c>
      <c r="Q969" t="b">
        <v>0</v>
      </c>
      <c r="R969" t="s">
        <v>319</v>
      </c>
      <c r="S969" s="1" t="str">
        <f t="shared" si="94"/>
        <v>music</v>
      </c>
      <c r="T969" s="8" t="str">
        <f t="shared" si="95"/>
        <v>food trucks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2"/>
        <v>3.3820833333333336</v>
      </c>
      <c r="G970" t="s">
        <v>20</v>
      </c>
      <c r="H970" s="7">
        <f t="shared" si="9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90"/>
        <v>40544.25</v>
      </c>
      <c r="O970" s="11">
        <f t="shared" si="91"/>
        <v>40559.25</v>
      </c>
      <c r="P970" t="b">
        <v>0</v>
      </c>
      <c r="Q970" t="b">
        <v>0</v>
      </c>
      <c r="R970" t="s">
        <v>17</v>
      </c>
      <c r="S970" s="1" t="str">
        <f t="shared" si="94"/>
        <v>food</v>
      </c>
      <c r="T970" s="8" t="str">
        <f t="shared" si="95"/>
        <v>plays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2"/>
        <v>1.0822784810126582</v>
      </c>
      <c r="G971" t="s">
        <v>20</v>
      </c>
      <c r="H971" s="7">
        <f t="shared" si="93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90"/>
        <v>43821.25</v>
      </c>
      <c r="O971" s="11">
        <f t="shared" si="91"/>
        <v>43828.25</v>
      </c>
      <c r="P971" t="b">
        <v>0</v>
      </c>
      <c r="Q971" t="b">
        <v>0</v>
      </c>
      <c r="R971" t="s">
        <v>33</v>
      </c>
      <c r="S971" s="1" t="str">
        <f t="shared" si="94"/>
        <v>theater</v>
      </c>
      <c r="T971" s="8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2"/>
        <v>0.60757639620653314</v>
      </c>
      <c r="G972" t="s">
        <v>14</v>
      </c>
      <c r="H972" s="7">
        <f t="shared" si="9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90"/>
        <v>40672.208333333336</v>
      </c>
      <c r="O972" s="11">
        <f t="shared" si="91"/>
        <v>40673.208333333336</v>
      </c>
      <c r="P972" t="b">
        <v>0</v>
      </c>
      <c r="Q972" t="b">
        <v>0</v>
      </c>
      <c r="R972" t="s">
        <v>33</v>
      </c>
      <c r="S972" s="1" t="str">
        <f t="shared" si="94"/>
        <v>theater</v>
      </c>
      <c r="T972" s="8" t="str">
        <f t="shared" si="95"/>
        <v>television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2"/>
        <v>0.27725490196078434</v>
      </c>
      <c r="G973" t="s">
        <v>14</v>
      </c>
      <c r="H973" s="7">
        <f t="shared" si="93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90"/>
        <v>41555.208333333336</v>
      </c>
      <c r="O973" s="11">
        <f t="shared" si="91"/>
        <v>41561.208333333336</v>
      </c>
      <c r="P973" t="b">
        <v>0</v>
      </c>
      <c r="Q973" t="b">
        <v>0</v>
      </c>
      <c r="R973" t="s">
        <v>269</v>
      </c>
      <c r="S973" s="1" t="str">
        <f t="shared" si="94"/>
        <v>film &amp; video</v>
      </c>
      <c r="T973" s="8" t="str">
        <f t="shared" si="95"/>
        <v>web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2"/>
        <v>2.283934426229508</v>
      </c>
      <c r="G974" t="s">
        <v>20</v>
      </c>
      <c r="H974" s="7">
        <f t="shared" si="9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90"/>
        <v>41792.208333333336</v>
      </c>
      <c r="O974" s="11">
        <f t="shared" si="91"/>
        <v>41801.208333333336</v>
      </c>
      <c r="P974" t="b">
        <v>0</v>
      </c>
      <c r="Q974" t="b">
        <v>1</v>
      </c>
      <c r="R974" t="s">
        <v>28</v>
      </c>
      <c r="S974" s="1" t="str">
        <f t="shared" si="94"/>
        <v>technology</v>
      </c>
      <c r="T974" s="8" t="str">
        <f t="shared" si="95"/>
        <v>plays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2"/>
        <v>0.21615194054500414</v>
      </c>
      <c r="G975" t="s">
        <v>14</v>
      </c>
      <c r="H975" s="7">
        <f t="shared" si="9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90"/>
        <v>40522.25</v>
      </c>
      <c r="O975" s="11">
        <f t="shared" si="91"/>
        <v>40524.25</v>
      </c>
      <c r="P975" t="b">
        <v>0</v>
      </c>
      <c r="Q975" t="b">
        <v>1</v>
      </c>
      <c r="R975" t="s">
        <v>33</v>
      </c>
      <c r="S975" s="1" t="str">
        <f t="shared" si="94"/>
        <v>theater</v>
      </c>
      <c r="T975" s="8" t="str">
        <f t="shared" si="95"/>
        <v>indie rock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2"/>
        <v>3.73875</v>
      </c>
      <c r="G976" t="s">
        <v>20</v>
      </c>
      <c r="H976" s="7">
        <f t="shared" si="93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90"/>
        <v>41412.208333333336</v>
      </c>
      <c r="O976" s="11">
        <f t="shared" si="91"/>
        <v>41413.208333333336</v>
      </c>
      <c r="P976" t="b">
        <v>0</v>
      </c>
      <c r="Q976" t="b">
        <v>0</v>
      </c>
      <c r="R976" t="s">
        <v>60</v>
      </c>
      <c r="S976" s="1" t="str">
        <f t="shared" si="94"/>
        <v>music</v>
      </c>
      <c r="T976" s="8" t="str">
        <f t="shared" si="95"/>
        <v>plays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2"/>
        <v>1.5492592592592593</v>
      </c>
      <c r="G977" t="s">
        <v>20</v>
      </c>
      <c r="H977" s="7">
        <f t="shared" si="9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90"/>
        <v>42337.25</v>
      </c>
      <c r="O977" s="11">
        <f t="shared" si="91"/>
        <v>42376.25</v>
      </c>
      <c r="P977" t="b">
        <v>0</v>
      </c>
      <c r="Q977" t="b">
        <v>1</v>
      </c>
      <c r="R977" t="s">
        <v>33</v>
      </c>
      <c r="S977" s="1" t="str">
        <f t="shared" si="94"/>
        <v>theater</v>
      </c>
      <c r="T977" s="8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2"/>
        <v>3.2214999999999998</v>
      </c>
      <c r="G978" t="s">
        <v>20</v>
      </c>
      <c r="H978" s="7">
        <f t="shared" si="9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90"/>
        <v>40571.25</v>
      </c>
      <c r="O978" s="11">
        <f t="shared" si="91"/>
        <v>40577.25</v>
      </c>
      <c r="P978" t="b">
        <v>0</v>
      </c>
      <c r="Q978" t="b">
        <v>1</v>
      </c>
      <c r="R978" t="s">
        <v>33</v>
      </c>
      <c r="S978" s="1" t="str">
        <f t="shared" si="94"/>
        <v>theater</v>
      </c>
      <c r="T978" s="8" t="str">
        <f t="shared" si="95"/>
        <v>food trucks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2"/>
        <v>0.73957142857142855</v>
      </c>
      <c r="G979" t="s">
        <v>14</v>
      </c>
      <c r="H979" s="7">
        <f t="shared" si="93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90"/>
        <v>43138.25</v>
      </c>
      <c r="O979" s="11">
        <f t="shared" si="91"/>
        <v>43170.25</v>
      </c>
      <c r="P979" t="b">
        <v>0</v>
      </c>
      <c r="Q979" t="b">
        <v>0</v>
      </c>
      <c r="R979" t="s">
        <v>17</v>
      </c>
      <c r="S979" s="1" t="str">
        <f t="shared" si="94"/>
        <v>food</v>
      </c>
      <c r="T979" s="8" t="str">
        <f t="shared" si="95"/>
        <v>video games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2"/>
        <v>8.641</v>
      </c>
      <c r="G980" t="s">
        <v>20</v>
      </c>
      <c r="H980" s="7">
        <f t="shared" si="93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90"/>
        <v>42686.25</v>
      </c>
      <c r="O980" s="11">
        <f t="shared" si="91"/>
        <v>42708.25</v>
      </c>
      <c r="P980" t="b">
        <v>0</v>
      </c>
      <c r="Q980" t="b">
        <v>0</v>
      </c>
      <c r="R980" t="s">
        <v>89</v>
      </c>
      <c r="S980" s="1" t="str">
        <f t="shared" si="94"/>
        <v>games</v>
      </c>
      <c r="T980" s="8" t="str">
        <f t="shared" si="95"/>
        <v>plays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2"/>
        <v>1.432624584717608</v>
      </c>
      <c r="G981" t="s">
        <v>20</v>
      </c>
      <c r="H981" s="7">
        <f t="shared" si="9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90"/>
        <v>42078.208333333328</v>
      </c>
      <c r="O981" s="11">
        <f t="shared" si="91"/>
        <v>42084.208333333328</v>
      </c>
      <c r="P981" t="b">
        <v>0</v>
      </c>
      <c r="Q981" t="b">
        <v>0</v>
      </c>
      <c r="R981" t="s">
        <v>33</v>
      </c>
      <c r="S981" s="1" t="str">
        <f t="shared" si="94"/>
        <v>theater</v>
      </c>
      <c r="T981" s="8" t="str">
        <f t="shared" si="95"/>
        <v>nonfiction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2"/>
        <v>0.40281762295081969</v>
      </c>
      <c r="G982" t="s">
        <v>14</v>
      </c>
      <c r="H982" s="7">
        <f t="shared" si="9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90"/>
        <v>42307.208333333328</v>
      </c>
      <c r="O982" s="11">
        <f t="shared" si="91"/>
        <v>42312.25</v>
      </c>
      <c r="P982" t="b">
        <v>1</v>
      </c>
      <c r="Q982" t="b">
        <v>0</v>
      </c>
      <c r="R982" t="s">
        <v>68</v>
      </c>
      <c r="S982" s="1" t="str">
        <f t="shared" si="94"/>
        <v>publishing</v>
      </c>
      <c r="T982" s="8" t="str">
        <f t="shared" si="95"/>
        <v>web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2"/>
        <v>1.7822388059701493</v>
      </c>
      <c r="G983" t="s">
        <v>20</v>
      </c>
      <c r="H983" s="7">
        <f t="shared" si="9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90"/>
        <v>43094.25</v>
      </c>
      <c r="O983" s="11">
        <f t="shared" si="91"/>
        <v>43127.25</v>
      </c>
      <c r="P983" t="b">
        <v>0</v>
      </c>
      <c r="Q983" t="b">
        <v>0</v>
      </c>
      <c r="R983" t="s">
        <v>28</v>
      </c>
      <c r="S983" s="1" t="str">
        <f t="shared" si="94"/>
        <v>technology</v>
      </c>
      <c r="T983" s="8" t="str">
        <f t="shared" si="95"/>
        <v>documentary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2"/>
        <v>0.84930555555555554</v>
      </c>
      <c r="G984" t="s">
        <v>14</v>
      </c>
      <c r="H984" s="7">
        <f t="shared" si="93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90"/>
        <v>40743.208333333336</v>
      </c>
      <c r="O984" s="11">
        <f t="shared" si="91"/>
        <v>40745.208333333336</v>
      </c>
      <c r="P984" t="b">
        <v>0</v>
      </c>
      <c r="Q984" t="b">
        <v>1</v>
      </c>
      <c r="R984" t="s">
        <v>42</v>
      </c>
      <c r="S984" s="1" t="str">
        <f t="shared" si="94"/>
        <v>film &amp; video</v>
      </c>
      <c r="T984" s="8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2"/>
        <v>1.4593648334624323</v>
      </c>
      <c r="G985" t="s">
        <v>20</v>
      </c>
      <c r="H985" s="7">
        <f t="shared" si="9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90"/>
        <v>43681.208333333328</v>
      </c>
      <c r="O985" s="11">
        <f t="shared" si="91"/>
        <v>43696.208333333328</v>
      </c>
      <c r="P985" t="b">
        <v>0</v>
      </c>
      <c r="Q985" t="b">
        <v>0</v>
      </c>
      <c r="R985" t="s">
        <v>42</v>
      </c>
      <c r="S985" s="1" t="str">
        <f t="shared" si="94"/>
        <v>film &amp; video</v>
      </c>
      <c r="T985" s="8" t="str">
        <f t="shared" si="95"/>
        <v>plays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2"/>
        <v>1.5246153846153847</v>
      </c>
      <c r="G986" t="s">
        <v>20</v>
      </c>
      <c r="H986" s="7">
        <f t="shared" si="9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90"/>
        <v>43716.208333333328</v>
      </c>
      <c r="O986" s="11">
        <f t="shared" si="91"/>
        <v>43742.208333333328</v>
      </c>
      <c r="P986" t="b">
        <v>0</v>
      </c>
      <c r="Q986" t="b">
        <v>0</v>
      </c>
      <c r="R986" t="s">
        <v>33</v>
      </c>
      <c r="S986" s="1" t="str">
        <f t="shared" si="94"/>
        <v>theater</v>
      </c>
      <c r="T986" s="8" t="str">
        <f t="shared" si="95"/>
        <v>rock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2"/>
        <v>0.67129542790152408</v>
      </c>
      <c r="G987" t="s">
        <v>14</v>
      </c>
      <c r="H987" s="7">
        <f t="shared" si="9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90"/>
        <v>41614.25</v>
      </c>
      <c r="O987" s="11">
        <f t="shared" si="91"/>
        <v>41640.25</v>
      </c>
      <c r="P987" t="b">
        <v>0</v>
      </c>
      <c r="Q987" t="b">
        <v>1</v>
      </c>
      <c r="R987" t="s">
        <v>23</v>
      </c>
      <c r="S987" s="1" t="str">
        <f t="shared" si="94"/>
        <v>music</v>
      </c>
      <c r="T987" s="8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2"/>
        <v>0.40307692307692305</v>
      </c>
      <c r="G988" t="s">
        <v>14</v>
      </c>
      <c r="H988" s="7">
        <f t="shared" si="93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90"/>
        <v>40638.208333333336</v>
      </c>
      <c r="O988" s="11">
        <f t="shared" si="91"/>
        <v>40652.208333333336</v>
      </c>
      <c r="P988" t="b">
        <v>0</v>
      </c>
      <c r="Q988" t="b">
        <v>0</v>
      </c>
      <c r="R988" t="s">
        <v>23</v>
      </c>
      <c r="S988" s="1" t="str">
        <f t="shared" si="94"/>
        <v>music</v>
      </c>
      <c r="T988" s="8" t="str">
        <f t="shared" si="95"/>
        <v>documentary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2"/>
        <v>2.1679032258064517</v>
      </c>
      <c r="G989" t="s">
        <v>20</v>
      </c>
      <c r="H989" s="7">
        <f t="shared" si="9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90"/>
        <v>42852.208333333328</v>
      </c>
      <c r="O989" s="11">
        <f t="shared" si="91"/>
        <v>42866.208333333328</v>
      </c>
      <c r="P989" t="b">
        <v>0</v>
      </c>
      <c r="Q989" t="b">
        <v>0</v>
      </c>
      <c r="R989" t="s">
        <v>42</v>
      </c>
      <c r="S989" s="1" t="str">
        <f t="shared" si="94"/>
        <v>film &amp; video</v>
      </c>
      <c r="T989" s="8" t="str">
        <f t="shared" si="95"/>
        <v>radio &amp; podcasts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2"/>
        <v>0.52117021276595743</v>
      </c>
      <c r="G990" t="s">
        <v>14</v>
      </c>
      <c r="H990" s="7">
        <f t="shared" si="93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90"/>
        <v>42686.25</v>
      </c>
      <c r="O990" s="11">
        <f t="shared" si="91"/>
        <v>42707.25</v>
      </c>
      <c r="P990" t="b">
        <v>0</v>
      </c>
      <c r="Q990" t="b">
        <v>0</v>
      </c>
      <c r="R990" t="s">
        <v>133</v>
      </c>
      <c r="S990" s="1" t="str">
        <f t="shared" si="94"/>
        <v>publishing</v>
      </c>
      <c r="T990" s="8" t="str">
        <f t="shared" si="95"/>
        <v>translations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2"/>
        <v>4.9958333333333336</v>
      </c>
      <c r="G991" t="s">
        <v>20</v>
      </c>
      <c r="H991" s="7">
        <f t="shared" si="9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90"/>
        <v>43571.208333333328</v>
      </c>
      <c r="O991" s="11">
        <f t="shared" si="91"/>
        <v>43576.208333333328</v>
      </c>
      <c r="P991" t="b">
        <v>0</v>
      </c>
      <c r="Q991" t="b">
        <v>0</v>
      </c>
      <c r="R991" t="s">
        <v>206</v>
      </c>
      <c r="S991" s="1" t="str">
        <f t="shared" si="94"/>
        <v>publishing</v>
      </c>
      <c r="T991" s="8" t="str">
        <f t="shared" si="95"/>
        <v>drama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2"/>
        <v>0.87679487179487181</v>
      </c>
      <c r="G992" t="s">
        <v>14</v>
      </c>
      <c r="H992" s="7">
        <f t="shared" si="93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90"/>
        <v>42432.25</v>
      </c>
      <c r="O992" s="11">
        <f t="shared" si="91"/>
        <v>42454.208333333328</v>
      </c>
      <c r="P992" t="b">
        <v>0</v>
      </c>
      <c r="Q992" t="b">
        <v>1</v>
      </c>
      <c r="R992" t="s">
        <v>53</v>
      </c>
      <c r="S992" s="1" t="str">
        <f t="shared" si="94"/>
        <v>film &amp; video</v>
      </c>
      <c r="T992" s="8" t="str">
        <f t="shared" si="95"/>
        <v>rock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2"/>
        <v>1.131734693877551</v>
      </c>
      <c r="G993" t="s">
        <v>20</v>
      </c>
      <c r="H993" s="7">
        <f t="shared" si="9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90"/>
        <v>41907.208333333336</v>
      </c>
      <c r="O993" s="11">
        <f t="shared" si="91"/>
        <v>41911.208333333336</v>
      </c>
      <c r="P993" t="b">
        <v>0</v>
      </c>
      <c r="Q993" t="b">
        <v>1</v>
      </c>
      <c r="R993" t="s">
        <v>23</v>
      </c>
      <c r="S993" s="1" t="str">
        <f t="shared" si="94"/>
        <v>music</v>
      </c>
      <c r="T993" s="8" t="str">
        <f t="shared" si="95"/>
        <v>drama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2"/>
        <v>4.2654838709677421</v>
      </c>
      <c r="G994" t="s">
        <v>20</v>
      </c>
      <c r="H994" s="7">
        <f t="shared" si="9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90"/>
        <v>43227.208333333328</v>
      </c>
      <c r="O994" s="11">
        <f t="shared" si="91"/>
        <v>43241.208333333328</v>
      </c>
      <c r="P994" t="b">
        <v>0</v>
      </c>
      <c r="Q994" t="b">
        <v>1</v>
      </c>
      <c r="R994" t="s">
        <v>53</v>
      </c>
      <c r="S994" s="1" t="str">
        <f t="shared" si="94"/>
        <v>film &amp; video</v>
      </c>
      <c r="T994" s="8" t="str">
        <f t="shared" si="95"/>
        <v>photography books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2"/>
        <v>0.77632653061224488</v>
      </c>
      <c r="G995" t="s">
        <v>74</v>
      </c>
      <c r="H995" s="7">
        <f t="shared" si="93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90"/>
        <v>42362.25</v>
      </c>
      <c r="O995" s="11">
        <f t="shared" si="91"/>
        <v>42379.25</v>
      </c>
      <c r="P995" t="b">
        <v>0</v>
      </c>
      <c r="Q995" t="b">
        <v>1</v>
      </c>
      <c r="R995" t="s">
        <v>122</v>
      </c>
      <c r="S995" s="1" t="str">
        <f t="shared" si="94"/>
        <v>photography</v>
      </c>
      <c r="T995" s="8" t="str">
        <f t="shared" si="95"/>
        <v>translations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2"/>
        <v>0.52496810772501767</v>
      </c>
      <c r="G996" t="s">
        <v>14</v>
      </c>
      <c r="H996" s="7">
        <f t="shared" si="9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90"/>
        <v>41929.208333333336</v>
      </c>
      <c r="O996" s="11">
        <f t="shared" si="91"/>
        <v>41935.208333333336</v>
      </c>
      <c r="P996" t="b">
        <v>0</v>
      </c>
      <c r="Q996" t="b">
        <v>1</v>
      </c>
      <c r="R996" t="s">
        <v>206</v>
      </c>
      <c r="S996" s="1" t="str">
        <f t="shared" si="94"/>
        <v>publishing</v>
      </c>
      <c r="T996" s="8" t="str">
        <f t="shared" si="95"/>
        <v>food trucks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2"/>
        <v>1.5746762589928058</v>
      </c>
      <c r="G997" t="s">
        <v>20</v>
      </c>
      <c r="H997" s="7">
        <f t="shared" si="9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90"/>
        <v>43408.208333333328</v>
      </c>
      <c r="O997" s="11">
        <f t="shared" si="91"/>
        <v>43437.25</v>
      </c>
      <c r="P997" t="b">
        <v>0</v>
      </c>
      <c r="Q997" t="b">
        <v>1</v>
      </c>
      <c r="R997" t="s">
        <v>17</v>
      </c>
      <c r="S997" s="1" t="str">
        <f t="shared" si="94"/>
        <v>food</v>
      </c>
      <c r="T997" s="8" t="str">
        <f t="shared" si="95"/>
        <v>plays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2"/>
        <v>0.72939393939393937</v>
      </c>
      <c r="G998" t="s">
        <v>14</v>
      </c>
      <c r="H998" s="7">
        <f t="shared" si="9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90"/>
        <v>41276.25</v>
      </c>
      <c r="O998" s="11">
        <f t="shared" si="91"/>
        <v>41306.25</v>
      </c>
      <c r="P998" t="b">
        <v>0</v>
      </c>
      <c r="Q998" t="b">
        <v>0</v>
      </c>
      <c r="R998" t="s">
        <v>33</v>
      </c>
      <c r="S998" s="1" t="str">
        <f t="shared" si="94"/>
        <v>theater</v>
      </c>
      <c r="T998" s="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2"/>
        <v>0.60565789473684206</v>
      </c>
      <c r="G999" t="s">
        <v>74</v>
      </c>
      <c r="H999" s="7">
        <f t="shared" si="9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90"/>
        <v>41659.25</v>
      </c>
      <c r="O999" s="11">
        <f t="shared" si="91"/>
        <v>41664.25</v>
      </c>
      <c r="P999" t="b">
        <v>0</v>
      </c>
      <c r="Q999" t="b">
        <v>0</v>
      </c>
      <c r="R999" t="s">
        <v>33</v>
      </c>
      <c r="S999" s="1" t="str">
        <f t="shared" si="94"/>
        <v>theater</v>
      </c>
      <c r="T999" s="8" t="str">
        <f t="shared" si="95"/>
        <v>indie rock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2"/>
        <v>0.5679129129129129</v>
      </c>
      <c r="G1000" t="s">
        <v>14</v>
      </c>
      <c r="H1000" s="7">
        <f t="shared" si="9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90"/>
        <v>40220.25</v>
      </c>
      <c r="O1000" s="11">
        <f t="shared" si="91"/>
        <v>40234.25</v>
      </c>
      <c r="P1000" t="b">
        <v>0</v>
      </c>
      <c r="Q1000" t="b">
        <v>1</v>
      </c>
      <c r="R1000" t="s">
        <v>60</v>
      </c>
      <c r="S1000" s="1" t="str">
        <f t="shared" si="94"/>
        <v>music</v>
      </c>
      <c r="T1000" s="8" t="str">
        <f t="shared" si="95"/>
        <v>food trucks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2"/>
        <v>0.56542754275427543</v>
      </c>
      <c r="G1001" t="s">
        <v>74</v>
      </c>
      <c r="H1001" s="7">
        <f t="shared" si="9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90"/>
        <v>42550.208333333328</v>
      </c>
      <c r="O1001" s="11">
        <f t="shared" si="91"/>
        <v>42557.208333333328</v>
      </c>
      <c r="P1001" t="b">
        <v>0</v>
      </c>
      <c r="Q1001" t="b">
        <v>0</v>
      </c>
      <c r="R1001" t="s">
        <v>17</v>
      </c>
      <c r="S1001" s="1" t="str">
        <f t="shared" si="94"/>
        <v>food</v>
      </c>
      <c r="T1001" s="8" t="str">
        <f>RIGHT(R1001,LEN(R1001)-(FIND("/",R1001)))</f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EE0000"/>
        <color rgb="FF0BDF3D"/>
        <color rgb="FF00B0F0"/>
      </colorScale>
    </cfRule>
  </conditionalFormatting>
  <conditionalFormatting sqref="L11">
    <cfRule type="expression" dxfId="5" priority="19">
      <formula>$G:$G="FAILED"</formula>
    </cfRule>
  </conditionalFormatting>
  <conditionalFormatting sqref="Q12">
    <cfRule type="expression" dxfId="4" priority="18">
      <formula>"F2=""FAILED"""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422958CA-B90B-4254-A520-39EBBD64E0A2}">
            <xm:f>NOT(ISERROR(SEARCH( "canceled",G1)))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53E04F55-16CF-454C-9F65-6D47C1BC7FA8}">
            <xm:f>NOT(ISERROR(SEARCH( "successful",G1)))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13" operator="containsText" id="{42643D4E-46FE-4707-8509-B21A9B7C71CA}">
            <xm:f>NOT(ISERROR(SEARCH( "Failed",G1)))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87A58079-EA60-46FC-BDC7-EC84B325BE08}">
            <xm:f>NOT(ISERROR(SEARCH( "Live",G1)))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G1:H1048576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2288-F0A3-4A75-957A-A54F798D9EAB}">
  <dimension ref="A1:H13"/>
  <sheetViews>
    <sheetView workbookViewId="0">
      <selection activeCell="B4" sqref="B4"/>
    </sheetView>
  </sheetViews>
  <sheetFormatPr defaultRowHeight="15.75" x14ac:dyDescent="0.25"/>
  <cols>
    <col min="1" max="1" width="27.375" bestFit="1" customWidth="1"/>
    <col min="2" max="2" width="17.375" bestFit="1" customWidth="1"/>
    <col min="3" max="3" width="29.75" customWidth="1"/>
    <col min="4" max="4" width="16.375" bestFit="1" customWidth="1"/>
    <col min="5" max="5" width="12.375" bestFit="1" customWidth="1"/>
    <col min="6" max="6" width="18.625" style="5" bestFit="1" customWidth="1"/>
    <col min="7" max="7" width="15.75" bestFit="1" customWidth="1"/>
    <col min="8" max="8" width="18.375" bestFit="1" customWidth="1"/>
  </cols>
  <sheetData>
    <row r="1" spans="1:8" s="15" customFormat="1" x14ac:dyDescent="0.25">
      <c r="A1" s="15" t="s">
        <v>2062</v>
      </c>
      <c r="B1" s="15" t="s">
        <v>2063</v>
      </c>
      <c r="C1" s="15" t="s">
        <v>2064</v>
      </c>
      <c r="D1" s="15" t="s">
        <v>2065</v>
      </c>
      <c r="E1" s="15" t="s">
        <v>2066</v>
      </c>
      <c r="F1" s="16" t="s">
        <v>2067</v>
      </c>
      <c r="G1" s="15" t="s">
        <v>2068</v>
      </c>
      <c r="H1" s="15" t="s">
        <v>2069</v>
      </c>
    </row>
    <row r="2" spans="1:8" x14ac:dyDescent="0.25">
      <c r="A2" t="s">
        <v>2070</v>
      </c>
      <c r="B2">
        <f>COUNTIFS(Crowdfunding!$G:$G,"successful", Crowdfunding!$D:$D,"&lt;1000")</f>
        <v>30</v>
      </c>
      <c r="C2">
        <f>COUNTIFS(Crowdfunding!$G:$G,"Failed", Crowdfunding!$D:$D,"&lt;1000")</f>
        <v>20</v>
      </c>
      <c r="D2">
        <f>COUNTIFS(Crowdfunding!$G:$G,"Canceled", Crowdfunding!$D:$D,"&lt;1000")</f>
        <v>1</v>
      </c>
      <c r="E2">
        <f>SUM(B2:D2)</f>
        <v>51</v>
      </c>
      <c r="F2" s="5">
        <f>(B2/E2)*100%</f>
        <v>0.58823529411764708</v>
      </c>
      <c r="G2" s="5">
        <f>(C2/E2)*100%</f>
        <v>0.39215686274509803</v>
      </c>
      <c r="H2" s="5">
        <f>D2/E2*100%</f>
        <v>1.9607843137254902E-2</v>
      </c>
    </row>
    <row r="3" spans="1:8" x14ac:dyDescent="0.25">
      <c r="A3" t="s">
        <v>2071</v>
      </c>
      <c r="B3">
        <f>COUNTIFS(Crowdfunding!$G:$G,"successful", Crowdfunding!$D:$D,"&gt;=1000", Crowdfunding!$D:$D, "&lt;4999")</f>
        <v>191</v>
      </c>
      <c r="C3">
        <f>COUNTIFS(Crowdfunding!$G:$G,"failed", Crowdfunding!$D:$D,"&gt;=1000", Crowdfunding!$D:$D,"&lt;4999")</f>
        <v>38</v>
      </c>
      <c r="D3">
        <f>COUNTIFS(Crowdfunding!$G:$G,"canceled", Crowdfunding!$D:$D,"&gt;=1000", Crowdfunding!$D:$D, "&lt;4999")</f>
        <v>2</v>
      </c>
      <c r="E3">
        <f t="shared" ref="E3:E13" si="0">SUM(B3:D3)</f>
        <v>231</v>
      </c>
      <c r="F3" s="5">
        <f t="shared" ref="F3:F13" si="1">(B3/E3)*100%</f>
        <v>0.82683982683982682</v>
      </c>
      <c r="G3" s="5">
        <f t="shared" ref="G3:G13" si="2">(C3/E3)*100%</f>
        <v>0.16450216450216451</v>
      </c>
      <c r="H3" s="5">
        <f t="shared" ref="H3:H13" si="3">D3/E3*100%</f>
        <v>8.658008658008658E-3</v>
      </c>
    </row>
    <row r="4" spans="1:8" x14ac:dyDescent="0.25">
      <c r="A4" t="s">
        <v>2072</v>
      </c>
      <c r="B4">
        <f>COUNTIFS(Crowdfunding!$G:$G,"successful", Crowdfunding!$D:$D,"&gt;=5000", Crowdfunding!$D:$D, "&lt;9999")</f>
        <v>164</v>
      </c>
      <c r="C4">
        <f>COUNTIFS(Crowdfunding!$G:$G,"failed", Crowdfunding!$D:$D,"&gt;=5000", Crowdfunding!$D:$D, "&lt;9999")</f>
        <v>126</v>
      </c>
      <c r="D4">
        <f>COUNTIFS(Crowdfunding!$G:$G,"canceled", Crowdfunding!$D:$D,"&gt;=5000", Crowdfunding!$D:$D, "&lt;9999")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>D4/E4*100%</f>
        <v>7.9365079365079361E-2</v>
      </c>
    </row>
    <row r="5" spans="1:8" x14ac:dyDescent="0.25">
      <c r="A5" t="s">
        <v>2073</v>
      </c>
      <c r="B5">
        <f>COUNTIFS(Crowdfunding!$G:$G,"successful", Crowdfunding!$D:$D,"&gt;=10000", Crowdfunding!$D:$D, "&lt;14999")</f>
        <v>4</v>
      </c>
      <c r="C5">
        <f>COUNTIFS(Crowdfunding!$G:$G,"failed", Crowdfunding!$D:$D,"&gt;=10000", Crowdfunding!$D:$D, "&lt;14999")</f>
        <v>5</v>
      </c>
      <c r="D5">
        <f>COUNTIFS(Crowdfunding!$G:$G,"canceled", Crowdfunding!$D:$D,"&gt;=10000", Crowdfunding!$D:$D, "&lt;14999")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2074</v>
      </c>
      <c r="B6">
        <f>COUNTIFS(Crowdfunding!$G:$G,"successful", Crowdfunding!$D:$D,"&gt;=15000", Crowdfunding!$D:$D, "&lt;19999")</f>
        <v>10</v>
      </c>
      <c r="C6">
        <f>COUNTIFS(Crowdfunding!$G:$G,"failed", Crowdfunding!$D:$D,"&gt;=15000", Crowdfunding!$D:$D, "&lt;19999")</f>
        <v>0</v>
      </c>
      <c r="D6">
        <f>COUNTIFS(Crowdfunding!$G:$G,"canceled", Crowdfunding!$D:$D,"&gt;=15000", Crowdfunding!$D:$D, "&lt;19999")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2075</v>
      </c>
      <c r="B7">
        <f>COUNTIFS(Crowdfunding!$G:$G,"successful", Crowdfunding!$D:$D,"&gt;=20000", Crowdfunding!$D:$D, "&lt;24999")</f>
        <v>7</v>
      </c>
      <c r="C7">
        <f>COUNTIFS(Crowdfunding!$G:$G,"successful", Crowdfunding!$D:$D,"&gt;=20000", Crowdfunding!$D:$D, "&lt;24999")</f>
        <v>7</v>
      </c>
      <c r="D7">
        <f>COUNTIFS(Crowdfunding!$G:$G,"canceled", Crowdfunding!$D:$D,"&gt;=20000", Crowdfunding!$D:$D, "&lt;24999")</f>
        <v>0</v>
      </c>
      <c r="E7">
        <f t="shared" si="0"/>
        <v>14</v>
      </c>
      <c r="F7" s="5">
        <f t="shared" si="1"/>
        <v>0.5</v>
      </c>
      <c r="G7" s="5">
        <f t="shared" si="2"/>
        <v>0.5</v>
      </c>
      <c r="H7" s="5">
        <f t="shared" si="3"/>
        <v>0</v>
      </c>
    </row>
    <row r="8" spans="1:8" x14ac:dyDescent="0.25">
      <c r="A8" t="s">
        <v>2076</v>
      </c>
      <c r="B8">
        <f>COUNTIFS(Crowdfunding!$G:$G,"successful", Crowdfunding!$D:$D,"&gt;=25000", Crowdfunding!$D:$D, "&lt;29999")</f>
        <v>11</v>
      </c>
      <c r="C8">
        <f>COUNTIFS(Crowdfunding!$G:$G,"failed", Crowdfunding!$D:$D,"&gt;=25000", Crowdfunding!$D:$D, "&lt;29999")</f>
        <v>3</v>
      </c>
      <c r="D8">
        <f>COUNTIFS(Crowdfunding!$G:$G,"canceled", Crowdfunding!$D:$D,"&gt;=25000", Crowdfunding!$D:$D, "&lt;29999")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2077</v>
      </c>
      <c r="B9">
        <f>COUNTIFS(Crowdfunding!$G:$G,"successful", Crowdfunding!$D:$D,"&gt;=30000", Crowdfunding!$D:$D, "&lt;34999")</f>
        <v>7</v>
      </c>
      <c r="C9">
        <f>COUNTIFS(Crowdfunding!$G:$G,"failed", Crowdfunding!$D:$D,"&gt;=30000", Crowdfunding!$D:$D, "&lt;34999")</f>
        <v>0</v>
      </c>
      <c r="D9">
        <f>COUNTIFS(Crowdfunding!$G:$G,"canceled", Crowdfunding!$D:$D,"&gt;=30000", Crowdfunding!$D:$D, "&lt;34999")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2078</v>
      </c>
      <c r="B10">
        <f>COUNTIFS(Crowdfunding!$G:$G,"successful", Crowdfunding!$D:$D,"&gt;=35000", Crowdfunding!$D:$D, "&lt;39999")</f>
        <v>8</v>
      </c>
      <c r="C10">
        <f>COUNTIFS(Crowdfunding!$G:$G,"failed", Crowdfunding!$D:$D,"&gt;=35000", Crowdfunding!$D:$D, "&lt;39999")</f>
        <v>3</v>
      </c>
      <c r="D10">
        <f>COUNTIFS(Crowdfunding!$G:$G,"canceled", Crowdfunding!$D:$D,"&gt;=35000", Crowdfunding!$D:$D, "&lt;39999")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2079</v>
      </c>
      <c r="B11">
        <f>COUNTIFS(Crowdfunding!$G:$G,"successful", Crowdfunding!$D:$D,"&gt;=40000", Crowdfunding!$D:$D, "&lt;44999")</f>
        <v>11</v>
      </c>
      <c r="C11">
        <f>COUNTIFS(Crowdfunding!$G:$G,"failed", Crowdfunding!$D:$D,"&gt;=40000", Crowdfunding!$D:$D, "&lt;44999")</f>
        <v>3</v>
      </c>
      <c r="D11">
        <f>COUNTIFS(Crowdfunding!$G:$G,"canceled", Crowdfunding!$D:$D,"&gt;=40000", Crowdfunding!$D:$D, "&lt;44999")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2080</v>
      </c>
      <c r="B12">
        <f>COUNTIFS(Crowdfunding!$G:$G,"successful", Crowdfunding!$D:$D,"&gt;=45000", Crowdfunding!$D:$D, "&lt;49999")</f>
        <v>8</v>
      </c>
      <c r="C12">
        <f>COUNTIFS(Crowdfunding!$G:$G,"failed", Crowdfunding!$D:$D,"&gt;=45000", Crowdfunding!$D:$D, "&lt;49999")</f>
        <v>3</v>
      </c>
      <c r="D12">
        <f>COUNTIFS(Crowdfunding!$G:$G,"canceled", Crowdfunding!$D:$D,"&gt;=45000", Crowdfunding!$D:$D, "&lt;49999")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2081</v>
      </c>
      <c r="B13">
        <f>COUNTIFS(Crowdfunding!$G:$G,"successful", Crowdfunding!$D:$D,"&gt;=50000")</f>
        <v>114</v>
      </c>
      <c r="C13">
        <f>COUNTIFS(Crowdfunding!$G:$G,"failed", Crowdfunding!$D:$D,"&gt;=50000")</f>
        <v>163</v>
      </c>
      <c r="D13">
        <f>COUNTIFS(Crowdfunding!$G:$G,"canceled", Crowdfunding!$D:$D,"&gt;=50000")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ignoredErrors>
    <ignoredError sqref="C9 C11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CE6-8DEE-4E7F-B03D-F525982A2278}">
  <dimension ref="A1:E566"/>
  <sheetViews>
    <sheetView workbookViewId="0">
      <selection activeCell="M16" sqref="M16"/>
    </sheetView>
  </sheetViews>
  <sheetFormatPr defaultRowHeight="15.75" x14ac:dyDescent="0.25"/>
  <cols>
    <col min="2" max="2" width="13.5" bestFit="1" customWidth="1"/>
    <col min="5" max="5" width="13.5" bestFit="1" customWidth="1"/>
  </cols>
  <sheetData>
    <row r="1" spans="1:5" s="15" customFormat="1" x14ac:dyDescent="0.25">
      <c r="A1" s="15" t="str" cm="1">
        <f t="array" ref="A1">_xlfn.TEXTSPLIT(Crowdfunding!G1,"/")</f>
        <v>outcome</v>
      </c>
      <c r="B1" s="15" t="str" cm="1">
        <f t="array" ref="B1">_xlfn.TEXTSPLIT(Crowdfunding!I1,"/")</f>
        <v>backers_count</v>
      </c>
      <c r="D1" s="15" t="str" cm="1">
        <f t="array" ref="D1">_xlfn.TEXTSPLIT(Crowdfunding!G1,"/")</f>
        <v>outcome</v>
      </c>
      <c r="E1" s="15" t="str" cm="1">
        <f t="array" ref="E1">_xlfn.TEXTSPLIT(Crowdfunding!I1,"/")</f>
        <v>backers_count</v>
      </c>
    </row>
    <row r="2" spans="1:5" x14ac:dyDescent="0.25">
      <c r="A2" t="s">
        <v>20</v>
      </c>
      <c r="B2">
        <v>158</v>
      </c>
      <c r="D2" t="s">
        <v>14</v>
      </c>
      <c r="E2">
        <v>0</v>
      </c>
    </row>
    <row r="3" spans="1:5" x14ac:dyDescent="0.25">
      <c r="A3" t="s">
        <v>20</v>
      </c>
      <c r="B3">
        <v>1425</v>
      </c>
      <c r="D3" t="s">
        <v>14</v>
      </c>
      <c r="E3">
        <v>24</v>
      </c>
    </row>
    <row r="4" spans="1:5" x14ac:dyDescent="0.25">
      <c r="A4" t="s">
        <v>20</v>
      </c>
      <c r="B4">
        <v>174</v>
      </c>
      <c r="D4" t="s">
        <v>14</v>
      </c>
      <c r="E4">
        <v>53</v>
      </c>
    </row>
    <row r="5" spans="1:5" x14ac:dyDescent="0.25">
      <c r="A5" t="s">
        <v>20</v>
      </c>
      <c r="B5">
        <v>227</v>
      </c>
      <c r="D5" t="s">
        <v>14</v>
      </c>
      <c r="E5">
        <v>18</v>
      </c>
    </row>
    <row r="6" spans="1:5" x14ac:dyDescent="0.25">
      <c r="A6" t="s">
        <v>20</v>
      </c>
      <c r="B6">
        <v>220</v>
      </c>
      <c r="D6" t="s">
        <v>14</v>
      </c>
      <c r="E6">
        <v>44</v>
      </c>
    </row>
    <row r="7" spans="1:5" x14ac:dyDescent="0.25">
      <c r="A7" t="s">
        <v>20</v>
      </c>
      <c r="B7">
        <v>98</v>
      </c>
      <c r="D7" t="s">
        <v>14</v>
      </c>
      <c r="E7">
        <v>27</v>
      </c>
    </row>
    <row r="8" spans="1:5" x14ac:dyDescent="0.25">
      <c r="A8" t="s">
        <v>20</v>
      </c>
      <c r="B8">
        <v>100</v>
      </c>
      <c r="D8" t="s">
        <v>14</v>
      </c>
      <c r="E8">
        <v>55</v>
      </c>
    </row>
    <row r="9" spans="1:5" x14ac:dyDescent="0.25">
      <c r="A9" t="s">
        <v>20</v>
      </c>
      <c r="B9">
        <v>1249</v>
      </c>
      <c r="D9" t="s">
        <v>14</v>
      </c>
      <c r="E9">
        <v>200</v>
      </c>
    </row>
    <row r="10" spans="1:5" x14ac:dyDescent="0.25">
      <c r="A10" t="s">
        <v>20</v>
      </c>
      <c r="B10">
        <v>1396</v>
      </c>
      <c r="D10" t="s">
        <v>14</v>
      </c>
      <c r="E10">
        <v>452</v>
      </c>
    </row>
    <row r="11" spans="1:5" x14ac:dyDescent="0.25">
      <c r="A11" t="s">
        <v>20</v>
      </c>
      <c r="B11">
        <v>890</v>
      </c>
      <c r="D11" t="s">
        <v>14</v>
      </c>
      <c r="E11">
        <v>674</v>
      </c>
    </row>
    <row r="12" spans="1:5" x14ac:dyDescent="0.25">
      <c r="A12" t="s">
        <v>20</v>
      </c>
      <c r="B12">
        <v>142</v>
      </c>
      <c r="D12" t="s">
        <v>14</v>
      </c>
      <c r="E12">
        <v>558</v>
      </c>
    </row>
    <row r="13" spans="1:5" x14ac:dyDescent="0.25">
      <c r="A13" t="s">
        <v>20</v>
      </c>
      <c r="B13">
        <v>2673</v>
      </c>
      <c r="D13" t="s">
        <v>14</v>
      </c>
      <c r="E13">
        <v>15</v>
      </c>
    </row>
    <row r="14" spans="1:5" x14ac:dyDescent="0.25">
      <c r="A14" t="s">
        <v>20</v>
      </c>
      <c r="B14">
        <v>163</v>
      </c>
      <c r="D14" t="s">
        <v>14</v>
      </c>
      <c r="E14">
        <v>2307</v>
      </c>
    </row>
    <row r="15" spans="1:5" x14ac:dyDescent="0.25">
      <c r="A15" t="s">
        <v>20</v>
      </c>
      <c r="B15">
        <v>2220</v>
      </c>
      <c r="D15" t="s">
        <v>14</v>
      </c>
      <c r="E15">
        <v>88</v>
      </c>
    </row>
    <row r="16" spans="1:5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11FB8DAF-BB60-497F-A7C5-038BD2632475}">
            <xm:f>NOT(ISERROR(SEARCH( "canceled",A2)))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6" operator="containsText" id="{8224EBB9-78CF-4047-BD5A-F110ABDF545F}">
            <xm:f>NOT(ISERROR(SEARCH( "successful",A2)))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7" operator="containsText" id="{477756D8-F427-4227-99F6-CACFAE4A8036}">
            <xm:f>NOT(ISERROR(SEARCH( "Failed",A2)))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2E0E4B3C-69BF-4C8F-9156-FF6E9384567C}">
            <xm:f>NOT(ISERROR(SEARCH( "Live",A2)))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D2:D1047940 A2:A1048141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Sheet1</vt:lpstr>
      <vt:lpstr>Parent and Year</vt:lpstr>
      <vt:lpstr>Sheet4</vt:lpstr>
      <vt:lpstr>Crowdfunding</vt:lpstr>
      <vt:lpstr>Outcome Goals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Georgina Young</cp:lastModifiedBy>
  <dcterms:created xsi:type="dcterms:W3CDTF">2021-09-29T18:52:28Z</dcterms:created>
  <dcterms:modified xsi:type="dcterms:W3CDTF">2024-10-15T23:02:40Z</dcterms:modified>
</cp:coreProperties>
</file>