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共有ドライブ\精密農業チーム\temp\takeru.kano\現地計測関連\2023-24作_小麦\クマダ様圃場\個別データ\"/>
    </mc:Choice>
  </mc:AlternateContent>
  <xr:revisionPtr revIDLastSave="0" documentId="13_ncr:1_{C87D2CEA-E47F-4630-BEDD-526EEE7703D1}" xr6:coauthVersionLast="47" xr6:coauthVersionMax="47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Sheet1" sheetId="8" r:id="rId1"/>
    <sheet name="20240327" sheetId="1" r:id="rId2"/>
    <sheet name="20240401" sheetId="5" r:id="rId3"/>
    <sheet name="20240410" sheetId="6" r:id="rId4"/>
    <sheet name="20240415" sheetId="7" r:id="rId5"/>
    <sheet name="20240422" sheetId="9" r:id="rId6"/>
    <sheet name="20240430" sheetId="10" r:id="rId7"/>
    <sheet name="20240507" sheetId="11" r:id="rId8"/>
    <sheet name="20240514" sheetId="12" r:id="rId9"/>
    <sheet name="20240521" sheetId="13" r:id="rId10"/>
    <sheet name="20240529" sheetId="14" r:id="rId11"/>
    <sheet name="temp" sheetId="4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6" l="1"/>
  <c r="V7" i="7"/>
  <c r="V10" i="1"/>
  <c r="V8" i="1"/>
  <c r="V11" i="1"/>
  <c r="V9" i="1"/>
  <c r="V7" i="1"/>
  <c r="V6" i="1"/>
  <c r="V5" i="1"/>
  <c r="V4" i="1"/>
  <c r="V7" i="5"/>
  <c r="V11" i="5"/>
  <c r="V10" i="5"/>
  <c r="V9" i="5"/>
  <c r="V6" i="5"/>
  <c r="V5" i="5"/>
  <c r="V4" i="5"/>
  <c r="V11" i="6"/>
  <c r="V10" i="6"/>
  <c r="V9" i="6"/>
  <c r="V6" i="6"/>
  <c r="V5" i="6"/>
  <c r="V4" i="6"/>
  <c r="V11" i="7"/>
  <c r="V10" i="7"/>
  <c r="V9" i="7"/>
  <c r="V6" i="7"/>
  <c r="V5" i="7"/>
  <c r="V4" i="7"/>
  <c r="V11" i="9"/>
  <c r="V10" i="9"/>
  <c r="V9" i="9"/>
  <c r="V6" i="9"/>
  <c r="V5" i="9"/>
  <c r="V4" i="9"/>
  <c r="V5" i="10"/>
  <c r="V6" i="10"/>
  <c r="V14" i="10"/>
  <c r="V15" i="10"/>
  <c r="V16" i="10"/>
  <c r="V13" i="10"/>
  <c r="V12" i="10"/>
  <c r="V11" i="10"/>
  <c r="V10" i="10"/>
  <c r="V9" i="10"/>
  <c r="V4" i="10"/>
  <c r="V16" i="12"/>
  <c r="V15" i="12"/>
  <c r="V14" i="12"/>
  <c r="V13" i="12"/>
  <c r="V12" i="12"/>
  <c r="V11" i="12"/>
  <c r="V10" i="12"/>
  <c r="V9" i="12"/>
  <c r="V4" i="12"/>
  <c r="V9" i="13"/>
  <c r="V10" i="13"/>
  <c r="V11" i="13"/>
  <c r="V12" i="13"/>
  <c r="V13" i="13"/>
  <c r="V14" i="13"/>
  <c r="V15" i="13"/>
  <c r="V4" i="13"/>
  <c r="G33" i="14" l="1"/>
  <c r="G32" i="14"/>
  <c r="F32" i="14"/>
  <c r="E32" i="14"/>
  <c r="D32" i="14"/>
  <c r="C32" i="14"/>
  <c r="G31" i="14"/>
  <c r="F31" i="14"/>
  <c r="E31" i="14"/>
  <c r="D31" i="14"/>
  <c r="C31" i="14"/>
  <c r="G30" i="14"/>
  <c r="F30" i="14"/>
  <c r="E30" i="14"/>
  <c r="D30" i="14"/>
  <c r="C30" i="14"/>
  <c r="H16" i="14"/>
  <c r="U15" i="14"/>
  <c r="T15" i="14"/>
  <c r="S15" i="14"/>
  <c r="O15" i="14"/>
  <c r="N15" i="14"/>
  <c r="H15" i="14"/>
  <c r="U14" i="14"/>
  <c r="T14" i="14"/>
  <c r="S14" i="14"/>
  <c r="O14" i="14"/>
  <c r="N14" i="14"/>
  <c r="U13" i="14"/>
  <c r="T13" i="14"/>
  <c r="S13" i="14"/>
  <c r="O13" i="14"/>
  <c r="N13" i="14"/>
  <c r="U12" i="14"/>
  <c r="T12" i="14"/>
  <c r="S12" i="14"/>
  <c r="O12" i="14"/>
  <c r="N12" i="14"/>
  <c r="U11" i="14"/>
  <c r="T11" i="14"/>
  <c r="S11" i="14"/>
  <c r="O11" i="14"/>
  <c r="N11" i="14"/>
  <c r="U10" i="14"/>
  <c r="T10" i="14"/>
  <c r="S10" i="14"/>
  <c r="O10" i="14"/>
  <c r="N10" i="14"/>
  <c r="U9" i="14"/>
  <c r="T9" i="14"/>
  <c r="S9" i="14"/>
  <c r="O9" i="14"/>
  <c r="N9" i="14"/>
  <c r="O8" i="14"/>
  <c r="N8" i="14"/>
  <c r="U7" i="14"/>
  <c r="T7" i="14"/>
  <c r="S7" i="14"/>
  <c r="O7" i="14"/>
  <c r="N7" i="14"/>
  <c r="U6" i="14"/>
  <c r="T6" i="14"/>
  <c r="S6" i="14"/>
  <c r="O6" i="14"/>
  <c r="N6" i="14"/>
  <c r="U5" i="14"/>
  <c r="T5" i="14"/>
  <c r="S5" i="14"/>
  <c r="O5" i="14"/>
  <c r="N5" i="14"/>
  <c r="U4" i="14"/>
  <c r="T4" i="14"/>
  <c r="S4" i="14"/>
  <c r="O4" i="14"/>
  <c r="N4" i="14"/>
  <c r="M10" i="13"/>
  <c r="M12" i="13"/>
  <c r="M15" i="13" l="1"/>
  <c r="M14" i="13"/>
  <c r="M13" i="13"/>
  <c r="M11" i="13"/>
  <c r="M9" i="13"/>
  <c r="M4" i="13"/>
  <c r="G10" i="1" l="1"/>
  <c r="F10" i="1"/>
  <c r="E10" i="1"/>
  <c r="D10" i="1"/>
  <c r="C10" i="1"/>
  <c r="H10" i="1" s="1"/>
  <c r="G10" i="5"/>
  <c r="F10" i="5"/>
  <c r="E10" i="5"/>
  <c r="D10" i="5"/>
  <c r="C10" i="5"/>
  <c r="G10" i="12"/>
  <c r="F10" i="12"/>
  <c r="E10" i="12"/>
  <c r="D10" i="12"/>
  <c r="C10" i="12"/>
  <c r="G10" i="11"/>
  <c r="F10" i="11"/>
  <c r="E10" i="11"/>
  <c r="D10" i="11"/>
  <c r="C10" i="11"/>
  <c r="G10" i="10"/>
  <c r="F10" i="10"/>
  <c r="E10" i="10"/>
  <c r="D10" i="10"/>
  <c r="C10" i="10"/>
  <c r="G10" i="9"/>
  <c r="F10" i="9"/>
  <c r="E10" i="9"/>
  <c r="D10" i="9"/>
  <c r="C10" i="9"/>
  <c r="G10" i="7"/>
  <c r="F10" i="7"/>
  <c r="E10" i="7"/>
  <c r="D10" i="7"/>
  <c r="C10" i="7"/>
  <c r="H10" i="7" s="1"/>
  <c r="D10" i="6"/>
  <c r="E10" i="6"/>
  <c r="F10" i="6"/>
  <c r="G10" i="6"/>
  <c r="C10" i="6"/>
  <c r="H10" i="6" l="1"/>
  <c r="H10" i="9"/>
  <c r="H10" i="11"/>
  <c r="H10" i="5"/>
  <c r="H10" i="10"/>
  <c r="O14" i="13"/>
  <c r="O13" i="13"/>
  <c r="O12" i="13"/>
  <c r="O11" i="13"/>
  <c r="O9" i="13"/>
  <c r="O4" i="13"/>
  <c r="G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H16" i="13"/>
  <c r="U15" i="13"/>
  <c r="T15" i="13"/>
  <c r="S15" i="13"/>
  <c r="O15" i="13"/>
  <c r="N15" i="13"/>
  <c r="H15" i="13"/>
  <c r="U14" i="13"/>
  <c r="T14" i="13"/>
  <c r="S14" i="13"/>
  <c r="N14" i="13"/>
  <c r="U13" i="13"/>
  <c r="T13" i="13"/>
  <c r="S13" i="13"/>
  <c r="U12" i="13"/>
  <c r="T12" i="13"/>
  <c r="S12" i="13"/>
  <c r="U11" i="13"/>
  <c r="T11" i="13"/>
  <c r="S11" i="13"/>
  <c r="U10" i="13"/>
  <c r="T10" i="13"/>
  <c r="S10" i="13"/>
  <c r="O10" i="13"/>
  <c r="N10" i="13"/>
  <c r="U9" i="13"/>
  <c r="T9" i="13"/>
  <c r="S9" i="13"/>
  <c r="N9" i="13"/>
  <c r="U4" i="13"/>
  <c r="T4" i="13"/>
  <c r="S4" i="13"/>
  <c r="N11" i="13" l="1"/>
  <c r="N13" i="13"/>
  <c r="N12" i="13"/>
  <c r="N4" i="13"/>
  <c r="N16" i="12" l="1"/>
  <c r="O16" i="12"/>
  <c r="S16" i="12"/>
  <c r="T16" i="12"/>
  <c r="U16" i="12"/>
  <c r="G33" i="12" l="1"/>
  <c r="G32" i="12"/>
  <c r="F32" i="12"/>
  <c r="E32" i="12"/>
  <c r="D32" i="12"/>
  <c r="C32" i="12"/>
  <c r="G31" i="12"/>
  <c r="F31" i="12"/>
  <c r="E31" i="12"/>
  <c r="D31" i="12"/>
  <c r="C31" i="12"/>
  <c r="G30" i="12"/>
  <c r="F30" i="12"/>
  <c r="E30" i="12"/>
  <c r="D30" i="12"/>
  <c r="C30" i="12"/>
  <c r="H16" i="12"/>
  <c r="U15" i="12"/>
  <c r="T15" i="12"/>
  <c r="S15" i="12"/>
  <c r="O15" i="12"/>
  <c r="N15" i="12"/>
  <c r="H15" i="12"/>
  <c r="U14" i="12"/>
  <c r="T14" i="12"/>
  <c r="S14" i="12"/>
  <c r="O14" i="12"/>
  <c r="N14" i="12"/>
  <c r="U13" i="12"/>
  <c r="T13" i="12"/>
  <c r="S13" i="12"/>
  <c r="O13" i="12"/>
  <c r="N13" i="12"/>
  <c r="U12" i="12"/>
  <c r="T12" i="12"/>
  <c r="S12" i="12"/>
  <c r="O12" i="12"/>
  <c r="N12" i="12"/>
  <c r="U11" i="12"/>
  <c r="T11" i="12"/>
  <c r="S11" i="12"/>
  <c r="O11" i="12"/>
  <c r="N11" i="12"/>
  <c r="U10" i="12"/>
  <c r="T10" i="12"/>
  <c r="S10" i="12"/>
  <c r="O10" i="12"/>
  <c r="N10" i="12"/>
  <c r="U9" i="12"/>
  <c r="T9" i="12"/>
  <c r="S9" i="12"/>
  <c r="O9" i="12"/>
  <c r="N9" i="12"/>
  <c r="U4" i="12"/>
  <c r="T4" i="12"/>
  <c r="S4" i="12"/>
  <c r="O4" i="12"/>
  <c r="N4" i="12"/>
  <c r="U15" i="4"/>
  <c r="T15" i="4"/>
  <c r="S15" i="4"/>
  <c r="O15" i="4"/>
  <c r="N15" i="4"/>
  <c r="U14" i="4"/>
  <c r="T14" i="4"/>
  <c r="S14" i="4"/>
  <c r="O14" i="4"/>
  <c r="N14" i="4"/>
  <c r="U13" i="4"/>
  <c r="T13" i="4"/>
  <c r="S13" i="4"/>
  <c r="O13" i="4"/>
  <c r="N13" i="4"/>
  <c r="U12" i="4"/>
  <c r="T12" i="4"/>
  <c r="S12" i="4"/>
  <c r="O12" i="4"/>
  <c r="N12" i="4"/>
  <c r="D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C45" i="1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8" i="11"/>
  <c r="F48" i="11"/>
  <c r="E48" i="11"/>
  <c r="D48" i="11"/>
  <c r="C48" i="11"/>
  <c r="G47" i="11"/>
  <c r="F47" i="11"/>
  <c r="E47" i="11"/>
  <c r="D47" i="11"/>
  <c r="C47" i="11"/>
  <c r="G46" i="11"/>
  <c r="F46" i="11"/>
  <c r="E46" i="11"/>
  <c r="D46" i="11"/>
  <c r="C46" i="11"/>
  <c r="G45" i="11"/>
  <c r="F45" i="11"/>
  <c r="E45" i="11"/>
  <c r="D45" i="11"/>
  <c r="C45" i="11"/>
  <c r="G48" i="10"/>
  <c r="F48" i="10"/>
  <c r="E48" i="10"/>
  <c r="D48" i="10"/>
  <c r="C48" i="10"/>
  <c r="G47" i="10"/>
  <c r="F47" i="10"/>
  <c r="E47" i="10"/>
  <c r="D47" i="10"/>
  <c r="C47" i="10"/>
  <c r="G46" i="10"/>
  <c r="F46" i="10"/>
  <c r="E46" i="10"/>
  <c r="D46" i="10"/>
  <c r="C46" i="10"/>
  <c r="G45" i="10"/>
  <c r="F45" i="10"/>
  <c r="E45" i="10"/>
  <c r="D45" i="10"/>
  <c r="C45" i="10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8" i="7"/>
  <c r="F48" i="7"/>
  <c r="E48" i="7"/>
  <c r="D48" i="7"/>
  <c r="C48" i="7"/>
  <c r="G47" i="7"/>
  <c r="F47" i="7"/>
  <c r="E47" i="7"/>
  <c r="D47" i="7"/>
  <c r="C47" i="7"/>
  <c r="G46" i="7"/>
  <c r="F46" i="7"/>
  <c r="E46" i="7"/>
  <c r="D46" i="7"/>
  <c r="C46" i="7"/>
  <c r="G45" i="7"/>
  <c r="F45" i="7"/>
  <c r="E45" i="7"/>
  <c r="D45" i="7"/>
  <c r="C45" i="7"/>
  <c r="E30" i="11"/>
  <c r="F30" i="11"/>
  <c r="G30" i="11"/>
  <c r="D30" i="5"/>
  <c r="D31" i="5"/>
  <c r="D32" i="5"/>
  <c r="D33" i="5"/>
  <c r="C46" i="6"/>
  <c r="D46" i="6"/>
  <c r="E46" i="6"/>
  <c r="F46" i="6"/>
  <c r="G46" i="6"/>
  <c r="C47" i="6"/>
  <c r="D47" i="6"/>
  <c r="E47" i="6"/>
  <c r="F47" i="6"/>
  <c r="G47" i="6"/>
  <c r="C48" i="6"/>
  <c r="D48" i="6"/>
  <c r="E48" i="6"/>
  <c r="F48" i="6"/>
  <c r="G48" i="6"/>
  <c r="D45" i="6"/>
  <c r="E45" i="6"/>
  <c r="F45" i="6"/>
  <c r="G45" i="6"/>
  <c r="C45" i="6"/>
  <c r="U15" i="11"/>
  <c r="T15" i="11"/>
  <c r="S15" i="11"/>
  <c r="V15" i="11" s="1"/>
  <c r="O15" i="11"/>
  <c r="N15" i="11"/>
  <c r="N13" i="11"/>
  <c r="O12" i="11"/>
  <c r="U14" i="11"/>
  <c r="T14" i="11"/>
  <c r="S14" i="11"/>
  <c r="V14" i="11" s="1"/>
  <c r="O14" i="11"/>
  <c r="N14" i="11"/>
  <c r="U13" i="11"/>
  <c r="T13" i="11"/>
  <c r="S13" i="11"/>
  <c r="V13" i="11" s="1"/>
  <c r="U12" i="11"/>
  <c r="T12" i="11"/>
  <c r="S12" i="11"/>
  <c r="V12" i="11" s="1"/>
  <c r="C30" i="11"/>
  <c r="H16" i="11"/>
  <c r="H15" i="11"/>
  <c r="U11" i="11"/>
  <c r="T11" i="11"/>
  <c r="S11" i="11"/>
  <c r="O11" i="11"/>
  <c r="N11" i="11"/>
  <c r="U10" i="11"/>
  <c r="T10" i="11"/>
  <c r="S10" i="11"/>
  <c r="V10" i="11" s="1"/>
  <c r="O10" i="11"/>
  <c r="N10" i="11"/>
  <c r="U9" i="11"/>
  <c r="T9" i="11"/>
  <c r="S9" i="11"/>
  <c r="O9" i="11"/>
  <c r="N9" i="11"/>
  <c r="U4" i="11"/>
  <c r="T4" i="11"/>
  <c r="S4" i="11"/>
  <c r="O4" i="11"/>
  <c r="N4" i="11"/>
  <c r="H11" i="6"/>
  <c r="H9" i="6"/>
  <c r="H7" i="6"/>
  <c r="H5" i="6"/>
  <c r="H11" i="7"/>
  <c r="H9" i="7"/>
  <c r="H7" i="7"/>
  <c r="H6" i="7"/>
  <c r="H5" i="7"/>
  <c r="H11" i="9"/>
  <c r="H9" i="9"/>
  <c r="H7" i="9"/>
  <c r="H6" i="9"/>
  <c r="H5" i="9"/>
  <c r="H58" i="10"/>
  <c r="H57" i="10"/>
  <c r="H56" i="10"/>
  <c r="H51" i="10"/>
  <c r="H52" i="10"/>
  <c r="H53" i="10"/>
  <c r="H54" i="10"/>
  <c r="H50" i="10"/>
  <c r="H25" i="10"/>
  <c r="H20" i="10"/>
  <c r="H11" i="10"/>
  <c r="H9" i="10"/>
  <c r="H7" i="10"/>
  <c r="H6" i="10"/>
  <c r="H5" i="10"/>
  <c r="V4" i="11" l="1"/>
  <c r="V9" i="11"/>
  <c r="V11" i="11"/>
  <c r="H17" i="11"/>
  <c r="O13" i="11"/>
  <c r="N12" i="11"/>
  <c r="U13" i="10"/>
  <c r="T13" i="10"/>
  <c r="S13" i="10"/>
  <c r="N12" i="10"/>
  <c r="O12" i="10"/>
  <c r="S12" i="10"/>
  <c r="T12" i="10"/>
  <c r="U12" i="10"/>
  <c r="N13" i="10"/>
  <c r="O13" i="10"/>
  <c r="N14" i="10"/>
  <c r="O14" i="10"/>
  <c r="S14" i="10"/>
  <c r="T14" i="10"/>
  <c r="U14" i="10"/>
  <c r="N15" i="10"/>
  <c r="O15" i="10"/>
  <c r="S15" i="10"/>
  <c r="T15" i="10"/>
  <c r="U15" i="10"/>
  <c r="N16" i="10"/>
  <c r="O16" i="10"/>
  <c r="S16" i="10"/>
  <c r="T16" i="10"/>
  <c r="U16" i="10"/>
  <c r="G30" i="10"/>
  <c r="F30" i="10"/>
  <c r="E30" i="10"/>
  <c r="D30" i="10"/>
  <c r="C30" i="10"/>
  <c r="H16" i="10"/>
  <c r="H15" i="10"/>
  <c r="U11" i="10"/>
  <c r="T11" i="10"/>
  <c r="S11" i="10"/>
  <c r="O11" i="10"/>
  <c r="N11" i="10"/>
  <c r="U10" i="10"/>
  <c r="T10" i="10"/>
  <c r="S10" i="10"/>
  <c r="O10" i="10"/>
  <c r="N10" i="10"/>
  <c r="U9" i="10"/>
  <c r="T9" i="10"/>
  <c r="S9" i="10"/>
  <c r="O9" i="10"/>
  <c r="N9" i="10"/>
  <c r="U6" i="10"/>
  <c r="T6" i="10"/>
  <c r="S6" i="10"/>
  <c r="O6" i="10"/>
  <c r="N6" i="10"/>
  <c r="U5" i="10"/>
  <c r="T5" i="10"/>
  <c r="S5" i="10"/>
  <c r="O5" i="10"/>
  <c r="N5" i="10"/>
  <c r="U4" i="10"/>
  <c r="T4" i="10"/>
  <c r="S4" i="10"/>
  <c r="O4" i="10"/>
  <c r="N4" i="10"/>
  <c r="U11" i="4"/>
  <c r="T11" i="4"/>
  <c r="S11" i="4"/>
  <c r="U10" i="4"/>
  <c r="T10" i="4"/>
  <c r="S10" i="4"/>
  <c r="U9" i="4"/>
  <c r="T9" i="4"/>
  <c r="S9" i="4"/>
  <c r="U7" i="4"/>
  <c r="T7" i="4"/>
  <c r="S7" i="4"/>
  <c r="U6" i="4"/>
  <c r="T6" i="4"/>
  <c r="S6" i="4"/>
  <c r="U5" i="4"/>
  <c r="T5" i="4"/>
  <c r="S5" i="4"/>
  <c r="U4" i="4"/>
  <c r="T4" i="4"/>
  <c r="S4" i="4"/>
  <c r="U11" i="9"/>
  <c r="T11" i="9"/>
  <c r="S11" i="9"/>
  <c r="O11" i="9"/>
  <c r="U10" i="9"/>
  <c r="T10" i="9"/>
  <c r="S10" i="9"/>
  <c r="O10" i="9"/>
  <c r="U9" i="9"/>
  <c r="T9" i="9"/>
  <c r="S9" i="9"/>
  <c r="O9" i="9"/>
  <c r="U6" i="9"/>
  <c r="T6" i="9"/>
  <c r="S6" i="9"/>
  <c r="O6" i="9"/>
  <c r="U5" i="9"/>
  <c r="T5" i="9"/>
  <c r="S5" i="9"/>
  <c r="O5" i="9"/>
  <c r="U4" i="9"/>
  <c r="T4" i="9"/>
  <c r="S4" i="9"/>
  <c r="O4" i="9"/>
  <c r="G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E32" i="9"/>
  <c r="G31" i="9"/>
  <c r="F31" i="9"/>
  <c r="E31" i="9"/>
  <c r="D31" i="9"/>
  <c r="C31" i="9"/>
  <c r="G30" i="9"/>
  <c r="F30" i="9"/>
  <c r="E30" i="9"/>
  <c r="D30" i="9"/>
  <c r="C30" i="9"/>
  <c r="H16" i="9"/>
  <c r="H15" i="9"/>
  <c r="N11" i="9"/>
  <c r="N10" i="9"/>
  <c r="N9" i="9"/>
  <c r="N6" i="9"/>
  <c r="N5" i="9"/>
  <c r="N4" i="9"/>
  <c r="H15" i="4"/>
  <c r="H15" i="6"/>
  <c r="H15" i="7"/>
  <c r="U11" i="7"/>
  <c r="T11" i="7"/>
  <c r="S11" i="7"/>
  <c r="U10" i="7"/>
  <c r="T10" i="7"/>
  <c r="S10" i="7"/>
  <c r="U9" i="7"/>
  <c r="T9" i="7"/>
  <c r="S9" i="7"/>
  <c r="U7" i="7"/>
  <c r="T7" i="7"/>
  <c r="S7" i="7"/>
  <c r="U6" i="7"/>
  <c r="T6" i="7"/>
  <c r="S6" i="7"/>
  <c r="U5" i="7"/>
  <c r="T5" i="7"/>
  <c r="S5" i="7"/>
  <c r="U4" i="7"/>
  <c r="T4" i="7"/>
  <c r="S4" i="7"/>
  <c r="U11" i="6"/>
  <c r="T11" i="6"/>
  <c r="S11" i="6"/>
  <c r="U10" i="6"/>
  <c r="T10" i="6"/>
  <c r="S10" i="6"/>
  <c r="U9" i="6"/>
  <c r="T9" i="6"/>
  <c r="S9" i="6"/>
  <c r="U7" i="6"/>
  <c r="T7" i="6"/>
  <c r="S7" i="6"/>
  <c r="U6" i="6"/>
  <c r="T6" i="6"/>
  <c r="S6" i="6"/>
  <c r="U5" i="6"/>
  <c r="T5" i="6"/>
  <c r="S5" i="6"/>
  <c r="U4" i="6"/>
  <c r="T4" i="6"/>
  <c r="S4" i="6"/>
  <c r="U11" i="5"/>
  <c r="T11" i="5"/>
  <c r="S11" i="5"/>
  <c r="U10" i="5"/>
  <c r="T10" i="5"/>
  <c r="S10" i="5"/>
  <c r="U9" i="5"/>
  <c r="T9" i="5"/>
  <c r="S9" i="5"/>
  <c r="U7" i="5"/>
  <c r="T7" i="5"/>
  <c r="S7" i="5"/>
  <c r="U6" i="5"/>
  <c r="T6" i="5"/>
  <c r="S6" i="5"/>
  <c r="U5" i="5"/>
  <c r="T5" i="5"/>
  <c r="S5" i="5"/>
  <c r="U4" i="5"/>
  <c r="T4" i="5"/>
  <c r="S4" i="5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S5" i="1"/>
  <c r="S6" i="1"/>
  <c r="S7" i="1"/>
  <c r="S8" i="1"/>
  <c r="S9" i="1"/>
  <c r="S10" i="1"/>
  <c r="S11" i="1"/>
  <c r="S4" i="1"/>
  <c r="D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33" i="5"/>
  <c r="F33" i="5"/>
  <c r="E33" i="5"/>
  <c r="C33" i="5"/>
  <c r="G32" i="5"/>
  <c r="F32" i="5"/>
  <c r="E32" i="5"/>
  <c r="C32" i="5"/>
  <c r="G31" i="5"/>
  <c r="F31" i="5"/>
  <c r="E31" i="5"/>
  <c r="C31" i="5"/>
  <c r="G30" i="5"/>
  <c r="F30" i="5"/>
  <c r="E30" i="5"/>
  <c r="C30" i="5"/>
  <c r="C33" i="6"/>
  <c r="D33" i="6"/>
  <c r="E33" i="6"/>
  <c r="F33" i="6"/>
  <c r="G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33" i="7"/>
  <c r="G32" i="7"/>
  <c r="F32" i="7"/>
  <c r="E32" i="7"/>
  <c r="D32" i="7"/>
  <c r="C32" i="7"/>
  <c r="G31" i="7"/>
  <c r="F31" i="7"/>
  <c r="E31" i="7"/>
  <c r="D31" i="7"/>
  <c r="C31" i="7"/>
  <c r="D30" i="7"/>
  <c r="E30" i="7"/>
  <c r="F30" i="7"/>
  <c r="G30" i="7"/>
  <c r="C30" i="7"/>
  <c r="C9" i="1"/>
  <c r="H16" i="7"/>
  <c r="H17" i="7" s="1"/>
  <c r="O11" i="7"/>
  <c r="N11" i="7"/>
  <c r="O10" i="7"/>
  <c r="N10" i="7"/>
  <c r="O9" i="7"/>
  <c r="N9" i="7"/>
  <c r="O7" i="7"/>
  <c r="N7" i="7"/>
  <c r="O6" i="7"/>
  <c r="N6" i="7"/>
  <c r="O5" i="7"/>
  <c r="N5" i="7"/>
  <c r="O4" i="7"/>
  <c r="N4" i="7"/>
  <c r="H16" i="5"/>
  <c r="H17" i="5" s="1"/>
  <c r="H16" i="6"/>
  <c r="H17" i="6" s="1"/>
  <c r="O11" i="6"/>
  <c r="N11" i="6"/>
  <c r="O10" i="6"/>
  <c r="N10" i="6"/>
  <c r="O9" i="6"/>
  <c r="N9" i="6"/>
  <c r="O7" i="6"/>
  <c r="N7" i="6"/>
  <c r="O6" i="6"/>
  <c r="N6" i="6"/>
  <c r="O5" i="6"/>
  <c r="N5" i="6"/>
  <c r="O4" i="6"/>
  <c r="N4" i="6"/>
  <c r="O11" i="5"/>
  <c r="N11" i="5"/>
  <c r="O10" i="5"/>
  <c r="N10" i="5"/>
  <c r="O9" i="5"/>
  <c r="N9" i="5"/>
  <c r="O7" i="5"/>
  <c r="N7" i="5"/>
  <c r="O6" i="5"/>
  <c r="N6" i="5"/>
  <c r="O5" i="5"/>
  <c r="N5" i="5"/>
  <c r="O4" i="5"/>
  <c r="N4" i="5"/>
  <c r="C53" i="1"/>
  <c r="C52" i="1" s="1"/>
  <c r="C51" i="1" s="1"/>
  <c r="H16" i="1"/>
  <c r="H16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H17" i="9" l="1"/>
  <c r="H17" i="10"/>
  <c r="H30" i="10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加納 多佳留</author>
  </authors>
  <commentList>
    <comment ref="E27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加納 多佳留:</t>
        </r>
        <r>
          <rPr>
            <sz val="9"/>
            <color indexed="81"/>
            <rFont val="MS P ゴシック"/>
            <family val="3"/>
            <charset val="128"/>
          </rPr>
          <t xml:space="preserve">
縦半分に割れ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加納 多佳留</author>
  </authors>
  <commentList>
    <comment ref="L7" authorId="0" shapeId="0" xr:uid="{00000000-0006-0000-0400-000001000000}">
      <text>
        <r>
          <rPr>
            <b/>
            <sz val="9"/>
            <color indexed="81"/>
            <rFont val="MS P ゴシック"/>
            <family val="3"/>
            <charset val="128"/>
          </rPr>
          <t>加納 多佳留:</t>
        </r>
        <r>
          <rPr>
            <sz val="9"/>
            <color indexed="81"/>
            <rFont val="MS P ゴシック"/>
            <family val="3"/>
            <charset val="128"/>
          </rPr>
          <t xml:space="preserve">
1枚のみ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加納 多佳留</author>
  </authors>
  <commentList>
    <comment ref="L6" authorId="0" shapeId="0" xr:uid="{00000000-0006-0000-0500-000001000000}">
      <text>
        <r>
          <rPr>
            <b/>
            <sz val="9"/>
            <color indexed="81"/>
            <rFont val="MS P ゴシック"/>
            <family val="3"/>
            <charset val="128"/>
          </rPr>
          <t>加納 多佳留:</t>
        </r>
        <r>
          <rPr>
            <sz val="9"/>
            <color indexed="81"/>
            <rFont val="MS P ゴシック"/>
            <family val="3"/>
            <charset val="128"/>
          </rPr>
          <t xml:space="preserve">
1枚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加納 多佳留</author>
  </authors>
  <commentList>
    <comment ref="L6" authorId="0" shapeId="0" xr:uid="{00000000-0006-0000-0600-000001000000}">
      <text>
        <r>
          <rPr>
            <b/>
            <sz val="9"/>
            <color indexed="81"/>
            <rFont val="MS P ゴシック"/>
            <family val="3"/>
            <charset val="128"/>
          </rPr>
          <t>加納 多佳留:</t>
        </r>
        <r>
          <rPr>
            <sz val="9"/>
            <color indexed="81"/>
            <rFont val="MS P ゴシック"/>
            <family val="3"/>
            <charset val="128"/>
          </rPr>
          <t xml:space="preserve">
1枚</t>
        </r>
      </text>
    </comment>
  </commentList>
</comments>
</file>

<file path=xl/sharedStrings.xml><?xml version="1.0" encoding="utf-8"?>
<sst xmlns="http://schemas.openxmlformats.org/spreadsheetml/2006/main" count="1006" uniqueCount="61">
  <si>
    <t>A1</t>
    <phoneticPr fontId="1"/>
  </si>
  <si>
    <t>草丈(mm)</t>
    <rPh sb="0" eb="2">
      <t>クサタケ</t>
    </rPh>
    <phoneticPr fontId="1"/>
  </si>
  <si>
    <t>茎数</t>
    <rPh sb="0" eb="2">
      <t>クキスウ</t>
    </rPh>
    <phoneticPr fontId="1"/>
  </si>
  <si>
    <t>葉数</t>
    <rPh sb="0" eb="2">
      <t>ヨウスウ</t>
    </rPh>
    <phoneticPr fontId="1"/>
  </si>
  <si>
    <t>穂長(mm)</t>
    <rPh sb="0" eb="2">
      <t>ホチョウ</t>
    </rPh>
    <phoneticPr fontId="1"/>
  </si>
  <si>
    <t>A2</t>
  </si>
  <si>
    <t>A3</t>
  </si>
  <si>
    <t>A4</t>
  </si>
  <si>
    <t>A5</t>
  </si>
  <si>
    <t>average</t>
    <phoneticPr fontId="1"/>
  </si>
  <si>
    <t>採取区画</t>
    <rPh sb="0" eb="2">
      <t>サイシュ</t>
    </rPh>
    <rPh sb="2" eb="4">
      <t>クカク</t>
    </rPh>
    <phoneticPr fontId="1"/>
  </si>
  <si>
    <t>葉面積</t>
    <rPh sb="0" eb="3">
      <t>ヨウメンセキ</t>
    </rPh>
    <phoneticPr fontId="1"/>
  </si>
  <si>
    <t>葉身1</t>
    <rPh sb="0" eb="2">
      <t>ヨウシン</t>
    </rPh>
    <phoneticPr fontId="1"/>
  </si>
  <si>
    <t>葉身2</t>
    <rPh sb="0" eb="2">
      <t>ヨウシン</t>
    </rPh>
    <phoneticPr fontId="1"/>
  </si>
  <si>
    <t>葉身3</t>
    <rPh sb="0" eb="2">
      <t>ヨウシン</t>
    </rPh>
    <phoneticPr fontId="1"/>
  </si>
  <si>
    <t>葉身4</t>
    <rPh sb="0" eb="2">
      <t>ヨウシン</t>
    </rPh>
    <phoneticPr fontId="1"/>
  </si>
  <si>
    <t>葉身5</t>
    <rPh sb="0" eb="2">
      <t>ヨウシン</t>
    </rPh>
    <phoneticPr fontId="1"/>
  </si>
  <si>
    <t>葉鞘</t>
    <rPh sb="0" eb="2">
      <t>ヨウショウ</t>
    </rPh>
    <phoneticPr fontId="1"/>
  </si>
  <si>
    <t>節</t>
    <rPh sb="0" eb="1">
      <t>セツ</t>
    </rPh>
    <phoneticPr fontId="1"/>
  </si>
  <si>
    <t>穂</t>
    <rPh sb="0" eb="1">
      <t>ホ</t>
    </rPh>
    <phoneticPr fontId="1"/>
  </si>
  <si>
    <t>生体重(g)</t>
    <rPh sb="0" eb="3">
      <t>セイタイジュウ</t>
    </rPh>
    <phoneticPr fontId="1"/>
  </si>
  <si>
    <t>乾物重(g)</t>
    <rPh sb="0" eb="3">
      <t>カンブツジュウ</t>
    </rPh>
    <phoneticPr fontId="1"/>
  </si>
  <si>
    <t>乾物率</t>
    <rPh sb="0" eb="3">
      <t>カンブツリツ</t>
    </rPh>
    <phoneticPr fontId="1"/>
  </si>
  <si>
    <t>乾物率(%)</t>
    <rPh sb="0" eb="3">
      <t>カンブツリツ</t>
    </rPh>
    <phoneticPr fontId="1"/>
  </si>
  <si>
    <t>節位置</t>
    <rPh sb="0" eb="1">
      <t>セツ</t>
    </rPh>
    <rPh sb="1" eb="3">
      <t>イチ</t>
    </rPh>
    <phoneticPr fontId="1"/>
  </si>
  <si>
    <t>籾当たり重量</t>
    <rPh sb="0" eb="2">
      <t>モミア</t>
    </rPh>
    <rPh sb="4" eb="6">
      <t>ジュウリョウ</t>
    </rPh>
    <phoneticPr fontId="1"/>
  </si>
  <si>
    <t>止葉付け根までの長さ</t>
    <rPh sb="0" eb="2">
      <t>トメバ</t>
    </rPh>
    <rPh sb="2" eb="3">
      <t>ツ</t>
    </rPh>
    <rPh sb="4" eb="5">
      <t>ネ</t>
    </rPh>
    <rPh sb="8" eb="9">
      <t>ナガ</t>
    </rPh>
    <phoneticPr fontId="1"/>
  </si>
  <si>
    <t>穂乾物重(g)</t>
    <rPh sb="0" eb="1">
      <t>ホ</t>
    </rPh>
    <rPh sb="1" eb="3">
      <t>カンブツ</t>
    </rPh>
    <rPh sb="3" eb="4">
      <t>ジュウ</t>
    </rPh>
    <phoneticPr fontId="1"/>
  </si>
  <si>
    <t>total</t>
    <phoneticPr fontId="1"/>
  </si>
  <si>
    <t>穂首</t>
    <rPh sb="0" eb="2">
      <t>ホクビ</t>
    </rPh>
    <phoneticPr fontId="1"/>
  </si>
  <si>
    <t>葉鞘頂点
位置</t>
    <rPh sb="0" eb="2">
      <t>ヨウショウ</t>
    </rPh>
    <rPh sb="2" eb="4">
      <t>チョウテン</t>
    </rPh>
    <rPh sb="5" eb="7">
      <t>イチ</t>
    </rPh>
    <phoneticPr fontId="1"/>
  </si>
  <si>
    <t>稈長</t>
    <rPh sb="0" eb="2">
      <t>カンチョウ</t>
    </rPh>
    <phoneticPr fontId="1"/>
  </si>
  <si>
    <t>葉面積
(黄化含む)</t>
    <rPh sb="0" eb="3">
      <t>ヨウメンセキ</t>
    </rPh>
    <rPh sb="5" eb="8">
      <t>オウカフク</t>
    </rPh>
    <phoneticPr fontId="1"/>
  </si>
  <si>
    <t>有効面積率</t>
    <rPh sb="0" eb="5">
      <t>ユウコウメンセキリツ</t>
    </rPh>
    <phoneticPr fontId="1"/>
  </si>
  <si>
    <t>C(%)</t>
    <phoneticPr fontId="1"/>
  </si>
  <si>
    <t>N(%)</t>
    <phoneticPr fontId="1"/>
  </si>
  <si>
    <t>H(%)</t>
    <phoneticPr fontId="1"/>
  </si>
  <si>
    <t>C(mg)</t>
    <phoneticPr fontId="1"/>
  </si>
  <si>
    <t>H(mg)</t>
    <phoneticPr fontId="1"/>
  </si>
  <si>
    <t>N(mg)</t>
    <phoneticPr fontId="1"/>
  </si>
  <si>
    <t>葉長
mm</t>
    <rPh sb="0" eb="2">
      <t>ヨウチョウ</t>
    </rPh>
    <phoneticPr fontId="1"/>
  </si>
  <si>
    <t>葉幅
mm</t>
    <rPh sb="0" eb="2">
      <t>ヨウフク</t>
    </rPh>
    <phoneticPr fontId="1"/>
  </si>
  <si>
    <t>葉面積
(緑色)
mm^2</t>
    <rPh sb="0" eb="3">
      <t>ヨウメンセキ</t>
    </rPh>
    <rPh sb="5" eb="7">
      <t>リョクショク</t>
    </rPh>
    <phoneticPr fontId="1"/>
  </si>
  <si>
    <t>葉長×葉幅
mm^2</t>
    <rPh sb="0" eb="2">
      <t>ヨウチョウ</t>
    </rPh>
    <rPh sb="3" eb="5">
      <t>ヨウフク</t>
    </rPh>
    <phoneticPr fontId="1"/>
  </si>
  <si>
    <t>葉全体面積
(黄化含む)</t>
    <rPh sb="0" eb="1">
      <t>ハ</t>
    </rPh>
    <rPh sb="1" eb="3">
      <t>ゼンタイ</t>
    </rPh>
    <rPh sb="3" eb="5">
      <t>メンセキ</t>
    </rPh>
    <rPh sb="7" eb="10">
      <t>オウカフク</t>
    </rPh>
    <phoneticPr fontId="1"/>
  </si>
  <si>
    <t>子実</t>
    <rPh sb="0" eb="2">
      <t>シジツ</t>
    </rPh>
    <phoneticPr fontId="1"/>
  </si>
  <si>
    <t>籾</t>
    <rPh sb="0" eb="1">
      <t>モミ</t>
    </rPh>
    <phoneticPr fontId="1"/>
  </si>
  <si>
    <t>穂軸</t>
    <rPh sb="0" eb="1">
      <t>ホ</t>
    </rPh>
    <rPh sb="1" eb="2">
      <t>ジク</t>
    </rPh>
    <phoneticPr fontId="1"/>
  </si>
  <si>
    <t>105穂サ外</t>
    <rPh sb="3" eb="4">
      <t>ホ</t>
    </rPh>
    <rPh sb="5" eb="6">
      <t>ガイ</t>
    </rPh>
    <phoneticPr fontId="1"/>
  </si>
  <si>
    <t>80穂サ外</t>
    <rPh sb="2" eb="3">
      <t>ホ</t>
    </rPh>
    <rPh sb="4" eb="5">
      <t>ガイ</t>
    </rPh>
    <phoneticPr fontId="1"/>
  </si>
  <si>
    <t>段数</t>
    <phoneticPr fontId="1"/>
  </si>
  <si>
    <t>105℃</t>
    <phoneticPr fontId="1"/>
  </si>
  <si>
    <t>80℃</t>
    <phoneticPr fontId="1"/>
  </si>
  <si>
    <t>105℃,3穂</t>
    <rPh sb="6" eb="7">
      <t>ホ</t>
    </rPh>
    <phoneticPr fontId="1"/>
  </si>
  <si>
    <t>穂サ外1</t>
    <rPh sb="0" eb="1">
      <t>ホ</t>
    </rPh>
    <rPh sb="2" eb="3">
      <t>ガイ</t>
    </rPh>
    <phoneticPr fontId="1"/>
  </si>
  <si>
    <t>穂サ外2</t>
    <rPh sb="0" eb="1">
      <t>ホ</t>
    </rPh>
    <rPh sb="2" eb="3">
      <t>ガイ</t>
    </rPh>
    <phoneticPr fontId="1"/>
  </si>
  <si>
    <t>11本</t>
    <rPh sb="2" eb="3">
      <t>ホン</t>
    </rPh>
    <phoneticPr fontId="1"/>
  </si>
  <si>
    <t>10本</t>
    <rPh sb="2" eb="3">
      <t>ホン</t>
    </rPh>
    <phoneticPr fontId="1"/>
  </si>
  <si>
    <t>葉面積(cm2)</t>
    <rPh sb="0" eb="3">
      <t>ヨウメンセキ</t>
    </rPh>
    <phoneticPr fontId="1"/>
  </si>
  <si>
    <t>計測日</t>
    <rPh sb="0" eb="2">
      <t>ケイソク</t>
    </rPh>
    <rPh sb="2" eb="3">
      <t>ビ</t>
    </rPh>
    <phoneticPr fontId="1"/>
  </si>
  <si>
    <t>C/N比</t>
    <rPh sb="3" eb="4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</si>
</sst>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2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177" fontId="0" fillId="0" borderId="19" xfId="0" applyNumberFormat="1" applyBorder="1">
      <alignment vertical="center"/>
    </xf>
    <xf numFmtId="9" fontId="0" fillId="0" borderId="20" xfId="0" applyNumberFormat="1" applyBorder="1">
      <alignment vertical="center"/>
    </xf>
    <xf numFmtId="9" fontId="0" fillId="0" borderId="22" xfId="0" applyNumberFormat="1" applyBorder="1">
      <alignment vertical="center"/>
    </xf>
    <xf numFmtId="177" fontId="0" fillId="0" borderId="24" xfId="0" applyNumberFormat="1" applyBorder="1">
      <alignment vertical="center"/>
    </xf>
    <xf numFmtId="9" fontId="0" fillId="0" borderId="25" xfId="0" applyNumberFormat="1" applyBorder="1">
      <alignment vertical="center"/>
    </xf>
    <xf numFmtId="0" fontId="0" fillId="0" borderId="16" xfId="0" applyBorder="1">
      <alignment vertical="center"/>
    </xf>
    <xf numFmtId="176" fontId="0" fillId="0" borderId="27" xfId="0" applyNumberFormat="1" applyBorder="1">
      <alignment vertical="center"/>
    </xf>
    <xf numFmtId="176" fontId="0" fillId="0" borderId="24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44" xfId="0" applyBorder="1">
      <alignment vertical="center"/>
    </xf>
    <xf numFmtId="9" fontId="0" fillId="0" borderId="28" xfId="0" applyNumberFormat="1" applyBorder="1">
      <alignment vertical="center"/>
    </xf>
    <xf numFmtId="9" fontId="0" fillId="0" borderId="3" xfId="0" applyNumberFormat="1" applyBorder="1">
      <alignment vertical="center"/>
    </xf>
    <xf numFmtId="9" fontId="0" fillId="0" borderId="29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0" fillId="0" borderId="31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176" fontId="0" fillId="0" borderId="13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26" xfId="0" applyNumberFormat="1" applyBorder="1">
      <alignment vertical="center"/>
    </xf>
    <xf numFmtId="176" fontId="0" fillId="0" borderId="47" xfId="0" applyNumberFormat="1" applyBorder="1">
      <alignment vertical="center"/>
    </xf>
    <xf numFmtId="176" fontId="0" fillId="0" borderId="31" xfId="0" applyNumberFormat="1" applyBorder="1">
      <alignment vertical="center"/>
    </xf>
    <xf numFmtId="176" fontId="0" fillId="0" borderId="48" xfId="0" applyNumberFormat="1" applyBorder="1">
      <alignment vertical="center"/>
    </xf>
    <xf numFmtId="176" fontId="0" fillId="0" borderId="43" xfId="0" applyNumberFormat="1" applyBorder="1">
      <alignment vertical="center"/>
    </xf>
    <xf numFmtId="176" fontId="0" fillId="0" borderId="49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32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22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25" xfId="0" applyNumberFormat="1" applyBorder="1">
      <alignment vertical="center"/>
    </xf>
    <xf numFmtId="2" fontId="0" fillId="0" borderId="26" xfId="0" applyNumberFormat="1" applyBorder="1">
      <alignment vertical="center"/>
    </xf>
    <xf numFmtId="2" fontId="0" fillId="0" borderId="19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0" borderId="1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27" xfId="0" applyNumberFormat="1" applyBorder="1">
      <alignment vertical="center"/>
    </xf>
    <xf numFmtId="2" fontId="0" fillId="0" borderId="24" xfId="0" applyNumberFormat="1" applyBorder="1">
      <alignment vertical="center"/>
    </xf>
    <xf numFmtId="2" fontId="0" fillId="0" borderId="29" xfId="0" applyNumberFormat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47" xfId="0" applyBorder="1">
      <alignment vertical="center"/>
    </xf>
    <xf numFmtId="0" fontId="0" fillId="2" borderId="19" xfId="0" applyFill="1" applyBorder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'20240327'!$C$30:$C$34</c:f>
              <c:numCache>
                <c:formatCode>General</c:formatCode>
                <c:ptCount val="5"/>
                <c:pt idx="0">
                  <c:v>1989</c:v>
                </c:pt>
                <c:pt idx="1">
                  <c:v>4256</c:v>
                </c:pt>
                <c:pt idx="2">
                  <c:v>4208</c:v>
                </c:pt>
                <c:pt idx="3">
                  <c:v>2772</c:v>
                </c:pt>
              </c:numCache>
            </c:numRef>
          </c:xVal>
          <c:yVal>
            <c:numRef>
              <c:f>'20240327'!$C$35:$C$39</c:f>
              <c:numCache>
                <c:formatCode>General</c:formatCode>
                <c:ptCount val="5"/>
                <c:pt idx="0">
                  <c:v>1296</c:v>
                </c:pt>
                <c:pt idx="1">
                  <c:v>3495</c:v>
                </c:pt>
                <c:pt idx="2">
                  <c:v>3178</c:v>
                </c:pt>
                <c:pt idx="3">
                  <c:v>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A-4B37-A095-07AE4374A4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'20240327'!$D$30:$D$34</c:f>
              <c:numCache>
                <c:formatCode>General</c:formatCode>
                <c:ptCount val="5"/>
                <c:pt idx="0">
                  <c:v>1248</c:v>
                </c:pt>
                <c:pt idx="1">
                  <c:v>3632</c:v>
                </c:pt>
                <c:pt idx="2">
                  <c:v>4275</c:v>
                </c:pt>
                <c:pt idx="3">
                  <c:v>2556</c:v>
                </c:pt>
                <c:pt idx="4">
                  <c:v>1770</c:v>
                </c:pt>
              </c:numCache>
            </c:numRef>
          </c:xVal>
          <c:yVal>
            <c:numRef>
              <c:f>'20240327'!$D$35:$D$39</c:f>
              <c:numCache>
                <c:formatCode>General</c:formatCode>
                <c:ptCount val="5"/>
                <c:pt idx="1">
                  <c:v>2756</c:v>
                </c:pt>
                <c:pt idx="2">
                  <c:v>3432</c:v>
                </c:pt>
                <c:pt idx="3">
                  <c:v>2248</c:v>
                </c:pt>
                <c:pt idx="4">
                  <c:v>1718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4B37-A095-07AE4374A4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'20240327'!$E$30:$E$34</c:f>
              <c:numCache>
                <c:formatCode>General</c:formatCode>
                <c:ptCount val="5"/>
                <c:pt idx="0">
                  <c:v>1750</c:v>
                </c:pt>
                <c:pt idx="1">
                  <c:v>3240</c:v>
                </c:pt>
                <c:pt idx="2">
                  <c:v>4288</c:v>
                </c:pt>
                <c:pt idx="3">
                  <c:v>3066</c:v>
                </c:pt>
              </c:numCache>
            </c:numRef>
          </c:xVal>
          <c:yVal>
            <c:numRef>
              <c:f>'20240327'!$E$35:$E$39</c:f>
              <c:numCache>
                <c:formatCode>General</c:formatCode>
                <c:ptCount val="5"/>
                <c:pt idx="0">
                  <c:v>758</c:v>
                </c:pt>
                <c:pt idx="1">
                  <c:v>2639</c:v>
                </c:pt>
                <c:pt idx="2">
                  <c:v>3352</c:v>
                </c:pt>
                <c:pt idx="3">
                  <c:v>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A-4B37-A095-07AE4374A4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'20240327'!$F$30:$F$34</c:f>
              <c:numCache>
                <c:formatCode>General</c:formatCode>
                <c:ptCount val="5"/>
                <c:pt idx="0">
                  <c:v>1308</c:v>
                </c:pt>
                <c:pt idx="1">
                  <c:v>3346</c:v>
                </c:pt>
                <c:pt idx="2">
                  <c:v>4230</c:v>
                </c:pt>
                <c:pt idx="3">
                  <c:v>2964</c:v>
                </c:pt>
              </c:numCache>
            </c:numRef>
          </c:xVal>
          <c:yVal>
            <c:numRef>
              <c:f>'20240327'!$F$35:$F$39</c:f>
              <c:numCache>
                <c:formatCode>General</c:formatCode>
                <c:ptCount val="5"/>
                <c:pt idx="0">
                  <c:v>669</c:v>
                </c:pt>
                <c:pt idx="1">
                  <c:v>3039</c:v>
                </c:pt>
                <c:pt idx="2">
                  <c:v>3509</c:v>
                </c:pt>
                <c:pt idx="3">
                  <c:v>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A-4B37-A095-07AE4374A4A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'20240327'!$G$30:$G$34</c:f>
              <c:numCache>
                <c:formatCode>General</c:formatCode>
                <c:ptCount val="5"/>
                <c:pt idx="0">
                  <c:v>2482</c:v>
                </c:pt>
                <c:pt idx="1">
                  <c:v>4420</c:v>
                </c:pt>
                <c:pt idx="2">
                  <c:v>4471</c:v>
                </c:pt>
                <c:pt idx="3">
                  <c:v>2940</c:v>
                </c:pt>
              </c:numCache>
            </c:numRef>
          </c:xVal>
          <c:yVal>
            <c:numRef>
              <c:f>'20240327'!$G$35:$G$39</c:f>
              <c:numCache>
                <c:formatCode>General</c:formatCode>
                <c:ptCount val="5"/>
                <c:pt idx="0">
                  <c:v>1340</c:v>
                </c:pt>
                <c:pt idx="1">
                  <c:v>3621</c:v>
                </c:pt>
                <c:pt idx="2">
                  <c:v>3561.99999999999</c:v>
                </c:pt>
                <c:pt idx="3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CA-4B37-A095-07AE4374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09328"/>
        <c:axId val="1619109808"/>
      </c:scatterChart>
      <c:valAx>
        <c:axId val="16191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109808"/>
        <c:crosses val="autoZero"/>
        <c:crossBetween val="midCat"/>
      </c:valAx>
      <c:valAx>
        <c:axId val="16191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1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'20240410'!$V$3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'20240410'!$K$4:$K$11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'20240410'!$V$4:$V$11</c:f>
              <c:numCache>
                <c:formatCode>0.0</c:formatCode>
                <c:ptCount val="8"/>
                <c:pt idx="0">
                  <c:v>11.450261780104713</c:v>
                </c:pt>
                <c:pt idx="1">
                  <c:v>14.224422442244228</c:v>
                </c:pt>
                <c:pt idx="2">
                  <c:v>13.399361022364218</c:v>
                </c:pt>
                <c:pt idx="3">
                  <c:v>16.190661478599225</c:v>
                </c:pt>
                <c:pt idx="5">
                  <c:v>41.722772277227712</c:v>
                </c:pt>
                <c:pt idx="6">
                  <c:v>48.816091954022987</c:v>
                </c:pt>
                <c:pt idx="7">
                  <c:v>16.004545454545454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3-4B9A-B86A-9995DDE51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'20240415'!$C$30:$C$34</c:f>
              <c:numCache>
                <c:formatCode>General</c:formatCode>
                <c:ptCount val="5"/>
                <c:pt idx="0">
                  <c:v>3510</c:v>
                </c:pt>
                <c:pt idx="1">
                  <c:v>3872</c:v>
                </c:pt>
                <c:pt idx="2">
                  <c:v>4288</c:v>
                </c:pt>
              </c:numCache>
            </c:numRef>
          </c:xVal>
          <c:yVal>
            <c:numRef>
              <c:f>'20240415'!$C$35:$C$39</c:f>
              <c:numCache>
                <c:formatCode>General</c:formatCode>
                <c:ptCount val="5"/>
                <c:pt idx="0">
                  <c:v>2657</c:v>
                </c:pt>
                <c:pt idx="1">
                  <c:v>2390</c:v>
                </c:pt>
                <c:pt idx="2">
                  <c:v>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6-44B7-9984-F6CB312C0D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'20240415'!$D$30:$D$34</c:f>
              <c:numCache>
                <c:formatCode>General</c:formatCode>
                <c:ptCount val="5"/>
                <c:pt idx="0">
                  <c:v>4218</c:v>
                </c:pt>
                <c:pt idx="1">
                  <c:v>5544</c:v>
                </c:pt>
                <c:pt idx="2">
                  <c:v>4320</c:v>
                </c:pt>
              </c:numCache>
            </c:numRef>
          </c:xVal>
          <c:yVal>
            <c:numRef>
              <c:f>'20240415'!$D$35:$D$39</c:f>
              <c:numCache>
                <c:formatCode>General</c:formatCode>
                <c:ptCount val="5"/>
                <c:pt idx="0">
                  <c:v>2990</c:v>
                </c:pt>
                <c:pt idx="1">
                  <c:v>3514</c:v>
                </c:pt>
                <c:pt idx="2">
                  <c:v>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6-44B7-9984-F6CB312C0D1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'20240415'!$E$30:$E$34</c:f>
              <c:numCache>
                <c:formatCode>General</c:formatCode>
                <c:ptCount val="5"/>
                <c:pt idx="0">
                  <c:v>4332</c:v>
                </c:pt>
                <c:pt idx="1">
                  <c:v>4539</c:v>
                </c:pt>
                <c:pt idx="2">
                  <c:v>4416</c:v>
                </c:pt>
              </c:numCache>
            </c:numRef>
          </c:xVal>
          <c:yVal>
            <c:numRef>
              <c:f>'20240415'!$E$35:$E$39</c:f>
              <c:numCache>
                <c:formatCode>General</c:formatCode>
                <c:ptCount val="5"/>
                <c:pt idx="0">
                  <c:v>3275</c:v>
                </c:pt>
                <c:pt idx="1">
                  <c:v>2885</c:v>
                </c:pt>
                <c:pt idx="2">
                  <c:v>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6-44B7-9984-F6CB312C0D1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'20240415'!$F$30:$F$34</c:f>
              <c:numCache>
                <c:formatCode>General</c:formatCode>
                <c:ptCount val="5"/>
                <c:pt idx="0">
                  <c:v>3960</c:v>
                </c:pt>
                <c:pt idx="1">
                  <c:v>4522</c:v>
                </c:pt>
                <c:pt idx="2">
                  <c:v>3840</c:v>
                </c:pt>
              </c:numCache>
            </c:numRef>
          </c:xVal>
          <c:yVal>
            <c:numRef>
              <c:f>'20240415'!$F$35:$F$39</c:f>
              <c:numCache>
                <c:formatCode>General</c:formatCode>
                <c:ptCount val="5"/>
                <c:pt idx="0">
                  <c:v>3511.99999999999</c:v>
                </c:pt>
                <c:pt idx="1">
                  <c:v>3203</c:v>
                </c:pt>
                <c:pt idx="2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56-44B7-9984-F6CB312C0D1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'20240415'!$G$30:$G$34</c:f>
              <c:numCache>
                <c:formatCode>General</c:formatCode>
                <c:ptCount val="5"/>
                <c:pt idx="0">
                  <c:v>3077</c:v>
                </c:pt>
                <c:pt idx="1">
                  <c:v>3824</c:v>
                </c:pt>
                <c:pt idx="2">
                  <c:v>4794</c:v>
                </c:pt>
                <c:pt idx="3">
                  <c:v>2985</c:v>
                </c:pt>
              </c:numCache>
            </c:numRef>
          </c:xVal>
          <c:yVal>
            <c:numRef>
              <c:f>'20240415'!$G$35:$G$39</c:f>
              <c:numCache>
                <c:formatCode>General</c:formatCode>
                <c:ptCount val="5"/>
                <c:pt idx="0">
                  <c:v>2357</c:v>
                </c:pt>
                <c:pt idx="1">
                  <c:v>2641</c:v>
                </c:pt>
                <c:pt idx="2">
                  <c:v>2707</c:v>
                </c:pt>
                <c:pt idx="3">
                  <c:v>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56-44B7-9984-F6CB312C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09328"/>
        <c:axId val="1619109808"/>
      </c:scatterChart>
      <c:valAx>
        <c:axId val="16191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109808"/>
        <c:crosses val="autoZero"/>
        <c:crossBetween val="midCat"/>
      </c:valAx>
      <c:valAx>
        <c:axId val="16191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1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'20240415'!$O$3</c:f>
              <c:strCache>
                <c:ptCount val="1"/>
                <c:pt idx="0">
                  <c:v>乾物率(%)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'20240415'!$K$4:$K$11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'20240415'!$O$4:$O$11</c:f>
              <c:numCache>
                <c:formatCode>0%</c:formatCode>
                <c:ptCount val="8"/>
                <c:pt idx="0">
                  <c:v>0.24989939637826963</c:v>
                </c:pt>
                <c:pt idx="1">
                  <c:v>0.21268548152458541</c:v>
                </c:pt>
                <c:pt idx="2">
                  <c:v>0.18852459016393444</c:v>
                </c:pt>
                <c:pt idx="3">
                  <c:v>0.15711252653927812</c:v>
                </c:pt>
                <c:pt idx="5">
                  <c:v>0.26525907050115277</c:v>
                </c:pt>
                <c:pt idx="6">
                  <c:v>0.19607459253095785</c:v>
                </c:pt>
                <c:pt idx="7">
                  <c:v>0.22466367713004481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7-4BDE-954C-509E6C48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'20240415'!$V$3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'20240415'!$K$4:$K$11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'20240415'!$V$4:$V$11</c:f>
              <c:numCache>
                <c:formatCode>0.0</c:formatCode>
                <c:ptCount val="8"/>
                <c:pt idx="0">
                  <c:v>21.874999999999996</c:v>
                </c:pt>
                <c:pt idx="1">
                  <c:v>42.670000000000009</c:v>
                </c:pt>
                <c:pt idx="2">
                  <c:v>28.284810126582276</c:v>
                </c:pt>
                <c:pt idx="3">
                  <c:v>11.750000000000002</c:v>
                </c:pt>
                <c:pt idx="5">
                  <c:v>19.461538461538463</c:v>
                </c:pt>
                <c:pt idx="6">
                  <c:v>17.627705627705627</c:v>
                </c:pt>
                <c:pt idx="7">
                  <c:v>24.79245283018868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8-439C-9AC8-59E92C84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'20240422'!$O$3</c:f>
              <c:strCache>
                <c:ptCount val="1"/>
                <c:pt idx="0">
                  <c:v>乾物率(%)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'20240422'!$K$4:$K$11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'20240422'!$O$4:$O$11</c:f>
              <c:numCache>
                <c:formatCode>0%</c:formatCode>
                <c:ptCount val="8"/>
                <c:pt idx="0">
                  <c:v>0.24659606656580937</c:v>
                </c:pt>
                <c:pt idx="1">
                  <c:v>0.22617534942820836</c:v>
                </c:pt>
                <c:pt idx="2">
                  <c:v>0.28494623655913975</c:v>
                </c:pt>
                <c:pt idx="5">
                  <c:v>0.24324324324324323</c:v>
                </c:pt>
                <c:pt idx="6">
                  <c:v>0.2192126128603511</c:v>
                </c:pt>
                <c:pt idx="7">
                  <c:v>0.28647174670504472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3-4B0B-BD5B-5727B7A3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'20240422'!$V$3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'20240422'!$K$4:$K$11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'20240422'!$V$4:$V$11</c:f>
              <c:numCache>
                <c:formatCode>0.0</c:formatCode>
                <c:ptCount val="8"/>
                <c:pt idx="0">
                  <c:v>13.457680250783698</c:v>
                </c:pt>
                <c:pt idx="1">
                  <c:v>12.608540925266903</c:v>
                </c:pt>
                <c:pt idx="2">
                  <c:v>19.26568265682657</c:v>
                </c:pt>
                <c:pt idx="5">
                  <c:v>24.568749999999998</c:v>
                </c:pt>
                <c:pt idx="6">
                  <c:v>31.30985915492958</c:v>
                </c:pt>
                <c:pt idx="7">
                  <c:v>27.987577639751549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4EC-892C-FC1AE76E8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'20240430'!$O$3</c:f>
              <c:strCache>
                <c:ptCount val="1"/>
                <c:pt idx="0">
                  <c:v>乾物率(%)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'20240430'!$K$4:$K$11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'20240430'!$O$4:$O$11</c:f>
              <c:numCache>
                <c:formatCode>0%</c:formatCode>
                <c:ptCount val="8"/>
                <c:pt idx="0">
                  <c:v>0.30047443331576168</c:v>
                </c:pt>
                <c:pt idx="1">
                  <c:v>0.31459254579911561</c:v>
                </c:pt>
                <c:pt idx="2">
                  <c:v>0.24175824175824176</c:v>
                </c:pt>
                <c:pt idx="5">
                  <c:v>0.2494938132733408</c:v>
                </c:pt>
                <c:pt idx="6">
                  <c:v>0.26534634878918717</c:v>
                </c:pt>
                <c:pt idx="7">
                  <c:v>0.28257671290458175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850-9B50-8A354722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'20240430'!$V$3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'20240430'!$K$4:$K$11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'20240430'!$V$4:$V$11</c:f>
              <c:numCache>
                <c:formatCode>0.0</c:formatCode>
                <c:ptCount val="8"/>
                <c:pt idx="0">
                  <c:v>16.160447761194028</c:v>
                </c:pt>
                <c:pt idx="1">
                  <c:v>29.731034482758616</c:v>
                </c:pt>
                <c:pt idx="2">
                  <c:v>28.627737226277368</c:v>
                </c:pt>
                <c:pt idx="5">
                  <c:v>44.979166666666679</c:v>
                </c:pt>
                <c:pt idx="6">
                  <c:v>95.978260869565204</c:v>
                </c:pt>
                <c:pt idx="7">
                  <c:v>28.7012987012987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1-4987-9813-95564A14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'20240430'!$V$3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'20240430'!$K$11:$K$14</c:f>
              <c:strCache>
                <c:ptCount val="4"/>
                <c:pt idx="0">
                  <c:v>穂</c:v>
                </c:pt>
                <c:pt idx="1">
                  <c:v>子実</c:v>
                </c:pt>
                <c:pt idx="2">
                  <c:v>籾</c:v>
                </c:pt>
                <c:pt idx="3">
                  <c:v>穂軸</c:v>
                </c:pt>
              </c:strCache>
            </c:strRef>
          </c:cat>
          <c:val>
            <c:numRef>
              <c:f>'20240430'!$V$11:$V$14</c:f>
              <c:numCache>
                <c:formatCode>0.0</c:formatCode>
                <c:ptCount val="4"/>
                <c:pt idx="0">
                  <c:v>28.7012987012987</c:v>
                </c:pt>
                <c:pt idx="1">
                  <c:v>20.140271493212669</c:v>
                </c:pt>
                <c:pt idx="2">
                  <c:v>43.186274509803916</c:v>
                </c:pt>
                <c:pt idx="3">
                  <c:v>33.115107913669064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7B2-95CE-448FF3FB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'20240507'!$O$3</c:f>
              <c:strCache>
                <c:ptCount val="1"/>
                <c:pt idx="0">
                  <c:v>乾物率(%)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'20240507'!$K$4:$K$11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'20240507'!$O$4:$O$11</c:f>
              <c:numCache>
                <c:formatCode>0%</c:formatCode>
                <c:ptCount val="8"/>
                <c:pt idx="0">
                  <c:v>0.44731800766283525</c:v>
                </c:pt>
                <c:pt idx="5">
                  <c:v>0.26798462383305877</c:v>
                </c:pt>
                <c:pt idx="6">
                  <c:v>0.25369813589897777</c:v>
                </c:pt>
                <c:pt idx="7">
                  <c:v>0.32346842601319509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5-42DA-9635-4CE07947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'20240327'!$V$3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'20240327'!$K$4:$K$11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'20240327'!$V$4:$V$11</c:f>
              <c:numCache>
                <c:formatCode>0.0</c:formatCode>
                <c:ptCount val="8"/>
                <c:pt idx="0">
                  <c:v>17.296442687747039</c:v>
                </c:pt>
                <c:pt idx="1">
                  <c:v>19.917050691244238</c:v>
                </c:pt>
                <c:pt idx="2">
                  <c:v>11.34656084656085</c:v>
                </c:pt>
                <c:pt idx="3">
                  <c:v>11.096354166666666</c:v>
                </c:pt>
                <c:pt idx="4">
                  <c:v>13.118210862619808</c:v>
                </c:pt>
                <c:pt idx="5">
                  <c:v>65.285714285714292</c:v>
                </c:pt>
                <c:pt idx="6">
                  <c:v>102.29268292682926</c:v>
                </c:pt>
                <c:pt idx="7">
                  <c:v>6.7044025157232712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E-415A-B0A6-9423768D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32320"/>
        <c:axId val="465633280"/>
      </c:barChart>
      <c:catAx>
        <c:axId val="4656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33280"/>
        <c:crosses val="autoZero"/>
        <c:auto val="1"/>
        <c:lblAlgn val="ctr"/>
        <c:lblOffset val="100"/>
        <c:noMultiLvlLbl val="0"/>
      </c:catAx>
      <c:valAx>
        <c:axId val="46563328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323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'20240507'!$V$3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'20240507'!$K$4:$K$11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'20240507'!$V$4:$V$11</c:f>
              <c:numCache>
                <c:formatCode>0.0</c:formatCode>
                <c:ptCount val="8"/>
                <c:pt idx="0">
                  <c:v>15.258720930232558</c:v>
                </c:pt>
                <c:pt idx="5">
                  <c:v>23.456989247311832</c:v>
                </c:pt>
                <c:pt idx="6">
                  <c:v>65.463768115942045</c:v>
                </c:pt>
                <c:pt idx="7">
                  <c:v>26.925465838509318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8-4D9C-B63B-3C1D4C7D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'20240507'!$V$3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'20240507'!$K$11:$K$14</c:f>
              <c:strCache>
                <c:ptCount val="4"/>
                <c:pt idx="0">
                  <c:v>穂</c:v>
                </c:pt>
                <c:pt idx="1">
                  <c:v>子実</c:v>
                </c:pt>
                <c:pt idx="2">
                  <c:v>籾</c:v>
                </c:pt>
                <c:pt idx="3">
                  <c:v>穂軸</c:v>
                </c:pt>
              </c:strCache>
            </c:strRef>
          </c:cat>
          <c:val>
            <c:numRef>
              <c:f>'20240507'!$V$11:$V$14</c:f>
              <c:numCache>
                <c:formatCode>0.0</c:formatCode>
                <c:ptCount val="4"/>
                <c:pt idx="0">
                  <c:v>26.925465838509318</c:v>
                </c:pt>
                <c:pt idx="1">
                  <c:v>20.022421524663677</c:v>
                </c:pt>
                <c:pt idx="2">
                  <c:v>44.747368421052634</c:v>
                </c:pt>
                <c:pt idx="3">
                  <c:v>46.12121212121211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B-4BB9-84BE-0BD0E33D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'20240514'!$O$3</c:f>
              <c:strCache>
                <c:ptCount val="1"/>
                <c:pt idx="0">
                  <c:v>乾物率(%)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'20240514'!$K$4:$K$11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'20240514'!$O$4:$O$11</c:f>
              <c:numCache>
                <c:formatCode>0%</c:formatCode>
                <c:ptCount val="8"/>
                <c:pt idx="0">
                  <c:v>0.69230769230769162</c:v>
                </c:pt>
                <c:pt idx="5">
                  <c:v>0.35538005923001037</c:v>
                </c:pt>
                <c:pt idx="6">
                  <c:v>0.2754672897196262</c:v>
                </c:pt>
                <c:pt idx="7">
                  <c:v>0.39880139584281599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72E-BCE3-E7221FA2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'20240514'!$V$3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'20240514'!$K$4:$K$11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'20240514'!$V$4:$V$11</c:f>
              <c:numCache>
                <c:formatCode>0.0</c:formatCode>
                <c:ptCount val="8"/>
                <c:pt idx="0">
                  <c:v>24.695402298850574</c:v>
                </c:pt>
                <c:pt idx="5">
                  <c:v>68.873015873015873</c:v>
                </c:pt>
                <c:pt idx="6">
                  <c:v>92.936170212765958</c:v>
                </c:pt>
                <c:pt idx="7">
                  <c:v>28.657894736842103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3-4501-B3D7-5E2486F5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'20240514'!$V$3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'20240514'!$K$11:$K$14</c:f>
              <c:strCache>
                <c:ptCount val="4"/>
                <c:pt idx="0">
                  <c:v>穂</c:v>
                </c:pt>
                <c:pt idx="1">
                  <c:v>子実</c:v>
                </c:pt>
                <c:pt idx="2">
                  <c:v>籾</c:v>
                </c:pt>
                <c:pt idx="3">
                  <c:v>穂軸</c:v>
                </c:pt>
              </c:strCache>
            </c:strRef>
          </c:cat>
          <c:val>
            <c:numRef>
              <c:f>'20240514'!$V$11:$V$14</c:f>
              <c:numCache>
                <c:formatCode>0.0</c:formatCode>
                <c:ptCount val="4"/>
                <c:pt idx="0">
                  <c:v>28.657894736842103</c:v>
                </c:pt>
                <c:pt idx="1">
                  <c:v>33.96875</c:v>
                </c:pt>
                <c:pt idx="2">
                  <c:v>48.255813953488371</c:v>
                </c:pt>
                <c:pt idx="3">
                  <c:v>48.703296703296708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7-4278-B7FB-6D5CA28E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'20240521'!$O$3</c:f>
              <c:strCache>
                <c:ptCount val="1"/>
                <c:pt idx="0">
                  <c:v>乾物率(%)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'20240521'!$K$4:$K$11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'20240521'!$O$4:$O$11</c:f>
              <c:numCache>
                <c:formatCode>0%</c:formatCode>
                <c:ptCount val="8"/>
                <c:pt idx="0">
                  <c:v>0.83054892601432029</c:v>
                </c:pt>
                <c:pt idx="5">
                  <c:v>0.54724194429273598</c:v>
                </c:pt>
                <c:pt idx="6">
                  <c:v>0.28684540608341169</c:v>
                </c:pt>
                <c:pt idx="7">
                  <c:v>0.50271176412582563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A-427B-A649-87820BAE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'20240521'!$V$3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'20240521'!$K$4:$K$11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'20240521'!$V$4:$V$11</c:f>
              <c:numCache>
                <c:formatCode>0.0</c:formatCode>
                <c:ptCount val="8"/>
                <c:pt idx="0">
                  <c:v>20.918660287081341</c:v>
                </c:pt>
                <c:pt idx="5">
                  <c:v>51.093023255813947</c:v>
                </c:pt>
                <c:pt idx="6">
                  <c:v>72.449999999999989</c:v>
                </c:pt>
                <c:pt idx="7">
                  <c:v>23.125654450261784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2-4C65-895E-B782C037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'20240521'!$V$3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'20240521'!$K$11:$K$14</c:f>
              <c:strCache>
                <c:ptCount val="4"/>
                <c:pt idx="0">
                  <c:v>穂</c:v>
                </c:pt>
                <c:pt idx="1">
                  <c:v>子実</c:v>
                </c:pt>
                <c:pt idx="2">
                  <c:v>籾</c:v>
                </c:pt>
                <c:pt idx="3">
                  <c:v>穂軸</c:v>
                </c:pt>
              </c:strCache>
            </c:strRef>
          </c:cat>
          <c:val>
            <c:numRef>
              <c:f>'20240521'!$V$11:$V$14</c:f>
              <c:numCache>
                <c:formatCode>0.0</c:formatCode>
                <c:ptCount val="4"/>
                <c:pt idx="0">
                  <c:v>23.125654450261784</c:v>
                </c:pt>
                <c:pt idx="1">
                  <c:v>26.161676646706585</c:v>
                </c:pt>
                <c:pt idx="2">
                  <c:v>55.589041095890416</c:v>
                </c:pt>
                <c:pt idx="3">
                  <c:v>67.283582089552226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F-4547-8BD1-AC430110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'20240327'!$O$3</c:f>
              <c:strCache>
                <c:ptCount val="1"/>
                <c:pt idx="0">
                  <c:v>乾物率(%)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'20240327'!$K$4:$K$11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'20240327'!$O$4:$O$11</c:f>
              <c:numCache>
                <c:formatCode>0%</c:formatCode>
                <c:ptCount val="8"/>
                <c:pt idx="0">
                  <c:v>0.22158548233046804</c:v>
                </c:pt>
                <c:pt idx="1">
                  <c:v>0.24666172106824927</c:v>
                </c:pt>
                <c:pt idx="2">
                  <c:v>0.23312175418349682</c:v>
                </c:pt>
                <c:pt idx="3">
                  <c:v>0.17014694508894046</c:v>
                </c:pt>
                <c:pt idx="4">
                  <c:v>0.14529914529914531</c:v>
                </c:pt>
                <c:pt idx="5">
                  <c:v>0.24368207411287157</c:v>
                </c:pt>
                <c:pt idx="6">
                  <c:v>0.2039156626506024</c:v>
                </c:pt>
                <c:pt idx="7">
                  <c:v>0.17571059431524549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08F-AA09-510A2F6A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32320"/>
        <c:axId val="465633280"/>
      </c:barChart>
      <c:catAx>
        <c:axId val="4656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33280"/>
        <c:crosses val="autoZero"/>
        <c:auto val="1"/>
        <c:lblAlgn val="ctr"/>
        <c:lblOffset val="100"/>
        <c:noMultiLvlLbl val="0"/>
      </c:catAx>
      <c:valAx>
        <c:axId val="4656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'20240401'!$O$3</c:f>
              <c:strCache>
                <c:ptCount val="1"/>
                <c:pt idx="0">
                  <c:v>乾物率(%)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'20240401'!$K$4:$K$11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'20240401'!$O$4:$O$11</c:f>
              <c:numCache>
                <c:formatCode>0%</c:formatCode>
                <c:ptCount val="8"/>
                <c:pt idx="0">
                  <c:v>0.23259334006054491</c:v>
                </c:pt>
                <c:pt idx="1">
                  <c:v>0.23102310231023102</c:v>
                </c:pt>
                <c:pt idx="2">
                  <c:v>0.19953596287703015</c:v>
                </c:pt>
                <c:pt idx="3">
                  <c:v>0.15146512587701197</c:v>
                </c:pt>
                <c:pt idx="5">
                  <c:v>0.25061819980217609</c:v>
                </c:pt>
                <c:pt idx="6">
                  <c:v>0.1834260731319555</c:v>
                </c:pt>
                <c:pt idx="7">
                  <c:v>0.18610421836228286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3-4FE0-836C-1038C144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31840"/>
        <c:axId val="465630400"/>
      </c:barChart>
      <c:catAx>
        <c:axId val="4656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30400"/>
        <c:crosses val="autoZero"/>
        <c:auto val="1"/>
        <c:lblAlgn val="ctr"/>
        <c:lblOffset val="100"/>
        <c:noMultiLvlLbl val="0"/>
      </c:catAx>
      <c:valAx>
        <c:axId val="465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'20240401'!$V$3</c:f>
              <c:strCache>
                <c:ptCount val="1"/>
                <c:pt idx="0">
                  <c:v>C/N比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'20240401'!$K$4:$K$11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'20240401'!$V$4:$V$11</c:f>
              <c:numCache>
                <c:formatCode>0.0</c:formatCode>
                <c:ptCount val="8"/>
                <c:pt idx="0">
                  <c:v>20.247524752475243</c:v>
                </c:pt>
                <c:pt idx="1">
                  <c:v>13.342767295597483</c:v>
                </c:pt>
                <c:pt idx="2">
                  <c:v>9.0400890868596875</c:v>
                </c:pt>
                <c:pt idx="3">
                  <c:v>14.007042253521128</c:v>
                </c:pt>
                <c:pt idx="5">
                  <c:v>59.74647887323944</c:v>
                </c:pt>
                <c:pt idx="6">
                  <c:v>44.988888888888887</c:v>
                </c:pt>
                <c:pt idx="7">
                  <c:v>12.321739130434784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4-4E60-BB68-7B7E0539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31840"/>
        <c:axId val="465630400"/>
      </c:barChart>
      <c:catAx>
        <c:axId val="4656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30400"/>
        <c:crosses val="autoZero"/>
        <c:auto val="1"/>
        <c:lblAlgn val="ctr"/>
        <c:lblOffset val="100"/>
        <c:noMultiLvlLbl val="0"/>
      </c:catAx>
      <c:valAx>
        <c:axId val="46563040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'20240410'!$C$30:$C$34</c:f>
              <c:numCache>
                <c:formatCode>General</c:formatCode>
                <c:ptCount val="5"/>
                <c:pt idx="0">
                  <c:v>3332</c:v>
                </c:pt>
                <c:pt idx="1">
                  <c:v>4301</c:v>
                </c:pt>
                <c:pt idx="2">
                  <c:v>3328</c:v>
                </c:pt>
                <c:pt idx="3">
                  <c:v>2574</c:v>
                </c:pt>
              </c:numCache>
            </c:numRef>
          </c:xVal>
          <c:yVal>
            <c:numRef>
              <c:f>'20240410'!$C$35:$C$39</c:f>
              <c:numCache>
                <c:formatCode>General</c:formatCode>
                <c:ptCount val="5"/>
                <c:pt idx="0">
                  <c:v>2648</c:v>
                </c:pt>
                <c:pt idx="1">
                  <c:v>3045</c:v>
                </c:pt>
                <c:pt idx="2">
                  <c:v>1989</c:v>
                </c:pt>
                <c:pt idx="3">
                  <c:v>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1-4C57-AA7C-E64AAAC31B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'20240410'!$D$30:$D$34</c:f>
              <c:numCache>
                <c:formatCode>General</c:formatCode>
                <c:ptCount val="5"/>
                <c:pt idx="0">
                  <c:v>2934</c:v>
                </c:pt>
                <c:pt idx="1">
                  <c:v>4536</c:v>
                </c:pt>
                <c:pt idx="2">
                  <c:v>4144</c:v>
                </c:pt>
                <c:pt idx="3">
                  <c:v>3094</c:v>
                </c:pt>
              </c:numCache>
            </c:numRef>
          </c:xVal>
          <c:yVal>
            <c:numRef>
              <c:f>'20240410'!$D$35:$D$39</c:f>
              <c:numCache>
                <c:formatCode>General</c:formatCode>
                <c:ptCount val="5"/>
                <c:pt idx="0">
                  <c:v>2367</c:v>
                </c:pt>
                <c:pt idx="1">
                  <c:v>3032</c:v>
                </c:pt>
                <c:pt idx="2">
                  <c:v>3088</c:v>
                </c:pt>
                <c:pt idx="3">
                  <c:v>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1-4C57-AA7C-E64AAAC31B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'20240410'!$E$30:$E$34</c:f>
              <c:numCache>
                <c:formatCode>General</c:formatCode>
                <c:ptCount val="5"/>
                <c:pt idx="0">
                  <c:v>3312</c:v>
                </c:pt>
                <c:pt idx="1">
                  <c:v>4016</c:v>
                </c:pt>
                <c:pt idx="2">
                  <c:v>4256</c:v>
                </c:pt>
                <c:pt idx="3">
                  <c:v>3075</c:v>
                </c:pt>
              </c:numCache>
            </c:numRef>
          </c:xVal>
          <c:yVal>
            <c:numRef>
              <c:f>'20240410'!$E$35:$E$39</c:f>
              <c:numCache>
                <c:formatCode>General</c:formatCode>
                <c:ptCount val="5"/>
                <c:pt idx="0">
                  <c:v>2507</c:v>
                </c:pt>
                <c:pt idx="1">
                  <c:v>2871</c:v>
                </c:pt>
                <c:pt idx="2">
                  <c:v>2415</c:v>
                </c:pt>
                <c:pt idx="3">
                  <c:v>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1-4C57-AA7C-E64AAAC31B2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'20240410'!$F$30:$F$34</c:f>
              <c:numCache>
                <c:formatCode>General</c:formatCode>
                <c:ptCount val="5"/>
                <c:pt idx="0">
                  <c:v>3492</c:v>
                </c:pt>
                <c:pt idx="1">
                  <c:v>4554</c:v>
                </c:pt>
                <c:pt idx="2">
                  <c:v>4572</c:v>
                </c:pt>
                <c:pt idx="3">
                  <c:v>3008</c:v>
                </c:pt>
              </c:numCache>
            </c:numRef>
          </c:xVal>
          <c:yVal>
            <c:numRef>
              <c:f>'20240410'!$F$35:$F$39</c:f>
              <c:numCache>
                <c:formatCode>General</c:formatCode>
                <c:ptCount val="5"/>
                <c:pt idx="0">
                  <c:v>2774</c:v>
                </c:pt>
                <c:pt idx="1">
                  <c:v>3006</c:v>
                </c:pt>
                <c:pt idx="2">
                  <c:v>2762</c:v>
                </c:pt>
                <c:pt idx="3">
                  <c:v>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51-4C57-AA7C-E64AAAC31B2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'20240410'!$G$30:$G$34</c:f>
              <c:numCache>
                <c:formatCode>General</c:formatCode>
                <c:ptCount val="5"/>
                <c:pt idx="0">
                  <c:v>3780</c:v>
                </c:pt>
                <c:pt idx="1">
                  <c:v>5058</c:v>
                </c:pt>
                <c:pt idx="2">
                  <c:v>4624</c:v>
                </c:pt>
                <c:pt idx="3">
                  <c:v>2769</c:v>
                </c:pt>
              </c:numCache>
            </c:numRef>
          </c:xVal>
          <c:yVal>
            <c:numRef>
              <c:f>'20240410'!$G$35:$G$39</c:f>
              <c:numCache>
                <c:formatCode>General</c:formatCode>
                <c:ptCount val="5"/>
                <c:pt idx="0">
                  <c:v>3129</c:v>
                </c:pt>
                <c:pt idx="1">
                  <c:v>3765</c:v>
                </c:pt>
                <c:pt idx="2">
                  <c:v>3509</c:v>
                </c:pt>
                <c:pt idx="3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51-4C57-AA7C-E64AAAC3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09328"/>
        <c:axId val="1619109808"/>
      </c:scatterChart>
      <c:valAx>
        <c:axId val="16191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109808"/>
        <c:crosses val="autoZero"/>
        <c:crossBetween val="midCat"/>
      </c:valAx>
      <c:valAx>
        <c:axId val="16191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1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'20240410'!$C$30:$C$34</c:f>
              <c:numCache>
                <c:formatCode>General</c:formatCode>
                <c:ptCount val="5"/>
                <c:pt idx="0">
                  <c:v>3332</c:v>
                </c:pt>
                <c:pt idx="1">
                  <c:v>4301</c:v>
                </c:pt>
                <c:pt idx="2">
                  <c:v>3328</c:v>
                </c:pt>
                <c:pt idx="3">
                  <c:v>2574</c:v>
                </c:pt>
              </c:numCache>
            </c:numRef>
          </c:xVal>
          <c:yVal>
            <c:numRef>
              <c:f>'20240410'!$C$40:$C$44</c:f>
              <c:numCache>
                <c:formatCode>General</c:formatCode>
                <c:ptCount val="5"/>
                <c:pt idx="0">
                  <c:v>2724</c:v>
                </c:pt>
                <c:pt idx="1">
                  <c:v>3240.99999999999</c:v>
                </c:pt>
                <c:pt idx="2">
                  <c:v>2762</c:v>
                </c:pt>
                <c:pt idx="3">
                  <c:v>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8-4753-A84A-8AC4705B662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'20240410'!$D$30:$D$34</c:f>
              <c:numCache>
                <c:formatCode>General</c:formatCode>
                <c:ptCount val="5"/>
                <c:pt idx="0">
                  <c:v>2934</c:v>
                </c:pt>
                <c:pt idx="1">
                  <c:v>4536</c:v>
                </c:pt>
                <c:pt idx="2">
                  <c:v>4144</c:v>
                </c:pt>
                <c:pt idx="3">
                  <c:v>3094</c:v>
                </c:pt>
              </c:numCache>
            </c:numRef>
          </c:xVal>
          <c:yVal>
            <c:numRef>
              <c:f>'20240410'!$D$40:$D$44</c:f>
              <c:numCache>
                <c:formatCode>General</c:formatCode>
                <c:ptCount val="5"/>
                <c:pt idx="0">
                  <c:v>2489</c:v>
                </c:pt>
                <c:pt idx="1">
                  <c:v>3335</c:v>
                </c:pt>
                <c:pt idx="2">
                  <c:v>3422</c:v>
                </c:pt>
                <c:pt idx="3">
                  <c:v>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8-4753-A84A-8AC4705B662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30000"/>
            <c:backward val="30000"/>
            <c:dispRSqr val="1"/>
            <c:dispEq val="1"/>
            <c:trendlineLbl>
              <c:layout>
                <c:manualLayout>
                  <c:x val="-8.4546220713236531E-2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'20240410'!$E$30:$E$34</c:f>
              <c:numCache>
                <c:formatCode>General</c:formatCode>
                <c:ptCount val="5"/>
                <c:pt idx="0">
                  <c:v>3312</c:v>
                </c:pt>
                <c:pt idx="1">
                  <c:v>4016</c:v>
                </c:pt>
                <c:pt idx="2">
                  <c:v>4256</c:v>
                </c:pt>
                <c:pt idx="3">
                  <c:v>3075</c:v>
                </c:pt>
              </c:numCache>
            </c:numRef>
          </c:xVal>
          <c:yVal>
            <c:numRef>
              <c:f>'20240410'!$E$40:$E$44</c:f>
              <c:numCache>
                <c:formatCode>General</c:formatCode>
                <c:ptCount val="5"/>
                <c:pt idx="0">
                  <c:v>2607</c:v>
                </c:pt>
                <c:pt idx="1">
                  <c:v>3147</c:v>
                </c:pt>
                <c:pt idx="2">
                  <c:v>3277</c:v>
                </c:pt>
                <c:pt idx="3">
                  <c:v>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78-4753-A84A-8AC4705B662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'20240410'!$F$30:$F$34</c:f>
              <c:numCache>
                <c:formatCode>General</c:formatCode>
                <c:ptCount val="5"/>
                <c:pt idx="0">
                  <c:v>3492</c:v>
                </c:pt>
                <c:pt idx="1">
                  <c:v>4554</c:v>
                </c:pt>
                <c:pt idx="2">
                  <c:v>4572</c:v>
                </c:pt>
                <c:pt idx="3">
                  <c:v>3008</c:v>
                </c:pt>
              </c:numCache>
            </c:numRef>
          </c:xVal>
          <c:yVal>
            <c:numRef>
              <c:f>'20240410'!$F$40:$F$44</c:f>
              <c:numCache>
                <c:formatCode>General</c:formatCode>
                <c:ptCount val="5"/>
                <c:pt idx="0">
                  <c:v>2868</c:v>
                </c:pt>
                <c:pt idx="1">
                  <c:v>3322</c:v>
                </c:pt>
                <c:pt idx="2">
                  <c:v>3447</c:v>
                </c:pt>
                <c:pt idx="3">
                  <c:v>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78-4753-A84A-8AC4705B662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'20240410'!$G$30:$G$34</c:f>
              <c:numCache>
                <c:formatCode>General</c:formatCode>
                <c:ptCount val="5"/>
                <c:pt idx="0">
                  <c:v>3780</c:v>
                </c:pt>
                <c:pt idx="1">
                  <c:v>5058</c:v>
                </c:pt>
                <c:pt idx="2">
                  <c:v>4624</c:v>
                </c:pt>
                <c:pt idx="3">
                  <c:v>2769</c:v>
                </c:pt>
              </c:numCache>
            </c:numRef>
          </c:xVal>
          <c:yVal>
            <c:numRef>
              <c:f>'20240410'!$G$40:$G$44</c:f>
              <c:numCache>
                <c:formatCode>General</c:formatCode>
                <c:ptCount val="5"/>
                <c:pt idx="0">
                  <c:v>3152</c:v>
                </c:pt>
                <c:pt idx="1">
                  <c:v>3914</c:v>
                </c:pt>
                <c:pt idx="2">
                  <c:v>3815</c:v>
                </c:pt>
                <c:pt idx="3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78-4753-A84A-8AC4705B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09328"/>
        <c:axId val="1619109808"/>
      </c:scatterChart>
      <c:valAx>
        <c:axId val="1619109328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109808"/>
        <c:crosses val="autoZero"/>
        <c:crossBetween val="midCat"/>
      </c:valAx>
      <c:valAx>
        <c:axId val="1619109808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10932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'20240410'!$P$3</c:f>
              <c:strCache>
                <c:ptCount val="1"/>
                <c:pt idx="0">
                  <c:v>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'20240410'!$P$4:$P$11</c:f>
              <c:numCache>
                <c:formatCode>General</c:formatCode>
                <c:ptCount val="8"/>
                <c:pt idx="0">
                  <c:v>43.74</c:v>
                </c:pt>
                <c:pt idx="1">
                  <c:v>43.1</c:v>
                </c:pt>
                <c:pt idx="2">
                  <c:v>41.94</c:v>
                </c:pt>
                <c:pt idx="3">
                  <c:v>41.61</c:v>
                </c:pt>
                <c:pt idx="5">
                  <c:v>42.14</c:v>
                </c:pt>
                <c:pt idx="6">
                  <c:v>42.47</c:v>
                </c:pt>
                <c:pt idx="7">
                  <c:v>35.21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6-4FCD-A572-32D535874E20}"/>
            </c:ext>
          </c:extLst>
        </c:ser>
        <c:ser>
          <c:idx val="1"/>
          <c:order val="1"/>
          <c:tx>
            <c:strRef>
              <c:f>'20240410'!$Q$3</c:f>
              <c:strCache>
                <c:ptCount val="1"/>
                <c:pt idx="0">
                  <c:v>H(%)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'20240410'!$Q$4:$Q$11</c:f>
              <c:numCache>
                <c:formatCode>General</c:formatCode>
                <c:ptCount val="8"/>
                <c:pt idx="0">
                  <c:v>5.1100000000000003</c:v>
                </c:pt>
                <c:pt idx="1">
                  <c:v>6.12</c:v>
                </c:pt>
                <c:pt idx="2">
                  <c:v>5.62</c:v>
                </c:pt>
                <c:pt idx="3">
                  <c:v>4.8099999999999996</c:v>
                </c:pt>
                <c:pt idx="5">
                  <c:v>4.57</c:v>
                </c:pt>
                <c:pt idx="6">
                  <c:v>4.82</c:v>
                </c:pt>
                <c:pt idx="7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6-4FCD-A572-32D535874E20}"/>
            </c:ext>
          </c:extLst>
        </c:ser>
        <c:ser>
          <c:idx val="2"/>
          <c:order val="2"/>
          <c:tx>
            <c:strRef>
              <c:f>'20240410'!$R$3</c:f>
              <c:strCache>
                <c:ptCount val="1"/>
                <c:pt idx="0">
                  <c:v>N(%)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'20240410'!$R$4:$R$11</c:f>
              <c:numCache>
                <c:formatCode>General</c:formatCode>
                <c:ptCount val="8"/>
                <c:pt idx="0">
                  <c:v>3.82</c:v>
                </c:pt>
                <c:pt idx="1">
                  <c:v>3.03</c:v>
                </c:pt>
                <c:pt idx="2">
                  <c:v>3.13</c:v>
                </c:pt>
                <c:pt idx="3">
                  <c:v>2.57</c:v>
                </c:pt>
                <c:pt idx="5">
                  <c:v>1.01</c:v>
                </c:pt>
                <c:pt idx="6">
                  <c:v>0.87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6-4FCD-A572-32D53587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546752"/>
        <c:axId val="713548672"/>
      </c:barChart>
      <c:catAx>
        <c:axId val="7135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3548672"/>
        <c:crosses val="autoZero"/>
        <c:auto val="1"/>
        <c:lblAlgn val="ctr"/>
        <c:lblOffset val="100"/>
        <c:noMultiLvlLbl val="0"/>
      </c:catAx>
      <c:valAx>
        <c:axId val="7135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35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'20240410'!$O$3</c:f>
              <c:strCache>
                <c:ptCount val="1"/>
                <c:pt idx="0">
                  <c:v>乾物率(%)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'20240410'!$K$4:$K$11</c:f>
              <c:strCache>
                <c:ptCount val="8"/>
                <c:pt idx="0">
                  <c:v>葉身1</c:v>
                </c:pt>
                <c:pt idx="1">
                  <c:v>葉身2</c:v>
                </c:pt>
                <c:pt idx="2">
                  <c:v>葉身3</c:v>
                </c:pt>
                <c:pt idx="3">
                  <c:v>葉身4</c:v>
                </c:pt>
                <c:pt idx="4">
                  <c:v>葉身5</c:v>
                </c:pt>
                <c:pt idx="5">
                  <c:v>葉鞘</c:v>
                </c:pt>
                <c:pt idx="6">
                  <c:v>節</c:v>
                </c:pt>
                <c:pt idx="7">
                  <c:v>穂</c:v>
                </c:pt>
              </c:strCache>
            </c:strRef>
          </c:cat>
          <c:val>
            <c:numRef>
              <c:f>'20240410'!$O$4:$O$11</c:f>
              <c:numCache>
                <c:formatCode>0%</c:formatCode>
                <c:ptCount val="8"/>
                <c:pt idx="0">
                  <c:v>0.26</c:v>
                </c:pt>
                <c:pt idx="1">
                  <c:v>0.25008151287903491</c:v>
                </c:pt>
                <c:pt idx="2">
                  <c:v>0.21408966148215919</c:v>
                </c:pt>
                <c:pt idx="3">
                  <c:v>0.16137931034482758</c:v>
                </c:pt>
                <c:pt idx="5">
                  <c:v>0.25924796747967482</c:v>
                </c:pt>
                <c:pt idx="6">
                  <c:v>0.19186792672966982</c:v>
                </c:pt>
                <c:pt idx="7">
                  <c:v>0.17085337609121679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E-4822-B953-7AE8FE00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05376"/>
        <c:axId val="463296736"/>
      </c:barChart>
      <c:catAx>
        <c:axId val="4633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6736"/>
        <c:crosses val="autoZero"/>
        <c:auto val="1"/>
        <c:lblAlgn val="ctr"/>
        <c:lblOffset val="100"/>
        <c:noMultiLvlLbl val="0"/>
      </c:catAx>
      <c:valAx>
        <c:axId val="463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3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28</xdr:row>
      <xdr:rowOff>23812</xdr:rowOff>
    </xdr:from>
    <xdr:to>
      <xdr:col>16</xdr:col>
      <xdr:colOff>485775</xdr:colOff>
      <xdr:row>39</xdr:row>
      <xdr:rowOff>119062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7B4731-DFBF-0DEC-6344-DE74C188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24</xdr:col>
      <xdr:colOff>457200</xdr:colOff>
      <xdr:row>31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86E3D0-A1B9-4608-AAFC-372C837BF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457200</xdr:colOff>
      <xdr:row>31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889BDA4-0AB5-4AFD-8475-C395B6F02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457200</xdr:colOff>
      <xdr:row>31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D9844C0-4F64-4AB2-8919-58704FE1A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24</xdr:col>
      <xdr:colOff>457200</xdr:colOff>
      <xdr:row>31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A3F1453-65D5-4AE4-9E17-E2E884187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41</xdr:row>
      <xdr:rowOff>0</xdr:rowOff>
    </xdr:from>
    <xdr:to>
      <xdr:col>14</xdr:col>
      <xdr:colOff>371475</xdr:colOff>
      <xdr:row>52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83E736-9EEE-4557-8D11-001C9883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19</xdr:col>
      <xdr:colOff>371475</xdr:colOff>
      <xdr:row>52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FD8F70E-62E9-47BE-99E9-4818EDE50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16</xdr:col>
      <xdr:colOff>457200</xdr:colOff>
      <xdr:row>39</xdr:row>
      <xdr:rowOff>95250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5ADA8F5-43D2-428B-BA7E-A34AEC118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457200</xdr:colOff>
      <xdr:row>31</xdr:row>
      <xdr:rowOff>114300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E1C3C14C-7443-4D49-8E48-D2E28F85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19</xdr:row>
      <xdr:rowOff>19050</xdr:rowOff>
    </xdr:from>
    <xdr:to>
      <xdr:col>24</xdr:col>
      <xdr:colOff>457200</xdr:colOff>
      <xdr:row>31</xdr:row>
      <xdr:rowOff>133350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207D4961-1C10-4568-9746-D34687C0E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29</xdr:row>
      <xdr:rowOff>0</xdr:rowOff>
    </xdr:from>
    <xdr:to>
      <xdr:col>13</xdr:col>
      <xdr:colOff>371475</xdr:colOff>
      <xdr:row>40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B920EF-401F-4097-BE88-D694C4AEE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457200</xdr:colOff>
      <xdr:row>31</xdr:row>
      <xdr:rowOff>114300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4EA2563-FE32-4ABE-A0F5-8108CE1B8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19050</xdr:rowOff>
    </xdr:from>
    <xdr:to>
      <xdr:col>24</xdr:col>
      <xdr:colOff>457200</xdr:colOff>
      <xdr:row>31</xdr:row>
      <xdr:rowOff>133350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6717E0C-134F-40D4-8BD5-0BC8E7FD9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457200</xdr:colOff>
      <xdr:row>31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4612CB4-C886-4927-B240-515075313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19050</xdr:rowOff>
    </xdr:from>
    <xdr:to>
      <xdr:col>24</xdr:col>
      <xdr:colOff>457200</xdr:colOff>
      <xdr:row>31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F3D52A6-804A-4922-9FA4-8B073A7D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457200</xdr:colOff>
      <xdr:row>31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68369C-D993-4470-8384-4DE7F026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19050</xdr:rowOff>
    </xdr:from>
    <xdr:to>
      <xdr:col>24</xdr:col>
      <xdr:colOff>457200</xdr:colOff>
      <xdr:row>31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600E4F-528D-4179-923A-6E05E9290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28</xdr:col>
      <xdr:colOff>190500</xdr:colOff>
      <xdr:row>31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47F7AFE-4C3B-4B27-BCDB-98255E69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457200</xdr:colOff>
      <xdr:row>31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D0BD32-96BD-4E22-9754-631D193F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19050</xdr:rowOff>
    </xdr:from>
    <xdr:to>
      <xdr:col>24</xdr:col>
      <xdr:colOff>457200</xdr:colOff>
      <xdr:row>31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EBFD841-97FE-44B8-AAD3-9D26EB5CC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28</xdr:col>
      <xdr:colOff>190500</xdr:colOff>
      <xdr:row>31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3AEFEF8-4AB2-4E4D-BEC9-BEC3DC30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457200</xdr:colOff>
      <xdr:row>31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580D5F-D61F-42DE-88DD-02BEC4514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19050</xdr:rowOff>
    </xdr:from>
    <xdr:to>
      <xdr:col>24</xdr:col>
      <xdr:colOff>457200</xdr:colOff>
      <xdr:row>31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CC7219B-60B0-4A16-ACD2-2AEF89868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28</xdr:col>
      <xdr:colOff>190500</xdr:colOff>
      <xdr:row>31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362EF8-3FFA-41DD-8D0D-CA8FD3B23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457200</xdr:colOff>
      <xdr:row>31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A84100-E2D7-4AE6-89E8-9F7132DD6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19050</xdr:rowOff>
    </xdr:from>
    <xdr:to>
      <xdr:col>24</xdr:col>
      <xdr:colOff>457200</xdr:colOff>
      <xdr:row>31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6E97F6-F798-4CFD-BA3A-A339DCEFF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28</xdr:col>
      <xdr:colOff>190500</xdr:colOff>
      <xdr:row>31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A8A332C-EA25-4819-A5EB-14C3CB14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/>
  </sheetViews>
  <sheetFormatPr defaultRowHeight="18.75"/>
  <sheetData>
    <row r="2" spans="2:2">
      <c r="B2" t="s">
        <v>59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60"/>
  <sheetViews>
    <sheetView topLeftCell="I1" workbookViewId="0">
      <selection activeCell="X9" sqref="X9"/>
    </sheetView>
  </sheetViews>
  <sheetFormatPr defaultRowHeight="18.75"/>
  <cols>
    <col min="1" max="1" width="11" customWidth="1"/>
    <col min="2" max="2" width="12.625" customWidth="1"/>
  </cols>
  <sheetData>
    <row r="2" spans="2:22" ht="19.5" thickBot="1"/>
    <row r="3" spans="2:22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39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  <c r="V3" s="58" t="s">
        <v>60</v>
      </c>
    </row>
    <row r="4" spans="2:22">
      <c r="B4" s="3" t="s">
        <v>10</v>
      </c>
      <c r="C4" s="22"/>
      <c r="D4" s="17"/>
      <c r="E4" s="17"/>
      <c r="F4" s="17"/>
      <c r="G4" s="26"/>
      <c r="H4" s="3"/>
      <c r="K4" s="3" t="s">
        <v>12</v>
      </c>
      <c r="L4" s="22">
        <v>0.41899999999999959</v>
      </c>
      <c r="M4" s="17">
        <f>6.84-6.492</f>
        <v>0.34799999999999986</v>
      </c>
      <c r="N4" s="40">
        <f>$M4/$L4</f>
        <v>0.83054892601432029</v>
      </c>
      <c r="O4" s="41">
        <f>$M4/$L4</f>
        <v>0.83054892601432029</v>
      </c>
      <c r="P4" s="56">
        <v>43.72</v>
      </c>
      <c r="Q4" s="6">
        <v>6.16</v>
      </c>
      <c r="R4" s="29">
        <v>2.09</v>
      </c>
      <c r="S4" s="60">
        <f>$M4*1000*P4/100</f>
        <v>152.14559999999994</v>
      </c>
      <c r="T4" s="61">
        <f>$M4*1000*Q4/100</f>
        <v>21.436799999999995</v>
      </c>
      <c r="U4" s="62">
        <f>$M4*1000*R4/100</f>
        <v>7.2731999999999974</v>
      </c>
      <c r="V4" s="62">
        <f>S4/U4</f>
        <v>20.918660287081341</v>
      </c>
    </row>
    <row r="5" spans="2:22">
      <c r="B5" s="4" t="s">
        <v>1</v>
      </c>
      <c r="C5" s="14">
        <v>750</v>
      </c>
      <c r="D5" s="1">
        <v>755</v>
      </c>
      <c r="E5" s="1">
        <v>754</v>
      </c>
      <c r="F5" s="1">
        <v>726</v>
      </c>
      <c r="G5" s="2">
        <v>705</v>
      </c>
      <c r="H5" s="4"/>
      <c r="K5" s="4" t="s">
        <v>13</v>
      </c>
      <c r="L5" s="14"/>
      <c r="M5" s="1"/>
      <c r="N5" s="36"/>
      <c r="O5" s="42"/>
      <c r="P5" s="54"/>
      <c r="Q5" s="1"/>
      <c r="R5" s="19"/>
      <c r="S5" s="63"/>
      <c r="T5" s="59"/>
      <c r="U5" s="64"/>
      <c r="V5" s="64"/>
    </row>
    <row r="6" spans="2:22">
      <c r="B6" s="4" t="s">
        <v>31</v>
      </c>
      <c r="C6" s="14">
        <v>726</v>
      </c>
      <c r="D6" s="1">
        <v>734</v>
      </c>
      <c r="E6" s="1">
        <v>742</v>
      </c>
      <c r="F6" s="1">
        <v>715</v>
      </c>
      <c r="G6" s="2">
        <v>755</v>
      </c>
      <c r="H6" s="4"/>
      <c r="K6" s="4" t="s">
        <v>14</v>
      </c>
      <c r="L6" s="14"/>
      <c r="M6" s="1"/>
      <c r="N6" s="36"/>
      <c r="O6" s="42"/>
      <c r="P6" s="54"/>
      <c r="Q6" s="1"/>
      <c r="R6" s="19"/>
      <c r="S6" s="63"/>
      <c r="T6" s="59"/>
      <c r="U6" s="64"/>
      <c r="V6" s="64"/>
    </row>
    <row r="7" spans="2:22">
      <c r="B7" s="4" t="s">
        <v>2</v>
      </c>
      <c r="C7" s="14">
        <v>5</v>
      </c>
      <c r="D7" s="1">
        <v>6</v>
      </c>
      <c r="E7" s="1">
        <v>7</v>
      </c>
      <c r="F7" s="1">
        <v>3</v>
      </c>
      <c r="G7" s="2">
        <v>3</v>
      </c>
      <c r="H7" s="4"/>
      <c r="K7" s="4" t="s">
        <v>15</v>
      </c>
      <c r="L7" s="14"/>
      <c r="M7" s="1"/>
      <c r="N7" s="36"/>
      <c r="O7" s="42"/>
      <c r="P7" s="54"/>
      <c r="Q7" s="1"/>
      <c r="R7" s="19"/>
      <c r="S7" s="63"/>
      <c r="T7" s="59"/>
      <c r="U7" s="64"/>
      <c r="V7" s="64"/>
    </row>
    <row r="8" spans="2:22">
      <c r="B8" s="4" t="s">
        <v>26</v>
      </c>
      <c r="C8" s="14"/>
      <c r="D8" s="1"/>
      <c r="E8" s="1"/>
      <c r="F8" s="1"/>
      <c r="G8" s="2"/>
      <c r="H8" s="4"/>
      <c r="K8" s="4" t="s">
        <v>16</v>
      </c>
      <c r="L8" s="14"/>
      <c r="M8" s="1"/>
      <c r="N8" s="36"/>
      <c r="O8" s="42"/>
      <c r="P8" s="54"/>
      <c r="Q8" s="1"/>
      <c r="R8" s="19"/>
      <c r="S8" s="63"/>
      <c r="T8" s="59"/>
      <c r="U8" s="64"/>
      <c r="V8" s="64"/>
    </row>
    <row r="9" spans="2:22">
      <c r="B9" s="4" t="s">
        <v>3</v>
      </c>
      <c r="C9" s="14">
        <v>0</v>
      </c>
      <c r="D9" s="1">
        <v>0</v>
      </c>
      <c r="E9" s="1">
        <v>0</v>
      </c>
      <c r="F9" s="1">
        <v>0</v>
      </c>
      <c r="G9" s="2">
        <v>0</v>
      </c>
      <c r="H9" s="4"/>
      <c r="K9" s="4" t="s">
        <v>17</v>
      </c>
      <c r="L9" s="14">
        <v>1.8310000000000004</v>
      </c>
      <c r="M9" s="1">
        <f>7.539-6.537</f>
        <v>1.0019999999999998</v>
      </c>
      <c r="N9" s="36">
        <f t="shared" ref="N9:O15" si="0">$M9/$L9</f>
        <v>0.54724194429273598</v>
      </c>
      <c r="O9" s="42">
        <f t="shared" si="0"/>
        <v>0.54724194429273598</v>
      </c>
      <c r="P9" s="54">
        <v>43.94</v>
      </c>
      <c r="Q9" s="1">
        <v>6.21</v>
      </c>
      <c r="R9" s="19">
        <v>0.86</v>
      </c>
      <c r="S9" s="63">
        <f t="shared" ref="S9:S15" si="1">$M9*1000*P9/100</f>
        <v>440.27879999999988</v>
      </c>
      <c r="T9" s="59">
        <f t="shared" ref="T9:U15" si="2">$M9*1000*Q9/100</f>
        <v>62.224199999999982</v>
      </c>
      <c r="U9" s="64">
        <f t="shared" si="2"/>
        <v>8.6171999999999986</v>
      </c>
      <c r="V9" s="64">
        <f t="shared" ref="V9:V15" si="3">S9/U9</f>
        <v>51.093023255813947</v>
      </c>
    </row>
    <row r="10" spans="2:22">
      <c r="B10" s="4" t="s">
        <v>11</v>
      </c>
      <c r="C10" s="14"/>
      <c r="D10" s="1"/>
      <c r="E10" s="1"/>
      <c r="F10" s="1"/>
      <c r="G10" s="2"/>
      <c r="H10" s="4"/>
      <c r="K10" s="4" t="s">
        <v>18</v>
      </c>
      <c r="L10" s="14">
        <v>12.756</v>
      </c>
      <c r="M10" s="1">
        <f>10.099-6.44</f>
        <v>3.6589999999999998</v>
      </c>
      <c r="N10" s="36">
        <f t="shared" si="0"/>
        <v>0.28684540608341169</v>
      </c>
      <c r="O10" s="42">
        <f t="shared" si="0"/>
        <v>0.28684540608341169</v>
      </c>
      <c r="P10" s="54">
        <v>43.47</v>
      </c>
      <c r="Q10" s="1">
        <v>5.96</v>
      </c>
      <c r="R10" s="19">
        <v>0.6</v>
      </c>
      <c r="S10" s="63">
        <f t="shared" si="1"/>
        <v>1590.5672999999997</v>
      </c>
      <c r="T10" s="59">
        <f t="shared" si="2"/>
        <v>218.07640000000001</v>
      </c>
      <c r="U10" s="64">
        <f t="shared" si="2"/>
        <v>21.954000000000001</v>
      </c>
      <c r="V10" s="64">
        <f t="shared" si="3"/>
        <v>72.449999999999989</v>
      </c>
    </row>
    <row r="11" spans="2:22" ht="19.5" thickBot="1">
      <c r="B11" s="4" t="s">
        <v>4</v>
      </c>
      <c r="C11" s="14">
        <v>114</v>
      </c>
      <c r="D11" s="1">
        <v>104</v>
      </c>
      <c r="E11" s="1">
        <v>113</v>
      </c>
      <c r="F11" s="1">
        <v>98</v>
      </c>
      <c r="G11" s="2">
        <v>113</v>
      </c>
      <c r="H11" s="4"/>
      <c r="K11" s="5" t="s">
        <v>19</v>
      </c>
      <c r="L11" s="23">
        <v>10.141000000000002</v>
      </c>
      <c r="M11" s="20">
        <f>11.543-6.445</f>
        <v>5.097999999999999</v>
      </c>
      <c r="N11" s="43">
        <f t="shared" si="0"/>
        <v>0.50271176412582563</v>
      </c>
      <c r="O11" s="44">
        <f t="shared" si="0"/>
        <v>0.50271176412582563</v>
      </c>
      <c r="P11" s="55">
        <v>44.17</v>
      </c>
      <c r="Q11" s="20">
        <v>6.53</v>
      </c>
      <c r="R11" s="21">
        <v>1.91</v>
      </c>
      <c r="S11" s="65">
        <f t="shared" si="1"/>
        <v>2251.7865999999999</v>
      </c>
      <c r="T11" s="66">
        <f t="shared" si="2"/>
        <v>332.89939999999996</v>
      </c>
      <c r="U11" s="67">
        <f t="shared" si="2"/>
        <v>97.371799999999979</v>
      </c>
      <c r="V11" s="67">
        <f t="shared" si="3"/>
        <v>23.125654450261784</v>
      </c>
    </row>
    <row r="12" spans="2:22" ht="19.5" thickBot="1">
      <c r="B12" s="5"/>
      <c r="C12" s="46"/>
      <c r="D12" s="47"/>
      <c r="E12" s="47"/>
      <c r="F12" s="47"/>
      <c r="G12" s="27"/>
      <c r="H12" s="5"/>
      <c r="J12" t="s">
        <v>53</v>
      </c>
      <c r="K12" s="3" t="s">
        <v>45</v>
      </c>
      <c r="L12" s="14">
        <v>4.6710000000000003</v>
      </c>
      <c r="M12" s="1">
        <f>8.934-6.558</f>
        <v>2.3759999999999994</v>
      </c>
      <c r="N12" s="36">
        <f t="shared" si="0"/>
        <v>0.50867052023121373</v>
      </c>
      <c r="O12" s="42">
        <f t="shared" si="0"/>
        <v>0.50867052023121373</v>
      </c>
      <c r="P12" s="54">
        <v>43.69</v>
      </c>
      <c r="Q12" s="1">
        <v>6.82</v>
      </c>
      <c r="R12" s="19">
        <v>1.67</v>
      </c>
      <c r="S12" s="63">
        <f t="shared" si="1"/>
        <v>1038.0743999999997</v>
      </c>
      <c r="T12" s="59">
        <f t="shared" si="2"/>
        <v>162.04319999999998</v>
      </c>
      <c r="U12" s="64">
        <f t="shared" si="2"/>
        <v>39.679199999999994</v>
      </c>
      <c r="V12" s="64">
        <f t="shared" si="3"/>
        <v>26.161676646706585</v>
      </c>
    </row>
    <row r="13" spans="2:22" ht="19.5" thickBot="1">
      <c r="J13" t="s">
        <v>53</v>
      </c>
      <c r="K13" s="4" t="s">
        <v>46</v>
      </c>
      <c r="L13" s="14">
        <v>1.3879999999999999</v>
      </c>
      <c r="M13" s="1">
        <f>7.261-6.498</f>
        <v>0.7629999999999999</v>
      </c>
      <c r="N13" s="36">
        <f t="shared" si="0"/>
        <v>0.54971181556195958</v>
      </c>
      <c r="O13" s="42">
        <f t="shared" si="0"/>
        <v>0.54971181556195958</v>
      </c>
      <c r="P13" s="54">
        <v>40.58</v>
      </c>
      <c r="Q13" s="1">
        <v>5.84</v>
      </c>
      <c r="R13" s="19">
        <v>0.73</v>
      </c>
      <c r="S13" s="63">
        <f t="shared" si="1"/>
        <v>309.62539999999996</v>
      </c>
      <c r="T13" s="59">
        <f t="shared" si="2"/>
        <v>44.55919999999999</v>
      </c>
      <c r="U13" s="64">
        <f t="shared" si="2"/>
        <v>5.5698999999999987</v>
      </c>
      <c r="V13" s="64">
        <f t="shared" si="3"/>
        <v>55.589041095890416</v>
      </c>
    </row>
    <row r="14" spans="2:22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  <c r="J14" t="s">
        <v>53</v>
      </c>
      <c r="K14" s="5" t="s">
        <v>47</v>
      </c>
      <c r="L14" s="23">
        <v>0.48299999999999965</v>
      </c>
      <c r="M14" s="20">
        <f>6.631-6.439</f>
        <v>0.19200000000000017</v>
      </c>
      <c r="N14" s="43">
        <f t="shared" si="0"/>
        <v>0.3975155279503112</v>
      </c>
      <c r="O14" s="44">
        <f t="shared" si="0"/>
        <v>0.3975155279503112</v>
      </c>
      <c r="P14" s="55">
        <v>45.08</v>
      </c>
      <c r="Q14" s="20">
        <v>6.43</v>
      </c>
      <c r="R14" s="21">
        <v>0.67</v>
      </c>
      <c r="S14" s="65">
        <f t="shared" si="1"/>
        <v>86.553600000000074</v>
      </c>
      <c r="T14" s="66">
        <f t="shared" si="2"/>
        <v>12.345600000000012</v>
      </c>
      <c r="U14" s="67">
        <f t="shared" si="2"/>
        <v>1.2864000000000013</v>
      </c>
      <c r="V14" s="67">
        <f t="shared" si="3"/>
        <v>67.283582089552226</v>
      </c>
    </row>
    <row r="15" spans="2:22" ht="19.5" thickBot="1">
      <c r="B15" s="3" t="s">
        <v>50</v>
      </c>
      <c r="C15" s="22">
        <v>22</v>
      </c>
      <c r="D15" s="17">
        <v>21</v>
      </c>
      <c r="E15" s="17">
        <v>21</v>
      </c>
      <c r="F15" s="87"/>
      <c r="G15" s="26">
        <v>19</v>
      </c>
      <c r="H15" s="3">
        <f>SUM(C15:G15)</f>
        <v>83</v>
      </c>
      <c r="K15" s="4" t="s">
        <v>48</v>
      </c>
      <c r="L15" s="23">
        <v>35.935000000000002</v>
      </c>
      <c r="M15" s="20">
        <f>24.164-6.488</f>
        <v>17.676000000000002</v>
      </c>
      <c r="N15" s="43">
        <f t="shared" si="0"/>
        <v>0.49188813134826775</v>
      </c>
      <c r="O15" s="44">
        <f t="shared" si="0"/>
        <v>0.49188813134826775</v>
      </c>
      <c r="P15" s="55">
        <v>42.61</v>
      </c>
      <c r="Q15" s="20">
        <v>6.39</v>
      </c>
      <c r="R15" s="21">
        <v>1.23</v>
      </c>
      <c r="S15" s="65">
        <f t="shared" si="1"/>
        <v>7531.7436000000007</v>
      </c>
      <c r="T15" s="66">
        <f t="shared" si="2"/>
        <v>1129.4964000000002</v>
      </c>
      <c r="U15" s="67">
        <f t="shared" si="2"/>
        <v>217.41480000000004</v>
      </c>
      <c r="V15" s="67">
        <f t="shared" si="3"/>
        <v>34.642276422764226</v>
      </c>
    </row>
    <row r="16" spans="2:22">
      <c r="B16" s="4" t="s">
        <v>27</v>
      </c>
      <c r="C16" s="14"/>
      <c r="D16" s="1"/>
      <c r="E16" s="1"/>
      <c r="F16" s="1"/>
      <c r="G16" s="2"/>
      <c r="H16" s="4">
        <f>M11</f>
        <v>5.097999999999999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/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>
      <c r="A20" s="88" t="s">
        <v>40</v>
      </c>
      <c r="B20" s="18" t="s">
        <v>12</v>
      </c>
      <c r="C20" s="22"/>
      <c r="D20" s="17"/>
      <c r="E20" s="17"/>
      <c r="F20" s="17"/>
      <c r="G20" s="26"/>
      <c r="H20" s="3"/>
    </row>
    <row r="21" spans="1:8">
      <c r="A21" s="89"/>
      <c r="B21" s="19" t="s">
        <v>13</v>
      </c>
      <c r="C21" s="14"/>
      <c r="D21" s="1"/>
      <c r="E21" s="1"/>
      <c r="F21" s="1"/>
      <c r="G21" s="2"/>
      <c r="H21" s="4"/>
    </row>
    <row r="22" spans="1:8">
      <c r="A22" s="89"/>
      <c r="B22" s="19" t="s">
        <v>14</v>
      </c>
      <c r="C22" s="14"/>
      <c r="D22" s="1"/>
      <c r="E22" s="1"/>
      <c r="F22" s="1"/>
      <c r="G22" s="2"/>
      <c r="H22" s="4"/>
    </row>
    <row r="23" spans="1:8">
      <c r="A23" s="89"/>
      <c r="B23" s="19" t="s">
        <v>15</v>
      </c>
      <c r="C23" s="14"/>
      <c r="D23" s="1"/>
      <c r="E23" s="1"/>
      <c r="F23" s="1"/>
      <c r="G23" s="2"/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7"/>
      <c r="H24" s="5"/>
    </row>
    <row r="25" spans="1:8">
      <c r="A25" s="91" t="s">
        <v>41</v>
      </c>
      <c r="B25" s="29" t="s">
        <v>12</v>
      </c>
      <c r="C25" s="13"/>
      <c r="D25" s="6"/>
      <c r="E25" s="6"/>
      <c r="F25" s="6"/>
      <c r="G25" s="7"/>
      <c r="H25" s="8"/>
    </row>
    <row r="26" spans="1:8">
      <c r="A26" s="89"/>
      <c r="B26" s="19" t="s">
        <v>13</v>
      </c>
      <c r="C26" s="14"/>
      <c r="D26" s="1"/>
      <c r="E26" s="1"/>
      <c r="F26" s="1"/>
      <c r="G26" s="2"/>
      <c r="H26" s="4"/>
    </row>
    <row r="27" spans="1:8">
      <c r="A27" s="89"/>
      <c r="B27" s="19" t="s">
        <v>14</v>
      </c>
      <c r="C27" s="14"/>
      <c r="D27" s="1"/>
      <c r="E27" s="1"/>
      <c r="F27" s="1"/>
      <c r="G27" s="2"/>
      <c r="H27" s="4"/>
    </row>
    <row r="28" spans="1:8">
      <c r="A28" s="89"/>
      <c r="B28" s="19" t="s">
        <v>15</v>
      </c>
      <c r="C28" s="14"/>
      <c r="D28" s="1"/>
      <c r="E28" s="1"/>
      <c r="F28" s="1"/>
      <c r="G28" s="2"/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3"/>
      <c r="H29" s="34"/>
    </row>
    <row r="30" spans="1:8" ht="18.75" customHeight="1">
      <c r="A30" s="88" t="s">
        <v>43</v>
      </c>
      <c r="B30" s="18" t="s">
        <v>12</v>
      </c>
      <c r="C30" s="22">
        <f>C20*C25</f>
        <v>0</v>
      </c>
      <c r="D30" s="22">
        <f t="shared" ref="D30:G33" si="4">D20*D25</f>
        <v>0</v>
      </c>
      <c r="E30" s="22">
        <f t="shared" si="4"/>
        <v>0</v>
      </c>
      <c r="F30" s="22">
        <f t="shared" si="4"/>
        <v>0</v>
      </c>
      <c r="G30" s="22">
        <f t="shared" si="4"/>
        <v>0</v>
      </c>
      <c r="H30" s="3"/>
    </row>
    <row r="31" spans="1:8">
      <c r="A31" s="89"/>
      <c r="B31" s="19" t="s">
        <v>13</v>
      </c>
      <c r="C31" s="14">
        <f>C21*C26</f>
        <v>0</v>
      </c>
      <c r="D31" s="1">
        <f t="shared" si="4"/>
        <v>0</v>
      </c>
      <c r="E31" s="1">
        <f t="shared" si="4"/>
        <v>0</v>
      </c>
      <c r="F31" s="1">
        <f t="shared" si="4"/>
        <v>0</v>
      </c>
      <c r="G31" s="2">
        <f t="shared" si="4"/>
        <v>0</v>
      </c>
      <c r="H31" s="4"/>
    </row>
    <row r="32" spans="1:8">
      <c r="A32" s="89"/>
      <c r="B32" s="19" t="s">
        <v>14</v>
      </c>
      <c r="C32" s="14">
        <f>C22*C27</f>
        <v>0</v>
      </c>
      <c r="D32" s="1">
        <f t="shared" si="4"/>
        <v>0</v>
      </c>
      <c r="E32" s="1">
        <f t="shared" si="4"/>
        <v>0</v>
      </c>
      <c r="F32" s="1">
        <f t="shared" si="4"/>
        <v>0</v>
      </c>
      <c r="G32" s="2">
        <f t="shared" si="4"/>
        <v>0</v>
      </c>
      <c r="H32" s="4"/>
    </row>
    <row r="33" spans="1:8">
      <c r="A33" s="89"/>
      <c r="B33" s="19" t="s">
        <v>15</v>
      </c>
      <c r="C33" s="14"/>
      <c r="D33" s="1"/>
      <c r="E33" s="1"/>
      <c r="F33" s="1"/>
      <c r="G33" s="2">
        <f t="shared" si="4"/>
        <v>0</v>
      </c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7"/>
      <c r="H34" s="5"/>
    </row>
    <row r="35" spans="1:8" ht="18.75" customHeight="1">
      <c r="A35" s="88" t="s">
        <v>42</v>
      </c>
      <c r="B35" s="18" t="s">
        <v>12</v>
      </c>
      <c r="C35" s="22"/>
      <c r="D35" s="17"/>
      <c r="E35" s="17"/>
      <c r="F35" s="17"/>
      <c r="G35" s="26"/>
      <c r="H35" s="3"/>
    </row>
    <row r="36" spans="1:8">
      <c r="A36" s="89"/>
      <c r="B36" s="19" t="s">
        <v>13</v>
      </c>
      <c r="C36" s="14"/>
      <c r="D36" s="1"/>
      <c r="E36" s="1"/>
      <c r="F36" s="1"/>
      <c r="G36" s="2"/>
      <c r="H36" s="4"/>
    </row>
    <row r="37" spans="1:8">
      <c r="A37" s="89"/>
      <c r="B37" s="19" t="s">
        <v>14</v>
      </c>
      <c r="C37" s="14"/>
      <c r="D37" s="1"/>
      <c r="E37" s="1"/>
      <c r="F37" s="1"/>
      <c r="G37" s="2"/>
      <c r="H37" s="4"/>
    </row>
    <row r="38" spans="1:8">
      <c r="A38" s="89"/>
      <c r="B38" s="19" t="s">
        <v>15</v>
      </c>
      <c r="C38" s="14"/>
      <c r="D38" s="1"/>
      <c r="E38" s="1"/>
      <c r="F38" s="1"/>
      <c r="G38" s="2"/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7"/>
      <c r="H39" s="5"/>
    </row>
    <row r="40" spans="1:8" ht="18.75" customHeight="1">
      <c r="A40" s="88" t="s">
        <v>32</v>
      </c>
      <c r="B40" s="18" t="s">
        <v>12</v>
      </c>
      <c r="C40" s="22"/>
      <c r="D40" s="17"/>
      <c r="E40" s="17"/>
      <c r="F40" s="17"/>
      <c r="G40" s="26"/>
      <c r="H40" s="3"/>
    </row>
    <row r="41" spans="1:8">
      <c r="A41" s="89"/>
      <c r="B41" s="19" t="s">
        <v>13</v>
      </c>
      <c r="C41" s="14"/>
      <c r="D41" s="1"/>
      <c r="E41" s="1"/>
      <c r="F41" s="1"/>
      <c r="G41" s="2"/>
      <c r="H41" s="4"/>
    </row>
    <row r="42" spans="1:8">
      <c r="A42" s="89"/>
      <c r="B42" s="19" t="s">
        <v>14</v>
      </c>
      <c r="C42" s="14"/>
      <c r="D42" s="1"/>
      <c r="E42" s="1"/>
      <c r="F42" s="1"/>
      <c r="G42" s="2"/>
      <c r="H42" s="4"/>
    </row>
    <row r="43" spans="1:8">
      <c r="A43" s="89"/>
      <c r="B43" s="19" t="s">
        <v>15</v>
      </c>
      <c r="C43" s="14"/>
      <c r="D43" s="1"/>
      <c r="E43" s="1"/>
      <c r="F43" s="1"/>
      <c r="G43" s="2"/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22"/>
      <c r="D45" s="17"/>
      <c r="E45" s="17"/>
      <c r="F45" s="17"/>
      <c r="G45" s="26"/>
      <c r="H45" s="3"/>
    </row>
    <row r="46" spans="1:8">
      <c r="A46" s="89"/>
      <c r="B46" s="19" t="s">
        <v>13</v>
      </c>
      <c r="C46" s="14"/>
      <c r="D46" s="1"/>
      <c r="E46" s="1"/>
      <c r="F46" s="1"/>
      <c r="G46" s="2"/>
      <c r="H46" s="4"/>
    </row>
    <row r="47" spans="1:8">
      <c r="A47" s="89"/>
      <c r="B47" s="19" t="s">
        <v>14</v>
      </c>
      <c r="C47" s="14"/>
      <c r="D47" s="1"/>
      <c r="E47" s="1"/>
      <c r="F47" s="1"/>
      <c r="G47" s="2"/>
      <c r="H47" s="4"/>
    </row>
    <row r="48" spans="1:8">
      <c r="A48" s="89"/>
      <c r="B48" s="19" t="s">
        <v>15</v>
      </c>
      <c r="C48" s="14"/>
      <c r="D48" s="1"/>
      <c r="E48" s="1"/>
      <c r="F48" s="1"/>
      <c r="G48" s="2"/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7"/>
      <c r="H49" s="5"/>
    </row>
    <row r="50" spans="1:8">
      <c r="A50" s="93" t="s">
        <v>24</v>
      </c>
      <c r="B50" s="18" t="s">
        <v>29</v>
      </c>
      <c r="C50" s="22">
        <v>726</v>
      </c>
      <c r="D50" s="17">
        <v>734</v>
      </c>
      <c r="E50" s="17">
        <v>742</v>
      </c>
      <c r="F50" s="17">
        <v>715</v>
      </c>
      <c r="G50" s="18">
        <v>755</v>
      </c>
      <c r="H50" s="3"/>
    </row>
    <row r="51" spans="1:8">
      <c r="A51" s="94"/>
      <c r="B51" s="35">
        <v>1</v>
      </c>
      <c r="C51" s="13">
        <v>414</v>
      </c>
      <c r="D51" s="6">
        <v>422</v>
      </c>
      <c r="E51" s="6">
        <v>440</v>
      </c>
      <c r="F51" s="6">
        <v>427</v>
      </c>
      <c r="G51" s="7">
        <v>423</v>
      </c>
      <c r="H51" s="8"/>
    </row>
    <row r="52" spans="1:8">
      <c r="A52" s="94"/>
      <c r="B52" s="24">
        <v>2</v>
      </c>
      <c r="C52" s="14">
        <v>264</v>
      </c>
      <c r="D52" s="1">
        <v>261</v>
      </c>
      <c r="E52" s="1">
        <v>269</v>
      </c>
      <c r="F52" s="1">
        <v>262</v>
      </c>
      <c r="G52" s="2">
        <v>258</v>
      </c>
      <c r="H52" s="4"/>
    </row>
    <row r="53" spans="1:8">
      <c r="A53" s="94"/>
      <c r="B53" s="24">
        <v>3</v>
      </c>
      <c r="C53" s="14">
        <v>138</v>
      </c>
      <c r="D53" s="1">
        <v>131</v>
      </c>
      <c r="E53" s="1">
        <v>148</v>
      </c>
      <c r="F53" s="1">
        <v>121</v>
      </c>
      <c r="G53" s="2">
        <v>138</v>
      </c>
      <c r="H53" s="4"/>
    </row>
    <row r="54" spans="1:8">
      <c r="A54" s="94"/>
      <c r="B54" s="24">
        <v>4</v>
      </c>
      <c r="C54" s="14">
        <v>45</v>
      </c>
      <c r="D54" s="1">
        <v>42</v>
      </c>
      <c r="E54" s="1">
        <v>55</v>
      </c>
      <c r="F54" s="1">
        <v>30</v>
      </c>
      <c r="G54" s="2"/>
      <c r="H54" s="4"/>
    </row>
    <row r="55" spans="1:8" ht="19.5" thickBot="1">
      <c r="A55" s="95"/>
      <c r="B55" s="25">
        <v>5</v>
      </c>
      <c r="C55" s="23"/>
      <c r="D55" s="20"/>
      <c r="E55" s="20"/>
      <c r="F55" s="20"/>
      <c r="G55" s="27"/>
      <c r="H55" s="5"/>
    </row>
    <row r="56" spans="1:8" ht="18.75" customHeight="1">
      <c r="A56" s="96" t="s">
        <v>30</v>
      </c>
      <c r="B56" s="35">
        <v>1</v>
      </c>
      <c r="C56" s="13">
        <v>556</v>
      </c>
      <c r="D56" s="6">
        <v>562</v>
      </c>
      <c r="E56" s="6">
        <v>588</v>
      </c>
      <c r="F56" s="6">
        <v>555</v>
      </c>
      <c r="G56" s="7">
        <v>565</v>
      </c>
      <c r="H56" s="8"/>
    </row>
    <row r="57" spans="1:8">
      <c r="A57" s="96"/>
      <c r="B57" s="24">
        <v>2</v>
      </c>
      <c r="C57" s="14">
        <v>377</v>
      </c>
      <c r="D57" s="1"/>
      <c r="E57" s="1"/>
      <c r="F57" s="1"/>
      <c r="G57" s="2"/>
      <c r="H57" s="4"/>
    </row>
    <row r="58" spans="1:8">
      <c r="A58" s="96"/>
      <c r="B58" s="24">
        <v>3</v>
      </c>
      <c r="C58" s="14">
        <v>263</v>
      </c>
      <c r="D58" s="1"/>
      <c r="E58" s="1"/>
      <c r="F58" s="1"/>
      <c r="G58" s="2"/>
      <c r="H58" s="4"/>
    </row>
    <row r="59" spans="1:8">
      <c r="A59" s="96"/>
      <c r="B59" s="24">
        <v>4</v>
      </c>
      <c r="C59" s="14"/>
      <c r="D59" s="1"/>
      <c r="E59" s="1"/>
      <c r="F59" s="1"/>
      <c r="G59" s="2"/>
      <c r="H59" s="4"/>
    </row>
    <row r="60" spans="1:8" ht="19.5" thickBot="1">
      <c r="A60" s="97"/>
      <c r="B60" s="25">
        <v>5</v>
      </c>
      <c r="C60" s="23"/>
      <c r="D60" s="20"/>
      <c r="E60" s="20"/>
      <c r="F60" s="20"/>
      <c r="G60" s="27"/>
      <c r="H60" s="5"/>
    </row>
  </sheetData>
  <mergeCells count="8">
    <mergeCell ref="A50:A55"/>
    <mergeCell ref="A56:A60"/>
    <mergeCell ref="A20:A24"/>
    <mergeCell ref="A25:A29"/>
    <mergeCell ref="A30:A34"/>
    <mergeCell ref="A35:A39"/>
    <mergeCell ref="A40:A44"/>
    <mergeCell ref="A45:A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60"/>
  <sheetViews>
    <sheetView workbookViewId="0">
      <selection activeCell="E6" sqref="E6"/>
    </sheetView>
  </sheetViews>
  <sheetFormatPr defaultRowHeight="18.75"/>
  <cols>
    <col min="1" max="1" width="11" customWidth="1"/>
    <col min="2" max="2" width="12.625" customWidth="1"/>
  </cols>
  <sheetData>
    <row r="2" spans="2:21" ht="19.5" thickBot="1"/>
    <row r="3" spans="2:21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39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</row>
    <row r="4" spans="2:21">
      <c r="B4" s="3" t="s">
        <v>10</v>
      </c>
      <c r="C4" s="22"/>
      <c r="D4" s="17"/>
      <c r="E4" s="17"/>
      <c r="F4" s="17"/>
      <c r="G4" s="26"/>
      <c r="H4" s="3"/>
      <c r="K4" s="3" t="s">
        <v>12</v>
      </c>
      <c r="L4" s="22"/>
      <c r="M4" s="17"/>
      <c r="N4" s="40" t="e">
        <f>$M4/$L4</f>
        <v>#DIV/0!</v>
      </c>
      <c r="O4" s="41" t="e">
        <f>$M4/$L4</f>
        <v>#DIV/0!</v>
      </c>
      <c r="P4" s="56"/>
      <c r="Q4" s="6"/>
      <c r="R4" s="29"/>
      <c r="S4" s="60">
        <f>$M4*1000*P4/100</f>
        <v>0</v>
      </c>
      <c r="T4" s="61">
        <f t="shared" ref="T4:U15" si="0">$M4*1000*Q4/100</f>
        <v>0</v>
      </c>
      <c r="U4" s="62">
        <f t="shared" si="0"/>
        <v>0</v>
      </c>
    </row>
    <row r="5" spans="2:21">
      <c r="B5" s="4" t="s">
        <v>1</v>
      </c>
      <c r="C5" s="14"/>
      <c r="D5" s="1"/>
      <c r="E5" s="1"/>
      <c r="F5" s="1"/>
      <c r="G5" s="2"/>
      <c r="H5" s="4"/>
      <c r="K5" s="4" t="s">
        <v>13</v>
      </c>
      <c r="L5" s="14"/>
      <c r="M5" s="1"/>
      <c r="N5" s="36" t="e">
        <f t="shared" ref="N5:O15" si="1">$M5/$L5</f>
        <v>#DIV/0!</v>
      </c>
      <c r="O5" s="42" t="e">
        <f t="shared" si="1"/>
        <v>#DIV/0!</v>
      </c>
      <c r="P5" s="54"/>
      <c r="Q5" s="1"/>
      <c r="R5" s="19"/>
      <c r="S5" s="63">
        <f t="shared" ref="S5:S15" si="2">$M5*1000*P5/100</f>
        <v>0</v>
      </c>
      <c r="T5" s="59">
        <f t="shared" si="0"/>
        <v>0</v>
      </c>
      <c r="U5" s="64">
        <f t="shared" si="0"/>
        <v>0</v>
      </c>
    </row>
    <row r="6" spans="2:21">
      <c r="B6" s="4" t="s">
        <v>31</v>
      </c>
      <c r="C6" s="14"/>
      <c r="D6" s="1"/>
      <c r="E6" s="1"/>
      <c r="F6" s="1"/>
      <c r="G6" s="2"/>
      <c r="H6" s="4"/>
      <c r="K6" s="4" t="s">
        <v>14</v>
      </c>
      <c r="L6" s="14"/>
      <c r="M6" s="1"/>
      <c r="N6" s="36" t="e">
        <f t="shared" si="1"/>
        <v>#DIV/0!</v>
      </c>
      <c r="O6" s="42" t="e">
        <f t="shared" si="1"/>
        <v>#DIV/0!</v>
      </c>
      <c r="P6" s="54"/>
      <c r="Q6" s="1"/>
      <c r="R6" s="19"/>
      <c r="S6" s="63">
        <f t="shared" si="2"/>
        <v>0</v>
      </c>
      <c r="T6" s="59">
        <f t="shared" si="0"/>
        <v>0</v>
      </c>
      <c r="U6" s="64">
        <f t="shared" si="0"/>
        <v>0</v>
      </c>
    </row>
    <row r="7" spans="2:21">
      <c r="B7" s="4" t="s">
        <v>2</v>
      </c>
      <c r="C7" s="14"/>
      <c r="D7" s="1"/>
      <c r="E7" s="1"/>
      <c r="F7" s="1"/>
      <c r="G7" s="2"/>
      <c r="H7" s="4"/>
      <c r="K7" s="4" t="s">
        <v>15</v>
      </c>
      <c r="L7" s="14"/>
      <c r="M7" s="1"/>
      <c r="N7" s="36" t="e">
        <f t="shared" si="1"/>
        <v>#DIV/0!</v>
      </c>
      <c r="O7" s="42" t="e">
        <f t="shared" si="1"/>
        <v>#DIV/0!</v>
      </c>
      <c r="P7" s="54"/>
      <c r="Q7" s="1"/>
      <c r="R7" s="19"/>
      <c r="S7" s="63">
        <f t="shared" si="2"/>
        <v>0</v>
      </c>
      <c r="T7" s="59">
        <f t="shared" si="0"/>
        <v>0</v>
      </c>
      <c r="U7" s="64">
        <f t="shared" si="0"/>
        <v>0</v>
      </c>
    </row>
    <row r="8" spans="2:21">
      <c r="B8" s="4" t="s">
        <v>26</v>
      </c>
      <c r="C8" s="14"/>
      <c r="D8" s="1"/>
      <c r="E8" s="1"/>
      <c r="F8" s="1"/>
      <c r="G8" s="2"/>
      <c r="H8" s="4"/>
      <c r="K8" s="4" t="s">
        <v>16</v>
      </c>
      <c r="L8" s="14"/>
      <c r="M8" s="1"/>
      <c r="N8" s="36" t="e">
        <f t="shared" si="1"/>
        <v>#DIV/0!</v>
      </c>
      <c r="O8" s="42" t="e">
        <f t="shared" si="1"/>
        <v>#DIV/0!</v>
      </c>
      <c r="P8" s="54"/>
      <c r="Q8" s="1"/>
      <c r="R8" s="19"/>
      <c r="S8" s="63"/>
      <c r="T8" s="59"/>
      <c r="U8" s="64"/>
    </row>
    <row r="9" spans="2:21">
      <c r="B9" s="4" t="s">
        <v>3</v>
      </c>
      <c r="C9" s="14"/>
      <c r="D9" s="1"/>
      <c r="E9" s="1"/>
      <c r="F9" s="1"/>
      <c r="G9" s="2"/>
      <c r="H9" s="4"/>
      <c r="K9" s="4" t="s">
        <v>17</v>
      </c>
      <c r="L9" s="14"/>
      <c r="M9" s="1"/>
      <c r="N9" s="36" t="e">
        <f t="shared" si="1"/>
        <v>#DIV/0!</v>
      </c>
      <c r="O9" s="42" t="e">
        <f t="shared" si="1"/>
        <v>#DIV/0!</v>
      </c>
      <c r="P9" s="54"/>
      <c r="Q9" s="1"/>
      <c r="R9" s="19"/>
      <c r="S9" s="63">
        <f t="shared" si="2"/>
        <v>0</v>
      </c>
      <c r="T9" s="59">
        <f t="shared" si="0"/>
        <v>0</v>
      </c>
      <c r="U9" s="64">
        <f t="shared" si="0"/>
        <v>0</v>
      </c>
    </row>
    <row r="10" spans="2:21">
      <c r="B10" s="4" t="s">
        <v>11</v>
      </c>
      <c r="C10" s="14"/>
      <c r="D10" s="1"/>
      <c r="E10" s="1"/>
      <c r="F10" s="1"/>
      <c r="G10" s="2"/>
      <c r="H10" s="4"/>
      <c r="K10" s="4" t="s">
        <v>18</v>
      </c>
      <c r="L10" s="14"/>
      <c r="M10" s="1"/>
      <c r="N10" s="36" t="e">
        <f t="shared" si="1"/>
        <v>#DIV/0!</v>
      </c>
      <c r="O10" s="42" t="e">
        <f t="shared" si="1"/>
        <v>#DIV/0!</v>
      </c>
      <c r="P10" s="54"/>
      <c r="Q10" s="1"/>
      <c r="R10" s="19"/>
      <c r="S10" s="63">
        <f t="shared" si="2"/>
        <v>0</v>
      </c>
      <c r="T10" s="59">
        <f t="shared" si="0"/>
        <v>0</v>
      </c>
      <c r="U10" s="64">
        <f t="shared" si="0"/>
        <v>0</v>
      </c>
    </row>
    <row r="11" spans="2:21" ht="19.5" thickBot="1">
      <c r="B11" s="4" t="s">
        <v>4</v>
      </c>
      <c r="C11" s="14"/>
      <c r="D11" s="1"/>
      <c r="E11" s="1"/>
      <c r="F11" s="1"/>
      <c r="G11" s="2"/>
      <c r="H11" s="4"/>
      <c r="K11" s="5" t="s">
        <v>19</v>
      </c>
      <c r="L11" s="23"/>
      <c r="M11" s="20"/>
      <c r="N11" s="43" t="e">
        <f t="shared" si="1"/>
        <v>#DIV/0!</v>
      </c>
      <c r="O11" s="44" t="e">
        <f t="shared" si="1"/>
        <v>#DIV/0!</v>
      </c>
      <c r="P11" s="55"/>
      <c r="Q11" s="20"/>
      <c r="R11" s="21"/>
      <c r="S11" s="65">
        <f t="shared" si="2"/>
        <v>0</v>
      </c>
      <c r="T11" s="66">
        <f t="shared" si="0"/>
        <v>0</v>
      </c>
      <c r="U11" s="67">
        <f t="shared" si="0"/>
        <v>0</v>
      </c>
    </row>
    <row r="12" spans="2:21" ht="19.5" thickBot="1">
      <c r="B12" s="5"/>
      <c r="C12" s="46"/>
      <c r="D12" s="47"/>
      <c r="E12" s="47"/>
      <c r="F12" s="47"/>
      <c r="G12" s="27"/>
      <c r="H12" s="5"/>
      <c r="K12" s="3" t="s">
        <v>45</v>
      </c>
      <c r="L12" s="14"/>
      <c r="M12" s="1"/>
      <c r="N12" s="36" t="e">
        <f t="shared" si="1"/>
        <v>#DIV/0!</v>
      </c>
      <c r="O12" s="42" t="e">
        <f t="shared" si="1"/>
        <v>#DIV/0!</v>
      </c>
      <c r="P12" s="54"/>
      <c r="Q12" s="1"/>
      <c r="R12" s="19"/>
      <c r="S12" s="63">
        <f t="shared" si="2"/>
        <v>0</v>
      </c>
      <c r="T12" s="59">
        <f t="shared" si="0"/>
        <v>0</v>
      </c>
      <c r="U12" s="64">
        <f t="shared" si="0"/>
        <v>0</v>
      </c>
    </row>
    <row r="13" spans="2:21" ht="19.5" thickBot="1">
      <c r="K13" s="4" t="s">
        <v>46</v>
      </c>
      <c r="L13" s="14"/>
      <c r="M13" s="1"/>
      <c r="N13" s="36" t="e">
        <f t="shared" si="1"/>
        <v>#DIV/0!</v>
      </c>
      <c r="O13" s="42" t="e">
        <f t="shared" si="1"/>
        <v>#DIV/0!</v>
      </c>
      <c r="P13" s="54"/>
      <c r="Q13" s="1"/>
      <c r="R13" s="19"/>
      <c r="S13" s="63">
        <f t="shared" si="2"/>
        <v>0</v>
      </c>
      <c r="T13" s="59">
        <f t="shared" si="0"/>
        <v>0</v>
      </c>
      <c r="U13" s="64">
        <f t="shared" si="0"/>
        <v>0</v>
      </c>
    </row>
    <row r="14" spans="2:21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  <c r="K14" s="5" t="s">
        <v>47</v>
      </c>
      <c r="L14" s="23"/>
      <c r="M14" s="20"/>
      <c r="N14" s="43" t="e">
        <f t="shared" si="1"/>
        <v>#DIV/0!</v>
      </c>
      <c r="O14" s="44" t="e">
        <f t="shared" si="1"/>
        <v>#DIV/0!</v>
      </c>
      <c r="P14" s="55"/>
      <c r="Q14" s="20"/>
      <c r="R14" s="21"/>
      <c r="S14" s="65">
        <f t="shared" si="2"/>
        <v>0</v>
      </c>
      <c r="T14" s="66">
        <f t="shared" si="0"/>
        <v>0</v>
      </c>
      <c r="U14" s="67">
        <f t="shared" si="0"/>
        <v>0</v>
      </c>
    </row>
    <row r="15" spans="2:21" ht="19.5" thickBot="1">
      <c r="B15" s="3" t="s">
        <v>50</v>
      </c>
      <c r="C15" s="22"/>
      <c r="D15" s="17"/>
      <c r="E15" s="17"/>
      <c r="F15" s="17"/>
      <c r="G15" s="26"/>
      <c r="H15" s="3">
        <f>SUM(C15:G15)</f>
        <v>0</v>
      </c>
      <c r="K15" s="4" t="s">
        <v>48</v>
      </c>
      <c r="L15" s="23"/>
      <c r="M15" s="20"/>
      <c r="N15" s="43" t="e">
        <f t="shared" si="1"/>
        <v>#DIV/0!</v>
      </c>
      <c r="O15" s="44" t="e">
        <f t="shared" si="1"/>
        <v>#DIV/0!</v>
      </c>
      <c r="P15" s="55"/>
      <c r="Q15" s="20"/>
      <c r="R15" s="21"/>
      <c r="S15" s="65">
        <f t="shared" si="2"/>
        <v>0</v>
      </c>
      <c r="T15" s="66">
        <f t="shared" si="0"/>
        <v>0</v>
      </c>
      <c r="U15" s="67">
        <f t="shared" si="0"/>
        <v>0</v>
      </c>
    </row>
    <row r="16" spans="2:21">
      <c r="B16" s="4" t="s">
        <v>27</v>
      </c>
      <c r="C16" s="14"/>
      <c r="D16" s="1"/>
      <c r="E16" s="1"/>
      <c r="F16" s="1"/>
      <c r="G16" s="2"/>
      <c r="H16" s="4">
        <f>M11</f>
        <v>0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/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>
      <c r="A20" s="88" t="s">
        <v>40</v>
      </c>
      <c r="B20" s="18" t="s">
        <v>12</v>
      </c>
      <c r="C20" s="22"/>
      <c r="D20" s="17"/>
      <c r="E20" s="17"/>
      <c r="F20" s="17"/>
      <c r="G20" s="26"/>
      <c r="H20" s="3"/>
    </row>
    <row r="21" spans="1:8">
      <c r="A21" s="89"/>
      <c r="B21" s="19" t="s">
        <v>13</v>
      </c>
      <c r="C21" s="14"/>
      <c r="D21" s="1"/>
      <c r="E21" s="1"/>
      <c r="F21" s="1"/>
      <c r="G21" s="2"/>
      <c r="H21" s="4"/>
    </row>
    <row r="22" spans="1:8">
      <c r="A22" s="89"/>
      <c r="B22" s="19" t="s">
        <v>14</v>
      </c>
      <c r="C22" s="14"/>
      <c r="D22" s="1"/>
      <c r="E22" s="1"/>
      <c r="F22" s="1"/>
      <c r="G22" s="2"/>
      <c r="H22" s="4"/>
    </row>
    <row r="23" spans="1:8">
      <c r="A23" s="89"/>
      <c r="B23" s="19" t="s">
        <v>15</v>
      </c>
      <c r="C23" s="14"/>
      <c r="D23" s="1"/>
      <c r="E23" s="1"/>
      <c r="F23" s="1"/>
      <c r="G23" s="2"/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7"/>
      <c r="H24" s="5"/>
    </row>
    <row r="25" spans="1:8">
      <c r="A25" s="91" t="s">
        <v>41</v>
      </c>
      <c r="B25" s="29" t="s">
        <v>12</v>
      </c>
      <c r="C25" s="13"/>
      <c r="D25" s="6"/>
      <c r="E25" s="6"/>
      <c r="F25" s="6"/>
      <c r="G25" s="7"/>
      <c r="H25" s="8"/>
    </row>
    <row r="26" spans="1:8">
      <c r="A26" s="89"/>
      <c r="B26" s="19" t="s">
        <v>13</v>
      </c>
      <c r="C26" s="14"/>
      <c r="D26" s="1"/>
      <c r="E26" s="1"/>
      <c r="F26" s="1"/>
      <c r="G26" s="2"/>
      <c r="H26" s="4"/>
    </row>
    <row r="27" spans="1:8">
      <c r="A27" s="89"/>
      <c r="B27" s="19" t="s">
        <v>14</v>
      </c>
      <c r="C27" s="14"/>
      <c r="D27" s="1"/>
      <c r="E27" s="1"/>
      <c r="F27" s="1"/>
      <c r="G27" s="2"/>
      <c r="H27" s="4"/>
    </row>
    <row r="28" spans="1:8">
      <c r="A28" s="89"/>
      <c r="B28" s="19" t="s">
        <v>15</v>
      </c>
      <c r="C28" s="14"/>
      <c r="D28" s="1"/>
      <c r="E28" s="1"/>
      <c r="F28" s="1"/>
      <c r="G28" s="2"/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3"/>
      <c r="H29" s="34"/>
    </row>
    <row r="30" spans="1:8" ht="18.75" customHeight="1">
      <c r="A30" s="88" t="s">
        <v>43</v>
      </c>
      <c r="B30" s="18" t="s">
        <v>12</v>
      </c>
      <c r="C30" s="22">
        <f>C20*C25</f>
        <v>0</v>
      </c>
      <c r="D30" s="22">
        <f t="shared" ref="D30:G33" si="3">D20*D25</f>
        <v>0</v>
      </c>
      <c r="E30" s="22">
        <f t="shared" si="3"/>
        <v>0</v>
      </c>
      <c r="F30" s="22">
        <f t="shared" si="3"/>
        <v>0</v>
      </c>
      <c r="G30" s="22">
        <f t="shared" si="3"/>
        <v>0</v>
      </c>
      <c r="H30" s="3"/>
    </row>
    <row r="31" spans="1:8">
      <c r="A31" s="89"/>
      <c r="B31" s="19" t="s">
        <v>13</v>
      </c>
      <c r="C31" s="14">
        <f>C21*C26</f>
        <v>0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2">
        <f t="shared" si="3"/>
        <v>0</v>
      </c>
      <c r="H31" s="4"/>
    </row>
    <row r="32" spans="1:8">
      <c r="A32" s="89"/>
      <c r="B32" s="19" t="s">
        <v>14</v>
      </c>
      <c r="C32" s="14">
        <f>C22*C27</f>
        <v>0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2">
        <f t="shared" si="3"/>
        <v>0</v>
      </c>
      <c r="H32" s="4"/>
    </row>
    <row r="33" spans="1:8">
      <c r="A33" s="89"/>
      <c r="B33" s="19" t="s">
        <v>15</v>
      </c>
      <c r="C33" s="14"/>
      <c r="D33" s="1"/>
      <c r="E33" s="1"/>
      <c r="F33" s="1"/>
      <c r="G33" s="2">
        <f t="shared" si="3"/>
        <v>0</v>
      </c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7"/>
      <c r="H34" s="5"/>
    </row>
    <row r="35" spans="1:8" ht="18.75" customHeight="1">
      <c r="A35" s="88" t="s">
        <v>42</v>
      </c>
      <c r="B35" s="18" t="s">
        <v>12</v>
      </c>
      <c r="C35" s="22"/>
      <c r="D35" s="17"/>
      <c r="E35" s="17"/>
      <c r="F35" s="17"/>
      <c r="G35" s="26"/>
      <c r="H35" s="3"/>
    </row>
    <row r="36" spans="1:8">
      <c r="A36" s="89"/>
      <c r="B36" s="19" t="s">
        <v>13</v>
      </c>
      <c r="C36" s="14"/>
      <c r="D36" s="1"/>
      <c r="E36" s="1"/>
      <c r="F36" s="1"/>
      <c r="G36" s="2"/>
      <c r="H36" s="4"/>
    </row>
    <row r="37" spans="1:8">
      <c r="A37" s="89"/>
      <c r="B37" s="19" t="s">
        <v>14</v>
      </c>
      <c r="C37" s="14"/>
      <c r="D37" s="1"/>
      <c r="E37" s="1"/>
      <c r="F37" s="1"/>
      <c r="G37" s="2"/>
      <c r="H37" s="4"/>
    </row>
    <row r="38" spans="1:8">
      <c r="A38" s="89"/>
      <c r="B38" s="19" t="s">
        <v>15</v>
      </c>
      <c r="C38" s="14"/>
      <c r="D38" s="1"/>
      <c r="E38" s="1"/>
      <c r="F38" s="1"/>
      <c r="G38" s="2"/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7"/>
      <c r="H39" s="5"/>
    </row>
    <row r="40" spans="1:8" ht="18.75" customHeight="1">
      <c r="A40" s="88" t="s">
        <v>32</v>
      </c>
      <c r="B40" s="18" t="s">
        <v>12</v>
      </c>
      <c r="C40" s="22"/>
      <c r="D40" s="17"/>
      <c r="E40" s="17"/>
      <c r="F40" s="17"/>
      <c r="G40" s="26"/>
      <c r="H40" s="3"/>
    </row>
    <row r="41" spans="1:8">
      <c r="A41" s="89"/>
      <c r="B41" s="19" t="s">
        <v>13</v>
      </c>
      <c r="C41" s="14"/>
      <c r="D41" s="1"/>
      <c r="E41" s="1"/>
      <c r="F41" s="1"/>
      <c r="G41" s="2"/>
      <c r="H41" s="4"/>
    </row>
    <row r="42" spans="1:8">
      <c r="A42" s="89"/>
      <c r="B42" s="19" t="s">
        <v>14</v>
      </c>
      <c r="C42" s="14"/>
      <c r="D42" s="1"/>
      <c r="E42" s="1"/>
      <c r="F42" s="1"/>
      <c r="G42" s="2"/>
      <c r="H42" s="4"/>
    </row>
    <row r="43" spans="1:8">
      <c r="A43" s="89"/>
      <c r="B43" s="19" t="s">
        <v>15</v>
      </c>
      <c r="C43" s="14"/>
      <c r="D43" s="1"/>
      <c r="E43" s="1"/>
      <c r="F43" s="1"/>
      <c r="G43" s="2"/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22"/>
      <c r="D45" s="17"/>
      <c r="E45" s="17"/>
      <c r="F45" s="17"/>
      <c r="G45" s="26"/>
      <c r="H45" s="3"/>
    </row>
    <row r="46" spans="1:8">
      <c r="A46" s="89"/>
      <c r="B46" s="19" t="s">
        <v>13</v>
      </c>
      <c r="C46" s="14"/>
      <c r="D46" s="1"/>
      <c r="E46" s="1"/>
      <c r="F46" s="1"/>
      <c r="G46" s="2"/>
      <c r="H46" s="4"/>
    </row>
    <row r="47" spans="1:8">
      <c r="A47" s="89"/>
      <c r="B47" s="19" t="s">
        <v>14</v>
      </c>
      <c r="C47" s="14"/>
      <c r="D47" s="1"/>
      <c r="E47" s="1"/>
      <c r="F47" s="1"/>
      <c r="G47" s="2"/>
      <c r="H47" s="4"/>
    </row>
    <row r="48" spans="1:8">
      <c r="A48" s="89"/>
      <c r="B48" s="19" t="s">
        <v>15</v>
      </c>
      <c r="C48" s="14"/>
      <c r="D48" s="1"/>
      <c r="E48" s="1"/>
      <c r="F48" s="1"/>
      <c r="G48" s="2"/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7"/>
      <c r="H49" s="5"/>
    </row>
    <row r="50" spans="1:8">
      <c r="A50" s="93" t="s">
        <v>24</v>
      </c>
      <c r="B50" s="18" t="s">
        <v>29</v>
      </c>
      <c r="C50" s="22"/>
      <c r="D50" s="17"/>
      <c r="E50" s="17"/>
      <c r="F50" s="17"/>
      <c r="G50" s="18"/>
      <c r="H50" s="3"/>
    </row>
    <row r="51" spans="1:8">
      <c r="A51" s="94"/>
      <c r="B51" s="35">
        <v>1</v>
      </c>
      <c r="C51" s="13"/>
      <c r="D51" s="6"/>
      <c r="E51" s="6"/>
      <c r="F51" s="6"/>
      <c r="G51" s="7"/>
      <c r="H51" s="8"/>
    </row>
    <row r="52" spans="1:8">
      <c r="A52" s="94"/>
      <c r="B52" s="24">
        <v>2</v>
      </c>
      <c r="C52" s="14"/>
      <c r="D52" s="1"/>
      <c r="E52" s="1"/>
      <c r="F52" s="1"/>
      <c r="G52" s="2"/>
      <c r="H52" s="4"/>
    </row>
    <row r="53" spans="1:8">
      <c r="A53" s="94"/>
      <c r="B53" s="24">
        <v>3</v>
      </c>
      <c r="C53" s="14"/>
      <c r="D53" s="1"/>
      <c r="E53" s="1"/>
      <c r="F53" s="1"/>
      <c r="G53" s="2"/>
      <c r="H53" s="4"/>
    </row>
    <row r="54" spans="1:8">
      <c r="A54" s="94"/>
      <c r="B54" s="24">
        <v>4</v>
      </c>
      <c r="C54" s="14"/>
      <c r="D54" s="1"/>
      <c r="E54" s="1"/>
      <c r="F54" s="1"/>
      <c r="G54" s="2"/>
      <c r="H54" s="4"/>
    </row>
    <row r="55" spans="1:8" ht="19.5" thickBot="1">
      <c r="A55" s="95"/>
      <c r="B55" s="25">
        <v>5</v>
      </c>
      <c r="C55" s="23"/>
      <c r="D55" s="20"/>
      <c r="E55" s="20"/>
      <c r="F55" s="20"/>
      <c r="G55" s="27"/>
      <c r="H55" s="5"/>
    </row>
    <row r="56" spans="1:8" ht="18.75" customHeight="1">
      <c r="A56" s="96" t="s">
        <v>30</v>
      </c>
      <c r="B56" s="35">
        <v>1</v>
      </c>
      <c r="C56" s="13"/>
      <c r="D56" s="6"/>
      <c r="E56" s="6"/>
      <c r="F56" s="6"/>
      <c r="G56" s="7"/>
      <c r="H56" s="8"/>
    </row>
    <row r="57" spans="1:8">
      <c r="A57" s="96"/>
      <c r="B57" s="24">
        <v>2</v>
      </c>
      <c r="C57" s="14"/>
      <c r="D57" s="1"/>
      <c r="E57" s="1"/>
      <c r="F57" s="1"/>
      <c r="G57" s="2"/>
      <c r="H57" s="4"/>
    </row>
    <row r="58" spans="1:8">
      <c r="A58" s="96"/>
      <c r="B58" s="24">
        <v>3</v>
      </c>
      <c r="C58" s="14"/>
      <c r="D58" s="1"/>
      <c r="E58" s="1"/>
      <c r="F58" s="1"/>
      <c r="G58" s="2"/>
      <c r="H58" s="4"/>
    </row>
    <row r="59" spans="1:8">
      <c r="A59" s="96"/>
      <c r="B59" s="24">
        <v>4</v>
      </c>
      <c r="C59" s="14"/>
      <c r="D59" s="1"/>
      <c r="E59" s="1"/>
      <c r="F59" s="1"/>
      <c r="G59" s="2"/>
      <c r="H59" s="4"/>
    </row>
    <row r="60" spans="1:8" ht="19.5" thickBot="1">
      <c r="A60" s="97"/>
      <c r="B60" s="25">
        <v>5</v>
      </c>
      <c r="C60" s="23"/>
      <c r="D60" s="20"/>
      <c r="E60" s="20"/>
      <c r="F60" s="20"/>
      <c r="G60" s="27"/>
      <c r="H60" s="5"/>
    </row>
  </sheetData>
  <mergeCells count="8">
    <mergeCell ref="A50:A55"/>
    <mergeCell ref="A56:A60"/>
    <mergeCell ref="A20:A24"/>
    <mergeCell ref="A25:A29"/>
    <mergeCell ref="A30:A34"/>
    <mergeCell ref="A35:A39"/>
    <mergeCell ref="A40:A44"/>
    <mergeCell ref="A45:A49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U60"/>
  <sheetViews>
    <sheetView workbookViewId="0"/>
  </sheetViews>
  <sheetFormatPr defaultRowHeight="18.75"/>
  <cols>
    <col min="1" max="1" width="11" customWidth="1"/>
    <col min="2" max="2" width="12.625" customWidth="1"/>
  </cols>
  <sheetData>
    <row r="2" spans="2:21" ht="19.5" thickBot="1"/>
    <row r="3" spans="2:21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39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</row>
    <row r="4" spans="2:21">
      <c r="B4" s="3" t="s">
        <v>10</v>
      </c>
      <c r="C4" s="22"/>
      <c r="D4" s="17"/>
      <c r="E4" s="17"/>
      <c r="F4" s="17"/>
      <c r="G4" s="26"/>
      <c r="H4" s="3"/>
      <c r="K4" s="3" t="s">
        <v>12</v>
      </c>
      <c r="L4" s="22"/>
      <c r="M4" s="17"/>
      <c r="N4" s="40" t="e">
        <f>$M4/$L4</f>
        <v>#DIV/0!</v>
      </c>
      <c r="O4" s="41" t="e">
        <f>$M4/$L4</f>
        <v>#DIV/0!</v>
      </c>
      <c r="P4" s="56"/>
      <c r="Q4" s="6"/>
      <c r="R4" s="29"/>
      <c r="S4" s="60">
        <f>$M4*1000*P4/100</f>
        <v>0</v>
      </c>
      <c r="T4" s="61">
        <f t="shared" ref="T4:U15" si="0">$M4*1000*Q4/100</f>
        <v>0</v>
      </c>
      <c r="U4" s="62">
        <f t="shared" si="0"/>
        <v>0</v>
      </c>
    </row>
    <row r="5" spans="2:21">
      <c r="B5" s="4" t="s">
        <v>1</v>
      </c>
      <c r="C5" s="14"/>
      <c r="D5" s="1"/>
      <c r="E5" s="1"/>
      <c r="F5" s="1"/>
      <c r="G5" s="2"/>
      <c r="H5" s="4"/>
      <c r="K5" s="4" t="s">
        <v>13</v>
      </c>
      <c r="L5" s="14"/>
      <c r="M5" s="1"/>
      <c r="N5" s="36" t="e">
        <f t="shared" ref="N5:O15" si="1">$M5/$L5</f>
        <v>#DIV/0!</v>
      </c>
      <c r="O5" s="42" t="e">
        <f t="shared" si="1"/>
        <v>#DIV/0!</v>
      </c>
      <c r="P5" s="54"/>
      <c r="Q5" s="1"/>
      <c r="R5" s="19"/>
      <c r="S5" s="63">
        <f t="shared" ref="S5:S15" si="2">$M5*1000*P5/100</f>
        <v>0</v>
      </c>
      <c r="T5" s="59">
        <f t="shared" si="0"/>
        <v>0</v>
      </c>
      <c r="U5" s="64">
        <f t="shared" si="0"/>
        <v>0</v>
      </c>
    </row>
    <row r="6" spans="2:21">
      <c r="B6" s="4" t="s">
        <v>31</v>
      </c>
      <c r="C6" s="14"/>
      <c r="D6" s="1"/>
      <c r="E6" s="1"/>
      <c r="F6" s="1"/>
      <c r="G6" s="2"/>
      <c r="H6" s="4"/>
      <c r="K6" s="4" t="s">
        <v>14</v>
      </c>
      <c r="L6" s="14"/>
      <c r="M6" s="1"/>
      <c r="N6" s="36" t="e">
        <f t="shared" si="1"/>
        <v>#DIV/0!</v>
      </c>
      <c r="O6" s="42" t="e">
        <f t="shared" si="1"/>
        <v>#DIV/0!</v>
      </c>
      <c r="P6" s="54"/>
      <c r="Q6" s="1"/>
      <c r="R6" s="19"/>
      <c r="S6" s="63">
        <f t="shared" si="2"/>
        <v>0</v>
      </c>
      <c r="T6" s="59">
        <f t="shared" si="0"/>
        <v>0</v>
      </c>
      <c r="U6" s="64">
        <f t="shared" si="0"/>
        <v>0</v>
      </c>
    </row>
    <row r="7" spans="2:21">
      <c r="B7" s="4" t="s">
        <v>2</v>
      </c>
      <c r="C7" s="14"/>
      <c r="D7" s="1"/>
      <c r="E7" s="1"/>
      <c r="F7" s="1"/>
      <c r="G7" s="2"/>
      <c r="H7" s="4"/>
      <c r="K7" s="4" t="s">
        <v>15</v>
      </c>
      <c r="L7" s="14"/>
      <c r="M7" s="1"/>
      <c r="N7" s="36" t="e">
        <f t="shared" si="1"/>
        <v>#DIV/0!</v>
      </c>
      <c r="O7" s="42" t="e">
        <f t="shared" si="1"/>
        <v>#DIV/0!</v>
      </c>
      <c r="P7" s="54"/>
      <c r="Q7" s="1"/>
      <c r="R7" s="19"/>
      <c r="S7" s="63">
        <f t="shared" si="2"/>
        <v>0</v>
      </c>
      <c r="T7" s="59">
        <f t="shared" si="0"/>
        <v>0</v>
      </c>
      <c r="U7" s="64">
        <f t="shared" si="0"/>
        <v>0</v>
      </c>
    </row>
    <row r="8" spans="2:21">
      <c r="B8" s="4" t="s">
        <v>26</v>
      </c>
      <c r="C8" s="14"/>
      <c r="D8" s="1"/>
      <c r="E8" s="1"/>
      <c r="F8" s="1"/>
      <c r="G8" s="2"/>
      <c r="H8" s="4"/>
      <c r="K8" s="4" t="s">
        <v>16</v>
      </c>
      <c r="L8" s="14"/>
      <c r="M8" s="1"/>
      <c r="N8" s="36" t="e">
        <f t="shared" si="1"/>
        <v>#DIV/0!</v>
      </c>
      <c r="O8" s="42" t="e">
        <f t="shared" si="1"/>
        <v>#DIV/0!</v>
      </c>
      <c r="P8" s="54"/>
      <c r="Q8" s="1"/>
      <c r="R8" s="19"/>
      <c r="S8" s="63"/>
      <c r="T8" s="59"/>
      <c r="U8" s="64"/>
    </row>
    <row r="9" spans="2:21">
      <c r="B9" s="4" t="s">
        <v>3</v>
      </c>
      <c r="C9" s="14"/>
      <c r="D9" s="1"/>
      <c r="E9" s="1"/>
      <c r="F9" s="1"/>
      <c r="G9" s="2"/>
      <c r="H9" s="4"/>
      <c r="K9" s="4" t="s">
        <v>17</v>
      </c>
      <c r="L9" s="14"/>
      <c r="M9" s="1"/>
      <c r="N9" s="36" t="e">
        <f t="shared" si="1"/>
        <v>#DIV/0!</v>
      </c>
      <c r="O9" s="42" t="e">
        <f t="shared" si="1"/>
        <v>#DIV/0!</v>
      </c>
      <c r="P9" s="54"/>
      <c r="Q9" s="1"/>
      <c r="R9" s="19"/>
      <c r="S9" s="63">
        <f t="shared" si="2"/>
        <v>0</v>
      </c>
      <c r="T9" s="59">
        <f t="shared" si="0"/>
        <v>0</v>
      </c>
      <c r="U9" s="64">
        <f t="shared" si="0"/>
        <v>0</v>
      </c>
    </row>
    <row r="10" spans="2:21">
      <c r="B10" s="4" t="s">
        <v>11</v>
      </c>
      <c r="C10" s="14"/>
      <c r="D10" s="1"/>
      <c r="E10" s="1"/>
      <c r="F10" s="1"/>
      <c r="G10" s="2"/>
      <c r="H10" s="4"/>
      <c r="K10" s="4" t="s">
        <v>18</v>
      </c>
      <c r="L10" s="14"/>
      <c r="M10" s="1"/>
      <c r="N10" s="36" t="e">
        <f t="shared" si="1"/>
        <v>#DIV/0!</v>
      </c>
      <c r="O10" s="42" t="e">
        <f t="shared" si="1"/>
        <v>#DIV/0!</v>
      </c>
      <c r="P10" s="54"/>
      <c r="Q10" s="1"/>
      <c r="R10" s="19"/>
      <c r="S10" s="63">
        <f t="shared" si="2"/>
        <v>0</v>
      </c>
      <c r="T10" s="59">
        <f t="shared" si="0"/>
        <v>0</v>
      </c>
      <c r="U10" s="64">
        <f t="shared" si="0"/>
        <v>0</v>
      </c>
    </row>
    <row r="11" spans="2:21" ht="19.5" thickBot="1">
      <c r="B11" s="4" t="s">
        <v>4</v>
      </c>
      <c r="C11" s="14"/>
      <c r="D11" s="1"/>
      <c r="E11" s="1"/>
      <c r="F11" s="1"/>
      <c r="G11" s="2"/>
      <c r="H11" s="4"/>
      <c r="K11" s="5" t="s">
        <v>19</v>
      </c>
      <c r="L11" s="23"/>
      <c r="M11" s="20"/>
      <c r="N11" s="43" t="e">
        <f t="shared" si="1"/>
        <v>#DIV/0!</v>
      </c>
      <c r="O11" s="44" t="e">
        <f t="shared" si="1"/>
        <v>#DIV/0!</v>
      </c>
      <c r="P11" s="55"/>
      <c r="Q11" s="20"/>
      <c r="R11" s="21"/>
      <c r="S11" s="65">
        <f t="shared" si="2"/>
        <v>0</v>
      </c>
      <c r="T11" s="66">
        <f t="shared" si="0"/>
        <v>0</v>
      </c>
      <c r="U11" s="67">
        <f t="shared" si="0"/>
        <v>0</v>
      </c>
    </row>
    <row r="12" spans="2:21" ht="19.5" thickBot="1">
      <c r="B12" s="5"/>
      <c r="C12" s="46"/>
      <c r="D12" s="47"/>
      <c r="E12" s="47"/>
      <c r="F12" s="47"/>
      <c r="G12" s="27"/>
      <c r="H12" s="5"/>
      <c r="K12" s="3" t="s">
        <v>45</v>
      </c>
      <c r="L12" s="14"/>
      <c r="M12" s="1"/>
      <c r="N12" s="36" t="e">
        <f t="shared" si="1"/>
        <v>#DIV/0!</v>
      </c>
      <c r="O12" s="42" t="e">
        <f t="shared" si="1"/>
        <v>#DIV/0!</v>
      </c>
      <c r="P12" s="54"/>
      <c r="Q12" s="1"/>
      <c r="R12" s="19"/>
      <c r="S12" s="63">
        <f t="shared" si="2"/>
        <v>0</v>
      </c>
      <c r="T12" s="59">
        <f t="shared" si="0"/>
        <v>0</v>
      </c>
      <c r="U12" s="64">
        <f t="shared" si="0"/>
        <v>0</v>
      </c>
    </row>
    <row r="13" spans="2:21" ht="19.5" thickBot="1">
      <c r="K13" s="4" t="s">
        <v>46</v>
      </c>
      <c r="L13" s="14"/>
      <c r="M13" s="1"/>
      <c r="N13" s="36" t="e">
        <f t="shared" si="1"/>
        <v>#DIV/0!</v>
      </c>
      <c r="O13" s="42" t="e">
        <f t="shared" si="1"/>
        <v>#DIV/0!</v>
      </c>
      <c r="P13" s="54"/>
      <c r="Q13" s="1"/>
      <c r="R13" s="19"/>
      <c r="S13" s="63">
        <f t="shared" si="2"/>
        <v>0</v>
      </c>
      <c r="T13" s="59">
        <f t="shared" si="0"/>
        <v>0</v>
      </c>
      <c r="U13" s="64">
        <f t="shared" si="0"/>
        <v>0</v>
      </c>
    </row>
    <row r="14" spans="2:21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  <c r="K14" s="5" t="s">
        <v>47</v>
      </c>
      <c r="L14" s="23"/>
      <c r="M14" s="20"/>
      <c r="N14" s="43" t="e">
        <f t="shared" si="1"/>
        <v>#DIV/0!</v>
      </c>
      <c r="O14" s="44" t="e">
        <f t="shared" si="1"/>
        <v>#DIV/0!</v>
      </c>
      <c r="P14" s="55"/>
      <c r="Q14" s="20"/>
      <c r="R14" s="21"/>
      <c r="S14" s="65">
        <f t="shared" si="2"/>
        <v>0</v>
      </c>
      <c r="T14" s="66">
        <f t="shared" si="0"/>
        <v>0</v>
      </c>
      <c r="U14" s="67">
        <f t="shared" si="0"/>
        <v>0</v>
      </c>
    </row>
    <row r="15" spans="2:21" ht="19.5" thickBot="1">
      <c r="B15" s="3" t="s">
        <v>50</v>
      </c>
      <c r="C15" s="22"/>
      <c r="D15" s="17"/>
      <c r="E15" s="17"/>
      <c r="F15" s="17"/>
      <c r="G15" s="26"/>
      <c r="H15" s="3">
        <f>SUM(C15:G15)</f>
        <v>0</v>
      </c>
      <c r="K15" s="4" t="s">
        <v>48</v>
      </c>
      <c r="L15" s="23"/>
      <c r="M15" s="20"/>
      <c r="N15" s="43" t="e">
        <f t="shared" si="1"/>
        <v>#DIV/0!</v>
      </c>
      <c r="O15" s="44" t="e">
        <f t="shared" si="1"/>
        <v>#DIV/0!</v>
      </c>
      <c r="P15" s="55"/>
      <c r="Q15" s="20"/>
      <c r="R15" s="21"/>
      <c r="S15" s="65">
        <f t="shared" si="2"/>
        <v>0</v>
      </c>
      <c r="T15" s="66">
        <f t="shared" si="0"/>
        <v>0</v>
      </c>
      <c r="U15" s="67">
        <f t="shared" si="0"/>
        <v>0</v>
      </c>
    </row>
    <row r="16" spans="2:21">
      <c r="B16" s="4" t="s">
        <v>27</v>
      </c>
      <c r="C16" s="14"/>
      <c r="D16" s="1"/>
      <c r="E16" s="1"/>
      <c r="F16" s="1"/>
      <c r="G16" s="2"/>
      <c r="H16" s="4">
        <f>M11</f>
        <v>0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/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>
      <c r="A20" s="88" t="s">
        <v>40</v>
      </c>
      <c r="B20" s="18" t="s">
        <v>12</v>
      </c>
      <c r="C20" s="22"/>
      <c r="D20" s="17"/>
      <c r="E20" s="17"/>
      <c r="F20" s="17"/>
      <c r="G20" s="26"/>
      <c r="H20" s="3"/>
    </row>
    <row r="21" spans="1:8">
      <c r="A21" s="89"/>
      <c r="B21" s="19" t="s">
        <v>13</v>
      </c>
      <c r="C21" s="14"/>
      <c r="D21" s="1"/>
      <c r="E21" s="1"/>
      <c r="F21" s="1"/>
      <c r="G21" s="2"/>
      <c r="H21" s="4"/>
    </row>
    <row r="22" spans="1:8">
      <c r="A22" s="89"/>
      <c r="B22" s="19" t="s">
        <v>14</v>
      </c>
      <c r="C22" s="14"/>
      <c r="D22" s="1"/>
      <c r="E22" s="1"/>
      <c r="F22" s="1"/>
      <c r="G22" s="2"/>
      <c r="H22" s="4"/>
    </row>
    <row r="23" spans="1:8">
      <c r="A23" s="89"/>
      <c r="B23" s="19" t="s">
        <v>15</v>
      </c>
      <c r="C23" s="14"/>
      <c r="D23" s="1"/>
      <c r="E23" s="1"/>
      <c r="F23" s="1"/>
      <c r="G23" s="2"/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7"/>
      <c r="H24" s="5"/>
    </row>
    <row r="25" spans="1:8">
      <c r="A25" s="91" t="s">
        <v>41</v>
      </c>
      <c r="B25" s="29" t="s">
        <v>12</v>
      </c>
      <c r="C25" s="13"/>
      <c r="D25" s="6"/>
      <c r="E25" s="6"/>
      <c r="F25" s="6"/>
      <c r="G25" s="7"/>
      <c r="H25" s="8"/>
    </row>
    <row r="26" spans="1:8">
      <c r="A26" s="89"/>
      <c r="B26" s="19" t="s">
        <v>13</v>
      </c>
      <c r="C26" s="14"/>
      <c r="D26" s="1"/>
      <c r="E26" s="1"/>
      <c r="F26" s="1"/>
      <c r="G26" s="2"/>
      <c r="H26" s="4"/>
    </row>
    <row r="27" spans="1:8">
      <c r="A27" s="89"/>
      <c r="B27" s="19" t="s">
        <v>14</v>
      </c>
      <c r="C27" s="14"/>
      <c r="D27" s="1"/>
      <c r="E27" s="1"/>
      <c r="F27" s="1"/>
      <c r="G27" s="2"/>
      <c r="H27" s="4"/>
    </row>
    <row r="28" spans="1:8">
      <c r="A28" s="89"/>
      <c r="B28" s="19" t="s">
        <v>15</v>
      </c>
      <c r="C28" s="14"/>
      <c r="D28" s="1"/>
      <c r="E28" s="1"/>
      <c r="F28" s="1"/>
      <c r="G28" s="2"/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3"/>
      <c r="H29" s="34"/>
    </row>
    <row r="30" spans="1:8" ht="18.75" customHeight="1">
      <c r="A30" s="88" t="s">
        <v>43</v>
      </c>
      <c r="B30" s="18" t="s">
        <v>12</v>
      </c>
      <c r="C30" s="22">
        <f>C20*C25</f>
        <v>0</v>
      </c>
      <c r="D30" s="22">
        <f t="shared" ref="D30:G33" si="3">D20*D25</f>
        <v>0</v>
      </c>
      <c r="E30" s="22">
        <f t="shared" si="3"/>
        <v>0</v>
      </c>
      <c r="F30" s="22">
        <f t="shared" si="3"/>
        <v>0</v>
      </c>
      <c r="G30" s="22">
        <f t="shared" si="3"/>
        <v>0</v>
      </c>
      <c r="H30" s="3"/>
    </row>
    <row r="31" spans="1:8">
      <c r="A31" s="89"/>
      <c r="B31" s="19" t="s">
        <v>13</v>
      </c>
      <c r="C31" s="14">
        <f>C21*C26</f>
        <v>0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2">
        <f t="shared" si="3"/>
        <v>0</v>
      </c>
      <c r="H31" s="4"/>
    </row>
    <row r="32" spans="1:8">
      <c r="A32" s="89"/>
      <c r="B32" s="19" t="s">
        <v>14</v>
      </c>
      <c r="C32" s="14">
        <f>C22*C27</f>
        <v>0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2">
        <f t="shared" si="3"/>
        <v>0</v>
      </c>
      <c r="H32" s="4"/>
    </row>
    <row r="33" spans="1:8">
      <c r="A33" s="89"/>
      <c r="B33" s="19" t="s">
        <v>15</v>
      </c>
      <c r="C33" s="14"/>
      <c r="D33" s="1"/>
      <c r="E33" s="1"/>
      <c r="F33" s="1"/>
      <c r="G33" s="2">
        <f t="shared" si="3"/>
        <v>0</v>
      </c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7"/>
      <c r="H34" s="5"/>
    </row>
    <row r="35" spans="1:8" ht="18.75" customHeight="1">
      <c r="A35" s="88" t="s">
        <v>42</v>
      </c>
      <c r="B35" s="18" t="s">
        <v>12</v>
      </c>
      <c r="C35" s="22"/>
      <c r="D35" s="17"/>
      <c r="E35" s="17"/>
      <c r="F35" s="17"/>
      <c r="G35" s="26"/>
      <c r="H35" s="3"/>
    </row>
    <row r="36" spans="1:8">
      <c r="A36" s="89"/>
      <c r="B36" s="19" t="s">
        <v>13</v>
      </c>
      <c r="C36" s="14"/>
      <c r="D36" s="1"/>
      <c r="E36" s="1"/>
      <c r="F36" s="1"/>
      <c r="G36" s="2"/>
      <c r="H36" s="4"/>
    </row>
    <row r="37" spans="1:8">
      <c r="A37" s="89"/>
      <c r="B37" s="19" t="s">
        <v>14</v>
      </c>
      <c r="C37" s="14"/>
      <c r="D37" s="1"/>
      <c r="E37" s="1"/>
      <c r="F37" s="1"/>
      <c r="G37" s="2"/>
      <c r="H37" s="4"/>
    </row>
    <row r="38" spans="1:8">
      <c r="A38" s="89"/>
      <c r="B38" s="19" t="s">
        <v>15</v>
      </c>
      <c r="C38" s="14"/>
      <c r="D38" s="1"/>
      <c r="E38" s="1"/>
      <c r="F38" s="1"/>
      <c r="G38" s="2"/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7"/>
      <c r="H39" s="5"/>
    </row>
    <row r="40" spans="1:8" ht="18.75" customHeight="1">
      <c r="A40" s="88" t="s">
        <v>32</v>
      </c>
      <c r="B40" s="18" t="s">
        <v>12</v>
      </c>
      <c r="C40" s="22"/>
      <c r="D40" s="17"/>
      <c r="E40" s="17"/>
      <c r="F40" s="17"/>
      <c r="G40" s="26"/>
      <c r="H40" s="3"/>
    </row>
    <row r="41" spans="1:8">
      <c r="A41" s="89"/>
      <c r="B41" s="19" t="s">
        <v>13</v>
      </c>
      <c r="C41" s="14"/>
      <c r="D41" s="1"/>
      <c r="E41" s="1"/>
      <c r="F41" s="1"/>
      <c r="G41" s="2"/>
      <c r="H41" s="4"/>
    </row>
    <row r="42" spans="1:8">
      <c r="A42" s="89"/>
      <c r="B42" s="19" t="s">
        <v>14</v>
      </c>
      <c r="C42" s="14"/>
      <c r="D42" s="1"/>
      <c r="E42" s="1"/>
      <c r="F42" s="1"/>
      <c r="G42" s="2"/>
      <c r="H42" s="4"/>
    </row>
    <row r="43" spans="1:8">
      <c r="A43" s="89"/>
      <c r="B43" s="19" t="s">
        <v>15</v>
      </c>
      <c r="C43" s="14"/>
      <c r="D43" s="1"/>
      <c r="E43" s="1"/>
      <c r="F43" s="1"/>
      <c r="G43" s="2"/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22"/>
      <c r="D45" s="17"/>
      <c r="E45" s="17"/>
      <c r="F45" s="17"/>
      <c r="G45" s="26"/>
      <c r="H45" s="3"/>
    </row>
    <row r="46" spans="1:8">
      <c r="A46" s="89"/>
      <c r="B46" s="19" t="s">
        <v>13</v>
      </c>
      <c r="C46" s="14"/>
      <c r="D46" s="1"/>
      <c r="E46" s="1"/>
      <c r="F46" s="1"/>
      <c r="G46" s="2"/>
      <c r="H46" s="4"/>
    </row>
    <row r="47" spans="1:8">
      <c r="A47" s="89"/>
      <c r="B47" s="19" t="s">
        <v>14</v>
      </c>
      <c r="C47" s="14"/>
      <c r="D47" s="1"/>
      <c r="E47" s="1"/>
      <c r="F47" s="1"/>
      <c r="G47" s="2"/>
      <c r="H47" s="4"/>
    </row>
    <row r="48" spans="1:8">
      <c r="A48" s="89"/>
      <c r="B48" s="19" t="s">
        <v>15</v>
      </c>
      <c r="C48" s="14"/>
      <c r="D48" s="1"/>
      <c r="E48" s="1"/>
      <c r="F48" s="1"/>
      <c r="G48" s="2"/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7"/>
      <c r="H49" s="5"/>
    </row>
    <row r="50" spans="1:8">
      <c r="A50" s="93" t="s">
        <v>24</v>
      </c>
      <c r="B50" s="18" t="s">
        <v>29</v>
      </c>
      <c r="C50" s="22"/>
      <c r="D50" s="17"/>
      <c r="E50" s="17"/>
      <c r="F50" s="17"/>
      <c r="G50" s="18"/>
      <c r="H50" s="3"/>
    </row>
    <row r="51" spans="1:8">
      <c r="A51" s="94"/>
      <c r="B51" s="35">
        <v>1</v>
      </c>
      <c r="C51" s="13"/>
      <c r="D51" s="6"/>
      <c r="E51" s="6"/>
      <c r="F51" s="6"/>
      <c r="G51" s="7"/>
      <c r="H51" s="8"/>
    </row>
    <row r="52" spans="1:8">
      <c r="A52" s="94"/>
      <c r="B52" s="24">
        <v>2</v>
      </c>
      <c r="C52" s="14"/>
      <c r="D52" s="1"/>
      <c r="E52" s="1"/>
      <c r="F52" s="1"/>
      <c r="G52" s="2"/>
      <c r="H52" s="4"/>
    </row>
    <row r="53" spans="1:8">
      <c r="A53" s="94"/>
      <c r="B53" s="24">
        <v>3</v>
      </c>
      <c r="C53" s="14"/>
      <c r="D53" s="1"/>
      <c r="E53" s="1"/>
      <c r="F53" s="1"/>
      <c r="G53" s="2"/>
      <c r="H53" s="4"/>
    </row>
    <row r="54" spans="1:8">
      <c r="A54" s="94"/>
      <c r="B54" s="24">
        <v>4</v>
      </c>
      <c r="C54" s="14"/>
      <c r="D54" s="1"/>
      <c r="E54" s="1"/>
      <c r="F54" s="1"/>
      <c r="G54" s="2"/>
      <c r="H54" s="4"/>
    </row>
    <row r="55" spans="1:8" ht="19.5" thickBot="1">
      <c r="A55" s="95"/>
      <c r="B55" s="25">
        <v>5</v>
      </c>
      <c r="C55" s="23"/>
      <c r="D55" s="20"/>
      <c r="E55" s="20"/>
      <c r="F55" s="20"/>
      <c r="G55" s="27"/>
      <c r="H55" s="5"/>
    </row>
    <row r="56" spans="1:8" ht="18.75" customHeight="1">
      <c r="A56" s="96" t="s">
        <v>30</v>
      </c>
      <c r="B56" s="35">
        <v>1</v>
      </c>
      <c r="C56" s="13"/>
      <c r="D56" s="6"/>
      <c r="E56" s="6"/>
      <c r="F56" s="6"/>
      <c r="G56" s="7"/>
      <c r="H56" s="8"/>
    </row>
    <row r="57" spans="1:8">
      <c r="A57" s="96"/>
      <c r="B57" s="24">
        <v>2</v>
      </c>
      <c r="C57" s="14"/>
      <c r="D57" s="1"/>
      <c r="E57" s="1"/>
      <c r="F57" s="1"/>
      <c r="G57" s="2"/>
      <c r="H57" s="4"/>
    </row>
    <row r="58" spans="1:8">
      <c r="A58" s="96"/>
      <c r="B58" s="24">
        <v>3</v>
      </c>
      <c r="C58" s="14"/>
      <c r="D58" s="1"/>
      <c r="E58" s="1"/>
      <c r="F58" s="1"/>
      <c r="G58" s="2"/>
      <c r="H58" s="4"/>
    </row>
    <row r="59" spans="1:8">
      <c r="A59" s="96"/>
      <c r="B59" s="24">
        <v>4</v>
      </c>
      <c r="C59" s="14"/>
      <c r="D59" s="1"/>
      <c r="E59" s="1"/>
      <c r="F59" s="1"/>
      <c r="G59" s="2"/>
      <c r="H59" s="4"/>
    </row>
    <row r="60" spans="1:8" ht="19.5" thickBot="1">
      <c r="A60" s="97"/>
      <c r="B60" s="25">
        <v>5</v>
      </c>
      <c r="C60" s="23"/>
      <c r="D60" s="20"/>
      <c r="E60" s="20"/>
      <c r="F60" s="20"/>
      <c r="G60" s="27"/>
      <c r="H60" s="5"/>
    </row>
  </sheetData>
  <mergeCells count="8">
    <mergeCell ref="A20:A24"/>
    <mergeCell ref="A25:A29"/>
    <mergeCell ref="A50:A55"/>
    <mergeCell ref="A56:A60"/>
    <mergeCell ref="A30:A34"/>
    <mergeCell ref="A35:A39"/>
    <mergeCell ref="A40:A44"/>
    <mergeCell ref="A45:A4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55"/>
  <sheetViews>
    <sheetView topLeftCell="D1" workbookViewId="0">
      <selection activeCell="K20" sqref="K20"/>
    </sheetView>
  </sheetViews>
  <sheetFormatPr defaultRowHeight="18.75"/>
  <cols>
    <col min="1" max="1" width="11" bestFit="1" customWidth="1"/>
    <col min="2" max="2" width="12.625" customWidth="1"/>
  </cols>
  <sheetData>
    <row r="2" spans="2:22" ht="19.5" thickBot="1"/>
    <row r="3" spans="2:22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39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  <c r="V3" s="58" t="s">
        <v>60</v>
      </c>
    </row>
    <row r="4" spans="2:22">
      <c r="B4" s="3" t="s">
        <v>10</v>
      </c>
      <c r="C4" s="22"/>
      <c r="D4" s="17"/>
      <c r="E4" s="17"/>
      <c r="F4" s="17"/>
      <c r="G4" s="26"/>
      <c r="H4" s="3"/>
      <c r="K4" s="3" t="s">
        <v>12</v>
      </c>
      <c r="L4" s="22">
        <v>1.0469999999999999</v>
      </c>
      <c r="M4" s="17">
        <v>0.23200000000000001</v>
      </c>
      <c r="N4" s="40">
        <f>$M4/$L4</f>
        <v>0.22158548233046804</v>
      </c>
      <c r="O4" s="41">
        <f>$M4/$L4</f>
        <v>0.22158548233046804</v>
      </c>
      <c r="P4" s="63">
        <v>43.76</v>
      </c>
      <c r="Q4" s="68">
        <v>6.34</v>
      </c>
      <c r="R4" s="69">
        <v>2.5299999999999998</v>
      </c>
      <c r="S4" s="60">
        <f>$M4*1000*P4/100</f>
        <v>101.5232</v>
      </c>
      <c r="T4" s="61">
        <f t="shared" ref="T4:U11" si="0">$M4*1000*Q4/100</f>
        <v>14.708799999999998</v>
      </c>
      <c r="U4" s="62">
        <f t="shared" si="0"/>
        <v>5.8695999999999993</v>
      </c>
      <c r="V4" s="62">
        <f t="shared" ref="V4:V11" si="1">S4/U4</f>
        <v>17.296442687747039</v>
      </c>
    </row>
    <row r="5" spans="2:22">
      <c r="B5" s="4" t="s">
        <v>1</v>
      </c>
      <c r="C5" s="14">
        <v>600</v>
      </c>
      <c r="D5" s="1">
        <v>559</v>
      </c>
      <c r="E5" s="1">
        <v>530</v>
      </c>
      <c r="F5" s="1">
        <v>581</v>
      </c>
      <c r="G5" s="2">
        <v>585</v>
      </c>
      <c r="H5" s="4"/>
      <c r="K5" s="4" t="s">
        <v>13</v>
      </c>
      <c r="L5" s="14">
        <v>2.6960000000000002</v>
      </c>
      <c r="M5" s="1">
        <v>0.66500000000000004</v>
      </c>
      <c r="N5" s="36">
        <f t="shared" ref="N5:O11" si="2">$M5/$L5</f>
        <v>0.24666172106824927</v>
      </c>
      <c r="O5" s="42">
        <f t="shared" si="2"/>
        <v>0.24666172106824927</v>
      </c>
      <c r="P5" s="70">
        <v>43.22</v>
      </c>
      <c r="Q5" s="71">
        <v>6.4</v>
      </c>
      <c r="R5" s="72">
        <v>2.17</v>
      </c>
      <c r="S5" s="63">
        <f t="shared" ref="S5:S11" si="3">$M5*1000*P5/100</f>
        <v>287.41300000000001</v>
      </c>
      <c r="T5" s="59">
        <f t="shared" si="0"/>
        <v>42.56</v>
      </c>
      <c r="U5" s="64">
        <f t="shared" si="0"/>
        <v>14.4305</v>
      </c>
      <c r="V5" s="64">
        <f t="shared" si="1"/>
        <v>19.917050691244238</v>
      </c>
    </row>
    <row r="6" spans="2:22">
      <c r="B6" s="4" t="s">
        <v>31</v>
      </c>
      <c r="C6" s="14"/>
      <c r="D6" s="1"/>
      <c r="E6" s="1"/>
      <c r="F6" s="1"/>
      <c r="G6" s="2"/>
      <c r="H6" s="4"/>
      <c r="K6" s="4" t="s">
        <v>14</v>
      </c>
      <c r="L6" s="14">
        <v>3.4660000000000002</v>
      </c>
      <c r="M6" s="1">
        <v>0.80800000000000005</v>
      </c>
      <c r="N6" s="36">
        <f t="shared" si="2"/>
        <v>0.23312175418349682</v>
      </c>
      <c r="O6" s="42">
        <f t="shared" si="2"/>
        <v>0.23312175418349682</v>
      </c>
      <c r="P6" s="70">
        <v>42.89</v>
      </c>
      <c r="Q6" s="71">
        <v>5.96</v>
      </c>
      <c r="R6" s="72">
        <v>3.78</v>
      </c>
      <c r="S6" s="63">
        <f t="shared" si="3"/>
        <v>346.55120000000005</v>
      </c>
      <c r="T6" s="59">
        <f t="shared" si="0"/>
        <v>48.156800000000004</v>
      </c>
      <c r="U6" s="64">
        <f t="shared" si="0"/>
        <v>30.542399999999997</v>
      </c>
      <c r="V6" s="64">
        <f t="shared" si="1"/>
        <v>11.34656084656085</v>
      </c>
    </row>
    <row r="7" spans="2:22">
      <c r="B7" s="4" t="s">
        <v>2</v>
      </c>
      <c r="C7" s="14">
        <v>8</v>
      </c>
      <c r="D7" s="1">
        <v>5</v>
      </c>
      <c r="E7" s="1">
        <v>3</v>
      </c>
      <c r="F7" s="1">
        <v>4</v>
      </c>
      <c r="G7" s="2">
        <v>6</v>
      </c>
      <c r="H7" s="4"/>
      <c r="K7" s="4" t="s">
        <v>15</v>
      </c>
      <c r="L7" s="14">
        <v>2.5859999999999999</v>
      </c>
      <c r="M7" s="1">
        <v>0.44</v>
      </c>
      <c r="N7" s="36">
        <f t="shared" si="2"/>
        <v>0.17014694508894046</v>
      </c>
      <c r="O7" s="42">
        <f t="shared" si="2"/>
        <v>0.17014694508894046</v>
      </c>
      <c r="P7" s="70">
        <v>42.61</v>
      </c>
      <c r="Q7" s="71">
        <v>5.91</v>
      </c>
      <c r="R7" s="72">
        <v>3.84</v>
      </c>
      <c r="S7" s="63">
        <f t="shared" si="3"/>
        <v>187.48400000000001</v>
      </c>
      <c r="T7" s="59">
        <f t="shared" si="0"/>
        <v>26.004000000000001</v>
      </c>
      <c r="U7" s="64">
        <f t="shared" si="0"/>
        <v>16.896000000000001</v>
      </c>
      <c r="V7" s="64">
        <f t="shared" si="1"/>
        <v>11.096354166666666</v>
      </c>
    </row>
    <row r="8" spans="2:22">
      <c r="B8" s="4" t="s">
        <v>26</v>
      </c>
      <c r="C8" s="14"/>
      <c r="D8" s="1"/>
      <c r="E8" s="1"/>
      <c r="F8" s="1"/>
      <c r="G8" s="2"/>
      <c r="H8" s="4"/>
      <c r="K8" s="4" t="s">
        <v>16</v>
      </c>
      <c r="L8" s="14">
        <v>0.35099999999999998</v>
      </c>
      <c r="M8" s="1">
        <v>5.0999999999999997E-2</v>
      </c>
      <c r="N8" s="36">
        <f t="shared" si="2"/>
        <v>0.14529914529914531</v>
      </c>
      <c r="O8" s="42">
        <f t="shared" si="2"/>
        <v>0.14529914529914531</v>
      </c>
      <c r="P8" s="70">
        <v>41.06</v>
      </c>
      <c r="Q8" s="71">
        <v>5.9</v>
      </c>
      <c r="R8" s="72">
        <v>3.13</v>
      </c>
      <c r="S8" s="63">
        <f t="shared" si="3"/>
        <v>20.9406</v>
      </c>
      <c r="T8" s="59">
        <f t="shared" si="0"/>
        <v>3.0090000000000003</v>
      </c>
      <c r="U8" s="64">
        <f t="shared" si="0"/>
        <v>1.5963000000000001</v>
      </c>
      <c r="V8" s="64">
        <f t="shared" si="1"/>
        <v>13.118210862619808</v>
      </c>
    </row>
    <row r="9" spans="2:22">
      <c r="B9" s="4" t="s">
        <v>3</v>
      </c>
      <c r="C9" s="14">
        <f>COUNT(C21:C25)</f>
        <v>4</v>
      </c>
      <c r="D9" s="1">
        <v>5</v>
      </c>
      <c r="E9" s="1">
        <v>4</v>
      </c>
      <c r="F9" s="1">
        <v>4</v>
      </c>
      <c r="G9" s="2">
        <v>4</v>
      </c>
      <c r="H9" s="4"/>
      <c r="K9" s="4" t="s">
        <v>17</v>
      </c>
      <c r="L9" s="14">
        <v>7.6369999999999996</v>
      </c>
      <c r="M9" s="1">
        <v>1.861</v>
      </c>
      <c r="N9" s="36">
        <f t="shared" si="2"/>
        <v>0.24368207411287157</v>
      </c>
      <c r="O9" s="42">
        <f t="shared" si="2"/>
        <v>0.24368207411287157</v>
      </c>
      <c r="P9" s="70">
        <v>41.13</v>
      </c>
      <c r="Q9" s="71">
        <v>6.42</v>
      </c>
      <c r="R9" s="72">
        <v>0.63</v>
      </c>
      <c r="S9" s="63">
        <f t="shared" si="3"/>
        <v>765.42930000000013</v>
      </c>
      <c r="T9" s="59">
        <f t="shared" si="0"/>
        <v>119.47619999999999</v>
      </c>
      <c r="U9" s="64">
        <f t="shared" si="0"/>
        <v>11.724300000000001</v>
      </c>
      <c r="V9" s="64">
        <f t="shared" si="1"/>
        <v>65.285714285714292</v>
      </c>
    </row>
    <row r="10" spans="2:22">
      <c r="B10" s="4" t="s">
        <v>58</v>
      </c>
      <c r="C10" s="14">
        <f>SUM(C35:C39)/100</f>
        <v>103.54</v>
      </c>
      <c r="D10" s="14">
        <f>SUM(D35:D39)/100</f>
        <v>101.54</v>
      </c>
      <c r="E10" s="14">
        <f>SUM(E35:E39)/100</f>
        <v>91.47</v>
      </c>
      <c r="F10" s="14">
        <f>SUM(F35:F39)/100</f>
        <v>96.4</v>
      </c>
      <c r="G10" s="14">
        <f>SUM(G35:G39)/100</f>
        <v>108.22999999999989</v>
      </c>
      <c r="H10" s="4">
        <f>AVERAGE(C10:G10)</f>
        <v>100.23599999999999</v>
      </c>
      <c r="K10" s="4" t="s">
        <v>18</v>
      </c>
      <c r="L10" s="14">
        <v>9.9600000000000009</v>
      </c>
      <c r="M10" s="1">
        <v>2.0310000000000001</v>
      </c>
      <c r="N10" s="36">
        <f t="shared" si="2"/>
        <v>0.2039156626506024</v>
      </c>
      <c r="O10" s="42">
        <f t="shared" si="2"/>
        <v>0.2039156626506024</v>
      </c>
      <c r="P10" s="70">
        <v>41.94</v>
      </c>
      <c r="Q10" s="71">
        <v>6.24</v>
      </c>
      <c r="R10" s="72">
        <v>0.41</v>
      </c>
      <c r="S10" s="63">
        <f t="shared" si="3"/>
        <v>851.80139999999994</v>
      </c>
      <c r="T10" s="59">
        <f t="shared" si="0"/>
        <v>126.73440000000002</v>
      </c>
      <c r="U10" s="64">
        <f t="shared" si="0"/>
        <v>8.3270999999999997</v>
      </c>
      <c r="V10" s="64">
        <f t="shared" si="1"/>
        <v>102.29268292682926</v>
      </c>
    </row>
    <row r="11" spans="2:22" ht="19.5" thickBot="1">
      <c r="B11" s="4" t="s">
        <v>4</v>
      </c>
      <c r="C11" s="14">
        <v>29</v>
      </c>
      <c r="D11" s="1">
        <v>22</v>
      </c>
      <c r="E11" s="1">
        <v>24</v>
      </c>
      <c r="F11" s="1">
        <v>25</v>
      </c>
      <c r="G11" s="2">
        <v>32</v>
      </c>
      <c r="H11" s="4"/>
      <c r="K11" s="5" t="s">
        <v>19</v>
      </c>
      <c r="L11" s="23">
        <v>0.38700000000000001</v>
      </c>
      <c r="M11" s="20">
        <v>6.8000000000000005E-2</v>
      </c>
      <c r="N11" s="43">
        <f t="shared" si="2"/>
        <v>0.17571059431524549</v>
      </c>
      <c r="O11" s="44">
        <f t="shared" si="2"/>
        <v>0.17571059431524549</v>
      </c>
      <c r="P11" s="73">
        <v>42.64</v>
      </c>
      <c r="Q11" s="47">
        <v>6.41</v>
      </c>
      <c r="R11" s="74">
        <v>6.36</v>
      </c>
      <c r="S11" s="65">
        <f t="shared" si="3"/>
        <v>28.995200000000001</v>
      </c>
      <c r="T11" s="66">
        <f t="shared" si="0"/>
        <v>4.3587999999999996</v>
      </c>
      <c r="U11" s="67">
        <f t="shared" si="0"/>
        <v>4.3247999999999998</v>
      </c>
      <c r="V11" s="67">
        <f t="shared" si="1"/>
        <v>6.7044025157232712</v>
      </c>
    </row>
    <row r="12" spans="2:22" ht="19.5" thickBot="1">
      <c r="B12" s="5"/>
      <c r="C12" s="23"/>
      <c r="D12" s="20"/>
      <c r="E12" s="20"/>
      <c r="F12" s="20"/>
      <c r="G12" s="27"/>
      <c r="H12" s="5"/>
      <c r="N12" s="48"/>
      <c r="O12" s="49"/>
    </row>
    <row r="13" spans="2:22" ht="19.5" thickBot="1">
      <c r="N13" s="48"/>
      <c r="O13" s="49"/>
    </row>
    <row r="14" spans="2:22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</row>
    <row r="15" spans="2:22">
      <c r="B15" s="3" t="s">
        <v>50</v>
      </c>
      <c r="C15" s="22"/>
      <c r="D15" s="17"/>
      <c r="E15" s="17"/>
      <c r="F15" s="17"/>
      <c r="G15" s="26"/>
      <c r="H15" s="3">
        <v>94</v>
      </c>
    </row>
    <row r="16" spans="2:22">
      <c r="B16" s="4" t="s">
        <v>27</v>
      </c>
      <c r="C16" s="14"/>
      <c r="D16" s="1"/>
      <c r="E16" s="1"/>
      <c r="F16" s="1"/>
      <c r="G16" s="2"/>
      <c r="H16" s="4">
        <f>M11</f>
        <v>6.8000000000000005E-2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/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>
      <c r="A20" s="88" t="s">
        <v>40</v>
      </c>
      <c r="B20" s="18" t="s">
        <v>12</v>
      </c>
      <c r="C20" s="22">
        <v>153</v>
      </c>
      <c r="D20" s="17">
        <v>104</v>
      </c>
      <c r="E20" s="17">
        <v>125</v>
      </c>
      <c r="F20" s="17">
        <v>109</v>
      </c>
      <c r="G20" s="26">
        <v>146</v>
      </c>
      <c r="H20" s="3"/>
    </row>
    <row r="21" spans="1:8">
      <c r="A21" s="89"/>
      <c r="B21" s="19" t="s">
        <v>13</v>
      </c>
      <c r="C21" s="14">
        <v>266</v>
      </c>
      <c r="D21" s="1">
        <v>227</v>
      </c>
      <c r="E21" s="1">
        <v>216</v>
      </c>
      <c r="F21" s="1">
        <v>239</v>
      </c>
      <c r="G21" s="2">
        <v>260</v>
      </c>
      <c r="H21" s="4"/>
    </row>
    <row r="22" spans="1:8">
      <c r="A22" s="89"/>
      <c r="B22" s="19" t="s">
        <v>14</v>
      </c>
      <c r="C22" s="14">
        <v>263</v>
      </c>
      <c r="D22" s="1">
        <v>285</v>
      </c>
      <c r="E22" s="1">
        <v>268</v>
      </c>
      <c r="F22" s="1">
        <v>282</v>
      </c>
      <c r="G22" s="2">
        <v>263</v>
      </c>
      <c r="H22" s="4"/>
    </row>
    <row r="23" spans="1:8">
      <c r="A23" s="89"/>
      <c r="B23" s="19" t="s">
        <v>15</v>
      </c>
      <c r="C23" s="14">
        <v>198</v>
      </c>
      <c r="D23" s="1">
        <v>213</v>
      </c>
      <c r="E23" s="1">
        <v>219</v>
      </c>
      <c r="F23" s="1">
        <v>228</v>
      </c>
      <c r="G23" s="2">
        <v>210</v>
      </c>
      <c r="H23" s="4"/>
    </row>
    <row r="24" spans="1:8" ht="19.5" thickBot="1">
      <c r="A24" s="90"/>
      <c r="B24" s="21" t="s">
        <v>16</v>
      </c>
      <c r="C24" s="23"/>
      <c r="D24" s="20">
        <v>177</v>
      </c>
      <c r="E24" s="20"/>
      <c r="F24" s="20"/>
      <c r="G24" s="27"/>
      <c r="H24" s="5"/>
    </row>
    <row r="25" spans="1:8">
      <c r="A25" s="91" t="s">
        <v>41</v>
      </c>
      <c r="B25" s="29" t="s">
        <v>12</v>
      </c>
      <c r="C25" s="13">
        <v>13</v>
      </c>
      <c r="D25" s="6">
        <v>12</v>
      </c>
      <c r="E25" s="6">
        <v>14</v>
      </c>
      <c r="F25" s="6">
        <v>12</v>
      </c>
      <c r="G25" s="7">
        <v>17</v>
      </c>
      <c r="H25" s="8"/>
    </row>
    <row r="26" spans="1:8">
      <c r="A26" s="89"/>
      <c r="B26" s="19" t="s">
        <v>13</v>
      </c>
      <c r="C26" s="14">
        <v>16</v>
      </c>
      <c r="D26" s="1">
        <v>16</v>
      </c>
      <c r="E26" s="1">
        <v>15</v>
      </c>
      <c r="F26" s="1">
        <v>14</v>
      </c>
      <c r="G26" s="2">
        <v>17</v>
      </c>
      <c r="H26" s="4"/>
    </row>
    <row r="27" spans="1:8">
      <c r="A27" s="89"/>
      <c r="B27" s="19" t="s">
        <v>14</v>
      </c>
      <c r="C27" s="14">
        <v>16</v>
      </c>
      <c r="D27" s="1">
        <v>15</v>
      </c>
      <c r="E27" s="1">
        <v>16</v>
      </c>
      <c r="F27" s="1">
        <v>15</v>
      </c>
      <c r="G27" s="2">
        <v>17</v>
      </c>
      <c r="H27" s="4"/>
    </row>
    <row r="28" spans="1:8">
      <c r="A28" s="89"/>
      <c r="B28" s="19" t="s">
        <v>15</v>
      </c>
      <c r="C28" s="14">
        <v>14</v>
      </c>
      <c r="D28" s="1">
        <v>12</v>
      </c>
      <c r="E28" s="1">
        <v>14</v>
      </c>
      <c r="F28" s="1">
        <v>13</v>
      </c>
      <c r="G28" s="2">
        <v>14</v>
      </c>
      <c r="H28" s="4"/>
    </row>
    <row r="29" spans="1:8" ht="19.5" thickBot="1">
      <c r="A29" s="92"/>
      <c r="B29" s="30" t="s">
        <v>16</v>
      </c>
      <c r="C29" s="31"/>
      <c r="D29" s="32">
        <v>10</v>
      </c>
      <c r="E29" s="32"/>
      <c r="F29" s="32"/>
      <c r="G29" s="33"/>
      <c r="H29" s="34"/>
    </row>
    <row r="30" spans="1:8">
      <c r="A30" s="88" t="s">
        <v>43</v>
      </c>
      <c r="B30" s="18" t="s">
        <v>12</v>
      </c>
      <c r="C30" s="22">
        <f>C20*C25</f>
        <v>1989</v>
      </c>
      <c r="D30" s="22">
        <f t="shared" ref="D30:G34" si="4">D20*D25</f>
        <v>1248</v>
      </c>
      <c r="E30" s="22">
        <f t="shared" si="4"/>
        <v>1750</v>
      </c>
      <c r="F30" s="22">
        <f t="shared" si="4"/>
        <v>1308</v>
      </c>
      <c r="G30" s="22">
        <f t="shared" si="4"/>
        <v>2482</v>
      </c>
      <c r="H30" s="3"/>
    </row>
    <row r="31" spans="1:8">
      <c r="A31" s="89"/>
      <c r="B31" s="19" t="s">
        <v>13</v>
      </c>
      <c r="C31" s="14">
        <f>C21*C26</f>
        <v>4256</v>
      </c>
      <c r="D31" s="1">
        <f t="shared" si="4"/>
        <v>3632</v>
      </c>
      <c r="E31" s="1">
        <f t="shared" si="4"/>
        <v>3240</v>
      </c>
      <c r="F31" s="1">
        <f t="shared" si="4"/>
        <v>3346</v>
      </c>
      <c r="G31" s="2">
        <f t="shared" si="4"/>
        <v>4420</v>
      </c>
      <c r="H31" s="4"/>
    </row>
    <row r="32" spans="1:8">
      <c r="A32" s="89"/>
      <c r="B32" s="19" t="s">
        <v>14</v>
      </c>
      <c r="C32" s="14">
        <f>C22*C27</f>
        <v>4208</v>
      </c>
      <c r="D32" s="1">
        <f t="shared" si="4"/>
        <v>4275</v>
      </c>
      <c r="E32" s="1">
        <f t="shared" si="4"/>
        <v>4288</v>
      </c>
      <c r="F32" s="1">
        <f t="shared" si="4"/>
        <v>4230</v>
      </c>
      <c r="G32" s="2">
        <f t="shared" si="4"/>
        <v>4471</v>
      </c>
      <c r="H32" s="4"/>
    </row>
    <row r="33" spans="1:8">
      <c r="A33" s="89"/>
      <c r="B33" s="19" t="s">
        <v>15</v>
      </c>
      <c r="C33" s="14">
        <f>C23*C28</f>
        <v>2772</v>
      </c>
      <c r="D33" s="1">
        <f t="shared" si="4"/>
        <v>2556</v>
      </c>
      <c r="E33" s="1">
        <f t="shared" si="4"/>
        <v>3066</v>
      </c>
      <c r="F33" s="1">
        <f t="shared" si="4"/>
        <v>2964</v>
      </c>
      <c r="G33" s="2">
        <f t="shared" si="4"/>
        <v>2940</v>
      </c>
      <c r="H33" s="4"/>
    </row>
    <row r="34" spans="1:8" ht="19.5" thickBot="1">
      <c r="A34" s="90"/>
      <c r="B34" s="21" t="s">
        <v>16</v>
      </c>
      <c r="C34" s="23"/>
      <c r="D34" s="1">
        <f t="shared" si="4"/>
        <v>1770</v>
      </c>
      <c r="E34" s="20"/>
      <c r="F34" s="20"/>
      <c r="G34" s="27"/>
      <c r="H34" s="5"/>
    </row>
    <row r="35" spans="1:8">
      <c r="A35" s="88" t="s">
        <v>42</v>
      </c>
      <c r="B35" s="18" t="s">
        <v>12</v>
      </c>
      <c r="C35" s="22">
        <v>1296</v>
      </c>
      <c r="D35" s="17"/>
      <c r="E35" s="17">
        <v>758</v>
      </c>
      <c r="F35" s="17">
        <v>669</v>
      </c>
      <c r="G35" s="26">
        <v>1340</v>
      </c>
      <c r="H35" s="3"/>
    </row>
    <row r="36" spans="1:8">
      <c r="A36" s="89"/>
      <c r="B36" s="19" t="s">
        <v>13</v>
      </c>
      <c r="C36" s="14">
        <v>3495</v>
      </c>
      <c r="D36" s="1">
        <v>2756</v>
      </c>
      <c r="E36" s="1">
        <v>2639</v>
      </c>
      <c r="F36" s="1">
        <v>3039</v>
      </c>
      <c r="G36" s="2">
        <v>3621</v>
      </c>
      <c r="H36" s="4"/>
    </row>
    <row r="37" spans="1:8">
      <c r="A37" s="89"/>
      <c r="B37" s="19" t="s">
        <v>14</v>
      </c>
      <c r="C37" s="14">
        <v>3178</v>
      </c>
      <c r="D37" s="1">
        <v>3432</v>
      </c>
      <c r="E37" s="1">
        <v>3352</v>
      </c>
      <c r="F37" s="1">
        <v>3509</v>
      </c>
      <c r="G37" s="2">
        <v>3561.99999999999</v>
      </c>
      <c r="H37" s="4"/>
    </row>
    <row r="38" spans="1:8">
      <c r="A38" s="89"/>
      <c r="B38" s="19" t="s">
        <v>15</v>
      </c>
      <c r="C38" s="14">
        <v>2385</v>
      </c>
      <c r="D38" s="1">
        <v>2248</v>
      </c>
      <c r="E38" s="1">
        <v>2398</v>
      </c>
      <c r="F38" s="1">
        <v>2423</v>
      </c>
      <c r="G38" s="2">
        <v>2300</v>
      </c>
      <c r="H38" s="4"/>
    </row>
    <row r="39" spans="1:8" ht="19.5" thickBot="1">
      <c r="A39" s="90"/>
      <c r="B39" s="21" t="s">
        <v>16</v>
      </c>
      <c r="C39" s="23"/>
      <c r="D39" s="20">
        <v>1718</v>
      </c>
      <c r="E39" s="20"/>
      <c r="F39" s="20"/>
      <c r="G39" s="27"/>
      <c r="H39" s="5"/>
    </row>
    <row r="40" spans="1:8">
      <c r="A40" s="88" t="s">
        <v>44</v>
      </c>
      <c r="B40" s="18" t="s">
        <v>12</v>
      </c>
      <c r="C40" s="84">
        <v>1238</v>
      </c>
      <c r="D40" s="17"/>
      <c r="E40" s="85">
        <v>763</v>
      </c>
      <c r="F40" s="85">
        <v>663</v>
      </c>
      <c r="G40" s="86">
        <v>1345</v>
      </c>
      <c r="H40" s="3"/>
    </row>
    <row r="41" spans="1:8">
      <c r="A41" s="89"/>
      <c r="B41" s="19" t="s">
        <v>13</v>
      </c>
      <c r="C41">
        <v>3568</v>
      </c>
      <c r="D41" s="6">
        <v>2824</v>
      </c>
      <c r="E41" s="6">
        <v>2758</v>
      </c>
      <c r="F41" s="6">
        <v>3056</v>
      </c>
      <c r="G41" s="7">
        <v>3697.99999999999</v>
      </c>
      <c r="H41" s="4"/>
    </row>
    <row r="42" spans="1:8">
      <c r="A42" s="89"/>
      <c r="B42" s="19" t="s">
        <v>14</v>
      </c>
      <c r="C42" s="14">
        <v>3485</v>
      </c>
      <c r="D42" s="1">
        <v>3532</v>
      </c>
      <c r="E42" s="1">
        <v>3493</v>
      </c>
      <c r="F42" s="1">
        <v>3540.99999999999</v>
      </c>
      <c r="G42" s="2">
        <v>3620</v>
      </c>
      <c r="H42" s="4"/>
    </row>
    <row r="43" spans="1:8">
      <c r="A43" s="89"/>
      <c r="B43" s="19" t="s">
        <v>15</v>
      </c>
      <c r="C43" s="14">
        <v>2430</v>
      </c>
      <c r="D43" s="1">
        <v>2395</v>
      </c>
      <c r="E43" s="1">
        <v>2526</v>
      </c>
      <c r="F43" s="1">
        <v>2514</v>
      </c>
      <c r="G43" s="2">
        <v>2451</v>
      </c>
      <c r="H43" s="4"/>
    </row>
    <row r="44" spans="1:8" ht="19.5" thickBot="1">
      <c r="A44" s="90"/>
      <c r="B44" s="21" t="s">
        <v>16</v>
      </c>
      <c r="C44" s="23"/>
      <c r="D44" s="1">
        <v>1788</v>
      </c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75">
        <f>C35/C40</f>
        <v>1.0468497576736673</v>
      </c>
      <c r="D45" s="76"/>
      <c r="E45" s="76">
        <f>E35/E40</f>
        <v>0.99344692005242463</v>
      </c>
      <c r="F45" s="76">
        <f>F35/F40</f>
        <v>1.0090497737556561</v>
      </c>
      <c r="G45" s="77">
        <f>G35/G40</f>
        <v>0.99628252788104088</v>
      </c>
      <c r="H45" s="3"/>
    </row>
    <row r="46" spans="1:8">
      <c r="A46" s="89"/>
      <c r="B46" s="19" t="s">
        <v>13</v>
      </c>
      <c r="C46" s="78">
        <f t="shared" ref="C46:G49" si="5">C36/C41</f>
        <v>0.9795403587443946</v>
      </c>
      <c r="D46" s="79">
        <f t="shared" si="5"/>
        <v>0.97592067988668552</v>
      </c>
      <c r="E46" s="79">
        <f t="shared" si="5"/>
        <v>0.95685279187817263</v>
      </c>
      <c r="F46" s="79">
        <f t="shared" si="5"/>
        <v>0.99443717277486909</v>
      </c>
      <c r="G46" s="80">
        <f t="shared" si="5"/>
        <v>0.97917793401839093</v>
      </c>
      <c r="H46" s="4"/>
    </row>
    <row r="47" spans="1:8">
      <c r="A47" s="89"/>
      <c r="B47" s="19" t="s">
        <v>14</v>
      </c>
      <c r="C47" s="78">
        <f t="shared" si="5"/>
        <v>0.91190817790530843</v>
      </c>
      <c r="D47" s="79">
        <f t="shared" si="5"/>
        <v>0.9716874292185731</v>
      </c>
      <c r="E47" s="79">
        <f t="shared" si="5"/>
        <v>0.95963355281992557</v>
      </c>
      <c r="F47" s="79">
        <f t="shared" si="5"/>
        <v>0.99096300480090649</v>
      </c>
      <c r="G47" s="80">
        <f t="shared" si="5"/>
        <v>0.98397790055248346</v>
      </c>
      <c r="H47" s="4"/>
    </row>
    <row r="48" spans="1:8">
      <c r="A48" s="89"/>
      <c r="B48" s="19" t="s">
        <v>15</v>
      </c>
      <c r="C48" s="78">
        <f t="shared" si="5"/>
        <v>0.98148148148148151</v>
      </c>
      <c r="D48" s="79">
        <f t="shared" si="5"/>
        <v>0.93862212943632573</v>
      </c>
      <c r="E48" s="79">
        <f t="shared" si="5"/>
        <v>0.94932699920823438</v>
      </c>
      <c r="F48" s="79">
        <f t="shared" si="5"/>
        <v>0.96380270485282415</v>
      </c>
      <c r="G48" s="80">
        <f t="shared" si="5"/>
        <v>0.9383924928600571</v>
      </c>
      <c r="H48" s="4"/>
    </row>
    <row r="49" spans="1:8" ht="19.5" thickBot="1">
      <c r="A49" s="90"/>
      <c r="B49" s="21" t="s">
        <v>16</v>
      </c>
      <c r="C49" s="81"/>
      <c r="D49" s="82">
        <f t="shared" si="5"/>
        <v>0.96085011185682323</v>
      </c>
      <c r="E49" s="82"/>
      <c r="F49" s="82"/>
      <c r="G49" s="83"/>
      <c r="H49" s="5"/>
    </row>
    <row r="50" spans="1:8">
      <c r="A50" s="93" t="s">
        <v>24</v>
      </c>
      <c r="B50" s="18" t="s">
        <v>29</v>
      </c>
      <c r="C50" s="22"/>
      <c r="D50" s="17"/>
      <c r="E50" s="17"/>
      <c r="F50" s="17"/>
      <c r="G50" s="18"/>
      <c r="H50" s="3"/>
    </row>
    <row r="51" spans="1:8">
      <c r="A51" s="94"/>
      <c r="B51" s="35">
        <v>1</v>
      </c>
      <c r="C51" s="13">
        <f>C52+68</f>
        <v>263</v>
      </c>
      <c r="D51" s="6">
        <v>253</v>
      </c>
      <c r="E51" s="6">
        <v>254</v>
      </c>
      <c r="F51" s="6">
        <v>280</v>
      </c>
      <c r="G51" s="7">
        <v>315</v>
      </c>
      <c r="H51" s="8"/>
    </row>
    <row r="52" spans="1:8">
      <c r="A52" s="94"/>
      <c r="B52" s="24">
        <v>2</v>
      </c>
      <c r="C52" s="14">
        <f>C53+53</f>
        <v>195</v>
      </c>
      <c r="D52" s="1">
        <v>220</v>
      </c>
      <c r="E52" s="1">
        <v>217</v>
      </c>
      <c r="F52" s="1">
        <v>238</v>
      </c>
      <c r="G52" s="2">
        <v>245</v>
      </c>
      <c r="H52" s="4"/>
    </row>
    <row r="53" spans="1:8">
      <c r="A53" s="94"/>
      <c r="B53" s="24">
        <v>3</v>
      </c>
      <c r="C53" s="14">
        <f>C54+84</f>
        <v>142</v>
      </c>
      <c r="D53" s="1">
        <v>191</v>
      </c>
      <c r="E53" s="1">
        <v>173</v>
      </c>
      <c r="F53" s="1">
        <v>175</v>
      </c>
      <c r="G53" s="2">
        <v>179</v>
      </c>
      <c r="H53" s="4"/>
    </row>
    <row r="54" spans="1:8">
      <c r="A54" s="94"/>
      <c r="B54" s="24">
        <v>4</v>
      </c>
      <c r="C54" s="14">
        <v>58</v>
      </c>
      <c r="D54" s="1">
        <v>90</v>
      </c>
      <c r="E54" s="1">
        <v>90</v>
      </c>
      <c r="F54" s="1">
        <v>81</v>
      </c>
      <c r="G54" s="2">
        <v>80</v>
      </c>
      <c r="H54" s="4"/>
    </row>
    <row r="55" spans="1:8" ht="19.5" thickBot="1">
      <c r="A55" s="95"/>
      <c r="B55" s="25">
        <v>5</v>
      </c>
      <c r="C55" s="23"/>
      <c r="D55" s="20"/>
      <c r="E55" s="20"/>
      <c r="F55" s="20"/>
      <c r="G55" s="27"/>
      <c r="H55" s="5"/>
    </row>
  </sheetData>
  <mergeCells count="7">
    <mergeCell ref="A20:A24"/>
    <mergeCell ref="A25:A29"/>
    <mergeCell ref="A50:A55"/>
    <mergeCell ref="A35:A39"/>
    <mergeCell ref="A40:A44"/>
    <mergeCell ref="A45:A49"/>
    <mergeCell ref="A30:A3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55"/>
  <sheetViews>
    <sheetView topLeftCell="D1" workbookViewId="0">
      <selection activeCell="K20" sqref="K20"/>
    </sheetView>
  </sheetViews>
  <sheetFormatPr defaultRowHeight="18.75"/>
  <cols>
    <col min="1" max="1" width="11" bestFit="1" customWidth="1"/>
    <col min="2" max="2" width="12.625" customWidth="1"/>
  </cols>
  <sheetData>
    <row r="2" spans="2:22" ht="19.5" thickBot="1"/>
    <row r="3" spans="2:22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39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  <c r="V3" s="58" t="s">
        <v>60</v>
      </c>
    </row>
    <row r="4" spans="2:22">
      <c r="B4" s="3" t="s">
        <v>10</v>
      </c>
      <c r="C4" s="22"/>
      <c r="D4" s="17"/>
      <c r="E4" s="17"/>
      <c r="F4" s="17"/>
      <c r="G4" s="17"/>
      <c r="H4" s="3"/>
      <c r="K4" s="3" t="s">
        <v>12</v>
      </c>
      <c r="L4" s="22">
        <v>1.982</v>
      </c>
      <c r="M4" s="17">
        <v>0.46100000000000002</v>
      </c>
      <c r="N4" s="40">
        <f>$M4/$L4</f>
        <v>0.23259334006054491</v>
      </c>
      <c r="O4" s="41">
        <f>$M4/$L4</f>
        <v>0.23259334006054491</v>
      </c>
      <c r="P4" s="63">
        <v>40.9</v>
      </c>
      <c r="Q4" s="68">
        <v>6.33</v>
      </c>
      <c r="R4" s="69">
        <v>2.02</v>
      </c>
      <c r="S4" s="60">
        <f>$M4*1000*P4/100</f>
        <v>188.54899999999998</v>
      </c>
      <c r="T4" s="61">
        <f t="shared" ref="T4:U11" si="0">$M4*1000*Q4/100</f>
        <v>29.1813</v>
      </c>
      <c r="U4" s="62">
        <f t="shared" si="0"/>
        <v>9.3122000000000007</v>
      </c>
      <c r="V4" s="62">
        <f>S4/U4</f>
        <v>20.247524752475243</v>
      </c>
    </row>
    <row r="5" spans="2:22">
      <c r="B5" s="4" t="s">
        <v>1</v>
      </c>
      <c r="C5" s="14">
        <v>599</v>
      </c>
      <c r="D5" s="1">
        <v>638</v>
      </c>
      <c r="E5" s="1">
        <v>665</v>
      </c>
      <c r="F5" s="1">
        <v>604</v>
      </c>
      <c r="G5" s="1">
        <v>615</v>
      </c>
      <c r="H5" s="4"/>
      <c r="K5" s="4" t="s">
        <v>13</v>
      </c>
      <c r="L5" s="14">
        <v>3.03</v>
      </c>
      <c r="M5" s="1">
        <v>0.7</v>
      </c>
      <c r="N5" s="36">
        <f t="shared" ref="N5:O11" si="1">$M5/$L5</f>
        <v>0.23102310231023102</v>
      </c>
      <c r="O5" s="42">
        <f t="shared" si="1"/>
        <v>0.23102310231023102</v>
      </c>
      <c r="P5" s="70">
        <v>42.43</v>
      </c>
      <c r="Q5" s="71">
        <v>6.62</v>
      </c>
      <c r="R5" s="72">
        <v>3.18</v>
      </c>
      <c r="S5" s="63">
        <f t="shared" ref="S5:S11" si="2">$M5*1000*P5/100</f>
        <v>297.01</v>
      </c>
      <c r="T5" s="59">
        <f t="shared" si="0"/>
        <v>46.34</v>
      </c>
      <c r="U5" s="64">
        <f t="shared" si="0"/>
        <v>22.26</v>
      </c>
      <c r="V5" s="64">
        <f>S5/U5</f>
        <v>13.342767295597483</v>
      </c>
    </row>
    <row r="6" spans="2:22">
      <c r="B6" s="4" t="s">
        <v>31</v>
      </c>
      <c r="C6" s="14"/>
      <c r="D6" s="1"/>
      <c r="E6" s="1"/>
      <c r="F6" s="1"/>
      <c r="G6" s="1"/>
      <c r="H6" s="4"/>
      <c r="K6" s="4" t="s">
        <v>14</v>
      </c>
      <c r="L6" s="14">
        <v>3.0169999999999999</v>
      </c>
      <c r="M6" s="1">
        <v>0.60199999999999998</v>
      </c>
      <c r="N6" s="36">
        <f t="shared" si="1"/>
        <v>0.19953596287703015</v>
      </c>
      <c r="O6" s="42">
        <f t="shared" si="1"/>
        <v>0.19953596287703015</v>
      </c>
      <c r="P6" s="70">
        <v>40.590000000000003</v>
      </c>
      <c r="Q6" s="71">
        <v>6.27</v>
      </c>
      <c r="R6" s="72">
        <v>4.49</v>
      </c>
      <c r="S6" s="63">
        <f t="shared" si="2"/>
        <v>244.3518</v>
      </c>
      <c r="T6" s="59">
        <f t="shared" si="0"/>
        <v>37.745399999999997</v>
      </c>
      <c r="U6" s="64">
        <f t="shared" si="0"/>
        <v>27.029800000000002</v>
      </c>
      <c r="V6" s="64">
        <f>S6/U6</f>
        <v>9.0400890868596875</v>
      </c>
    </row>
    <row r="7" spans="2:22">
      <c r="B7" s="4" t="s">
        <v>2</v>
      </c>
      <c r="C7" s="14">
        <v>10</v>
      </c>
      <c r="D7" s="1">
        <v>5</v>
      </c>
      <c r="E7" s="1">
        <v>5</v>
      </c>
      <c r="F7" s="1">
        <v>4</v>
      </c>
      <c r="G7" s="1">
        <v>7</v>
      </c>
      <c r="H7" s="4"/>
      <c r="K7" s="4" t="s">
        <v>15</v>
      </c>
      <c r="L7" s="14">
        <v>2.423</v>
      </c>
      <c r="M7" s="1">
        <v>0.36699999999999999</v>
      </c>
      <c r="N7" s="36">
        <f t="shared" si="1"/>
        <v>0.15146512587701197</v>
      </c>
      <c r="O7" s="42">
        <f t="shared" si="1"/>
        <v>0.15146512587701197</v>
      </c>
      <c r="P7" s="70">
        <v>39.78</v>
      </c>
      <c r="Q7" s="71">
        <v>6.04</v>
      </c>
      <c r="R7" s="72">
        <v>2.84</v>
      </c>
      <c r="S7" s="63">
        <f t="shared" si="2"/>
        <v>145.99260000000001</v>
      </c>
      <c r="T7" s="59">
        <f t="shared" si="0"/>
        <v>22.166799999999999</v>
      </c>
      <c r="U7" s="64">
        <f t="shared" si="0"/>
        <v>10.422800000000001</v>
      </c>
      <c r="V7" s="64">
        <f>S7/U7</f>
        <v>14.007042253521128</v>
      </c>
    </row>
    <row r="8" spans="2:22">
      <c r="B8" s="4" t="s">
        <v>26</v>
      </c>
      <c r="C8" s="14">
        <v>334</v>
      </c>
      <c r="D8" s="1">
        <v>395</v>
      </c>
      <c r="E8" s="1">
        <v>355</v>
      </c>
      <c r="F8" s="1">
        <v>365</v>
      </c>
      <c r="G8" s="1">
        <v>370</v>
      </c>
      <c r="H8" s="4"/>
      <c r="K8" s="4" t="s">
        <v>16</v>
      </c>
      <c r="L8" s="14"/>
      <c r="M8" s="1"/>
      <c r="N8" s="36"/>
      <c r="O8" s="42"/>
      <c r="P8" s="70"/>
      <c r="Q8" s="71"/>
      <c r="R8" s="72"/>
      <c r="S8" s="63"/>
      <c r="T8" s="59"/>
      <c r="U8" s="64"/>
      <c r="V8" s="64"/>
    </row>
    <row r="9" spans="2:22">
      <c r="B9" s="4" t="s">
        <v>3</v>
      </c>
      <c r="C9" s="14">
        <v>4</v>
      </c>
      <c r="D9" s="1">
        <v>4</v>
      </c>
      <c r="E9" s="1">
        <v>4</v>
      </c>
      <c r="F9" s="1">
        <v>4</v>
      </c>
      <c r="G9" s="1">
        <v>4</v>
      </c>
      <c r="H9" s="4"/>
      <c r="K9" s="4" t="s">
        <v>17</v>
      </c>
      <c r="L9" s="14">
        <v>8.0879999999999992</v>
      </c>
      <c r="M9" s="1">
        <v>2.0270000000000001</v>
      </c>
      <c r="N9" s="36">
        <f t="shared" si="1"/>
        <v>0.25061819980217609</v>
      </c>
      <c r="O9" s="42">
        <f t="shared" si="1"/>
        <v>0.25061819980217609</v>
      </c>
      <c r="P9" s="70">
        <v>42.42</v>
      </c>
      <c r="Q9" s="71">
        <v>6.71</v>
      </c>
      <c r="R9" s="72">
        <v>0.71</v>
      </c>
      <c r="S9" s="63">
        <f t="shared" ref="S9:U9" si="3">$M9*1000*P9/100</f>
        <v>859.85340000000008</v>
      </c>
      <c r="T9" s="59">
        <f t="shared" si="3"/>
        <v>136.01170000000002</v>
      </c>
      <c r="U9" s="64">
        <f t="shared" si="3"/>
        <v>14.3917</v>
      </c>
      <c r="V9" s="64">
        <f>S9/U9</f>
        <v>59.74647887323944</v>
      </c>
    </row>
    <row r="10" spans="2:22">
      <c r="B10" s="4" t="s">
        <v>58</v>
      </c>
      <c r="C10" s="14">
        <f>SUM(C35:C39)/100</f>
        <v>99.72</v>
      </c>
      <c r="D10" s="14">
        <f>SUM(D35:D39)/100</f>
        <v>112.04</v>
      </c>
      <c r="E10" s="14">
        <f>SUM(E35:E39)/100</f>
        <v>110.64</v>
      </c>
      <c r="F10" s="14">
        <f>SUM(F35:F39)/100</f>
        <v>80.38</v>
      </c>
      <c r="G10" s="14">
        <f>SUM(G35:G39)/100</f>
        <v>101.19</v>
      </c>
      <c r="H10" s="4">
        <f>AVERAGE(C10:G10)</f>
        <v>100.794</v>
      </c>
      <c r="K10" s="4" t="s">
        <v>18</v>
      </c>
      <c r="L10" s="14">
        <v>10.064</v>
      </c>
      <c r="M10" s="1">
        <v>1.8460000000000001</v>
      </c>
      <c r="N10" s="36">
        <f t="shared" si="1"/>
        <v>0.1834260731319555</v>
      </c>
      <c r="O10" s="42">
        <f t="shared" si="1"/>
        <v>0.1834260731319555</v>
      </c>
      <c r="P10" s="70">
        <v>40.49</v>
      </c>
      <c r="Q10" s="71">
        <v>6.47</v>
      </c>
      <c r="R10" s="72">
        <v>0.9</v>
      </c>
      <c r="S10" s="63">
        <f t="shared" si="2"/>
        <v>747.44540000000006</v>
      </c>
      <c r="T10" s="59">
        <f t="shared" si="0"/>
        <v>119.43619999999999</v>
      </c>
      <c r="U10" s="64">
        <f t="shared" si="0"/>
        <v>16.614000000000001</v>
      </c>
      <c r="V10" s="64">
        <f>S10/U10</f>
        <v>44.988888888888887</v>
      </c>
    </row>
    <row r="11" spans="2:22" ht="19.5" thickBot="1">
      <c r="B11" s="4" t="s">
        <v>4</v>
      </c>
      <c r="C11" s="14">
        <v>4</v>
      </c>
      <c r="D11" s="1">
        <v>43</v>
      </c>
      <c r="E11" s="1">
        <v>44</v>
      </c>
      <c r="F11" s="1">
        <v>26</v>
      </c>
      <c r="G11" s="1">
        <v>56</v>
      </c>
      <c r="H11" s="4"/>
      <c r="K11" s="5" t="s">
        <v>19</v>
      </c>
      <c r="L11" s="23">
        <v>0.80600000000000005</v>
      </c>
      <c r="M11" s="20">
        <v>0.15</v>
      </c>
      <c r="N11" s="43">
        <f t="shared" si="1"/>
        <v>0.18610421836228286</v>
      </c>
      <c r="O11" s="44">
        <f t="shared" si="1"/>
        <v>0.18610421836228286</v>
      </c>
      <c r="P11" s="73">
        <v>42.51</v>
      </c>
      <c r="Q11" s="47">
        <v>6.53</v>
      </c>
      <c r="R11" s="74">
        <v>3.45</v>
      </c>
      <c r="S11" s="65">
        <f t="shared" si="2"/>
        <v>63.765000000000001</v>
      </c>
      <c r="T11" s="66">
        <f t="shared" si="0"/>
        <v>9.7949999999999999</v>
      </c>
      <c r="U11" s="67">
        <f t="shared" si="0"/>
        <v>5.1749999999999998</v>
      </c>
      <c r="V11" s="67">
        <f>S11/U11</f>
        <v>12.321739130434784</v>
      </c>
    </row>
    <row r="12" spans="2:22" ht="19.5" thickBot="1">
      <c r="B12" s="5"/>
      <c r="C12" s="23">
        <v>45</v>
      </c>
      <c r="D12" s="20"/>
      <c r="E12" s="20"/>
      <c r="F12" s="20"/>
      <c r="G12" s="20"/>
      <c r="H12" s="5"/>
      <c r="N12" s="48"/>
      <c r="O12" s="49"/>
    </row>
    <row r="13" spans="2:22" ht="19.5" thickBot="1">
      <c r="N13" s="48"/>
      <c r="O13" s="49"/>
    </row>
    <row r="14" spans="2:22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</row>
    <row r="15" spans="2:22">
      <c r="B15" s="3" t="s">
        <v>50</v>
      </c>
      <c r="C15" s="22"/>
      <c r="D15" s="17"/>
      <c r="E15" s="17"/>
      <c r="F15" s="17"/>
      <c r="G15" s="26"/>
      <c r="H15" s="3">
        <v>93</v>
      </c>
    </row>
    <row r="16" spans="2:22">
      <c r="B16" s="4" t="s">
        <v>27</v>
      </c>
      <c r="C16" s="14"/>
      <c r="D16" s="1"/>
      <c r="E16" s="1"/>
      <c r="F16" s="1"/>
      <c r="G16" s="2"/>
      <c r="H16" s="4">
        <f>M11</f>
        <v>0.15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>
        <f>H16/H15</f>
        <v>1.6129032258064516E-3</v>
      </c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>
      <c r="A20" s="88" t="s">
        <v>40</v>
      </c>
      <c r="B20" s="18" t="s">
        <v>12</v>
      </c>
      <c r="C20" s="22">
        <v>273</v>
      </c>
      <c r="D20" s="17">
        <v>213</v>
      </c>
      <c r="E20" s="17">
        <v>216</v>
      </c>
      <c r="F20" s="17">
        <v>130</v>
      </c>
      <c r="G20" s="17">
        <v>136</v>
      </c>
      <c r="H20" s="3"/>
    </row>
    <row r="21" spans="1:8">
      <c r="A21" s="89"/>
      <c r="B21" s="19" t="s">
        <v>13</v>
      </c>
      <c r="C21" s="14">
        <v>287</v>
      </c>
      <c r="D21" s="1">
        <v>270</v>
      </c>
      <c r="E21" s="1">
        <v>287</v>
      </c>
      <c r="F21" s="1">
        <v>228</v>
      </c>
      <c r="G21" s="1">
        <v>254</v>
      </c>
      <c r="H21" s="4"/>
    </row>
    <row r="22" spans="1:8">
      <c r="A22" s="89"/>
      <c r="B22" s="19" t="s">
        <v>14</v>
      </c>
      <c r="C22" s="14">
        <v>212</v>
      </c>
      <c r="D22" s="1">
        <v>261</v>
      </c>
      <c r="E22" s="1">
        <v>284</v>
      </c>
      <c r="F22" s="1">
        <v>260</v>
      </c>
      <c r="G22" s="1">
        <v>271</v>
      </c>
      <c r="H22" s="4"/>
    </row>
    <row r="23" spans="1:8">
      <c r="A23" s="89"/>
      <c r="B23" s="19" t="s">
        <v>15</v>
      </c>
      <c r="C23" s="14">
        <v>192</v>
      </c>
      <c r="D23" s="1">
        <v>203</v>
      </c>
      <c r="E23" s="1">
        <v>208</v>
      </c>
      <c r="F23" s="1">
        <v>205</v>
      </c>
      <c r="G23" s="1">
        <v>221</v>
      </c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0"/>
      <c r="H24" s="5"/>
    </row>
    <row r="25" spans="1:8">
      <c r="A25" s="91" t="s">
        <v>41</v>
      </c>
      <c r="B25" s="29" t="s">
        <v>12</v>
      </c>
      <c r="C25" s="13">
        <v>15</v>
      </c>
      <c r="D25" s="6">
        <v>18</v>
      </c>
      <c r="E25" s="6">
        <v>18</v>
      </c>
      <c r="F25" s="6">
        <v>14</v>
      </c>
      <c r="G25" s="6">
        <v>14</v>
      </c>
      <c r="H25" s="8"/>
    </row>
    <row r="26" spans="1:8">
      <c r="A26" s="89"/>
      <c r="B26" s="19" t="s">
        <v>13</v>
      </c>
      <c r="C26" s="14">
        <v>15</v>
      </c>
      <c r="D26" s="1">
        <v>16</v>
      </c>
      <c r="E26" s="1">
        <v>17</v>
      </c>
      <c r="F26" s="1">
        <v>15</v>
      </c>
      <c r="G26" s="1">
        <v>18</v>
      </c>
      <c r="H26" s="4"/>
    </row>
    <row r="27" spans="1:8">
      <c r="A27" s="89"/>
      <c r="B27" s="19" t="s">
        <v>14</v>
      </c>
      <c r="C27" s="14">
        <v>13</v>
      </c>
      <c r="D27" s="1">
        <v>15</v>
      </c>
      <c r="E27" s="1">
        <v>12</v>
      </c>
      <c r="F27" s="1">
        <v>15</v>
      </c>
      <c r="G27" s="1">
        <v>17</v>
      </c>
      <c r="H27" s="4"/>
    </row>
    <row r="28" spans="1:8">
      <c r="A28" s="89"/>
      <c r="B28" s="19" t="s">
        <v>15</v>
      </c>
      <c r="C28" s="14">
        <v>11</v>
      </c>
      <c r="D28" s="1">
        <v>13</v>
      </c>
      <c r="E28" s="1">
        <v>15</v>
      </c>
      <c r="F28" s="1">
        <v>13</v>
      </c>
      <c r="G28" s="1">
        <v>17</v>
      </c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2"/>
      <c r="H29" s="34"/>
    </row>
    <row r="30" spans="1:8">
      <c r="A30" s="88" t="s">
        <v>43</v>
      </c>
      <c r="B30" s="18" t="s">
        <v>12</v>
      </c>
      <c r="C30" s="22">
        <f>C20*C25</f>
        <v>4095</v>
      </c>
      <c r="D30" s="22">
        <f t="shared" ref="D30:G33" si="4">D20*D25</f>
        <v>3834</v>
      </c>
      <c r="E30" s="22">
        <f t="shared" si="4"/>
        <v>3888</v>
      </c>
      <c r="F30" s="22">
        <f t="shared" si="4"/>
        <v>1820</v>
      </c>
      <c r="G30" s="22">
        <f t="shared" si="4"/>
        <v>1904</v>
      </c>
      <c r="H30" s="3"/>
    </row>
    <row r="31" spans="1:8">
      <c r="A31" s="89"/>
      <c r="B31" s="19" t="s">
        <v>13</v>
      </c>
      <c r="C31" s="14">
        <f>C21*C26</f>
        <v>4305</v>
      </c>
      <c r="D31" s="1">
        <f t="shared" si="4"/>
        <v>4320</v>
      </c>
      <c r="E31" s="1">
        <f t="shared" si="4"/>
        <v>4879</v>
      </c>
      <c r="F31" s="1">
        <f t="shared" si="4"/>
        <v>3420</v>
      </c>
      <c r="G31" s="2">
        <f t="shared" si="4"/>
        <v>4572</v>
      </c>
      <c r="H31" s="4"/>
    </row>
    <row r="32" spans="1:8">
      <c r="A32" s="89"/>
      <c r="B32" s="19" t="s">
        <v>14</v>
      </c>
      <c r="C32" s="14">
        <f>C22*C27</f>
        <v>2756</v>
      </c>
      <c r="D32" s="1">
        <f t="shared" si="4"/>
        <v>3915</v>
      </c>
      <c r="E32" s="1">
        <f t="shared" si="4"/>
        <v>3408</v>
      </c>
      <c r="F32" s="1">
        <f t="shared" si="4"/>
        <v>3900</v>
      </c>
      <c r="G32" s="2">
        <f t="shared" si="4"/>
        <v>4607</v>
      </c>
      <c r="H32" s="4"/>
    </row>
    <row r="33" spans="1:8">
      <c r="A33" s="89"/>
      <c r="B33" s="19" t="s">
        <v>15</v>
      </c>
      <c r="C33" s="14">
        <f>C23*C28</f>
        <v>2112</v>
      </c>
      <c r="D33" s="1">
        <f t="shared" si="4"/>
        <v>2639</v>
      </c>
      <c r="E33" s="1">
        <f t="shared" si="4"/>
        <v>3120</v>
      </c>
      <c r="F33" s="1">
        <f t="shared" si="4"/>
        <v>2665</v>
      </c>
      <c r="G33" s="2">
        <f t="shared" si="4"/>
        <v>3757</v>
      </c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7"/>
      <c r="H34" s="5"/>
    </row>
    <row r="35" spans="1:8" ht="18.75" customHeight="1">
      <c r="A35" s="88" t="s">
        <v>42</v>
      </c>
      <c r="B35" s="18" t="s">
        <v>12</v>
      </c>
      <c r="C35" s="22">
        <v>3190</v>
      </c>
      <c r="D35" s="17">
        <v>2623</v>
      </c>
      <c r="E35" s="17">
        <v>2897</v>
      </c>
      <c r="F35" s="17">
        <v>888</v>
      </c>
      <c r="G35" s="26">
        <v>1138</v>
      </c>
      <c r="H35" s="3"/>
    </row>
    <row r="36" spans="1:8">
      <c r="A36" s="89"/>
      <c r="B36" s="19" t="s">
        <v>13</v>
      </c>
      <c r="C36" s="14">
        <v>3082</v>
      </c>
      <c r="D36" s="1">
        <v>3668</v>
      </c>
      <c r="E36" s="1">
        <v>3753</v>
      </c>
      <c r="F36" s="1">
        <v>2252</v>
      </c>
      <c r="G36" s="2">
        <v>3233</v>
      </c>
      <c r="H36" s="4"/>
    </row>
    <row r="37" spans="1:8">
      <c r="A37" s="89"/>
      <c r="B37" s="19" t="s">
        <v>14</v>
      </c>
      <c r="C37" s="14">
        <v>2269</v>
      </c>
      <c r="D37" s="1">
        <v>2941</v>
      </c>
      <c r="E37" s="1">
        <v>2368</v>
      </c>
      <c r="F37" s="1">
        <v>2861</v>
      </c>
      <c r="G37" s="2">
        <v>3449</v>
      </c>
      <c r="H37" s="4"/>
    </row>
    <row r="38" spans="1:8">
      <c r="A38" s="89"/>
      <c r="B38" s="19" t="s">
        <v>15</v>
      </c>
      <c r="C38" s="14">
        <v>1431</v>
      </c>
      <c r="D38" s="1">
        <v>1972</v>
      </c>
      <c r="E38" s="1">
        <v>2046</v>
      </c>
      <c r="F38" s="1">
        <v>2037</v>
      </c>
      <c r="G38" s="2">
        <v>2299</v>
      </c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7"/>
      <c r="H39" s="5"/>
    </row>
    <row r="40" spans="1:8">
      <c r="A40" s="88" t="s">
        <v>32</v>
      </c>
      <c r="B40" s="18" t="s">
        <v>12</v>
      </c>
      <c r="C40" s="22"/>
      <c r="D40" s="17"/>
      <c r="E40" s="17"/>
      <c r="F40" s="17"/>
      <c r="G40" s="26"/>
      <c r="H40" s="3"/>
    </row>
    <row r="41" spans="1:8">
      <c r="A41" s="89"/>
      <c r="B41" s="19" t="s">
        <v>13</v>
      </c>
      <c r="C41" s="14"/>
      <c r="D41" s="1"/>
      <c r="E41" s="1"/>
      <c r="F41" s="1"/>
      <c r="G41" s="2"/>
      <c r="H41" s="4"/>
    </row>
    <row r="42" spans="1:8">
      <c r="A42" s="89"/>
      <c r="B42" s="19" t="s">
        <v>14</v>
      </c>
      <c r="C42" s="14"/>
      <c r="D42" s="1"/>
      <c r="E42" s="1"/>
      <c r="F42" s="1"/>
      <c r="G42" s="2"/>
      <c r="H42" s="4"/>
    </row>
    <row r="43" spans="1:8">
      <c r="A43" s="89"/>
      <c r="B43" s="19" t="s">
        <v>15</v>
      </c>
      <c r="C43" s="14"/>
      <c r="D43" s="1"/>
      <c r="E43" s="1"/>
      <c r="F43" s="1"/>
      <c r="G43" s="2"/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22" t="e">
        <f>C35/C40</f>
        <v>#DIV/0!</v>
      </c>
      <c r="D45" s="17" t="e">
        <f>D35/D40</f>
        <v>#DIV/0!</v>
      </c>
      <c r="E45" s="17" t="e">
        <f>E35/E40</f>
        <v>#DIV/0!</v>
      </c>
      <c r="F45" s="17" t="e">
        <f>F35/F40</f>
        <v>#DIV/0!</v>
      </c>
      <c r="G45" s="26" t="e">
        <f>G35/G40</f>
        <v>#DIV/0!</v>
      </c>
      <c r="H45" s="3"/>
    </row>
    <row r="46" spans="1:8">
      <c r="A46" s="89"/>
      <c r="B46" s="19" t="s">
        <v>13</v>
      </c>
      <c r="C46" s="14" t="e">
        <f t="shared" ref="C46:G48" si="5">C36/C41</f>
        <v>#DIV/0!</v>
      </c>
      <c r="D46" s="1" t="e">
        <f t="shared" si="5"/>
        <v>#DIV/0!</v>
      </c>
      <c r="E46" s="1" t="e">
        <f t="shared" si="5"/>
        <v>#DIV/0!</v>
      </c>
      <c r="F46" s="1" t="e">
        <f t="shared" si="5"/>
        <v>#DIV/0!</v>
      </c>
      <c r="G46" s="2" t="e">
        <f t="shared" si="5"/>
        <v>#DIV/0!</v>
      </c>
      <c r="H46" s="4"/>
    </row>
    <row r="47" spans="1:8">
      <c r="A47" s="89"/>
      <c r="B47" s="19" t="s">
        <v>14</v>
      </c>
      <c r="C47" s="14" t="e">
        <f t="shared" si="5"/>
        <v>#DIV/0!</v>
      </c>
      <c r="D47" s="1" t="e">
        <f t="shared" si="5"/>
        <v>#DIV/0!</v>
      </c>
      <c r="E47" s="1" t="e">
        <f t="shared" si="5"/>
        <v>#DIV/0!</v>
      </c>
      <c r="F47" s="1" t="e">
        <f t="shared" si="5"/>
        <v>#DIV/0!</v>
      </c>
      <c r="G47" s="2" t="e">
        <f t="shared" si="5"/>
        <v>#DIV/0!</v>
      </c>
      <c r="H47" s="4"/>
    </row>
    <row r="48" spans="1:8">
      <c r="A48" s="89"/>
      <c r="B48" s="19" t="s">
        <v>15</v>
      </c>
      <c r="C48" s="14" t="e">
        <f t="shared" si="5"/>
        <v>#DIV/0!</v>
      </c>
      <c r="D48" s="1" t="e">
        <f t="shared" si="5"/>
        <v>#DIV/0!</v>
      </c>
      <c r="E48" s="1" t="e">
        <f t="shared" si="5"/>
        <v>#DIV/0!</v>
      </c>
      <c r="F48" s="1" t="e">
        <f t="shared" si="5"/>
        <v>#DIV/0!</v>
      </c>
      <c r="G48" s="2" t="e">
        <f t="shared" si="5"/>
        <v>#DIV/0!</v>
      </c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7"/>
      <c r="H49" s="5"/>
    </row>
    <row r="50" spans="1:8">
      <c r="A50" s="93" t="s">
        <v>24</v>
      </c>
      <c r="B50" s="18" t="s">
        <v>29</v>
      </c>
      <c r="C50" s="22">
        <v>242</v>
      </c>
      <c r="D50" s="17">
        <v>261</v>
      </c>
      <c r="E50" s="17">
        <v>250</v>
      </c>
      <c r="F50" s="17">
        <v>250</v>
      </c>
      <c r="G50" s="17">
        <v>264</v>
      </c>
      <c r="H50" s="3"/>
    </row>
    <row r="51" spans="1:8">
      <c r="A51" s="94"/>
      <c r="B51" s="35">
        <v>1</v>
      </c>
      <c r="C51" s="13">
        <v>242</v>
      </c>
      <c r="D51" s="6">
        <v>261</v>
      </c>
      <c r="E51" s="6">
        <v>250</v>
      </c>
      <c r="F51" s="6">
        <v>250</v>
      </c>
      <c r="G51" s="6">
        <v>264</v>
      </c>
      <c r="H51" s="8"/>
    </row>
    <row r="52" spans="1:8">
      <c r="A52" s="94"/>
      <c r="B52" s="24">
        <v>2</v>
      </c>
      <c r="C52" s="14">
        <v>238</v>
      </c>
      <c r="D52" s="1">
        <v>245</v>
      </c>
      <c r="E52" s="1">
        <v>238</v>
      </c>
      <c r="F52" s="6">
        <v>246</v>
      </c>
      <c r="G52" s="1">
        <v>250</v>
      </c>
      <c r="H52" s="4"/>
    </row>
    <row r="53" spans="1:8">
      <c r="A53" s="94"/>
      <c r="B53" s="24">
        <v>3</v>
      </c>
      <c r="C53" s="14">
        <v>160</v>
      </c>
      <c r="D53" s="1">
        <v>145</v>
      </c>
      <c r="E53" s="1">
        <v>142</v>
      </c>
      <c r="F53" s="1">
        <v>168</v>
      </c>
      <c r="G53" s="1">
        <v>192</v>
      </c>
      <c r="H53" s="4"/>
    </row>
    <row r="54" spans="1:8">
      <c r="A54" s="94"/>
      <c r="B54" s="24">
        <v>4</v>
      </c>
      <c r="C54" s="14">
        <v>603</v>
      </c>
      <c r="D54" s="1">
        <v>40</v>
      </c>
      <c r="E54" s="1">
        <v>50</v>
      </c>
      <c r="F54" s="1">
        <v>57</v>
      </c>
      <c r="G54" s="1">
        <v>100</v>
      </c>
      <c r="H54" s="4"/>
    </row>
    <row r="55" spans="1:8" ht="19.5" thickBot="1">
      <c r="A55" s="95"/>
      <c r="B55" s="25">
        <v>5</v>
      </c>
      <c r="C55" s="23">
        <v>0</v>
      </c>
      <c r="D55" s="20">
        <v>0</v>
      </c>
      <c r="E55" s="20">
        <v>0</v>
      </c>
      <c r="F55" s="20">
        <v>0</v>
      </c>
      <c r="G55" s="20">
        <v>25</v>
      </c>
      <c r="H55" s="5"/>
    </row>
  </sheetData>
  <mergeCells count="7">
    <mergeCell ref="A20:A24"/>
    <mergeCell ref="A25:A29"/>
    <mergeCell ref="A50:A55"/>
    <mergeCell ref="A35:A39"/>
    <mergeCell ref="A40:A44"/>
    <mergeCell ref="A45:A49"/>
    <mergeCell ref="A30:A34"/>
  </mergeCells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55"/>
  <sheetViews>
    <sheetView topLeftCell="D1" workbookViewId="0">
      <selection activeCell="K20" sqref="K20"/>
    </sheetView>
  </sheetViews>
  <sheetFormatPr defaultRowHeight="18.75"/>
  <cols>
    <col min="1" max="1" width="11" bestFit="1" customWidth="1"/>
    <col min="2" max="2" width="12.625" customWidth="1"/>
  </cols>
  <sheetData>
    <row r="2" spans="2:22" ht="19.5" thickBot="1"/>
    <row r="3" spans="2:22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39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  <c r="V3" s="58" t="s">
        <v>60</v>
      </c>
    </row>
    <row r="4" spans="2:22">
      <c r="B4" s="3" t="s">
        <v>10</v>
      </c>
      <c r="C4" s="22"/>
      <c r="D4" s="17"/>
      <c r="E4" s="17"/>
      <c r="F4" s="17"/>
      <c r="G4" s="26"/>
      <c r="H4" s="3"/>
      <c r="K4" s="3" t="s">
        <v>12</v>
      </c>
      <c r="L4" s="22">
        <v>2.1</v>
      </c>
      <c r="M4" s="17">
        <v>0.54600000000000004</v>
      </c>
      <c r="N4" s="40">
        <f>$M4/$L4</f>
        <v>0.26</v>
      </c>
      <c r="O4" s="41">
        <f>$M4/$L4</f>
        <v>0.26</v>
      </c>
      <c r="P4" s="56">
        <v>43.74</v>
      </c>
      <c r="Q4" s="6">
        <v>5.1100000000000003</v>
      </c>
      <c r="R4" s="29">
        <v>3.82</v>
      </c>
      <c r="S4" s="60">
        <f>$M4*1000*P4/100</f>
        <v>238.82040000000001</v>
      </c>
      <c r="T4" s="61">
        <f t="shared" ref="T4:U11" si="0">$M4*1000*Q4/100</f>
        <v>27.900600000000004</v>
      </c>
      <c r="U4" s="62">
        <f t="shared" si="0"/>
        <v>20.857199999999999</v>
      </c>
      <c r="V4" s="62">
        <f>S4/U4</f>
        <v>11.450261780104713</v>
      </c>
    </row>
    <row r="5" spans="2:22">
      <c r="B5" s="4" t="s">
        <v>1</v>
      </c>
      <c r="C5" s="14">
        <v>710</v>
      </c>
      <c r="D5" s="1">
        <v>753</v>
      </c>
      <c r="E5" s="1">
        <v>684</v>
      </c>
      <c r="F5" s="1">
        <v>738</v>
      </c>
      <c r="G5" s="2">
        <v>735</v>
      </c>
      <c r="H5" s="4">
        <f>AVERAGE(C5:G5)</f>
        <v>724</v>
      </c>
      <c r="K5" s="4" t="s">
        <v>13</v>
      </c>
      <c r="L5" s="14">
        <v>3.0670000000000002</v>
      </c>
      <c r="M5" s="1">
        <v>0.76700000000000002</v>
      </c>
      <c r="N5" s="36">
        <f t="shared" ref="N5:O11" si="1">$M5/$L5</f>
        <v>0.25008151287903491</v>
      </c>
      <c r="O5" s="42">
        <f t="shared" si="1"/>
        <v>0.25008151287903491</v>
      </c>
      <c r="P5" s="54">
        <v>43.1</v>
      </c>
      <c r="Q5" s="1">
        <v>6.12</v>
      </c>
      <c r="R5" s="19">
        <v>3.03</v>
      </c>
      <c r="S5" s="63">
        <f t="shared" ref="S5:S11" si="2">$M5*1000*P5/100</f>
        <v>330.57700000000006</v>
      </c>
      <c r="T5" s="59">
        <f t="shared" si="0"/>
        <v>46.940399999999997</v>
      </c>
      <c r="U5" s="64">
        <f t="shared" si="0"/>
        <v>23.240099999999998</v>
      </c>
      <c r="V5" s="64">
        <f>S5/U5</f>
        <v>14.224422442244228</v>
      </c>
    </row>
    <row r="6" spans="2:22">
      <c r="B6" s="4" t="s">
        <v>31</v>
      </c>
      <c r="C6" s="14"/>
      <c r="D6" s="1"/>
      <c r="E6" s="1"/>
      <c r="F6" s="1"/>
      <c r="G6" s="2"/>
      <c r="H6" s="4"/>
      <c r="K6" s="4" t="s">
        <v>14</v>
      </c>
      <c r="L6" s="14">
        <v>3.2789999999999999</v>
      </c>
      <c r="M6" s="1">
        <v>0.70199999999999996</v>
      </c>
      <c r="N6" s="36">
        <f t="shared" si="1"/>
        <v>0.21408966148215919</v>
      </c>
      <c r="O6" s="42">
        <f t="shared" si="1"/>
        <v>0.21408966148215919</v>
      </c>
      <c r="P6" s="54">
        <v>41.94</v>
      </c>
      <c r="Q6" s="1">
        <v>5.62</v>
      </c>
      <c r="R6" s="19">
        <v>3.13</v>
      </c>
      <c r="S6" s="63">
        <f t="shared" si="2"/>
        <v>294.41879999999998</v>
      </c>
      <c r="T6" s="59">
        <f t="shared" si="0"/>
        <v>39.452400000000004</v>
      </c>
      <c r="U6" s="64">
        <f t="shared" si="0"/>
        <v>21.972599999999996</v>
      </c>
      <c r="V6" s="64">
        <f>S6/U6</f>
        <v>13.399361022364218</v>
      </c>
    </row>
    <row r="7" spans="2:22">
      <c r="B7" s="4" t="s">
        <v>2</v>
      </c>
      <c r="C7" s="14">
        <v>5</v>
      </c>
      <c r="D7" s="1">
        <v>10</v>
      </c>
      <c r="E7" s="1">
        <v>4</v>
      </c>
      <c r="F7" s="1">
        <v>6</v>
      </c>
      <c r="G7" s="2">
        <v>13</v>
      </c>
      <c r="H7" s="4">
        <f>AVERAGE(C7:G7)</f>
        <v>7.6</v>
      </c>
      <c r="K7" s="4" t="s">
        <v>15</v>
      </c>
      <c r="L7" s="14">
        <v>2.1749999999999998</v>
      </c>
      <c r="M7" s="1">
        <v>0.35099999999999998</v>
      </c>
      <c r="N7" s="36">
        <f t="shared" si="1"/>
        <v>0.16137931034482758</v>
      </c>
      <c r="O7" s="42">
        <f t="shared" si="1"/>
        <v>0.16137931034482758</v>
      </c>
      <c r="P7" s="54">
        <v>41.61</v>
      </c>
      <c r="Q7" s="1">
        <v>4.8099999999999996</v>
      </c>
      <c r="R7" s="19">
        <v>2.57</v>
      </c>
      <c r="S7" s="63">
        <f t="shared" si="2"/>
        <v>146.05110000000002</v>
      </c>
      <c r="T7" s="59">
        <f t="shared" si="0"/>
        <v>16.883099999999999</v>
      </c>
      <c r="U7" s="64">
        <f t="shared" si="0"/>
        <v>9.0206999999999997</v>
      </c>
      <c r="V7" s="64">
        <f t="shared" ref="V7:V8" si="3">S7/U7</f>
        <v>16.190661478599225</v>
      </c>
    </row>
    <row r="8" spans="2:22">
      <c r="B8" s="4" t="s">
        <v>26</v>
      </c>
      <c r="C8" s="14"/>
      <c r="D8" s="1"/>
      <c r="E8" s="1"/>
      <c r="F8" s="1"/>
      <c r="G8" s="2"/>
      <c r="H8" s="4"/>
      <c r="K8" s="4" t="s">
        <v>16</v>
      </c>
      <c r="L8" s="14"/>
      <c r="M8" s="1"/>
      <c r="N8" s="36"/>
      <c r="O8" s="42"/>
      <c r="P8" s="54"/>
      <c r="Q8" s="1"/>
      <c r="R8" s="19"/>
      <c r="S8" s="63"/>
      <c r="T8" s="59"/>
      <c r="U8" s="64"/>
      <c r="V8" s="64"/>
    </row>
    <row r="9" spans="2:22">
      <c r="B9" s="4" t="s">
        <v>3</v>
      </c>
      <c r="C9" s="14">
        <v>4</v>
      </c>
      <c r="D9" s="1">
        <v>4</v>
      </c>
      <c r="E9" s="1">
        <v>4</v>
      </c>
      <c r="F9" s="1">
        <v>4</v>
      </c>
      <c r="G9" s="2">
        <v>4</v>
      </c>
      <c r="H9" s="4">
        <f>AVERAGE(C9:G9)</f>
        <v>4</v>
      </c>
      <c r="K9" s="4" t="s">
        <v>17</v>
      </c>
      <c r="L9" s="14">
        <v>9.84</v>
      </c>
      <c r="M9" s="1">
        <v>2.5510000000000002</v>
      </c>
      <c r="N9" s="36">
        <f t="shared" si="1"/>
        <v>0.25924796747967482</v>
      </c>
      <c r="O9" s="42">
        <f t="shared" si="1"/>
        <v>0.25924796747967482</v>
      </c>
      <c r="P9" s="54">
        <v>42.14</v>
      </c>
      <c r="Q9" s="1">
        <v>4.57</v>
      </c>
      <c r="R9" s="19">
        <v>1.01</v>
      </c>
      <c r="S9" s="63">
        <f t="shared" si="2"/>
        <v>1074.9913999999999</v>
      </c>
      <c r="T9" s="59">
        <f t="shared" si="0"/>
        <v>116.58070000000002</v>
      </c>
      <c r="U9" s="64">
        <f t="shared" si="0"/>
        <v>25.765100000000004</v>
      </c>
      <c r="V9" s="64">
        <f>S9/U9</f>
        <v>41.722772277227712</v>
      </c>
    </row>
    <row r="10" spans="2:22">
      <c r="B10" s="4" t="s">
        <v>58</v>
      </c>
      <c r="C10" s="14">
        <f>SUM(C35:C39)/100</f>
        <v>87.44</v>
      </c>
      <c r="D10" s="14">
        <f>SUM(D35:D39)/100</f>
        <v>103.82</v>
      </c>
      <c r="E10" s="14">
        <f>SUM(E35:E39)/100</f>
        <v>95.28</v>
      </c>
      <c r="F10" s="14">
        <f>SUM(F35:F39)/100</f>
        <v>106.68</v>
      </c>
      <c r="G10" s="14">
        <f>SUM(G35:G39)/100</f>
        <v>110.33</v>
      </c>
      <c r="H10" s="4">
        <f>AVERAGE(C10:G10)</f>
        <v>100.71</v>
      </c>
      <c r="K10" s="4" t="s">
        <v>18</v>
      </c>
      <c r="L10" s="14">
        <v>17.141999999999999</v>
      </c>
      <c r="M10" s="1">
        <v>3.2890000000000001</v>
      </c>
      <c r="N10" s="36">
        <f t="shared" si="1"/>
        <v>0.19186792672966982</v>
      </c>
      <c r="O10" s="42">
        <f t="shared" si="1"/>
        <v>0.19186792672966982</v>
      </c>
      <c r="P10" s="54">
        <v>42.47</v>
      </c>
      <c r="Q10" s="1">
        <v>4.82</v>
      </c>
      <c r="R10" s="19">
        <v>0.87</v>
      </c>
      <c r="S10" s="63">
        <f t="shared" si="2"/>
        <v>1396.8382999999999</v>
      </c>
      <c r="T10" s="59">
        <f t="shared" si="0"/>
        <v>158.52980000000002</v>
      </c>
      <c r="U10" s="64">
        <f t="shared" si="0"/>
        <v>28.6143</v>
      </c>
      <c r="V10" s="64">
        <f>S10/U10</f>
        <v>48.816091954022987</v>
      </c>
    </row>
    <row r="11" spans="2:22" ht="19.5" thickBot="1">
      <c r="B11" s="4" t="s">
        <v>4</v>
      </c>
      <c r="C11" s="14">
        <v>98</v>
      </c>
      <c r="D11" s="1">
        <v>106</v>
      </c>
      <c r="E11" s="1">
        <v>99</v>
      </c>
      <c r="F11" s="1">
        <v>116</v>
      </c>
      <c r="G11" s="2">
        <v>109</v>
      </c>
      <c r="H11" s="4">
        <f>AVERAGE(C11:G11)</f>
        <v>105.6</v>
      </c>
      <c r="K11" s="5" t="s">
        <v>19</v>
      </c>
      <c r="L11" s="23">
        <v>5.6130000000000004</v>
      </c>
      <c r="M11" s="20">
        <v>0.95899999999999996</v>
      </c>
      <c r="N11" s="43">
        <f t="shared" si="1"/>
        <v>0.17085337609121679</v>
      </c>
      <c r="O11" s="44">
        <f t="shared" si="1"/>
        <v>0.17085337609121679</v>
      </c>
      <c r="P11" s="55">
        <v>35.21</v>
      </c>
      <c r="Q11" s="20">
        <v>5.48</v>
      </c>
      <c r="R11" s="21">
        <v>2.2000000000000002</v>
      </c>
      <c r="S11" s="65">
        <f t="shared" si="2"/>
        <v>337.66390000000001</v>
      </c>
      <c r="T11" s="66">
        <f t="shared" si="0"/>
        <v>52.553200000000004</v>
      </c>
      <c r="U11" s="67">
        <f t="shared" si="0"/>
        <v>21.098000000000003</v>
      </c>
      <c r="V11" s="67">
        <f>S11/U11</f>
        <v>16.004545454545454</v>
      </c>
    </row>
    <row r="12" spans="2:22" ht="19.5" thickBot="1">
      <c r="B12" s="5"/>
      <c r="C12" s="23"/>
      <c r="D12" s="20"/>
      <c r="E12" s="20"/>
      <c r="F12" s="20"/>
      <c r="G12" s="27"/>
      <c r="H12" s="5"/>
      <c r="N12" s="48"/>
      <c r="O12" s="49"/>
    </row>
    <row r="13" spans="2:22" ht="19.5" thickBot="1">
      <c r="N13" s="48"/>
      <c r="O13" s="49"/>
    </row>
    <row r="14" spans="2:22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</row>
    <row r="15" spans="2:22">
      <c r="B15" s="3" t="s">
        <v>50</v>
      </c>
      <c r="C15" s="22">
        <v>19</v>
      </c>
      <c r="D15" s="17">
        <v>20</v>
      </c>
      <c r="E15" s="17">
        <v>20</v>
      </c>
      <c r="F15" s="17">
        <v>21</v>
      </c>
      <c r="G15" s="26">
        <v>21</v>
      </c>
      <c r="H15" s="3">
        <f>SUM(C15:G15)</f>
        <v>101</v>
      </c>
    </row>
    <row r="16" spans="2:22">
      <c r="B16" s="4" t="s">
        <v>27</v>
      </c>
      <c r="C16" s="14"/>
      <c r="D16" s="1"/>
      <c r="E16" s="1"/>
      <c r="F16" s="1"/>
      <c r="G16" s="2"/>
      <c r="H16" s="4">
        <f>M11</f>
        <v>0.95899999999999996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>
        <f>H16/H15</f>
        <v>9.4950495049504948E-3</v>
      </c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>
      <c r="A20" s="88" t="s">
        <v>40</v>
      </c>
      <c r="B20" s="18" t="s">
        <v>12</v>
      </c>
      <c r="C20" s="22">
        <v>196</v>
      </c>
      <c r="D20" s="17">
        <v>163</v>
      </c>
      <c r="E20" s="17">
        <v>184</v>
      </c>
      <c r="F20" s="17">
        <v>194</v>
      </c>
      <c r="G20" s="26">
        <v>210</v>
      </c>
      <c r="H20" s="3"/>
    </row>
    <row r="21" spans="1:8">
      <c r="A21" s="89"/>
      <c r="B21" s="19" t="s">
        <v>13</v>
      </c>
      <c r="C21" s="14">
        <v>253</v>
      </c>
      <c r="D21" s="1">
        <v>252</v>
      </c>
      <c r="E21" s="1">
        <v>251</v>
      </c>
      <c r="F21" s="1">
        <v>253</v>
      </c>
      <c r="G21" s="2">
        <v>281</v>
      </c>
      <c r="H21" s="4"/>
    </row>
    <row r="22" spans="1:8">
      <c r="A22" s="89"/>
      <c r="B22" s="19" t="s">
        <v>14</v>
      </c>
      <c r="C22" s="14">
        <v>208</v>
      </c>
      <c r="D22" s="1">
        <v>259</v>
      </c>
      <c r="E22" s="1">
        <v>266</v>
      </c>
      <c r="F22" s="1">
        <v>254</v>
      </c>
      <c r="G22" s="2">
        <v>272</v>
      </c>
      <c r="H22" s="4"/>
    </row>
    <row r="23" spans="1:8">
      <c r="A23" s="89"/>
      <c r="B23" s="19" t="s">
        <v>15</v>
      </c>
      <c r="C23" s="14">
        <v>198</v>
      </c>
      <c r="D23" s="1">
        <v>221</v>
      </c>
      <c r="E23" s="1">
        <v>205</v>
      </c>
      <c r="F23" s="1">
        <v>188</v>
      </c>
      <c r="G23" s="2">
        <v>213</v>
      </c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7"/>
      <c r="H24" s="5"/>
    </row>
    <row r="25" spans="1:8">
      <c r="A25" s="91" t="s">
        <v>41</v>
      </c>
      <c r="B25" s="29" t="s">
        <v>12</v>
      </c>
      <c r="C25" s="13">
        <v>17</v>
      </c>
      <c r="D25" s="6">
        <v>18</v>
      </c>
      <c r="E25" s="6">
        <v>18</v>
      </c>
      <c r="F25" s="6">
        <v>18</v>
      </c>
      <c r="G25" s="7">
        <v>18</v>
      </c>
      <c r="H25" s="8"/>
    </row>
    <row r="26" spans="1:8">
      <c r="A26" s="89"/>
      <c r="B26" s="19" t="s">
        <v>13</v>
      </c>
      <c r="C26" s="14">
        <v>17</v>
      </c>
      <c r="D26" s="1">
        <v>18</v>
      </c>
      <c r="E26" s="1">
        <v>16</v>
      </c>
      <c r="F26" s="1">
        <v>18</v>
      </c>
      <c r="G26" s="2">
        <v>18</v>
      </c>
      <c r="H26" s="4"/>
    </row>
    <row r="27" spans="1:8">
      <c r="A27" s="89"/>
      <c r="B27" s="19" t="s">
        <v>14</v>
      </c>
      <c r="C27" s="14">
        <v>16</v>
      </c>
      <c r="D27" s="1">
        <v>16</v>
      </c>
      <c r="E27" s="1">
        <v>16</v>
      </c>
      <c r="F27" s="1">
        <v>18</v>
      </c>
      <c r="G27" s="2">
        <v>17</v>
      </c>
      <c r="H27" s="4"/>
    </row>
    <row r="28" spans="1:8">
      <c r="A28" s="89"/>
      <c r="B28" s="19" t="s">
        <v>15</v>
      </c>
      <c r="C28" s="14">
        <v>13</v>
      </c>
      <c r="D28" s="1">
        <v>14</v>
      </c>
      <c r="E28" s="1">
        <v>15</v>
      </c>
      <c r="F28" s="1">
        <v>16</v>
      </c>
      <c r="G28" s="2">
        <v>13</v>
      </c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3"/>
      <c r="H29" s="34"/>
    </row>
    <row r="30" spans="1:8">
      <c r="A30" s="88" t="s">
        <v>43</v>
      </c>
      <c r="B30" s="18" t="s">
        <v>12</v>
      </c>
      <c r="C30" s="22">
        <f>C20*C25</f>
        <v>3332</v>
      </c>
      <c r="D30" s="22">
        <f t="shared" ref="D30:G33" si="4">D20*D25</f>
        <v>2934</v>
      </c>
      <c r="E30" s="22">
        <f t="shared" si="4"/>
        <v>3312</v>
      </c>
      <c r="F30" s="22">
        <f t="shared" si="4"/>
        <v>3492</v>
      </c>
      <c r="G30" s="22">
        <f t="shared" si="4"/>
        <v>3780</v>
      </c>
      <c r="H30" s="3"/>
    </row>
    <row r="31" spans="1:8">
      <c r="A31" s="89"/>
      <c r="B31" s="19" t="s">
        <v>13</v>
      </c>
      <c r="C31" s="14">
        <f>C21*C26</f>
        <v>4301</v>
      </c>
      <c r="D31" s="1">
        <f t="shared" si="4"/>
        <v>4536</v>
      </c>
      <c r="E31" s="1">
        <f t="shared" si="4"/>
        <v>4016</v>
      </c>
      <c r="F31" s="1">
        <f t="shared" si="4"/>
        <v>4554</v>
      </c>
      <c r="G31" s="2">
        <f t="shared" si="4"/>
        <v>5058</v>
      </c>
      <c r="H31" s="4"/>
    </row>
    <row r="32" spans="1:8">
      <c r="A32" s="89"/>
      <c r="B32" s="19" t="s">
        <v>14</v>
      </c>
      <c r="C32" s="14">
        <f>C22*C27</f>
        <v>3328</v>
      </c>
      <c r="D32" s="1">
        <f t="shared" si="4"/>
        <v>4144</v>
      </c>
      <c r="E32" s="1">
        <f t="shared" si="4"/>
        <v>4256</v>
      </c>
      <c r="F32" s="1">
        <f t="shared" si="4"/>
        <v>4572</v>
      </c>
      <c r="G32" s="2">
        <f t="shared" si="4"/>
        <v>4624</v>
      </c>
      <c r="H32" s="4"/>
    </row>
    <row r="33" spans="1:8">
      <c r="A33" s="89"/>
      <c r="B33" s="19" t="s">
        <v>15</v>
      </c>
      <c r="C33" s="14">
        <f>C23*C28</f>
        <v>2574</v>
      </c>
      <c r="D33" s="1">
        <f t="shared" si="4"/>
        <v>3094</v>
      </c>
      <c r="E33" s="1">
        <f t="shared" si="4"/>
        <v>3075</v>
      </c>
      <c r="F33" s="1">
        <f t="shared" si="4"/>
        <v>3008</v>
      </c>
      <c r="G33" s="2">
        <f t="shared" si="4"/>
        <v>2769</v>
      </c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7"/>
      <c r="H34" s="5"/>
    </row>
    <row r="35" spans="1:8" ht="18.75" customHeight="1">
      <c r="A35" s="88" t="s">
        <v>42</v>
      </c>
      <c r="B35" s="18" t="s">
        <v>12</v>
      </c>
      <c r="C35" s="22">
        <v>2648</v>
      </c>
      <c r="D35" s="17">
        <v>2367</v>
      </c>
      <c r="E35" s="17">
        <v>2507</v>
      </c>
      <c r="F35" s="17">
        <v>2774</v>
      </c>
      <c r="G35" s="26">
        <v>3129</v>
      </c>
      <c r="H35" s="3"/>
    </row>
    <row r="36" spans="1:8">
      <c r="A36" s="89"/>
      <c r="B36" s="19" t="s">
        <v>13</v>
      </c>
      <c r="C36" s="14">
        <v>3045</v>
      </c>
      <c r="D36" s="1">
        <v>3032</v>
      </c>
      <c r="E36" s="1">
        <v>2871</v>
      </c>
      <c r="F36" s="1">
        <v>3006</v>
      </c>
      <c r="G36" s="2">
        <v>3765</v>
      </c>
      <c r="H36" s="4"/>
    </row>
    <row r="37" spans="1:8">
      <c r="A37" s="89"/>
      <c r="B37" s="19" t="s">
        <v>14</v>
      </c>
      <c r="C37" s="14">
        <v>1989</v>
      </c>
      <c r="D37" s="1">
        <v>3088</v>
      </c>
      <c r="E37" s="1">
        <v>2415</v>
      </c>
      <c r="F37" s="1">
        <v>2762</v>
      </c>
      <c r="G37" s="2">
        <v>3509</v>
      </c>
      <c r="H37" s="4"/>
    </row>
    <row r="38" spans="1:8">
      <c r="A38" s="89"/>
      <c r="B38" s="19" t="s">
        <v>15</v>
      </c>
      <c r="C38" s="14">
        <v>1062</v>
      </c>
      <c r="D38" s="1">
        <v>1895</v>
      </c>
      <c r="E38" s="1">
        <v>1735</v>
      </c>
      <c r="F38" s="1">
        <v>2126</v>
      </c>
      <c r="G38" s="2">
        <v>630</v>
      </c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7"/>
      <c r="H39" s="5"/>
    </row>
    <row r="40" spans="1:8">
      <c r="A40" s="88" t="s">
        <v>32</v>
      </c>
      <c r="B40" s="18" t="s">
        <v>12</v>
      </c>
      <c r="C40">
        <v>2724</v>
      </c>
      <c r="D40" s="17">
        <v>2489</v>
      </c>
      <c r="E40" s="17">
        <v>2607</v>
      </c>
      <c r="F40" s="17">
        <v>2868</v>
      </c>
      <c r="G40" s="26">
        <v>3152</v>
      </c>
      <c r="H40" s="3"/>
    </row>
    <row r="41" spans="1:8">
      <c r="A41" s="89"/>
      <c r="B41" s="19" t="s">
        <v>13</v>
      </c>
      <c r="C41" s="14">
        <v>3240.99999999999</v>
      </c>
      <c r="D41" s="1">
        <v>3335</v>
      </c>
      <c r="E41" s="1">
        <v>3147</v>
      </c>
      <c r="F41" s="1">
        <v>3322</v>
      </c>
      <c r="G41" s="2">
        <v>3914</v>
      </c>
      <c r="H41" s="4"/>
    </row>
    <row r="42" spans="1:8">
      <c r="A42" s="89"/>
      <c r="B42" s="19" t="s">
        <v>14</v>
      </c>
      <c r="C42" s="14">
        <v>2762</v>
      </c>
      <c r="D42" s="1">
        <v>3422</v>
      </c>
      <c r="E42" s="1">
        <v>3277</v>
      </c>
      <c r="F42" s="1">
        <v>3447</v>
      </c>
      <c r="G42" s="2">
        <v>3815</v>
      </c>
      <c r="H42" s="4"/>
    </row>
    <row r="43" spans="1:8">
      <c r="A43" s="89"/>
      <c r="B43" s="19" t="s">
        <v>15</v>
      </c>
      <c r="C43" s="14">
        <v>1950</v>
      </c>
      <c r="D43" s="1">
        <v>2466</v>
      </c>
      <c r="E43" s="1">
        <v>2491</v>
      </c>
      <c r="F43" s="1">
        <v>2459</v>
      </c>
      <c r="G43" s="2">
        <v>1730</v>
      </c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22">
        <f t="shared" ref="C45:G48" si="5">C35/C40</f>
        <v>0.97209985315712188</v>
      </c>
      <c r="D45" s="17">
        <f t="shared" si="5"/>
        <v>0.95098433105664926</v>
      </c>
      <c r="E45" s="17">
        <f t="shared" si="5"/>
        <v>0.96164173379363249</v>
      </c>
      <c r="F45" s="17">
        <f t="shared" si="5"/>
        <v>0.96722454672245473</v>
      </c>
      <c r="G45" s="26">
        <f t="shared" si="5"/>
        <v>0.99270304568527923</v>
      </c>
      <c r="H45" s="3"/>
    </row>
    <row r="46" spans="1:8">
      <c r="A46" s="89"/>
      <c r="B46" s="19" t="s">
        <v>13</v>
      </c>
      <c r="C46" s="14">
        <f t="shared" si="5"/>
        <v>0.93952483801296183</v>
      </c>
      <c r="D46" s="1">
        <f t="shared" si="5"/>
        <v>0.90914542728635683</v>
      </c>
      <c r="E46" s="1">
        <f t="shared" si="5"/>
        <v>0.91229742612011444</v>
      </c>
      <c r="F46" s="1">
        <f t="shared" si="5"/>
        <v>0.90487658037326912</v>
      </c>
      <c r="G46" s="2">
        <f t="shared" si="5"/>
        <v>0.96193152784874814</v>
      </c>
      <c r="H46" s="4"/>
    </row>
    <row r="47" spans="1:8">
      <c r="A47" s="89"/>
      <c r="B47" s="19" t="s">
        <v>14</v>
      </c>
      <c r="C47" s="14">
        <f t="shared" si="5"/>
        <v>0.72013034033309198</v>
      </c>
      <c r="D47" s="1">
        <f t="shared" si="5"/>
        <v>0.90239625949737001</v>
      </c>
      <c r="E47" s="1">
        <f t="shared" si="5"/>
        <v>0.73695453158376567</v>
      </c>
      <c r="F47" s="1">
        <f t="shared" si="5"/>
        <v>0.80127647229474908</v>
      </c>
      <c r="G47" s="2">
        <f t="shared" si="5"/>
        <v>0.91979030144167762</v>
      </c>
      <c r="H47" s="4"/>
    </row>
    <row r="48" spans="1:8">
      <c r="A48" s="89"/>
      <c r="B48" s="19" t="s">
        <v>15</v>
      </c>
      <c r="C48" s="14">
        <f t="shared" si="5"/>
        <v>0.54461538461538461</v>
      </c>
      <c r="D48" s="1">
        <f t="shared" si="5"/>
        <v>0.76845093268450937</v>
      </c>
      <c r="E48" s="1">
        <f t="shared" si="5"/>
        <v>0.69650742673625055</v>
      </c>
      <c r="F48" s="1">
        <f t="shared" si="5"/>
        <v>0.86457909719398129</v>
      </c>
      <c r="G48" s="2">
        <f t="shared" si="5"/>
        <v>0.36416184971098264</v>
      </c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7"/>
      <c r="H49" s="5"/>
    </row>
    <row r="50" spans="1:8">
      <c r="A50" s="93" t="s">
        <v>24</v>
      </c>
      <c r="B50" s="18" t="s">
        <v>29</v>
      </c>
      <c r="C50" s="22">
        <v>455</v>
      </c>
      <c r="D50" s="17">
        <v>522</v>
      </c>
      <c r="E50" s="17">
        <v>431</v>
      </c>
      <c r="F50" s="17">
        <v>440</v>
      </c>
      <c r="G50" s="18">
        <v>473</v>
      </c>
      <c r="H50" s="3"/>
    </row>
    <row r="51" spans="1:8">
      <c r="A51" s="94"/>
      <c r="B51" s="35">
        <v>1</v>
      </c>
      <c r="C51" s="13">
        <v>390</v>
      </c>
      <c r="D51" s="6">
        <v>430</v>
      </c>
      <c r="E51" s="6">
        <v>375</v>
      </c>
      <c r="F51" s="6">
        <v>383</v>
      </c>
      <c r="G51" s="7">
        <v>407</v>
      </c>
      <c r="H51" s="8"/>
    </row>
    <row r="52" spans="1:8">
      <c r="A52" s="94"/>
      <c r="B52" s="24">
        <v>2</v>
      </c>
      <c r="C52" s="14">
        <v>280</v>
      </c>
      <c r="D52" s="6">
        <v>310</v>
      </c>
      <c r="E52" s="1">
        <v>276</v>
      </c>
      <c r="F52" s="1">
        <v>276</v>
      </c>
      <c r="G52" s="7">
        <v>285</v>
      </c>
      <c r="H52" s="4"/>
    </row>
    <row r="53" spans="1:8">
      <c r="A53" s="94"/>
      <c r="B53" s="24">
        <v>3</v>
      </c>
      <c r="C53" s="14">
        <v>160</v>
      </c>
      <c r="D53" s="1">
        <v>174</v>
      </c>
      <c r="E53" s="1">
        <v>185</v>
      </c>
      <c r="F53" s="1">
        <v>162</v>
      </c>
      <c r="G53" s="2">
        <v>154</v>
      </c>
      <c r="H53" s="4"/>
    </row>
    <row r="54" spans="1:8">
      <c r="A54" s="94"/>
      <c r="B54" s="24">
        <v>4</v>
      </c>
      <c r="C54" s="14">
        <v>79</v>
      </c>
      <c r="D54" s="1">
        <v>90</v>
      </c>
      <c r="E54" s="1">
        <v>83</v>
      </c>
      <c r="F54" s="1">
        <v>78</v>
      </c>
      <c r="G54" s="2">
        <v>63</v>
      </c>
      <c r="H54" s="4"/>
    </row>
    <row r="55" spans="1:8" ht="19.5" thickBot="1">
      <c r="A55" s="95"/>
      <c r="B55" s="25">
        <v>5</v>
      </c>
      <c r="C55" s="23">
        <v>0</v>
      </c>
      <c r="D55" s="20">
        <v>0</v>
      </c>
      <c r="E55" s="20">
        <v>0</v>
      </c>
      <c r="F55" s="20">
        <v>0</v>
      </c>
      <c r="G55" s="27">
        <v>0</v>
      </c>
      <c r="H55" s="5"/>
    </row>
  </sheetData>
  <mergeCells count="7">
    <mergeCell ref="A20:A24"/>
    <mergeCell ref="A25:A29"/>
    <mergeCell ref="A50:A55"/>
    <mergeCell ref="A35:A39"/>
    <mergeCell ref="A40:A44"/>
    <mergeCell ref="A45:A49"/>
    <mergeCell ref="A30:A34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60"/>
  <sheetViews>
    <sheetView topLeftCell="E1" workbookViewId="0">
      <selection activeCell="K20" sqref="K20"/>
    </sheetView>
  </sheetViews>
  <sheetFormatPr defaultRowHeight="18.75"/>
  <cols>
    <col min="1" max="1" width="11" bestFit="1" customWidth="1"/>
    <col min="2" max="2" width="12.625" customWidth="1"/>
  </cols>
  <sheetData>
    <row r="2" spans="2:22" ht="19.5" thickBot="1"/>
    <row r="3" spans="2:22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50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  <c r="V3" s="58" t="s">
        <v>60</v>
      </c>
    </row>
    <row r="4" spans="2:22">
      <c r="B4" s="3" t="s">
        <v>10</v>
      </c>
      <c r="C4" s="22"/>
      <c r="D4" s="17"/>
      <c r="E4" s="17"/>
      <c r="F4" s="17"/>
      <c r="G4" s="26"/>
      <c r="H4" s="3"/>
      <c r="K4" s="3" t="s">
        <v>12</v>
      </c>
      <c r="L4" s="22">
        <v>2.4849999999999999</v>
      </c>
      <c r="M4" s="17">
        <v>0.621</v>
      </c>
      <c r="N4" s="40">
        <f>$M4/$L4</f>
        <v>0.24989939637826963</v>
      </c>
      <c r="O4" s="51">
        <f>$M4/$L4</f>
        <v>0.24989939637826963</v>
      </c>
      <c r="P4" s="56">
        <v>40.25</v>
      </c>
      <c r="Q4" s="6">
        <v>5.82</v>
      </c>
      <c r="R4" s="29">
        <v>1.84</v>
      </c>
      <c r="S4" s="60">
        <f>$M4*1000*P4/100</f>
        <v>249.95249999999999</v>
      </c>
      <c r="T4" s="61">
        <f t="shared" ref="T4:U11" si="0">$M4*1000*Q4/100</f>
        <v>36.142200000000003</v>
      </c>
      <c r="U4" s="62">
        <f t="shared" si="0"/>
        <v>11.426400000000001</v>
      </c>
      <c r="V4" s="62">
        <f>S4/U4</f>
        <v>21.874999999999996</v>
      </c>
    </row>
    <row r="5" spans="2:22">
      <c r="B5" s="4" t="s">
        <v>1</v>
      </c>
      <c r="C5" s="14">
        <v>796</v>
      </c>
      <c r="D5" s="1">
        <v>774</v>
      </c>
      <c r="E5" s="1">
        <v>795</v>
      </c>
      <c r="F5" s="1">
        <v>805</v>
      </c>
      <c r="G5" s="2">
        <v>775</v>
      </c>
      <c r="H5" s="4">
        <f>AVERAGE(C5:G5)</f>
        <v>789</v>
      </c>
      <c r="K5" s="4" t="s">
        <v>13</v>
      </c>
      <c r="L5" s="14">
        <v>3.4369999999999998</v>
      </c>
      <c r="M5" s="1">
        <v>0.73099999999999998</v>
      </c>
      <c r="N5" s="36">
        <f t="shared" ref="N5:O11" si="1">$M5/$L5</f>
        <v>0.21268548152458541</v>
      </c>
      <c r="O5" s="52">
        <f t="shared" si="1"/>
        <v>0.21268548152458541</v>
      </c>
      <c r="P5" s="54">
        <v>42.67</v>
      </c>
      <c r="Q5" s="1">
        <v>4.38</v>
      </c>
      <c r="R5" s="19">
        <v>1</v>
      </c>
      <c r="S5" s="63">
        <f t="shared" ref="S5:S11" si="2">$M5*1000*P5/100</f>
        <v>311.91770000000002</v>
      </c>
      <c r="T5" s="59">
        <f t="shared" si="0"/>
        <v>32.017799999999994</v>
      </c>
      <c r="U5" s="64">
        <f t="shared" si="0"/>
        <v>7.31</v>
      </c>
      <c r="V5" s="64">
        <f>S5/U5</f>
        <v>42.670000000000009</v>
      </c>
    </row>
    <row r="6" spans="2:22">
      <c r="B6" s="4" t="s">
        <v>31</v>
      </c>
      <c r="C6" s="14">
        <v>625</v>
      </c>
      <c r="D6" s="1">
        <v>591</v>
      </c>
      <c r="E6" s="1">
        <v>543</v>
      </c>
      <c r="F6" s="1">
        <v>644</v>
      </c>
      <c r="G6" s="2">
        <v>609</v>
      </c>
      <c r="H6" s="4">
        <f>AVERAGE(C6:G6)</f>
        <v>602.4</v>
      </c>
      <c r="K6" s="4" t="s">
        <v>14</v>
      </c>
      <c r="L6" s="14">
        <v>3.4159999999999999</v>
      </c>
      <c r="M6" s="1">
        <v>0.64400000000000002</v>
      </c>
      <c r="N6" s="36">
        <f t="shared" si="1"/>
        <v>0.18852459016393444</v>
      </c>
      <c r="O6" s="52">
        <f t="shared" si="1"/>
        <v>0.18852459016393444</v>
      </c>
      <c r="P6" s="54">
        <v>44.69</v>
      </c>
      <c r="Q6" s="1">
        <v>6.66</v>
      </c>
      <c r="R6" s="19">
        <v>1.58</v>
      </c>
      <c r="S6" s="63">
        <f t="shared" si="2"/>
        <v>287.80359999999996</v>
      </c>
      <c r="T6" s="59">
        <f t="shared" si="0"/>
        <v>42.8904</v>
      </c>
      <c r="U6" s="64">
        <f t="shared" si="0"/>
        <v>10.1752</v>
      </c>
      <c r="V6" s="64">
        <f>S6/U6</f>
        <v>28.284810126582276</v>
      </c>
    </row>
    <row r="7" spans="2:22">
      <c r="B7" s="4" t="s">
        <v>2</v>
      </c>
      <c r="C7" s="14">
        <v>3</v>
      </c>
      <c r="D7" s="1">
        <v>5</v>
      </c>
      <c r="E7" s="1">
        <v>7</v>
      </c>
      <c r="F7" s="1">
        <v>5</v>
      </c>
      <c r="G7" s="2">
        <v>9</v>
      </c>
      <c r="H7" s="4">
        <f>AVERAGE(C7:G7)</f>
        <v>5.8</v>
      </c>
      <c r="K7" s="4" t="s">
        <v>15</v>
      </c>
      <c r="L7" s="14">
        <v>0.47099999999999997</v>
      </c>
      <c r="M7" s="1">
        <v>7.3999999999999996E-2</v>
      </c>
      <c r="N7" s="36">
        <f t="shared" si="1"/>
        <v>0.15711252653927812</v>
      </c>
      <c r="O7" s="52">
        <f t="shared" si="1"/>
        <v>0.15711252653927812</v>
      </c>
      <c r="P7" s="54">
        <v>44.18</v>
      </c>
      <c r="Q7" s="1">
        <v>6.22</v>
      </c>
      <c r="R7" s="19">
        <v>3.76</v>
      </c>
      <c r="S7" s="63">
        <f t="shared" si="2"/>
        <v>32.693200000000004</v>
      </c>
      <c r="T7" s="59">
        <f t="shared" si="0"/>
        <v>4.6027999999999993</v>
      </c>
      <c r="U7" s="64">
        <f t="shared" si="0"/>
        <v>2.7824</v>
      </c>
      <c r="V7" s="64">
        <f>S7/U7</f>
        <v>11.750000000000002</v>
      </c>
    </row>
    <row r="8" spans="2:22">
      <c r="B8" s="4" t="s">
        <v>26</v>
      </c>
      <c r="C8" s="14"/>
      <c r="D8" s="1"/>
      <c r="E8" s="1"/>
      <c r="F8" s="1"/>
      <c r="G8" s="2"/>
      <c r="H8" s="4"/>
      <c r="K8" s="4" t="s">
        <v>16</v>
      </c>
      <c r="L8" s="14"/>
      <c r="M8" s="1"/>
      <c r="N8" s="36"/>
      <c r="O8" s="52"/>
      <c r="P8" s="54"/>
      <c r="Q8" s="1"/>
      <c r="R8" s="19"/>
      <c r="S8" s="63"/>
      <c r="T8" s="59"/>
      <c r="U8" s="64"/>
      <c r="V8" s="64"/>
    </row>
    <row r="9" spans="2:22">
      <c r="B9" s="4" t="s">
        <v>3</v>
      </c>
      <c r="C9" s="14">
        <v>3</v>
      </c>
      <c r="D9" s="1">
        <v>3</v>
      </c>
      <c r="E9" s="1">
        <v>3</v>
      </c>
      <c r="F9" s="1">
        <v>3</v>
      </c>
      <c r="G9" s="2">
        <v>4</v>
      </c>
      <c r="H9" s="4">
        <f>AVERAGE(C9:G9)</f>
        <v>3.2</v>
      </c>
      <c r="K9" s="4" t="s">
        <v>17</v>
      </c>
      <c r="L9" s="14">
        <v>8.2409999999999997</v>
      </c>
      <c r="M9" s="1">
        <v>2.1859999999999999</v>
      </c>
      <c r="N9" s="36">
        <f t="shared" si="1"/>
        <v>0.26525907050115277</v>
      </c>
      <c r="O9" s="52">
        <f t="shared" si="1"/>
        <v>0.26525907050115277</v>
      </c>
      <c r="P9" s="54">
        <v>43.01</v>
      </c>
      <c r="Q9" s="1">
        <v>4.6100000000000003</v>
      </c>
      <c r="R9" s="19">
        <v>2.21</v>
      </c>
      <c r="S9" s="63">
        <f t="shared" si="2"/>
        <v>940.19860000000006</v>
      </c>
      <c r="T9" s="59">
        <f t="shared" si="0"/>
        <v>100.77460000000001</v>
      </c>
      <c r="U9" s="64">
        <f t="shared" si="0"/>
        <v>48.310599999999994</v>
      </c>
      <c r="V9" s="64">
        <f>S9/U9</f>
        <v>19.461538461538463</v>
      </c>
    </row>
    <row r="10" spans="2:22">
      <c r="B10" s="4" t="s">
        <v>58</v>
      </c>
      <c r="C10" s="14">
        <f>SUM(C35:C39)/100</f>
        <v>78.11</v>
      </c>
      <c r="D10" s="14">
        <f>SUM(D35:D39)/100</f>
        <v>88.65</v>
      </c>
      <c r="E10" s="14">
        <f>SUM(E35:E39)/100</f>
        <v>77.92</v>
      </c>
      <c r="F10" s="14">
        <f>SUM(F35:F39)/100</f>
        <v>73.209999999999894</v>
      </c>
      <c r="G10" s="14">
        <f>SUM(G35:G39)/100</f>
        <v>92.51</v>
      </c>
      <c r="H10" s="4">
        <f>AVERAGE(C10:G10)</f>
        <v>82.07999999999997</v>
      </c>
      <c r="K10" s="4" t="s">
        <v>18</v>
      </c>
      <c r="L10" s="14">
        <v>20.431000000000001</v>
      </c>
      <c r="M10" s="1">
        <v>4.0060000000000002</v>
      </c>
      <c r="N10" s="36">
        <f t="shared" si="1"/>
        <v>0.19607459253095785</v>
      </c>
      <c r="O10" s="52">
        <f t="shared" si="1"/>
        <v>0.19607459253095785</v>
      </c>
      <c r="P10" s="54">
        <v>40.72</v>
      </c>
      <c r="Q10" s="1">
        <v>5.9</v>
      </c>
      <c r="R10" s="19">
        <v>2.31</v>
      </c>
      <c r="S10" s="63">
        <f t="shared" si="2"/>
        <v>1631.2432000000001</v>
      </c>
      <c r="T10" s="59">
        <f t="shared" si="0"/>
        <v>236.35400000000001</v>
      </c>
      <c r="U10" s="64">
        <f t="shared" si="0"/>
        <v>92.538600000000002</v>
      </c>
      <c r="V10" s="64">
        <f>S10/U10</f>
        <v>17.627705627705627</v>
      </c>
    </row>
    <row r="11" spans="2:22" ht="19.5" thickBot="1">
      <c r="B11" s="4" t="s">
        <v>4</v>
      </c>
      <c r="C11" s="14">
        <v>107</v>
      </c>
      <c r="D11" s="1">
        <v>105</v>
      </c>
      <c r="E11" s="1">
        <v>118</v>
      </c>
      <c r="F11" s="1">
        <v>109</v>
      </c>
      <c r="G11" s="2">
        <v>107</v>
      </c>
      <c r="H11" s="4">
        <f>AVERAGE(C11:G11)</f>
        <v>109.2</v>
      </c>
      <c r="K11" s="5" t="s">
        <v>19</v>
      </c>
      <c r="L11" s="23">
        <v>6.69</v>
      </c>
      <c r="M11" s="20">
        <v>1.5029999999999999</v>
      </c>
      <c r="N11" s="43">
        <f t="shared" si="1"/>
        <v>0.22466367713004481</v>
      </c>
      <c r="O11" s="53">
        <f t="shared" si="1"/>
        <v>0.22466367713004481</v>
      </c>
      <c r="P11" s="55">
        <v>39.42</v>
      </c>
      <c r="Q11" s="20">
        <v>5.87</v>
      </c>
      <c r="R11" s="21">
        <v>1.59</v>
      </c>
      <c r="S11" s="65">
        <f t="shared" si="2"/>
        <v>592.48260000000005</v>
      </c>
      <c r="T11" s="66">
        <f t="shared" si="0"/>
        <v>88.226100000000002</v>
      </c>
      <c r="U11" s="67">
        <f t="shared" si="0"/>
        <v>23.8977</v>
      </c>
      <c r="V11" s="67">
        <f>S11/U11</f>
        <v>24.79245283018868</v>
      </c>
    </row>
    <row r="12" spans="2:22" ht="19.5" thickBot="1">
      <c r="B12" s="5"/>
      <c r="C12" s="46"/>
      <c r="D12" s="47"/>
      <c r="E12" s="47"/>
      <c r="F12" s="47"/>
      <c r="G12" s="27"/>
      <c r="H12" s="5"/>
      <c r="N12" s="48"/>
      <c r="O12" s="49"/>
    </row>
    <row r="13" spans="2:22" ht="19.5" thickBot="1">
      <c r="N13" s="48"/>
      <c r="O13" s="49"/>
    </row>
    <row r="14" spans="2:22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</row>
    <row r="15" spans="2:22">
      <c r="B15" s="3" t="s">
        <v>50</v>
      </c>
      <c r="C15" s="22">
        <v>19</v>
      </c>
      <c r="D15" s="17">
        <v>21</v>
      </c>
      <c r="E15" s="17">
        <v>22</v>
      </c>
      <c r="F15" s="17">
        <v>20</v>
      </c>
      <c r="G15" s="26">
        <v>21</v>
      </c>
      <c r="H15" s="3">
        <f>SUM(C15:G15)</f>
        <v>103</v>
      </c>
    </row>
    <row r="16" spans="2:22">
      <c r="B16" s="4" t="s">
        <v>27</v>
      </c>
      <c r="C16" s="14"/>
      <c r="D16" s="1"/>
      <c r="E16" s="1"/>
      <c r="F16" s="1"/>
      <c r="G16" s="2"/>
      <c r="H16" s="4">
        <f>M11</f>
        <v>1.5029999999999999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>
        <f>H16/H15</f>
        <v>1.4592233009708737E-2</v>
      </c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>
      <c r="A20" s="88" t="s">
        <v>40</v>
      </c>
      <c r="B20" s="18" t="s">
        <v>12</v>
      </c>
      <c r="C20" s="22">
        <v>195</v>
      </c>
      <c r="D20" s="17">
        <v>222</v>
      </c>
      <c r="E20" s="17">
        <v>228</v>
      </c>
      <c r="F20" s="17">
        <v>220</v>
      </c>
      <c r="G20" s="26">
        <v>181</v>
      </c>
      <c r="H20" s="3"/>
    </row>
    <row r="21" spans="1:8">
      <c r="A21" s="89"/>
      <c r="B21" s="19" t="s">
        <v>13</v>
      </c>
      <c r="C21" s="14">
        <v>242</v>
      </c>
      <c r="D21" s="1">
        <v>308</v>
      </c>
      <c r="E21" s="1">
        <v>267</v>
      </c>
      <c r="F21" s="1">
        <v>266</v>
      </c>
      <c r="G21" s="2">
        <v>239</v>
      </c>
      <c r="H21" s="4"/>
    </row>
    <row r="22" spans="1:8">
      <c r="A22" s="89"/>
      <c r="B22" s="19" t="s">
        <v>14</v>
      </c>
      <c r="C22" s="14">
        <v>268</v>
      </c>
      <c r="D22" s="1">
        <v>270</v>
      </c>
      <c r="E22" s="1">
        <v>276</v>
      </c>
      <c r="F22" s="1">
        <v>256</v>
      </c>
      <c r="G22" s="2">
        <v>282</v>
      </c>
      <c r="H22" s="4"/>
    </row>
    <row r="23" spans="1:8">
      <c r="A23" s="89"/>
      <c r="B23" s="19" t="s">
        <v>15</v>
      </c>
      <c r="C23" s="14"/>
      <c r="D23" s="1"/>
      <c r="E23" s="1"/>
      <c r="F23" s="1"/>
      <c r="G23" s="2">
        <v>199</v>
      </c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7"/>
      <c r="H24" s="5"/>
    </row>
    <row r="25" spans="1:8">
      <c r="A25" s="91" t="s">
        <v>41</v>
      </c>
      <c r="B25" s="29" t="s">
        <v>12</v>
      </c>
      <c r="C25" s="13">
        <v>18</v>
      </c>
      <c r="D25" s="6">
        <v>19</v>
      </c>
      <c r="E25" s="6">
        <v>19</v>
      </c>
      <c r="F25" s="6">
        <v>18</v>
      </c>
      <c r="G25" s="7">
        <v>17</v>
      </c>
      <c r="H25" s="8"/>
    </row>
    <row r="26" spans="1:8">
      <c r="A26" s="89"/>
      <c r="B26" s="19" t="s">
        <v>13</v>
      </c>
      <c r="C26" s="14">
        <v>16</v>
      </c>
      <c r="D26" s="1">
        <v>18</v>
      </c>
      <c r="E26" s="1">
        <v>17</v>
      </c>
      <c r="F26" s="1">
        <v>17</v>
      </c>
      <c r="G26" s="2">
        <v>16</v>
      </c>
      <c r="H26" s="4"/>
    </row>
    <row r="27" spans="1:8">
      <c r="A27" s="89"/>
      <c r="B27" s="19" t="s">
        <v>14</v>
      </c>
      <c r="C27" s="14">
        <v>16</v>
      </c>
      <c r="D27" s="1">
        <v>16</v>
      </c>
      <c r="E27" s="1">
        <v>16</v>
      </c>
      <c r="F27" s="1">
        <v>15</v>
      </c>
      <c r="G27" s="2">
        <v>17</v>
      </c>
      <c r="H27" s="4"/>
    </row>
    <row r="28" spans="1:8">
      <c r="A28" s="89"/>
      <c r="B28" s="19" t="s">
        <v>15</v>
      </c>
      <c r="C28" s="14"/>
      <c r="D28" s="1"/>
      <c r="E28" s="1"/>
      <c r="F28" s="1"/>
      <c r="G28" s="2">
        <v>15</v>
      </c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3"/>
      <c r="H29" s="34"/>
    </row>
    <row r="30" spans="1:8">
      <c r="A30" s="88" t="s">
        <v>43</v>
      </c>
      <c r="B30" s="18" t="s">
        <v>12</v>
      </c>
      <c r="C30" s="22">
        <f>C20*C25</f>
        <v>3510</v>
      </c>
      <c r="D30" s="22">
        <f t="shared" ref="D30:G33" si="3">D20*D25</f>
        <v>4218</v>
      </c>
      <c r="E30" s="22">
        <f t="shared" si="3"/>
        <v>4332</v>
      </c>
      <c r="F30" s="22">
        <f t="shared" si="3"/>
        <v>3960</v>
      </c>
      <c r="G30" s="22">
        <f t="shared" si="3"/>
        <v>3077</v>
      </c>
      <c r="H30" s="3"/>
    </row>
    <row r="31" spans="1:8">
      <c r="A31" s="89"/>
      <c r="B31" s="19" t="s">
        <v>13</v>
      </c>
      <c r="C31" s="14">
        <f>C21*C26</f>
        <v>3872</v>
      </c>
      <c r="D31" s="1">
        <f t="shared" si="3"/>
        <v>5544</v>
      </c>
      <c r="E31" s="1">
        <f t="shared" si="3"/>
        <v>4539</v>
      </c>
      <c r="F31" s="1">
        <f t="shared" si="3"/>
        <v>4522</v>
      </c>
      <c r="G31" s="2">
        <f t="shared" si="3"/>
        <v>3824</v>
      </c>
      <c r="H31" s="4"/>
    </row>
    <row r="32" spans="1:8">
      <c r="A32" s="89"/>
      <c r="B32" s="19" t="s">
        <v>14</v>
      </c>
      <c r="C32" s="14">
        <f>C22*C27</f>
        <v>4288</v>
      </c>
      <c r="D32" s="1">
        <f t="shared" si="3"/>
        <v>4320</v>
      </c>
      <c r="E32" s="1">
        <f t="shared" si="3"/>
        <v>4416</v>
      </c>
      <c r="F32" s="1">
        <f t="shared" si="3"/>
        <v>3840</v>
      </c>
      <c r="G32" s="2">
        <f t="shared" si="3"/>
        <v>4794</v>
      </c>
      <c r="H32" s="4"/>
    </row>
    <row r="33" spans="1:8">
      <c r="A33" s="89"/>
      <c r="B33" s="19" t="s">
        <v>15</v>
      </c>
      <c r="C33" s="14"/>
      <c r="D33" s="1"/>
      <c r="E33" s="1"/>
      <c r="F33" s="1"/>
      <c r="G33" s="2">
        <f t="shared" si="3"/>
        <v>2985</v>
      </c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7"/>
      <c r="H34" s="5"/>
    </row>
    <row r="35" spans="1:8" ht="18.75" customHeight="1">
      <c r="A35" s="88" t="s">
        <v>42</v>
      </c>
      <c r="B35" s="18" t="s">
        <v>12</v>
      </c>
      <c r="C35" s="22">
        <v>2657</v>
      </c>
      <c r="D35" s="17">
        <v>2990</v>
      </c>
      <c r="E35" s="17">
        <v>3275</v>
      </c>
      <c r="F35" s="17">
        <v>3511.99999999999</v>
      </c>
      <c r="G35" s="26">
        <v>2357</v>
      </c>
      <c r="H35" s="3"/>
    </row>
    <row r="36" spans="1:8">
      <c r="A36" s="89"/>
      <c r="B36" s="19" t="s">
        <v>13</v>
      </c>
      <c r="C36" s="14">
        <v>2390</v>
      </c>
      <c r="D36" s="1">
        <v>3514</v>
      </c>
      <c r="E36" s="1">
        <v>2885</v>
      </c>
      <c r="F36" s="1">
        <v>3203</v>
      </c>
      <c r="G36" s="2">
        <v>2641</v>
      </c>
      <c r="H36" s="4"/>
    </row>
    <row r="37" spans="1:8">
      <c r="A37" s="89"/>
      <c r="B37" s="19" t="s">
        <v>14</v>
      </c>
      <c r="C37" s="14">
        <v>2764</v>
      </c>
      <c r="D37" s="1">
        <v>2361</v>
      </c>
      <c r="E37" s="1">
        <v>1632</v>
      </c>
      <c r="F37" s="1">
        <v>606</v>
      </c>
      <c r="G37" s="2">
        <v>2707</v>
      </c>
      <c r="H37" s="4"/>
    </row>
    <row r="38" spans="1:8">
      <c r="A38" s="89"/>
      <c r="B38" s="19" t="s">
        <v>15</v>
      </c>
      <c r="C38" s="14"/>
      <c r="D38" s="1"/>
      <c r="E38" s="1"/>
      <c r="F38" s="1"/>
      <c r="G38" s="2">
        <v>1546</v>
      </c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7"/>
      <c r="H39" s="5"/>
    </row>
    <row r="40" spans="1:8">
      <c r="A40" s="88" t="s">
        <v>32</v>
      </c>
      <c r="B40" s="18" t="s">
        <v>12</v>
      </c>
      <c r="C40" s="22"/>
      <c r="D40" s="17"/>
      <c r="E40" s="17"/>
      <c r="F40" s="17"/>
      <c r="G40" s="26"/>
      <c r="H40" s="3"/>
    </row>
    <row r="41" spans="1:8">
      <c r="A41" s="89"/>
      <c r="B41" s="19" t="s">
        <v>13</v>
      </c>
      <c r="C41" s="14"/>
      <c r="D41" s="1"/>
      <c r="E41" s="1"/>
      <c r="F41" s="1"/>
      <c r="G41" s="2"/>
      <c r="H41" s="4"/>
    </row>
    <row r="42" spans="1:8">
      <c r="A42" s="89"/>
      <c r="B42" s="19" t="s">
        <v>14</v>
      </c>
      <c r="C42" s="14"/>
      <c r="D42" s="1"/>
      <c r="E42" s="1"/>
      <c r="F42" s="1"/>
      <c r="G42" s="2"/>
      <c r="H42" s="4"/>
    </row>
    <row r="43" spans="1:8">
      <c r="A43" s="89"/>
      <c r="B43" s="19" t="s">
        <v>15</v>
      </c>
      <c r="C43" s="14"/>
      <c r="D43" s="1"/>
      <c r="E43" s="1"/>
      <c r="F43" s="1"/>
      <c r="G43" s="2"/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22" t="e">
        <f>C35/C40</f>
        <v>#DIV/0!</v>
      </c>
      <c r="D45" s="17" t="e">
        <f>D35/D40</f>
        <v>#DIV/0!</v>
      </c>
      <c r="E45" s="17" t="e">
        <f>E35/E40</f>
        <v>#DIV/0!</v>
      </c>
      <c r="F45" s="17" t="e">
        <f>F35/F40</f>
        <v>#DIV/0!</v>
      </c>
      <c r="G45" s="26" t="e">
        <f>G35/G40</f>
        <v>#DIV/0!</v>
      </c>
      <c r="H45" s="3"/>
    </row>
    <row r="46" spans="1:8">
      <c r="A46" s="89"/>
      <c r="B46" s="19" t="s">
        <v>13</v>
      </c>
      <c r="C46" s="14" t="e">
        <f t="shared" ref="C46:G48" si="4">C36/C41</f>
        <v>#DIV/0!</v>
      </c>
      <c r="D46" s="1" t="e">
        <f t="shared" si="4"/>
        <v>#DIV/0!</v>
      </c>
      <c r="E46" s="1" t="e">
        <f t="shared" si="4"/>
        <v>#DIV/0!</v>
      </c>
      <c r="F46" s="1" t="e">
        <f t="shared" si="4"/>
        <v>#DIV/0!</v>
      </c>
      <c r="G46" s="2" t="e">
        <f t="shared" si="4"/>
        <v>#DIV/0!</v>
      </c>
      <c r="H46" s="4"/>
    </row>
    <row r="47" spans="1:8">
      <c r="A47" s="89"/>
      <c r="B47" s="19" t="s">
        <v>14</v>
      </c>
      <c r="C47" s="14" t="e">
        <f t="shared" si="4"/>
        <v>#DIV/0!</v>
      </c>
      <c r="D47" s="1" t="e">
        <f t="shared" si="4"/>
        <v>#DIV/0!</v>
      </c>
      <c r="E47" s="1" t="e">
        <f t="shared" si="4"/>
        <v>#DIV/0!</v>
      </c>
      <c r="F47" s="1" t="e">
        <f t="shared" si="4"/>
        <v>#DIV/0!</v>
      </c>
      <c r="G47" s="2" t="e">
        <f t="shared" si="4"/>
        <v>#DIV/0!</v>
      </c>
      <c r="H47" s="4"/>
    </row>
    <row r="48" spans="1:8">
      <c r="A48" s="89"/>
      <c r="B48" s="19" t="s">
        <v>15</v>
      </c>
      <c r="C48" s="14" t="e">
        <f t="shared" si="4"/>
        <v>#DIV/0!</v>
      </c>
      <c r="D48" s="1" t="e">
        <f t="shared" si="4"/>
        <v>#DIV/0!</v>
      </c>
      <c r="E48" s="1" t="e">
        <f t="shared" si="4"/>
        <v>#DIV/0!</v>
      </c>
      <c r="F48" s="1" t="e">
        <f t="shared" si="4"/>
        <v>#DIV/0!</v>
      </c>
      <c r="G48" s="2" t="e">
        <f t="shared" si="4"/>
        <v>#DIV/0!</v>
      </c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7"/>
      <c r="H49" s="5"/>
    </row>
    <row r="50" spans="1:8">
      <c r="A50" s="93" t="s">
        <v>24</v>
      </c>
      <c r="B50" s="18" t="s">
        <v>29</v>
      </c>
      <c r="C50" s="22">
        <v>625</v>
      </c>
      <c r="D50" s="17">
        <v>591</v>
      </c>
      <c r="E50" s="17">
        <v>543</v>
      </c>
      <c r="F50" s="17">
        <v>644</v>
      </c>
      <c r="G50" s="18">
        <v>609</v>
      </c>
      <c r="H50" s="3"/>
    </row>
    <row r="51" spans="1:8">
      <c r="A51" s="94"/>
      <c r="B51" s="35">
        <v>1</v>
      </c>
      <c r="C51" s="13">
        <v>468</v>
      </c>
      <c r="D51" s="6">
        <v>440</v>
      </c>
      <c r="E51" s="6">
        <v>410</v>
      </c>
      <c r="F51" s="6">
        <v>427</v>
      </c>
      <c r="G51" s="7">
        <v>468</v>
      </c>
      <c r="H51" s="8"/>
    </row>
    <row r="52" spans="1:8">
      <c r="A52" s="94"/>
      <c r="B52" s="24">
        <v>2</v>
      </c>
      <c r="C52" s="14">
        <v>297</v>
      </c>
      <c r="D52" s="1">
        <v>276</v>
      </c>
      <c r="E52" s="1">
        <v>248</v>
      </c>
      <c r="F52" s="1">
        <v>237</v>
      </c>
      <c r="G52" s="2">
        <v>304</v>
      </c>
      <c r="H52" s="4"/>
    </row>
    <row r="53" spans="1:8">
      <c r="A53" s="94"/>
      <c r="B53" s="24">
        <v>3</v>
      </c>
      <c r="C53" s="14">
        <v>175</v>
      </c>
      <c r="D53" s="1">
        <v>154</v>
      </c>
      <c r="E53" s="1">
        <v>125</v>
      </c>
      <c r="F53" s="1">
        <v>133</v>
      </c>
      <c r="G53" s="2">
        <v>175</v>
      </c>
      <c r="H53" s="4"/>
    </row>
    <row r="54" spans="1:8">
      <c r="A54" s="94"/>
      <c r="B54" s="24">
        <v>4</v>
      </c>
      <c r="C54" s="14">
        <v>65</v>
      </c>
      <c r="D54" s="1">
        <v>47</v>
      </c>
      <c r="E54" s="1">
        <v>40</v>
      </c>
      <c r="F54" s="1">
        <v>30</v>
      </c>
      <c r="G54" s="2">
        <v>65</v>
      </c>
      <c r="H54" s="4"/>
    </row>
    <row r="55" spans="1:8" ht="19.5" thickBot="1">
      <c r="A55" s="95"/>
      <c r="B55" s="25">
        <v>5</v>
      </c>
      <c r="C55" s="23">
        <v>0</v>
      </c>
      <c r="D55" s="20">
        <v>0</v>
      </c>
      <c r="E55" s="20">
        <v>0</v>
      </c>
      <c r="F55" s="20">
        <v>0</v>
      </c>
      <c r="G55" s="27">
        <v>0</v>
      </c>
      <c r="H55" s="5"/>
    </row>
    <row r="56" spans="1:8">
      <c r="A56" s="96" t="s">
        <v>30</v>
      </c>
      <c r="B56" s="35">
        <v>1</v>
      </c>
      <c r="C56" s="13">
        <v>605</v>
      </c>
      <c r="D56" s="6">
        <v>584</v>
      </c>
      <c r="E56" s="6">
        <v>556</v>
      </c>
      <c r="F56" s="6">
        <v>592</v>
      </c>
      <c r="G56" s="7">
        <v>622</v>
      </c>
      <c r="H56" s="8"/>
    </row>
    <row r="57" spans="1:8">
      <c r="A57" s="96"/>
      <c r="B57" s="24">
        <v>2</v>
      </c>
      <c r="C57" s="14">
        <v>394</v>
      </c>
      <c r="D57" s="1">
        <v>409</v>
      </c>
      <c r="E57" s="1">
        <v>372</v>
      </c>
      <c r="F57" s="1">
        <v>370</v>
      </c>
      <c r="G57" s="2">
        <v>438</v>
      </c>
      <c r="H57" s="4"/>
    </row>
    <row r="58" spans="1:8">
      <c r="A58" s="96"/>
      <c r="B58" s="24">
        <v>3</v>
      </c>
      <c r="C58" s="14">
        <v>290</v>
      </c>
      <c r="D58" s="1">
        <v>286</v>
      </c>
      <c r="E58" s="1">
        <v>254</v>
      </c>
      <c r="F58" s="1">
        <v>262</v>
      </c>
      <c r="G58" s="2">
        <v>325</v>
      </c>
      <c r="H58" s="4"/>
    </row>
    <row r="59" spans="1:8">
      <c r="A59" s="96"/>
      <c r="B59" s="24">
        <v>4</v>
      </c>
      <c r="C59" s="14">
        <v>79</v>
      </c>
      <c r="D59" s="1">
        <v>165</v>
      </c>
      <c r="E59" s="1">
        <v>166</v>
      </c>
      <c r="F59" s="1">
        <v>105</v>
      </c>
      <c r="G59" s="2">
        <v>191</v>
      </c>
      <c r="H59" s="4"/>
    </row>
    <row r="60" spans="1:8" ht="19.5" thickBot="1">
      <c r="A60" s="97"/>
      <c r="B60" s="25">
        <v>5</v>
      </c>
      <c r="C60" s="23">
        <v>55</v>
      </c>
      <c r="D60" s="20"/>
      <c r="E60" s="20"/>
      <c r="F60" s="20"/>
      <c r="G60" s="27"/>
      <c r="H60" s="5"/>
    </row>
  </sheetData>
  <mergeCells count="8">
    <mergeCell ref="A20:A24"/>
    <mergeCell ref="A25:A29"/>
    <mergeCell ref="A35:A39"/>
    <mergeCell ref="A50:A55"/>
    <mergeCell ref="A56:A60"/>
    <mergeCell ref="A40:A44"/>
    <mergeCell ref="A45:A49"/>
    <mergeCell ref="A30:A34"/>
  </mergeCells>
  <phoneticPr fontId="1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60"/>
  <sheetViews>
    <sheetView topLeftCell="E1" workbookViewId="0">
      <selection activeCell="X16" sqref="X16"/>
    </sheetView>
  </sheetViews>
  <sheetFormatPr defaultRowHeight="18.75"/>
  <cols>
    <col min="1" max="1" width="11" customWidth="1"/>
    <col min="2" max="2" width="12.625" customWidth="1"/>
  </cols>
  <sheetData>
    <row r="2" spans="2:22" ht="19.5" thickBot="1"/>
    <row r="3" spans="2:22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50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  <c r="V3" s="58" t="s">
        <v>60</v>
      </c>
    </row>
    <row r="4" spans="2:22">
      <c r="B4" s="3" t="s">
        <v>10</v>
      </c>
      <c r="C4" s="22"/>
      <c r="D4" s="17"/>
      <c r="E4" s="17"/>
      <c r="F4" s="17"/>
      <c r="G4" s="26"/>
      <c r="H4" s="3"/>
      <c r="K4" s="3" t="s">
        <v>12</v>
      </c>
      <c r="L4" s="22">
        <v>2.6440000000000001</v>
      </c>
      <c r="M4" s="17">
        <v>0.65200000000000002</v>
      </c>
      <c r="N4" s="40">
        <f>$M4/$L4</f>
        <v>0.24659606656580937</v>
      </c>
      <c r="O4" s="51">
        <f>$M4/$L4</f>
        <v>0.24659606656580937</v>
      </c>
      <c r="P4" s="56">
        <v>42.93</v>
      </c>
      <c r="Q4" s="6">
        <v>6.6</v>
      </c>
      <c r="R4" s="29">
        <v>3.19</v>
      </c>
      <c r="S4" s="60">
        <f>$M4*1000*P4/100</f>
        <v>279.90359999999998</v>
      </c>
      <c r="T4" s="61">
        <f t="shared" ref="T4:U11" si="0">$M4*1000*Q4/100</f>
        <v>43.031999999999996</v>
      </c>
      <c r="U4" s="62">
        <f t="shared" si="0"/>
        <v>20.7988</v>
      </c>
      <c r="V4" s="62">
        <f>S4/U4</f>
        <v>13.457680250783698</v>
      </c>
    </row>
    <row r="5" spans="2:22">
      <c r="B5" s="4" t="s">
        <v>1</v>
      </c>
      <c r="C5" s="14">
        <v>800</v>
      </c>
      <c r="D5" s="1">
        <v>797</v>
      </c>
      <c r="E5" s="1">
        <v>790</v>
      </c>
      <c r="F5" s="1">
        <v>775</v>
      </c>
      <c r="G5" s="2">
        <v>747</v>
      </c>
      <c r="H5" s="4">
        <f>AVERAGE(C5:G5)</f>
        <v>781.8</v>
      </c>
      <c r="K5" s="4" t="s">
        <v>13</v>
      </c>
      <c r="L5" s="14">
        <v>3.1480000000000001</v>
      </c>
      <c r="M5" s="1">
        <v>0.71199999999999997</v>
      </c>
      <c r="N5" s="36">
        <f t="shared" ref="N5:O11" si="1">$M5/$L5</f>
        <v>0.22617534942820836</v>
      </c>
      <c r="O5" s="52">
        <f t="shared" si="1"/>
        <v>0.22617534942820836</v>
      </c>
      <c r="P5" s="54">
        <v>35.43</v>
      </c>
      <c r="Q5" s="1">
        <v>5.17</v>
      </c>
      <c r="R5" s="19">
        <v>2.81</v>
      </c>
      <c r="S5" s="63">
        <f t="shared" ref="S5:S11" si="2">$M5*1000*P5/100</f>
        <v>252.26159999999999</v>
      </c>
      <c r="T5" s="59">
        <f t="shared" si="0"/>
        <v>36.810400000000001</v>
      </c>
      <c r="U5" s="64">
        <f t="shared" si="0"/>
        <v>20.007200000000001</v>
      </c>
      <c r="V5" s="64">
        <f>S5/U5</f>
        <v>12.608540925266903</v>
      </c>
    </row>
    <row r="6" spans="2:22">
      <c r="B6" s="4" t="s">
        <v>31</v>
      </c>
      <c r="C6" s="14">
        <v>767</v>
      </c>
      <c r="D6" s="1">
        <v>777</v>
      </c>
      <c r="E6" s="1">
        <v>772</v>
      </c>
      <c r="F6" s="1">
        <v>733</v>
      </c>
      <c r="G6" s="2">
        <v>691</v>
      </c>
      <c r="H6" s="4">
        <f>AVERAGE(C6:G6)</f>
        <v>748</v>
      </c>
      <c r="K6" s="4" t="s">
        <v>14</v>
      </c>
      <c r="L6" s="14">
        <v>0.372</v>
      </c>
      <c r="M6" s="1">
        <v>0.106</v>
      </c>
      <c r="N6" s="36">
        <f t="shared" si="1"/>
        <v>0.28494623655913975</v>
      </c>
      <c r="O6" s="52">
        <f t="shared" si="1"/>
        <v>0.28494623655913975</v>
      </c>
      <c r="P6" s="54">
        <v>52.21</v>
      </c>
      <c r="Q6" s="1">
        <v>7.77</v>
      </c>
      <c r="R6" s="19">
        <v>2.71</v>
      </c>
      <c r="S6" s="63">
        <f t="shared" si="2"/>
        <v>55.342600000000004</v>
      </c>
      <c r="T6" s="59">
        <f t="shared" si="0"/>
        <v>8.2362000000000002</v>
      </c>
      <c r="U6" s="64">
        <f t="shared" si="0"/>
        <v>2.8725999999999998</v>
      </c>
      <c r="V6" s="64">
        <f>S6/U6</f>
        <v>19.26568265682657</v>
      </c>
    </row>
    <row r="7" spans="2:22">
      <c r="B7" s="4" t="s">
        <v>2</v>
      </c>
      <c r="C7" s="14">
        <v>9</v>
      </c>
      <c r="D7" s="1">
        <v>4</v>
      </c>
      <c r="E7" s="1">
        <v>5</v>
      </c>
      <c r="F7" s="1">
        <v>8</v>
      </c>
      <c r="G7" s="2">
        <v>7</v>
      </c>
      <c r="H7" s="4">
        <f>AVERAGE(C7:G7)</f>
        <v>6.6</v>
      </c>
      <c r="K7" s="4" t="s">
        <v>15</v>
      </c>
      <c r="L7" s="14"/>
      <c r="M7" s="1"/>
      <c r="N7" s="36"/>
      <c r="O7" s="52"/>
      <c r="P7" s="54"/>
      <c r="Q7" s="1"/>
      <c r="R7" s="19"/>
      <c r="S7" s="63"/>
      <c r="T7" s="59"/>
      <c r="U7" s="64"/>
      <c r="V7" s="64"/>
    </row>
    <row r="8" spans="2:22">
      <c r="B8" s="4" t="s">
        <v>26</v>
      </c>
      <c r="C8" s="14"/>
      <c r="D8" s="1"/>
      <c r="E8" s="1"/>
      <c r="F8" s="1"/>
      <c r="G8" s="2"/>
      <c r="H8" s="4"/>
      <c r="K8" s="4" t="s">
        <v>16</v>
      </c>
      <c r="L8" s="14"/>
      <c r="M8" s="1"/>
      <c r="N8" s="36"/>
      <c r="O8" s="52"/>
      <c r="P8" s="54"/>
      <c r="Q8" s="1"/>
      <c r="R8" s="19"/>
      <c r="S8" s="63"/>
      <c r="T8" s="59"/>
      <c r="U8" s="64"/>
      <c r="V8" s="64"/>
    </row>
    <row r="9" spans="2:22">
      <c r="B9" s="4" t="s">
        <v>3</v>
      </c>
      <c r="C9" s="14">
        <v>2</v>
      </c>
      <c r="D9" s="1">
        <v>2</v>
      </c>
      <c r="E9" s="1">
        <v>3</v>
      </c>
      <c r="F9" s="1">
        <v>2</v>
      </c>
      <c r="G9" s="2">
        <v>2</v>
      </c>
      <c r="H9" s="4">
        <f>AVERAGE(C9:G9)</f>
        <v>2.2000000000000002</v>
      </c>
      <c r="K9" s="4" t="s">
        <v>17</v>
      </c>
      <c r="L9" s="14">
        <v>7.8810000000000002</v>
      </c>
      <c r="M9" s="1">
        <v>1.917</v>
      </c>
      <c r="N9" s="36">
        <f t="shared" si="1"/>
        <v>0.24324324324324323</v>
      </c>
      <c r="O9" s="52">
        <f t="shared" si="1"/>
        <v>0.24324324324324323</v>
      </c>
      <c r="P9" s="54">
        <v>39.31</v>
      </c>
      <c r="Q9" s="1">
        <v>5.92</v>
      </c>
      <c r="R9" s="19">
        <v>1.6</v>
      </c>
      <c r="S9" s="63">
        <f t="shared" si="2"/>
        <v>753.57270000000005</v>
      </c>
      <c r="T9" s="59">
        <f t="shared" si="0"/>
        <v>113.48639999999999</v>
      </c>
      <c r="U9" s="64">
        <f t="shared" si="0"/>
        <v>30.672000000000004</v>
      </c>
      <c r="V9" s="64">
        <f>S9/U9</f>
        <v>24.568749999999998</v>
      </c>
    </row>
    <row r="10" spans="2:22">
      <c r="B10" s="4" t="s">
        <v>58</v>
      </c>
      <c r="C10" s="14">
        <f>SUM(C35:C39)/100</f>
        <v>41.34</v>
      </c>
      <c r="D10" s="14">
        <f>SUM(D35:D39)/100</f>
        <v>50.97</v>
      </c>
      <c r="E10" s="14">
        <f>SUM(E35:E39)/100</f>
        <v>50.65</v>
      </c>
      <c r="F10" s="14">
        <f>SUM(F35:F39)/100</f>
        <v>64.09</v>
      </c>
      <c r="G10" s="14">
        <f>SUM(G35:G39)/100</f>
        <v>42.38</v>
      </c>
      <c r="H10" s="4">
        <f>AVERAGE(C10:G10)</f>
        <v>49.886000000000003</v>
      </c>
      <c r="K10" s="4" t="s">
        <v>18</v>
      </c>
      <c r="L10" s="14">
        <v>21.818999999999999</v>
      </c>
      <c r="M10" s="1">
        <v>4.7830000000000004</v>
      </c>
      <c r="N10" s="36">
        <f t="shared" si="1"/>
        <v>0.2192126128603511</v>
      </c>
      <c r="O10" s="52">
        <f t="shared" si="1"/>
        <v>0.2192126128603511</v>
      </c>
      <c r="P10" s="54">
        <v>44.46</v>
      </c>
      <c r="Q10" s="1">
        <v>6.42</v>
      </c>
      <c r="R10" s="19">
        <v>1.42</v>
      </c>
      <c r="S10" s="63">
        <f t="shared" si="2"/>
        <v>2126.5218</v>
      </c>
      <c r="T10" s="59">
        <f t="shared" si="0"/>
        <v>307.0686</v>
      </c>
      <c r="U10" s="64">
        <f t="shared" si="0"/>
        <v>67.918599999999998</v>
      </c>
      <c r="V10" s="64">
        <f>S10/U10</f>
        <v>31.30985915492958</v>
      </c>
    </row>
    <row r="11" spans="2:22" ht="19.5" thickBot="1">
      <c r="B11" s="4" t="s">
        <v>4</v>
      </c>
      <c r="C11" s="14">
        <v>101</v>
      </c>
      <c r="D11" s="1">
        <v>117</v>
      </c>
      <c r="E11" s="1">
        <v>106</v>
      </c>
      <c r="F11" s="1">
        <v>114</v>
      </c>
      <c r="G11" s="2">
        <v>119</v>
      </c>
      <c r="H11" s="4">
        <f>AVERAGE(C11:G11)</f>
        <v>111.4</v>
      </c>
      <c r="K11" s="5" t="s">
        <v>19</v>
      </c>
      <c r="L11" s="23">
        <v>6.601</v>
      </c>
      <c r="M11" s="20">
        <v>1.891</v>
      </c>
      <c r="N11" s="43">
        <f t="shared" si="1"/>
        <v>0.28647174670504472</v>
      </c>
      <c r="O11" s="53">
        <f t="shared" si="1"/>
        <v>0.28647174670504472</v>
      </c>
      <c r="P11" s="55">
        <v>45.06</v>
      </c>
      <c r="Q11" s="20">
        <v>6.59</v>
      </c>
      <c r="R11" s="21">
        <v>1.61</v>
      </c>
      <c r="S11" s="65">
        <f t="shared" si="2"/>
        <v>852.08460000000002</v>
      </c>
      <c r="T11" s="66">
        <f t="shared" si="0"/>
        <v>124.6169</v>
      </c>
      <c r="U11" s="67">
        <f t="shared" si="0"/>
        <v>30.445100000000004</v>
      </c>
      <c r="V11" s="67">
        <f>S11/U11</f>
        <v>27.987577639751549</v>
      </c>
    </row>
    <row r="12" spans="2:22" ht="19.5" thickBot="1">
      <c r="B12" s="5"/>
      <c r="C12" s="46"/>
      <c r="D12" s="47"/>
      <c r="E12" s="47"/>
      <c r="F12" s="47"/>
      <c r="G12" s="27"/>
      <c r="H12" s="5"/>
      <c r="N12" s="48"/>
      <c r="O12" s="49"/>
    </row>
    <row r="13" spans="2:22" ht="19.5" thickBot="1">
      <c r="N13" s="48"/>
      <c r="O13" s="49"/>
    </row>
    <row r="14" spans="2:22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</row>
    <row r="15" spans="2:22">
      <c r="B15" s="3" t="s">
        <v>50</v>
      </c>
      <c r="C15" s="22">
        <v>20</v>
      </c>
      <c r="D15" s="17">
        <v>21</v>
      </c>
      <c r="E15" s="17">
        <v>20</v>
      </c>
      <c r="F15" s="17">
        <v>22</v>
      </c>
      <c r="G15" s="26">
        <v>21</v>
      </c>
      <c r="H15" s="3">
        <f>SUM(C15:G15)</f>
        <v>104</v>
      </c>
    </row>
    <row r="16" spans="2:22">
      <c r="B16" s="4" t="s">
        <v>27</v>
      </c>
      <c r="C16" s="14"/>
      <c r="D16" s="1"/>
      <c r="E16" s="1"/>
      <c r="F16" s="1"/>
      <c r="G16" s="2"/>
      <c r="H16" s="4">
        <f>M11</f>
        <v>1.891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>
        <f>H16/H15</f>
        <v>1.8182692307692309E-2</v>
      </c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 ht="18.75" customHeight="1">
      <c r="A20" s="88" t="s">
        <v>40</v>
      </c>
      <c r="B20" s="18" t="s">
        <v>12</v>
      </c>
      <c r="C20" s="22">
        <v>206</v>
      </c>
      <c r="D20" s="17">
        <v>240</v>
      </c>
      <c r="E20" s="17">
        <v>179</v>
      </c>
      <c r="F20" s="17">
        <v>221</v>
      </c>
      <c r="G20" s="26">
        <v>245</v>
      </c>
      <c r="H20" s="3"/>
    </row>
    <row r="21" spans="1:8">
      <c r="A21" s="89"/>
      <c r="B21" s="19" t="s">
        <v>13</v>
      </c>
      <c r="C21" s="14">
        <v>253</v>
      </c>
      <c r="D21" s="1">
        <v>302</v>
      </c>
      <c r="E21" s="1">
        <v>236</v>
      </c>
      <c r="F21" s="1">
        <v>260</v>
      </c>
      <c r="G21" s="2">
        <v>296</v>
      </c>
      <c r="H21" s="4"/>
    </row>
    <row r="22" spans="1:8">
      <c r="A22" s="89"/>
      <c r="B22" s="19" t="s">
        <v>14</v>
      </c>
      <c r="C22" s="14"/>
      <c r="D22" s="1"/>
      <c r="E22" s="1">
        <v>235</v>
      </c>
      <c r="F22" s="1"/>
      <c r="G22" s="2"/>
      <c r="H22" s="4"/>
    </row>
    <row r="23" spans="1:8">
      <c r="A23" s="89"/>
      <c r="B23" s="19" t="s">
        <v>15</v>
      </c>
      <c r="C23" s="14"/>
      <c r="D23" s="1"/>
      <c r="E23" s="1"/>
      <c r="F23" s="1"/>
      <c r="G23" s="2"/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7"/>
      <c r="H24" s="5"/>
    </row>
    <row r="25" spans="1:8" ht="18.75" customHeight="1">
      <c r="A25" s="91" t="s">
        <v>41</v>
      </c>
      <c r="B25" s="29" t="s">
        <v>12</v>
      </c>
      <c r="C25" s="13">
        <v>17</v>
      </c>
      <c r="D25" s="6">
        <v>18</v>
      </c>
      <c r="E25" s="6">
        <v>17</v>
      </c>
      <c r="F25" s="6">
        <v>19</v>
      </c>
      <c r="G25" s="7">
        <v>19</v>
      </c>
      <c r="H25" s="8"/>
    </row>
    <row r="26" spans="1:8">
      <c r="A26" s="89"/>
      <c r="B26" s="19" t="s">
        <v>13</v>
      </c>
      <c r="C26" s="14">
        <v>15</v>
      </c>
      <c r="D26" s="1">
        <v>17</v>
      </c>
      <c r="E26" s="1">
        <v>16</v>
      </c>
      <c r="F26" s="1">
        <v>17</v>
      </c>
      <c r="G26" s="2">
        <v>19</v>
      </c>
      <c r="H26" s="4"/>
    </row>
    <row r="27" spans="1:8">
      <c r="A27" s="89"/>
      <c r="B27" s="19" t="s">
        <v>14</v>
      </c>
      <c r="C27" s="14"/>
      <c r="D27" s="1"/>
      <c r="E27" s="1">
        <v>14</v>
      </c>
      <c r="F27" s="1"/>
      <c r="G27" s="2"/>
      <c r="H27" s="4"/>
    </row>
    <row r="28" spans="1:8">
      <c r="A28" s="89"/>
      <c r="B28" s="19" t="s">
        <v>15</v>
      </c>
      <c r="C28" s="14"/>
      <c r="D28" s="1"/>
      <c r="E28" s="1"/>
      <c r="F28" s="1"/>
      <c r="G28" s="2"/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3"/>
      <c r="H29" s="34"/>
    </row>
    <row r="30" spans="1:8" ht="18.75" customHeight="1">
      <c r="A30" s="88" t="s">
        <v>43</v>
      </c>
      <c r="B30" s="18" t="s">
        <v>12</v>
      </c>
      <c r="C30" s="22">
        <f>C20*C25</f>
        <v>3502</v>
      </c>
      <c r="D30" s="22">
        <f t="shared" ref="D30:G32" si="3">D20*D25</f>
        <v>4320</v>
      </c>
      <c r="E30" s="22">
        <f t="shared" si="3"/>
        <v>3043</v>
      </c>
      <c r="F30" s="22">
        <f t="shared" si="3"/>
        <v>4199</v>
      </c>
      <c r="G30" s="22">
        <f t="shared" si="3"/>
        <v>4655</v>
      </c>
      <c r="H30" s="3"/>
    </row>
    <row r="31" spans="1:8">
      <c r="A31" s="89"/>
      <c r="B31" s="19" t="s">
        <v>13</v>
      </c>
      <c r="C31" s="14">
        <f>C21*C26</f>
        <v>3795</v>
      </c>
      <c r="D31" s="1">
        <f t="shared" si="3"/>
        <v>5134</v>
      </c>
      <c r="E31" s="1">
        <f t="shared" si="3"/>
        <v>3776</v>
      </c>
      <c r="F31" s="1">
        <f t="shared" si="3"/>
        <v>4420</v>
      </c>
      <c r="G31" s="2">
        <f t="shared" si="3"/>
        <v>5624</v>
      </c>
      <c r="H31" s="4"/>
    </row>
    <row r="32" spans="1:8">
      <c r="A32" s="89"/>
      <c r="B32" s="19" t="s">
        <v>14</v>
      </c>
      <c r="C32" s="14"/>
      <c r="D32" s="1"/>
      <c r="E32" s="1">
        <f t="shared" si="3"/>
        <v>3290</v>
      </c>
      <c r="F32" s="1"/>
      <c r="G32" s="2"/>
      <c r="H32" s="4"/>
    </row>
    <row r="33" spans="1:8">
      <c r="A33" s="89"/>
      <c r="B33" s="19" t="s">
        <v>15</v>
      </c>
      <c r="C33" s="14"/>
      <c r="D33" s="1"/>
      <c r="E33" s="1"/>
      <c r="F33" s="1"/>
      <c r="G33" s="2"/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7"/>
      <c r="H34" s="5"/>
    </row>
    <row r="35" spans="1:8" ht="18.75" customHeight="1">
      <c r="A35" s="88" t="s">
        <v>42</v>
      </c>
      <c r="B35" s="18" t="s">
        <v>12</v>
      </c>
      <c r="C35" s="22">
        <v>2470</v>
      </c>
      <c r="D35" s="17">
        <v>3172</v>
      </c>
      <c r="E35" s="17">
        <v>2300</v>
      </c>
      <c r="F35" s="17">
        <v>3165</v>
      </c>
      <c r="G35" s="26">
        <v>3395</v>
      </c>
      <c r="H35" s="3"/>
    </row>
    <row r="36" spans="1:8">
      <c r="A36" s="89"/>
      <c r="B36" s="19" t="s">
        <v>13</v>
      </c>
      <c r="C36" s="14">
        <v>1664</v>
      </c>
      <c r="D36" s="1">
        <v>1925</v>
      </c>
      <c r="E36" s="1">
        <v>2283</v>
      </c>
      <c r="F36" s="1">
        <v>3244</v>
      </c>
      <c r="G36" s="2">
        <v>843</v>
      </c>
      <c r="H36" s="4"/>
    </row>
    <row r="37" spans="1:8">
      <c r="A37" s="89"/>
      <c r="B37" s="19" t="s">
        <v>14</v>
      </c>
      <c r="C37" s="14"/>
      <c r="D37" s="1"/>
      <c r="E37" s="1">
        <v>482</v>
      </c>
      <c r="F37" s="1"/>
      <c r="G37" s="2"/>
      <c r="H37" s="4"/>
    </row>
    <row r="38" spans="1:8">
      <c r="A38" s="89"/>
      <c r="B38" s="19" t="s">
        <v>15</v>
      </c>
      <c r="C38" s="14"/>
      <c r="D38" s="1"/>
      <c r="E38" s="1"/>
      <c r="F38" s="1"/>
      <c r="G38" s="2"/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7"/>
      <c r="H39" s="5"/>
    </row>
    <row r="40" spans="1:8" ht="18.75" customHeight="1">
      <c r="A40" s="88" t="s">
        <v>32</v>
      </c>
      <c r="B40" s="18" t="s">
        <v>12</v>
      </c>
      <c r="C40" s="22"/>
      <c r="D40" s="17"/>
      <c r="E40" s="17"/>
      <c r="F40" s="17"/>
      <c r="G40" s="26"/>
      <c r="H40" s="3"/>
    </row>
    <row r="41" spans="1:8">
      <c r="A41" s="89"/>
      <c r="B41" s="19" t="s">
        <v>13</v>
      </c>
      <c r="C41" s="14"/>
      <c r="D41" s="1"/>
      <c r="E41" s="1"/>
      <c r="F41" s="1"/>
      <c r="G41" s="2"/>
      <c r="H41" s="4"/>
    </row>
    <row r="42" spans="1:8">
      <c r="A42" s="89"/>
      <c r="B42" s="19" t="s">
        <v>14</v>
      </c>
      <c r="C42" s="14"/>
      <c r="D42" s="1"/>
      <c r="E42" s="1"/>
      <c r="F42" s="1"/>
      <c r="G42" s="2"/>
      <c r="H42" s="4"/>
    </row>
    <row r="43" spans="1:8">
      <c r="A43" s="89"/>
      <c r="B43" s="19" t="s">
        <v>15</v>
      </c>
      <c r="C43" s="14"/>
      <c r="D43" s="1"/>
      <c r="E43" s="1"/>
      <c r="F43" s="1"/>
      <c r="G43" s="2"/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22" t="e">
        <f>C35/C40</f>
        <v>#DIV/0!</v>
      </c>
      <c r="D45" s="17" t="e">
        <f>D35/D40</f>
        <v>#DIV/0!</v>
      </c>
      <c r="E45" s="17" t="e">
        <f>E35/E40</f>
        <v>#DIV/0!</v>
      </c>
      <c r="F45" s="17" t="e">
        <f>F35/F40</f>
        <v>#DIV/0!</v>
      </c>
      <c r="G45" s="26" t="e">
        <f>G35/G40</f>
        <v>#DIV/0!</v>
      </c>
      <c r="H45" s="3"/>
    </row>
    <row r="46" spans="1:8">
      <c r="A46" s="89"/>
      <c r="B46" s="19" t="s">
        <v>13</v>
      </c>
      <c r="C46" s="14" t="e">
        <f t="shared" ref="C46:G48" si="4">C36/C41</f>
        <v>#DIV/0!</v>
      </c>
      <c r="D46" s="1" t="e">
        <f t="shared" si="4"/>
        <v>#DIV/0!</v>
      </c>
      <c r="E46" s="1" t="e">
        <f t="shared" si="4"/>
        <v>#DIV/0!</v>
      </c>
      <c r="F46" s="1" t="e">
        <f t="shared" si="4"/>
        <v>#DIV/0!</v>
      </c>
      <c r="G46" s="2" t="e">
        <f t="shared" si="4"/>
        <v>#DIV/0!</v>
      </c>
      <c r="H46" s="4"/>
    </row>
    <row r="47" spans="1:8">
      <c r="A47" s="89"/>
      <c r="B47" s="19" t="s">
        <v>14</v>
      </c>
      <c r="C47" s="14" t="e">
        <f t="shared" si="4"/>
        <v>#DIV/0!</v>
      </c>
      <c r="D47" s="1" t="e">
        <f t="shared" si="4"/>
        <v>#DIV/0!</v>
      </c>
      <c r="E47" s="1" t="e">
        <f t="shared" si="4"/>
        <v>#DIV/0!</v>
      </c>
      <c r="F47" s="1" t="e">
        <f t="shared" si="4"/>
        <v>#DIV/0!</v>
      </c>
      <c r="G47" s="2" t="e">
        <f t="shared" si="4"/>
        <v>#DIV/0!</v>
      </c>
      <c r="H47" s="4"/>
    </row>
    <row r="48" spans="1:8">
      <c r="A48" s="89"/>
      <c r="B48" s="19" t="s">
        <v>15</v>
      </c>
      <c r="C48" s="14" t="e">
        <f t="shared" si="4"/>
        <v>#DIV/0!</v>
      </c>
      <c r="D48" s="1" t="e">
        <f t="shared" si="4"/>
        <v>#DIV/0!</v>
      </c>
      <c r="E48" s="1" t="e">
        <f t="shared" si="4"/>
        <v>#DIV/0!</v>
      </c>
      <c r="F48" s="1" t="e">
        <f t="shared" si="4"/>
        <v>#DIV/0!</v>
      </c>
      <c r="G48" s="2" t="e">
        <f t="shared" si="4"/>
        <v>#DIV/0!</v>
      </c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7"/>
      <c r="H49" s="5"/>
    </row>
    <row r="50" spans="1:8" ht="18.75" customHeight="1">
      <c r="A50" s="93" t="s">
        <v>24</v>
      </c>
      <c r="B50" s="18" t="s">
        <v>29</v>
      </c>
      <c r="C50" s="22">
        <v>767</v>
      </c>
      <c r="D50" s="17">
        <v>777</v>
      </c>
      <c r="E50" s="17">
        <v>772</v>
      </c>
      <c r="F50" s="17">
        <v>733</v>
      </c>
      <c r="G50" s="18">
        <v>691</v>
      </c>
      <c r="H50" s="3"/>
    </row>
    <row r="51" spans="1:8">
      <c r="A51" s="94"/>
      <c r="B51" s="35">
        <v>1</v>
      </c>
      <c r="C51" s="13">
        <v>457</v>
      </c>
      <c r="D51" s="6">
        <v>408</v>
      </c>
      <c r="E51" s="6">
        <v>466</v>
      </c>
      <c r="F51" s="1">
        <v>414</v>
      </c>
      <c r="G51" s="7">
        <v>360</v>
      </c>
      <c r="H51" s="8"/>
    </row>
    <row r="52" spans="1:8">
      <c r="A52" s="94"/>
      <c r="B52" s="24">
        <v>2</v>
      </c>
      <c r="C52" s="14">
        <v>301</v>
      </c>
      <c r="D52" s="1">
        <v>241</v>
      </c>
      <c r="E52" s="1">
        <v>301</v>
      </c>
      <c r="F52" s="1">
        <v>250</v>
      </c>
      <c r="G52" s="2">
        <v>201</v>
      </c>
      <c r="H52" s="4"/>
    </row>
    <row r="53" spans="1:8">
      <c r="A53" s="94"/>
      <c r="B53" s="24">
        <v>3</v>
      </c>
      <c r="C53" s="14">
        <v>181</v>
      </c>
      <c r="D53" s="1">
        <v>110</v>
      </c>
      <c r="E53" s="1">
        <v>154</v>
      </c>
      <c r="F53" s="1">
        <v>136</v>
      </c>
      <c r="G53" s="2">
        <v>120</v>
      </c>
      <c r="H53" s="4"/>
    </row>
    <row r="54" spans="1:8">
      <c r="A54" s="94"/>
      <c r="B54" s="24">
        <v>4</v>
      </c>
      <c r="C54" s="14">
        <v>67</v>
      </c>
      <c r="D54" s="1">
        <v>18</v>
      </c>
      <c r="E54" s="1">
        <v>65</v>
      </c>
      <c r="F54" s="1">
        <v>51</v>
      </c>
      <c r="G54" s="2">
        <v>39</v>
      </c>
      <c r="H54" s="4"/>
    </row>
    <row r="55" spans="1:8" ht="19.5" customHeight="1" thickBot="1">
      <c r="A55" s="95"/>
      <c r="B55" s="25">
        <v>5</v>
      </c>
      <c r="C55" s="23"/>
      <c r="D55" s="20"/>
      <c r="E55" s="20"/>
      <c r="F55" s="20"/>
      <c r="G55" s="27"/>
      <c r="H55" s="5"/>
    </row>
    <row r="56" spans="1:8" ht="18.75" customHeight="1">
      <c r="A56" s="96" t="s">
        <v>30</v>
      </c>
      <c r="B56" s="35">
        <v>1</v>
      </c>
      <c r="C56" s="13">
        <v>602</v>
      </c>
      <c r="D56" s="6">
        <v>556</v>
      </c>
      <c r="E56" s="6">
        <v>612</v>
      </c>
      <c r="F56" s="6">
        <v>558</v>
      </c>
      <c r="G56" s="7">
        <v>511</v>
      </c>
      <c r="H56" s="8"/>
    </row>
    <row r="57" spans="1:8">
      <c r="A57" s="96"/>
      <c r="B57" s="24">
        <v>2</v>
      </c>
      <c r="C57" s="14">
        <v>414</v>
      </c>
      <c r="D57" s="1">
        <v>361</v>
      </c>
      <c r="E57" s="1">
        <v>418</v>
      </c>
      <c r="F57" s="1">
        <v>358</v>
      </c>
      <c r="G57" s="2">
        <v>329</v>
      </c>
      <c r="H57" s="4"/>
    </row>
    <row r="58" spans="1:8">
      <c r="A58" s="96"/>
      <c r="B58" s="24">
        <v>3</v>
      </c>
      <c r="C58" s="14">
        <v>311</v>
      </c>
      <c r="D58" s="1">
        <v>234</v>
      </c>
      <c r="E58" s="1">
        <v>271</v>
      </c>
      <c r="F58" s="1">
        <v>261</v>
      </c>
      <c r="G58" s="2"/>
      <c r="H58" s="4"/>
    </row>
    <row r="59" spans="1:8">
      <c r="A59" s="96"/>
      <c r="B59" s="24">
        <v>4</v>
      </c>
      <c r="C59" s="14"/>
      <c r="D59" s="1"/>
      <c r="E59" s="1">
        <v>194</v>
      </c>
      <c r="F59" s="1"/>
      <c r="G59" s="2"/>
      <c r="H59" s="4"/>
    </row>
    <row r="60" spans="1:8" ht="19.5" thickBot="1">
      <c r="A60" s="97"/>
      <c r="B60" s="25">
        <v>5</v>
      </c>
      <c r="C60" s="23"/>
      <c r="D60" s="20"/>
      <c r="E60" s="20"/>
      <c r="F60" s="20"/>
      <c r="G60" s="27"/>
      <c r="H60" s="5"/>
    </row>
  </sheetData>
  <mergeCells count="8">
    <mergeCell ref="A50:A55"/>
    <mergeCell ref="A56:A60"/>
    <mergeCell ref="A30:A34"/>
    <mergeCell ref="A20:A24"/>
    <mergeCell ref="A25:A29"/>
    <mergeCell ref="A35:A39"/>
    <mergeCell ref="A40:A44"/>
    <mergeCell ref="A45:A49"/>
  </mergeCells>
  <phoneticPr fontId="1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60"/>
  <sheetViews>
    <sheetView tabSelected="1" topLeftCell="I5" workbookViewId="0">
      <selection activeCell="Z15" sqref="Z15"/>
    </sheetView>
  </sheetViews>
  <sheetFormatPr defaultRowHeight="18.75"/>
  <cols>
    <col min="1" max="1" width="11" customWidth="1"/>
    <col min="2" max="2" width="12.625" customWidth="1"/>
  </cols>
  <sheetData>
    <row r="2" spans="2:22" ht="19.5" thickBot="1"/>
    <row r="3" spans="2:22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39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  <c r="V3" s="58" t="s">
        <v>60</v>
      </c>
    </row>
    <row r="4" spans="2:22">
      <c r="B4" s="3" t="s">
        <v>10</v>
      </c>
      <c r="C4" s="22"/>
      <c r="D4" s="17"/>
      <c r="E4" s="17"/>
      <c r="F4" s="17"/>
      <c r="G4" s="26"/>
      <c r="H4" s="3"/>
      <c r="J4" t="s">
        <v>52</v>
      </c>
      <c r="K4" s="3" t="s">
        <v>12</v>
      </c>
      <c r="L4" s="22">
        <v>1.897</v>
      </c>
      <c r="M4" s="17">
        <v>0.56999999999999995</v>
      </c>
      <c r="N4" s="40">
        <f>$M4/$L4</f>
        <v>0.30047443331576168</v>
      </c>
      <c r="O4" s="41">
        <f>$M4/$L4</f>
        <v>0.30047443331576168</v>
      </c>
      <c r="P4" s="56">
        <v>43.31</v>
      </c>
      <c r="Q4" s="6">
        <v>6.47</v>
      </c>
      <c r="R4" s="29">
        <v>2.68</v>
      </c>
      <c r="S4" s="60">
        <f>$M4*1000*P4/100</f>
        <v>246.86700000000002</v>
      </c>
      <c r="T4" s="61">
        <f t="shared" ref="T4:U11" si="0">$M4*1000*Q4/100</f>
        <v>36.878999999999998</v>
      </c>
      <c r="U4" s="62">
        <f t="shared" si="0"/>
        <v>15.276000000000002</v>
      </c>
      <c r="V4" s="62">
        <f>S4/U4</f>
        <v>16.160447761194028</v>
      </c>
    </row>
    <row r="5" spans="2:22">
      <c r="B5" s="4" t="s">
        <v>1</v>
      </c>
      <c r="C5" s="14">
        <v>765</v>
      </c>
      <c r="D5" s="1">
        <v>765</v>
      </c>
      <c r="E5" s="1">
        <v>839</v>
      </c>
      <c r="F5" s="1">
        <v>788</v>
      </c>
      <c r="G5" s="2">
        <v>814</v>
      </c>
      <c r="H5" s="4">
        <f>AVERAGE(C5:G5)</f>
        <v>794.2</v>
      </c>
      <c r="J5" t="s">
        <v>52</v>
      </c>
      <c r="K5" s="4" t="s">
        <v>13</v>
      </c>
      <c r="L5" s="14">
        <v>1.583</v>
      </c>
      <c r="M5" s="1">
        <v>0.498</v>
      </c>
      <c r="N5" s="36">
        <f t="shared" ref="N5:O16" si="1">$M5/$L5</f>
        <v>0.31459254579911561</v>
      </c>
      <c r="O5" s="42">
        <f t="shared" si="1"/>
        <v>0.31459254579911561</v>
      </c>
      <c r="P5" s="54">
        <v>43.11</v>
      </c>
      <c r="Q5" s="1">
        <v>6.4</v>
      </c>
      <c r="R5" s="19">
        <v>1.45</v>
      </c>
      <c r="S5" s="63">
        <f t="shared" ref="S5:S11" si="2">$M5*1000*P5/100</f>
        <v>214.68779999999998</v>
      </c>
      <c r="T5" s="59">
        <f t="shared" si="0"/>
        <v>31.872000000000003</v>
      </c>
      <c r="U5" s="64">
        <f t="shared" si="0"/>
        <v>7.2210000000000001</v>
      </c>
      <c r="V5" s="64">
        <f>S5/U5</f>
        <v>29.731034482758616</v>
      </c>
    </row>
    <row r="6" spans="2:22">
      <c r="B6" s="4" t="s">
        <v>31</v>
      </c>
      <c r="C6" s="14">
        <v>738</v>
      </c>
      <c r="D6" s="1">
        <v>731</v>
      </c>
      <c r="E6" s="1">
        <v>804</v>
      </c>
      <c r="F6" s="1">
        <v>789</v>
      </c>
      <c r="G6" s="2">
        <v>782</v>
      </c>
      <c r="H6" s="4">
        <f>AVERAGE(C6:G6)</f>
        <v>768.8</v>
      </c>
      <c r="J6" t="s">
        <v>52</v>
      </c>
      <c r="K6" s="4" t="s">
        <v>14</v>
      </c>
      <c r="L6" s="14">
        <v>0.182</v>
      </c>
      <c r="M6" s="1">
        <v>4.3999999999999997E-2</v>
      </c>
      <c r="N6" s="36">
        <f t="shared" si="1"/>
        <v>0.24175824175824176</v>
      </c>
      <c r="O6" s="42">
        <f t="shared" si="1"/>
        <v>0.24175824175824176</v>
      </c>
      <c r="P6" s="54">
        <v>39.22</v>
      </c>
      <c r="Q6" s="1">
        <v>6.01</v>
      </c>
      <c r="R6" s="19">
        <v>1.37</v>
      </c>
      <c r="S6" s="63">
        <f t="shared" si="2"/>
        <v>17.256799999999998</v>
      </c>
      <c r="T6" s="59">
        <f t="shared" si="0"/>
        <v>2.6444000000000001</v>
      </c>
      <c r="U6" s="64">
        <f t="shared" si="0"/>
        <v>0.6028</v>
      </c>
      <c r="V6" s="64">
        <f>S6/U6</f>
        <v>28.627737226277368</v>
      </c>
    </row>
    <row r="7" spans="2:22">
      <c r="B7" s="4" t="s">
        <v>2</v>
      </c>
      <c r="C7" s="14">
        <v>5</v>
      </c>
      <c r="D7" s="1">
        <v>9</v>
      </c>
      <c r="E7" s="1">
        <v>7</v>
      </c>
      <c r="F7" s="1">
        <v>5</v>
      </c>
      <c r="G7" s="2">
        <v>6</v>
      </c>
      <c r="H7" s="4">
        <f>AVERAGE(C7:G7)</f>
        <v>6.4</v>
      </c>
      <c r="K7" s="4" t="s">
        <v>15</v>
      </c>
      <c r="L7" s="14"/>
      <c r="M7" s="1"/>
      <c r="N7" s="36"/>
      <c r="O7" s="42"/>
      <c r="P7" s="54"/>
      <c r="Q7" s="1"/>
      <c r="R7" s="19"/>
      <c r="S7" s="63"/>
      <c r="T7" s="59"/>
      <c r="U7" s="64"/>
      <c r="V7" s="64"/>
    </row>
    <row r="8" spans="2:22">
      <c r="B8" s="4" t="s">
        <v>26</v>
      </c>
      <c r="C8" s="14"/>
      <c r="D8" s="1"/>
      <c r="E8" s="1"/>
      <c r="F8" s="1"/>
      <c r="G8" s="2"/>
      <c r="H8" s="4"/>
      <c r="K8" s="4" t="s">
        <v>16</v>
      </c>
      <c r="L8" s="14"/>
      <c r="M8" s="1"/>
      <c r="N8" s="36"/>
      <c r="O8" s="42"/>
      <c r="P8" s="54"/>
      <c r="Q8" s="1"/>
      <c r="R8" s="19"/>
      <c r="S8" s="63"/>
      <c r="T8" s="59"/>
      <c r="U8" s="64"/>
      <c r="V8" s="64"/>
    </row>
    <row r="9" spans="2:22">
      <c r="B9" s="4" t="s">
        <v>3</v>
      </c>
      <c r="C9" s="14">
        <v>1</v>
      </c>
      <c r="D9" s="1">
        <v>1</v>
      </c>
      <c r="E9" s="1">
        <v>1</v>
      </c>
      <c r="F9" s="1">
        <v>1</v>
      </c>
      <c r="G9" s="2">
        <v>1</v>
      </c>
      <c r="H9" s="4">
        <f>AVERAGE(C9:G9)</f>
        <v>1</v>
      </c>
      <c r="J9" t="s">
        <v>52</v>
      </c>
      <c r="K9" s="4" t="s">
        <v>17</v>
      </c>
      <c r="L9" s="14">
        <v>4.4450000000000003</v>
      </c>
      <c r="M9" s="1">
        <v>1.109</v>
      </c>
      <c r="N9" s="36">
        <f t="shared" si="1"/>
        <v>0.2494938132733408</v>
      </c>
      <c r="O9" s="42">
        <f t="shared" si="1"/>
        <v>0.2494938132733408</v>
      </c>
      <c r="P9" s="54">
        <v>43.18</v>
      </c>
      <c r="Q9" s="1">
        <v>6.21</v>
      </c>
      <c r="R9" s="19">
        <v>0.96</v>
      </c>
      <c r="S9" s="63">
        <f t="shared" si="2"/>
        <v>478.86620000000005</v>
      </c>
      <c r="T9" s="59">
        <f t="shared" si="0"/>
        <v>68.868899999999996</v>
      </c>
      <c r="U9" s="64">
        <f t="shared" si="0"/>
        <v>10.646399999999998</v>
      </c>
      <c r="V9" s="64">
        <f t="shared" ref="V9:V16" si="3">S9/U9</f>
        <v>44.979166666666679</v>
      </c>
    </row>
    <row r="10" spans="2:22">
      <c r="B10" s="4" t="s">
        <v>58</v>
      </c>
      <c r="C10" s="14">
        <f>SUM(C35:C39)/100</f>
        <v>12.99</v>
      </c>
      <c r="D10" s="14">
        <f>SUM(D35:D39)/100</f>
        <v>7.32</v>
      </c>
      <c r="E10" s="14">
        <f>SUM(E35:E39)/100</f>
        <v>22.54</v>
      </c>
      <c r="F10" s="14">
        <f>SUM(F35:F39)/100</f>
        <v>6.3</v>
      </c>
      <c r="G10" s="14">
        <f>SUM(G35:G39)/100</f>
        <v>18.73</v>
      </c>
      <c r="H10" s="4">
        <f>AVERAGE(C10:G10)</f>
        <v>13.575999999999999</v>
      </c>
      <c r="J10" t="s">
        <v>52</v>
      </c>
      <c r="K10" s="4" t="s">
        <v>18</v>
      </c>
      <c r="L10" s="14">
        <v>21.308</v>
      </c>
      <c r="M10" s="1">
        <v>5.6539999999999999</v>
      </c>
      <c r="N10" s="36">
        <f t="shared" si="1"/>
        <v>0.26534634878918717</v>
      </c>
      <c r="O10" s="42">
        <f t="shared" si="1"/>
        <v>0.26534634878918717</v>
      </c>
      <c r="P10" s="54">
        <v>44.15</v>
      </c>
      <c r="Q10" s="1">
        <v>6.58</v>
      </c>
      <c r="R10" s="19">
        <v>0.46</v>
      </c>
      <c r="S10" s="63">
        <f t="shared" si="2"/>
        <v>2496.241</v>
      </c>
      <c r="T10" s="59">
        <f t="shared" si="0"/>
        <v>372.03320000000002</v>
      </c>
      <c r="U10" s="64">
        <f t="shared" si="0"/>
        <v>26.008400000000002</v>
      </c>
      <c r="V10" s="64">
        <f t="shared" si="3"/>
        <v>95.978260869565204</v>
      </c>
    </row>
    <row r="11" spans="2:22" ht="19.5" thickBot="1">
      <c r="B11" s="4" t="s">
        <v>4</v>
      </c>
      <c r="C11" s="14">
        <v>103</v>
      </c>
      <c r="D11" s="1">
        <v>104</v>
      </c>
      <c r="E11" s="1">
        <v>112</v>
      </c>
      <c r="F11" s="1">
        <v>116</v>
      </c>
      <c r="G11" s="2">
        <v>110</v>
      </c>
      <c r="H11" s="4">
        <f>AVERAGE(C11:G11)</f>
        <v>109</v>
      </c>
      <c r="J11" t="s">
        <v>51</v>
      </c>
      <c r="K11" s="34" t="s">
        <v>19</v>
      </c>
      <c r="L11" s="23">
        <v>9.516</v>
      </c>
      <c r="M11" s="20">
        <v>2.6890000000000001</v>
      </c>
      <c r="N11" s="43">
        <f t="shared" si="1"/>
        <v>0.28257671290458175</v>
      </c>
      <c r="O11" s="44">
        <f t="shared" si="1"/>
        <v>0.28257671290458175</v>
      </c>
      <c r="P11" s="55">
        <v>44.2</v>
      </c>
      <c r="Q11" s="20">
        <v>6.42</v>
      </c>
      <c r="R11" s="21">
        <v>1.54</v>
      </c>
      <c r="S11" s="65">
        <f t="shared" si="2"/>
        <v>1188.538</v>
      </c>
      <c r="T11" s="66">
        <f t="shared" si="0"/>
        <v>172.63380000000001</v>
      </c>
      <c r="U11" s="67">
        <f t="shared" si="0"/>
        <v>41.410600000000002</v>
      </c>
      <c r="V11" s="67">
        <f t="shared" si="3"/>
        <v>28.7012987012987</v>
      </c>
    </row>
    <row r="12" spans="2:22" ht="19.5" thickBot="1">
      <c r="B12" s="5"/>
      <c r="C12" s="46"/>
      <c r="D12" s="47"/>
      <c r="E12" s="47"/>
      <c r="F12" s="47"/>
      <c r="G12" s="27"/>
      <c r="H12" s="5"/>
      <c r="J12" t="s">
        <v>53</v>
      </c>
      <c r="K12" s="3" t="s">
        <v>45</v>
      </c>
      <c r="L12" s="14">
        <v>2.2389999999999999</v>
      </c>
      <c r="M12" s="1">
        <v>0.53100000000000003</v>
      </c>
      <c r="N12" s="36">
        <f t="shared" si="1"/>
        <v>0.23715944618133097</v>
      </c>
      <c r="O12" s="42">
        <f t="shared" si="1"/>
        <v>0.23715944618133097</v>
      </c>
      <c r="P12" s="54">
        <v>44.51</v>
      </c>
      <c r="Q12" s="1">
        <v>6.87</v>
      </c>
      <c r="R12" s="19">
        <v>2.21</v>
      </c>
      <c r="S12" s="63">
        <f t="shared" ref="S12:U16" si="4">$M12*1000*P12/100</f>
        <v>236.34809999999999</v>
      </c>
      <c r="T12" s="59">
        <f t="shared" si="4"/>
        <v>36.479700000000001</v>
      </c>
      <c r="U12" s="64">
        <f t="shared" si="4"/>
        <v>11.735099999999999</v>
      </c>
      <c r="V12" s="64">
        <f t="shared" si="3"/>
        <v>20.140271493212669</v>
      </c>
    </row>
    <row r="13" spans="2:22" ht="19.5" thickBot="1">
      <c r="J13" t="s">
        <v>53</v>
      </c>
      <c r="K13" s="4" t="s">
        <v>46</v>
      </c>
      <c r="L13" s="14">
        <v>1.778</v>
      </c>
      <c r="M13" s="1">
        <v>0.71299999999999997</v>
      </c>
      <c r="N13" s="36">
        <f t="shared" si="1"/>
        <v>0.4010123734533183</v>
      </c>
      <c r="O13" s="42">
        <f t="shared" si="1"/>
        <v>0.4010123734533183</v>
      </c>
      <c r="P13" s="54">
        <v>44.05</v>
      </c>
      <c r="Q13" s="1">
        <v>6.23</v>
      </c>
      <c r="R13" s="19">
        <v>1.02</v>
      </c>
      <c r="S13" s="63">
        <f t="shared" si="4"/>
        <v>314.07649999999995</v>
      </c>
      <c r="T13" s="59">
        <f t="shared" si="4"/>
        <v>44.419900000000005</v>
      </c>
      <c r="U13" s="64">
        <f t="shared" si="4"/>
        <v>7.2725999999999997</v>
      </c>
      <c r="V13" s="64">
        <f t="shared" si="3"/>
        <v>43.186274509803916</v>
      </c>
    </row>
    <row r="14" spans="2:22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  <c r="J14" t="s">
        <v>53</v>
      </c>
      <c r="K14" s="4" t="s">
        <v>47</v>
      </c>
      <c r="L14" s="14">
        <v>0.56100000000000005</v>
      </c>
      <c r="M14" s="1">
        <v>0.189</v>
      </c>
      <c r="N14" s="36">
        <f t="shared" si="1"/>
        <v>0.33689839572192509</v>
      </c>
      <c r="O14" s="42">
        <f t="shared" si="1"/>
        <v>0.33689839572192509</v>
      </c>
      <c r="P14" s="54">
        <v>46.03</v>
      </c>
      <c r="Q14" s="1">
        <v>6.61</v>
      </c>
      <c r="R14" s="19">
        <v>1.39</v>
      </c>
      <c r="S14" s="63">
        <f t="shared" si="4"/>
        <v>86.996700000000004</v>
      </c>
      <c r="T14" s="59">
        <f t="shared" si="4"/>
        <v>12.492899999999999</v>
      </c>
      <c r="U14" s="64">
        <f t="shared" si="4"/>
        <v>2.6271</v>
      </c>
      <c r="V14" s="64">
        <f t="shared" si="3"/>
        <v>33.115107913669064</v>
      </c>
    </row>
    <row r="15" spans="2:22">
      <c r="B15" s="3" t="s">
        <v>50</v>
      </c>
      <c r="C15" s="22">
        <v>21</v>
      </c>
      <c r="D15" s="17">
        <v>19</v>
      </c>
      <c r="E15" s="17">
        <v>21</v>
      </c>
      <c r="F15" s="17">
        <v>21</v>
      </c>
      <c r="G15" s="26">
        <v>21</v>
      </c>
      <c r="H15" s="3">
        <f>SUM(C15:G15)</f>
        <v>103</v>
      </c>
      <c r="J15" t="s">
        <v>51</v>
      </c>
      <c r="K15" s="4" t="s">
        <v>48</v>
      </c>
      <c r="L15" s="14">
        <v>16.001999999999999</v>
      </c>
      <c r="M15" s="1">
        <v>4.7720000000000002</v>
      </c>
      <c r="N15" s="36">
        <f t="shared" si="1"/>
        <v>0.29821272340957383</v>
      </c>
      <c r="O15" s="42">
        <f t="shared" si="1"/>
        <v>0.29821272340957383</v>
      </c>
      <c r="P15" s="54">
        <v>44.49</v>
      </c>
      <c r="Q15" s="1">
        <v>6.6</v>
      </c>
      <c r="R15" s="19">
        <v>2.02</v>
      </c>
      <c r="S15" s="63">
        <f t="shared" si="4"/>
        <v>2123.0628000000002</v>
      </c>
      <c r="T15" s="59">
        <f t="shared" si="4"/>
        <v>314.952</v>
      </c>
      <c r="U15" s="64">
        <f t="shared" si="4"/>
        <v>96.394400000000005</v>
      </c>
      <c r="V15" s="64">
        <f t="shared" si="3"/>
        <v>22.024752475247524</v>
      </c>
    </row>
    <row r="16" spans="2:22" ht="19.5" thickBot="1">
      <c r="B16" s="4" t="s">
        <v>27</v>
      </c>
      <c r="C16" s="14"/>
      <c r="D16" s="1"/>
      <c r="E16" s="1"/>
      <c r="F16" s="1"/>
      <c r="G16" s="2"/>
      <c r="H16" s="4">
        <f>M11</f>
        <v>2.6890000000000001</v>
      </c>
      <c r="J16" t="s">
        <v>52</v>
      </c>
      <c r="K16" s="5" t="s">
        <v>49</v>
      </c>
      <c r="L16" s="23">
        <v>14.715999999999999</v>
      </c>
      <c r="M16" s="20">
        <v>4.4189999999999996</v>
      </c>
      <c r="N16" s="43">
        <f t="shared" si="1"/>
        <v>0.30028540364229411</v>
      </c>
      <c r="O16" s="44">
        <f t="shared" si="1"/>
        <v>0.30028540364229411</v>
      </c>
      <c r="P16" s="55">
        <v>38.770000000000003</v>
      </c>
      <c r="Q16" s="20">
        <v>5.96</v>
      </c>
      <c r="R16" s="21">
        <v>1.78</v>
      </c>
      <c r="S16" s="65">
        <f t="shared" si="4"/>
        <v>1713.2463</v>
      </c>
      <c r="T16" s="66">
        <f t="shared" si="4"/>
        <v>263.37240000000003</v>
      </c>
      <c r="U16" s="67">
        <f t="shared" si="4"/>
        <v>78.658199999999994</v>
      </c>
      <c r="V16" s="67">
        <f t="shared" si="3"/>
        <v>21.780898876404496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>
        <f>H16/H15</f>
        <v>2.6106796116504856E-2</v>
      </c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>
      <c r="A20" s="88" t="s">
        <v>40</v>
      </c>
      <c r="B20" s="18" t="s">
        <v>12</v>
      </c>
      <c r="C20" s="22">
        <v>193</v>
      </c>
      <c r="D20" s="17">
        <v>202</v>
      </c>
      <c r="E20" s="17">
        <v>218</v>
      </c>
      <c r="F20" s="17">
        <v>215</v>
      </c>
      <c r="G20" s="26">
        <v>195</v>
      </c>
      <c r="H20" s="3">
        <f>AVERAGE(C20:G20)</f>
        <v>204.6</v>
      </c>
    </row>
    <row r="21" spans="1:8">
      <c r="A21" s="89"/>
      <c r="B21" s="19" t="s">
        <v>13</v>
      </c>
      <c r="C21" s="14"/>
      <c r="D21" s="1"/>
      <c r="E21" s="1"/>
      <c r="F21" s="1"/>
      <c r="G21" s="2"/>
      <c r="H21" s="4"/>
    </row>
    <row r="22" spans="1:8">
      <c r="A22" s="89"/>
      <c r="B22" s="19" t="s">
        <v>14</v>
      </c>
      <c r="C22" s="14"/>
      <c r="D22" s="1"/>
      <c r="E22" s="1"/>
      <c r="F22" s="1"/>
      <c r="G22" s="2"/>
      <c r="H22" s="4"/>
    </row>
    <row r="23" spans="1:8">
      <c r="A23" s="89"/>
      <c r="B23" s="19" t="s">
        <v>15</v>
      </c>
      <c r="C23" s="14"/>
      <c r="D23" s="1"/>
      <c r="E23" s="1"/>
      <c r="F23" s="1"/>
      <c r="G23" s="2"/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7"/>
      <c r="H24" s="5"/>
    </row>
    <row r="25" spans="1:8">
      <c r="A25" s="91" t="s">
        <v>41</v>
      </c>
      <c r="B25" s="29" t="s">
        <v>12</v>
      </c>
      <c r="C25" s="13">
        <v>17</v>
      </c>
      <c r="D25" s="6">
        <v>16</v>
      </c>
      <c r="E25" s="6">
        <v>18</v>
      </c>
      <c r="F25" s="6">
        <v>16</v>
      </c>
      <c r="G25" s="7">
        <v>17</v>
      </c>
      <c r="H25" s="3">
        <f>AVERAGE(C25:G25)</f>
        <v>16.8</v>
      </c>
    </row>
    <row r="26" spans="1:8">
      <c r="A26" s="89"/>
      <c r="B26" s="19" t="s">
        <v>13</v>
      </c>
      <c r="C26" s="14"/>
      <c r="D26" s="1"/>
      <c r="E26" s="1"/>
      <c r="F26" s="1"/>
      <c r="G26" s="2"/>
      <c r="H26" s="4"/>
    </row>
    <row r="27" spans="1:8">
      <c r="A27" s="89"/>
      <c r="B27" s="19" t="s">
        <v>14</v>
      </c>
      <c r="C27" s="14"/>
      <c r="D27" s="1"/>
      <c r="E27" s="1"/>
      <c r="F27" s="1"/>
      <c r="G27" s="2"/>
      <c r="H27" s="4"/>
    </row>
    <row r="28" spans="1:8">
      <c r="A28" s="89"/>
      <c r="B28" s="19" t="s">
        <v>15</v>
      </c>
      <c r="C28" s="14"/>
      <c r="D28" s="1"/>
      <c r="E28" s="1"/>
      <c r="F28" s="1"/>
      <c r="G28" s="2"/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3"/>
      <c r="H29" s="34"/>
    </row>
    <row r="30" spans="1:8" ht="18.75" customHeight="1">
      <c r="A30" s="88" t="s">
        <v>43</v>
      </c>
      <c r="B30" s="18" t="s">
        <v>12</v>
      </c>
      <c r="C30" s="22">
        <f>C20*C25</f>
        <v>3281</v>
      </c>
      <c r="D30" s="22">
        <f>D20*D25</f>
        <v>3232</v>
      </c>
      <c r="E30" s="22">
        <f>E20*E25</f>
        <v>3924</v>
      </c>
      <c r="F30" s="22">
        <f>F20*F25</f>
        <v>3440</v>
      </c>
      <c r="G30" s="22">
        <f>G20*G25</f>
        <v>3315</v>
      </c>
      <c r="H30" s="3">
        <f>AVERAGE(C30:G30)</f>
        <v>3438.4</v>
      </c>
    </row>
    <row r="31" spans="1:8">
      <c r="A31" s="89"/>
      <c r="B31" s="19" t="s">
        <v>13</v>
      </c>
      <c r="C31" s="14"/>
      <c r="D31" s="1"/>
      <c r="E31" s="1"/>
      <c r="F31" s="1"/>
      <c r="G31" s="2"/>
      <c r="H31" s="4"/>
    </row>
    <row r="32" spans="1:8">
      <c r="A32" s="89"/>
      <c r="B32" s="19" t="s">
        <v>14</v>
      </c>
      <c r="C32" s="14"/>
      <c r="D32" s="1"/>
      <c r="E32" s="1"/>
      <c r="F32" s="1"/>
      <c r="G32" s="2"/>
      <c r="H32" s="4"/>
    </row>
    <row r="33" spans="1:8">
      <c r="A33" s="89"/>
      <c r="B33" s="19" t="s">
        <v>15</v>
      </c>
      <c r="C33" s="14"/>
      <c r="D33" s="1"/>
      <c r="E33" s="1"/>
      <c r="F33" s="1"/>
      <c r="G33" s="2"/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7"/>
      <c r="H34" s="5"/>
    </row>
    <row r="35" spans="1:8" ht="18.75" customHeight="1">
      <c r="A35" s="88" t="s">
        <v>42</v>
      </c>
      <c r="B35" s="18" t="s">
        <v>12</v>
      </c>
      <c r="C35" s="22">
        <v>1299</v>
      </c>
      <c r="D35" s="17">
        <v>732</v>
      </c>
      <c r="E35" s="17">
        <v>2254</v>
      </c>
      <c r="F35" s="17">
        <v>630</v>
      </c>
      <c r="G35" s="26">
        <v>1873</v>
      </c>
      <c r="H35" s="3"/>
    </row>
    <row r="36" spans="1:8">
      <c r="A36" s="89"/>
      <c r="B36" s="19" t="s">
        <v>13</v>
      </c>
      <c r="C36" s="14"/>
      <c r="D36" s="1"/>
      <c r="E36" s="1"/>
      <c r="F36" s="1"/>
      <c r="G36" s="2"/>
      <c r="H36" s="4"/>
    </row>
    <row r="37" spans="1:8">
      <c r="A37" s="89"/>
      <c r="B37" s="19" t="s">
        <v>14</v>
      </c>
      <c r="C37" s="14"/>
      <c r="D37" s="1"/>
      <c r="E37" s="1"/>
      <c r="F37" s="1"/>
      <c r="G37" s="2"/>
      <c r="H37" s="4"/>
    </row>
    <row r="38" spans="1:8">
      <c r="A38" s="89"/>
      <c r="B38" s="19" t="s">
        <v>15</v>
      </c>
      <c r="C38" s="14"/>
      <c r="D38" s="1"/>
      <c r="E38" s="1"/>
      <c r="F38" s="1"/>
      <c r="G38" s="2"/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7"/>
      <c r="H39" s="5"/>
    </row>
    <row r="40" spans="1:8" ht="18.75" customHeight="1">
      <c r="A40" s="88" t="s">
        <v>32</v>
      </c>
      <c r="B40" s="18" t="s">
        <v>12</v>
      </c>
      <c r="C40" s="22"/>
      <c r="D40" s="17"/>
      <c r="E40" s="17"/>
      <c r="F40" s="17"/>
      <c r="G40" s="26"/>
      <c r="H40" s="3"/>
    </row>
    <row r="41" spans="1:8">
      <c r="A41" s="89"/>
      <c r="B41" s="19" t="s">
        <v>13</v>
      </c>
      <c r="C41" s="14"/>
      <c r="D41" s="1"/>
      <c r="E41" s="1"/>
      <c r="F41" s="1"/>
      <c r="G41" s="2"/>
      <c r="H41" s="4"/>
    </row>
    <row r="42" spans="1:8">
      <c r="A42" s="89"/>
      <c r="B42" s="19" t="s">
        <v>14</v>
      </c>
      <c r="C42" s="14"/>
      <c r="D42" s="1"/>
      <c r="E42" s="1"/>
      <c r="F42" s="1"/>
      <c r="G42" s="2"/>
      <c r="H42" s="4"/>
    </row>
    <row r="43" spans="1:8">
      <c r="A43" s="89"/>
      <c r="B43" s="19" t="s">
        <v>15</v>
      </c>
      <c r="C43" s="14"/>
      <c r="D43" s="1"/>
      <c r="E43" s="1"/>
      <c r="F43" s="1"/>
      <c r="G43" s="2"/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22" t="e">
        <f>C35/C40</f>
        <v>#DIV/0!</v>
      </c>
      <c r="D45" s="17" t="e">
        <f>D35/D40</f>
        <v>#DIV/0!</v>
      </c>
      <c r="E45" s="17" t="e">
        <f>E35/E40</f>
        <v>#DIV/0!</v>
      </c>
      <c r="F45" s="17" t="e">
        <f>F35/F40</f>
        <v>#DIV/0!</v>
      </c>
      <c r="G45" s="26" t="e">
        <f>G35/G40</f>
        <v>#DIV/0!</v>
      </c>
      <c r="H45" s="3"/>
    </row>
    <row r="46" spans="1:8">
      <c r="A46" s="89"/>
      <c r="B46" s="19" t="s">
        <v>13</v>
      </c>
      <c r="C46" s="14" t="e">
        <f t="shared" ref="C46:G48" si="5">C36/C41</f>
        <v>#DIV/0!</v>
      </c>
      <c r="D46" s="1" t="e">
        <f t="shared" si="5"/>
        <v>#DIV/0!</v>
      </c>
      <c r="E46" s="1" t="e">
        <f t="shared" si="5"/>
        <v>#DIV/0!</v>
      </c>
      <c r="F46" s="1" t="e">
        <f t="shared" si="5"/>
        <v>#DIV/0!</v>
      </c>
      <c r="G46" s="2" t="e">
        <f t="shared" si="5"/>
        <v>#DIV/0!</v>
      </c>
      <c r="H46" s="4"/>
    </row>
    <row r="47" spans="1:8">
      <c r="A47" s="89"/>
      <c r="B47" s="19" t="s">
        <v>14</v>
      </c>
      <c r="C47" s="14" t="e">
        <f t="shared" si="5"/>
        <v>#DIV/0!</v>
      </c>
      <c r="D47" s="1" t="e">
        <f t="shared" si="5"/>
        <v>#DIV/0!</v>
      </c>
      <c r="E47" s="1" t="e">
        <f t="shared" si="5"/>
        <v>#DIV/0!</v>
      </c>
      <c r="F47" s="1" t="e">
        <f t="shared" si="5"/>
        <v>#DIV/0!</v>
      </c>
      <c r="G47" s="2" t="e">
        <f t="shared" si="5"/>
        <v>#DIV/0!</v>
      </c>
      <c r="H47" s="4"/>
    </row>
    <row r="48" spans="1:8">
      <c r="A48" s="89"/>
      <c r="B48" s="19" t="s">
        <v>15</v>
      </c>
      <c r="C48" s="14" t="e">
        <f t="shared" si="5"/>
        <v>#DIV/0!</v>
      </c>
      <c r="D48" s="1" t="e">
        <f t="shared" si="5"/>
        <v>#DIV/0!</v>
      </c>
      <c r="E48" s="1" t="e">
        <f t="shared" si="5"/>
        <v>#DIV/0!</v>
      </c>
      <c r="F48" s="1" t="e">
        <f t="shared" si="5"/>
        <v>#DIV/0!</v>
      </c>
      <c r="G48" s="2" t="e">
        <f t="shared" si="5"/>
        <v>#DIV/0!</v>
      </c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7"/>
      <c r="H49" s="5"/>
    </row>
    <row r="50" spans="1:8">
      <c r="A50" s="93" t="s">
        <v>24</v>
      </c>
      <c r="B50" s="18" t="s">
        <v>29</v>
      </c>
      <c r="C50" s="22">
        <v>738</v>
      </c>
      <c r="D50" s="17">
        <v>731</v>
      </c>
      <c r="E50" s="17">
        <v>804</v>
      </c>
      <c r="F50" s="17">
        <v>789</v>
      </c>
      <c r="G50" s="18">
        <v>782</v>
      </c>
      <c r="H50" s="3">
        <f>AVERAGE(C50:G50)</f>
        <v>768.8</v>
      </c>
    </row>
    <row r="51" spans="1:8">
      <c r="A51" s="94"/>
      <c r="B51" s="35">
        <v>1</v>
      </c>
      <c r="C51" s="13">
        <v>433</v>
      </c>
      <c r="D51" s="6">
        <v>413</v>
      </c>
      <c r="E51" s="6">
        <v>486</v>
      </c>
      <c r="F51" s="6">
        <v>421</v>
      </c>
      <c r="G51" s="7">
        <v>470</v>
      </c>
      <c r="H51" s="8">
        <f>AVERAGE(C51:G51)</f>
        <v>444.6</v>
      </c>
    </row>
    <row r="52" spans="1:8">
      <c r="A52" s="94"/>
      <c r="B52" s="24">
        <v>2</v>
      </c>
      <c r="C52" s="14">
        <v>257</v>
      </c>
      <c r="D52" s="1">
        <v>242</v>
      </c>
      <c r="E52" s="1">
        <v>278</v>
      </c>
      <c r="F52" s="1">
        <v>243</v>
      </c>
      <c r="G52" s="2">
        <v>371</v>
      </c>
      <c r="H52" s="4">
        <f>AVERAGE(C52:G52)</f>
        <v>278.2</v>
      </c>
    </row>
    <row r="53" spans="1:8">
      <c r="A53" s="94"/>
      <c r="B53" s="24">
        <v>3</v>
      </c>
      <c r="C53" s="14">
        <v>130</v>
      </c>
      <c r="D53" s="1">
        <v>106</v>
      </c>
      <c r="E53" s="1">
        <v>154</v>
      </c>
      <c r="F53" s="1">
        <v>118</v>
      </c>
      <c r="G53" s="2">
        <v>256</v>
      </c>
      <c r="H53" s="4">
        <f>AVERAGE(C53:G53)</f>
        <v>152.80000000000001</v>
      </c>
    </row>
    <row r="54" spans="1:8">
      <c r="A54" s="94"/>
      <c r="B54" s="24">
        <v>4</v>
      </c>
      <c r="C54" s="14">
        <v>48</v>
      </c>
      <c r="D54" s="1">
        <v>47</v>
      </c>
      <c r="E54" s="1">
        <v>75</v>
      </c>
      <c r="F54" s="1">
        <v>16</v>
      </c>
      <c r="G54" s="2">
        <v>61</v>
      </c>
      <c r="H54" s="4">
        <f>AVERAGE(C54:G54)</f>
        <v>49.4</v>
      </c>
    </row>
    <row r="55" spans="1:8" ht="19.5" thickBot="1">
      <c r="A55" s="95"/>
      <c r="B55" s="25">
        <v>5</v>
      </c>
      <c r="C55" s="23"/>
      <c r="D55" s="20"/>
      <c r="E55" s="20"/>
      <c r="F55" s="20"/>
      <c r="G55" s="27"/>
      <c r="H55" s="5"/>
    </row>
    <row r="56" spans="1:8" ht="18.75" customHeight="1">
      <c r="A56" s="96" t="s">
        <v>30</v>
      </c>
      <c r="B56" s="35">
        <v>1</v>
      </c>
      <c r="C56" s="13">
        <v>573</v>
      </c>
      <c r="D56" s="6">
        <v>764</v>
      </c>
      <c r="E56" s="6">
        <v>637</v>
      </c>
      <c r="F56" s="6">
        <v>570</v>
      </c>
      <c r="G56" s="7">
        <v>620</v>
      </c>
      <c r="H56" s="3">
        <f>AVERAGE(C56:G56)</f>
        <v>632.79999999999995</v>
      </c>
    </row>
    <row r="57" spans="1:8">
      <c r="A57" s="96"/>
      <c r="B57" s="24">
        <v>2</v>
      </c>
      <c r="C57" s="14">
        <v>368</v>
      </c>
      <c r="D57" s="1">
        <v>371</v>
      </c>
      <c r="E57" s="1">
        <v>402</v>
      </c>
      <c r="F57" s="1">
        <v>375</v>
      </c>
      <c r="G57" s="2">
        <v>392</v>
      </c>
      <c r="H57" s="8">
        <f>AVERAGE(C57:G57)</f>
        <v>381.6</v>
      </c>
    </row>
    <row r="58" spans="1:8">
      <c r="A58" s="96"/>
      <c r="B58" s="24">
        <v>3</v>
      </c>
      <c r="C58" s="14">
        <v>259</v>
      </c>
      <c r="D58" s="1">
        <v>247</v>
      </c>
      <c r="E58" s="1">
        <v>283</v>
      </c>
      <c r="F58" s="1"/>
      <c r="G58" s="2">
        <v>272</v>
      </c>
      <c r="H58" s="4">
        <f>AVERAGE(C58:G58)</f>
        <v>265.25</v>
      </c>
    </row>
    <row r="59" spans="1:8">
      <c r="A59" s="96"/>
      <c r="B59" s="24">
        <v>4</v>
      </c>
      <c r="C59" s="14"/>
      <c r="D59" s="1"/>
      <c r="E59" s="1"/>
      <c r="F59" s="1"/>
      <c r="G59" s="2"/>
      <c r="H59" s="4"/>
    </row>
    <row r="60" spans="1:8" ht="19.5" thickBot="1">
      <c r="A60" s="97"/>
      <c r="B60" s="25">
        <v>5</v>
      </c>
      <c r="C60" s="23"/>
      <c r="D60" s="20"/>
      <c r="E60" s="20"/>
      <c r="F60" s="20"/>
      <c r="G60" s="27"/>
      <c r="H60" s="5"/>
    </row>
  </sheetData>
  <mergeCells count="8">
    <mergeCell ref="A50:A55"/>
    <mergeCell ref="A56:A60"/>
    <mergeCell ref="A20:A24"/>
    <mergeCell ref="A25:A29"/>
    <mergeCell ref="A30:A34"/>
    <mergeCell ref="A35:A39"/>
    <mergeCell ref="A40:A44"/>
    <mergeCell ref="A45:A49"/>
  </mergeCells>
  <phoneticPr fontId="1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60"/>
  <sheetViews>
    <sheetView topLeftCell="H1" workbookViewId="0">
      <selection activeCell="Y16" sqref="Y16"/>
    </sheetView>
  </sheetViews>
  <sheetFormatPr defaultRowHeight="18.75"/>
  <cols>
    <col min="1" max="1" width="11" customWidth="1"/>
    <col min="2" max="2" width="12.625" customWidth="1"/>
  </cols>
  <sheetData>
    <row r="2" spans="2:22" ht="19.5" thickBot="1"/>
    <row r="3" spans="2:22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37" t="s">
        <v>20</v>
      </c>
      <c r="M3" s="38" t="s">
        <v>21</v>
      </c>
      <c r="N3" s="38" t="s">
        <v>22</v>
      </c>
      <c r="O3" s="39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  <c r="V3" s="58" t="s">
        <v>60</v>
      </c>
    </row>
    <row r="4" spans="2:22">
      <c r="B4" s="3" t="s">
        <v>10</v>
      </c>
      <c r="C4" s="22"/>
      <c r="D4" s="17"/>
      <c r="E4" s="17"/>
      <c r="F4" s="17"/>
      <c r="G4" s="17"/>
      <c r="H4" s="3"/>
      <c r="J4" t="s">
        <v>51</v>
      </c>
      <c r="K4" s="3" t="s">
        <v>12</v>
      </c>
      <c r="L4" s="22">
        <v>1.044</v>
      </c>
      <c r="M4" s="17">
        <v>0.46700000000000003</v>
      </c>
      <c r="N4" s="40">
        <f>$M4/$L4</f>
        <v>0.44731800766283525</v>
      </c>
      <c r="O4" s="41">
        <f>$M4/$L4</f>
        <v>0.44731800766283525</v>
      </c>
      <c r="P4" s="56">
        <v>52.49</v>
      </c>
      <c r="Q4" s="6">
        <v>7.55</v>
      </c>
      <c r="R4" s="29">
        <v>3.44</v>
      </c>
      <c r="S4" s="60">
        <f>$M4*1000*P4/100</f>
        <v>245.12830000000002</v>
      </c>
      <c r="T4" s="61">
        <f t="shared" ref="T4:U11" si="0">$M4*1000*Q4/100</f>
        <v>35.258499999999998</v>
      </c>
      <c r="U4" s="62">
        <f t="shared" si="0"/>
        <v>16.064800000000002</v>
      </c>
      <c r="V4" s="62">
        <f>S4/U4</f>
        <v>15.258720930232558</v>
      </c>
    </row>
    <row r="5" spans="2:22">
      <c r="B5" s="4" t="s">
        <v>1</v>
      </c>
      <c r="C5" s="14">
        <v>790</v>
      </c>
      <c r="D5" s="1">
        <v>768</v>
      </c>
      <c r="E5" s="1">
        <v>778</v>
      </c>
      <c r="F5" s="1">
        <v>751</v>
      </c>
      <c r="G5" s="1">
        <v>776</v>
      </c>
      <c r="H5" s="4"/>
      <c r="K5" s="4" t="s">
        <v>13</v>
      </c>
      <c r="L5" s="14"/>
      <c r="M5" s="1"/>
      <c r="N5" s="36"/>
      <c r="O5" s="42"/>
      <c r="P5" s="54"/>
      <c r="Q5" s="1"/>
      <c r="R5" s="19"/>
      <c r="S5" s="63"/>
      <c r="T5" s="59"/>
      <c r="U5" s="64"/>
      <c r="V5" s="64"/>
    </row>
    <row r="6" spans="2:22">
      <c r="B6" s="4" t="s">
        <v>31</v>
      </c>
      <c r="C6" s="14">
        <v>772</v>
      </c>
      <c r="D6" s="1">
        <v>750</v>
      </c>
      <c r="E6" s="1">
        <v>736</v>
      </c>
      <c r="F6" s="1">
        <v>761</v>
      </c>
      <c r="G6" s="1">
        <v>713</v>
      </c>
      <c r="H6" s="4"/>
      <c r="K6" s="4" t="s">
        <v>14</v>
      </c>
      <c r="L6" s="14"/>
      <c r="M6" s="1"/>
      <c r="N6" s="36"/>
      <c r="O6" s="42"/>
      <c r="P6" s="54"/>
      <c r="Q6" s="1"/>
      <c r="R6" s="19"/>
      <c r="S6" s="63"/>
      <c r="T6" s="59"/>
      <c r="U6" s="64"/>
      <c r="V6" s="64"/>
    </row>
    <row r="7" spans="2:22">
      <c r="B7" s="4" t="s">
        <v>2</v>
      </c>
      <c r="C7" s="14">
        <v>6</v>
      </c>
      <c r="D7" s="1">
        <v>6</v>
      </c>
      <c r="E7" s="1">
        <v>5</v>
      </c>
      <c r="F7" s="1">
        <v>5</v>
      </c>
      <c r="G7" s="1">
        <v>4</v>
      </c>
      <c r="H7" s="4"/>
      <c r="K7" s="4" t="s">
        <v>15</v>
      </c>
      <c r="L7" s="14"/>
      <c r="M7" s="1"/>
      <c r="N7" s="36"/>
      <c r="O7" s="42"/>
      <c r="P7" s="54"/>
      <c r="Q7" s="1"/>
      <c r="R7" s="19"/>
      <c r="S7" s="63"/>
      <c r="T7" s="59"/>
      <c r="U7" s="64"/>
      <c r="V7" s="64"/>
    </row>
    <row r="8" spans="2:22">
      <c r="B8" s="4" t="s">
        <v>26</v>
      </c>
      <c r="C8" s="14"/>
      <c r="D8" s="1"/>
      <c r="E8" s="1"/>
      <c r="F8" s="1"/>
      <c r="G8" s="1"/>
      <c r="H8" s="4"/>
      <c r="K8" s="4" t="s">
        <v>16</v>
      </c>
      <c r="L8" s="14"/>
      <c r="M8" s="1"/>
      <c r="N8" s="36"/>
      <c r="O8" s="42"/>
      <c r="P8" s="54"/>
      <c r="Q8" s="1"/>
      <c r="R8" s="19"/>
      <c r="S8" s="63"/>
      <c r="T8" s="59"/>
      <c r="U8" s="64"/>
      <c r="V8" s="64"/>
    </row>
    <row r="9" spans="2:22">
      <c r="B9" s="4" t="s">
        <v>3</v>
      </c>
      <c r="C9" s="14">
        <v>1</v>
      </c>
      <c r="D9" s="1">
        <v>1</v>
      </c>
      <c r="E9" s="1">
        <v>1</v>
      </c>
      <c r="F9" s="1">
        <v>1</v>
      </c>
      <c r="G9" s="1">
        <v>1</v>
      </c>
      <c r="H9" s="4"/>
      <c r="J9" t="s">
        <v>51</v>
      </c>
      <c r="K9" s="4" t="s">
        <v>17</v>
      </c>
      <c r="L9" s="14">
        <v>1.821</v>
      </c>
      <c r="M9" s="1">
        <v>0.48799999999999999</v>
      </c>
      <c r="N9" s="36">
        <f t="shared" ref="N9:O15" si="1">$M9/$L9</f>
        <v>0.26798462383305877</v>
      </c>
      <c r="O9" s="42">
        <f t="shared" si="1"/>
        <v>0.26798462383305877</v>
      </c>
      <c r="P9" s="54">
        <v>43.63</v>
      </c>
      <c r="Q9" s="1">
        <v>6.22</v>
      </c>
      <c r="R9" s="19">
        <v>1.86</v>
      </c>
      <c r="S9" s="63">
        <f t="shared" ref="S5:S11" si="2">$M9*1000*P9/100</f>
        <v>212.91440000000003</v>
      </c>
      <c r="T9" s="59">
        <f t="shared" si="0"/>
        <v>30.353599999999997</v>
      </c>
      <c r="U9" s="64">
        <f t="shared" si="0"/>
        <v>9.0768000000000004</v>
      </c>
      <c r="V9" s="64">
        <f t="shared" ref="V9:V15" si="3">S9/U9</f>
        <v>23.456989247311832</v>
      </c>
    </row>
    <row r="10" spans="2:22">
      <c r="B10" s="4" t="s">
        <v>58</v>
      </c>
      <c r="C10" s="14">
        <f>SUM(C35:C39)/100</f>
        <v>0.02</v>
      </c>
      <c r="D10" s="14">
        <f>SUM(D35:D39)/100</f>
        <v>1.28</v>
      </c>
      <c r="E10" s="14">
        <f>SUM(E35:E39)/100</f>
        <v>2.56</v>
      </c>
      <c r="F10" s="14">
        <f>SUM(F35:F39)/100</f>
        <v>2.64</v>
      </c>
      <c r="G10" s="14">
        <f>SUM(G35:G39)/100</f>
        <v>10.73</v>
      </c>
      <c r="H10" s="4">
        <f>AVERAGE(C10:G10)</f>
        <v>3.4460000000000002</v>
      </c>
      <c r="J10" t="s">
        <v>51</v>
      </c>
      <c r="K10" s="4" t="s">
        <v>18</v>
      </c>
      <c r="L10" s="14">
        <v>16.63</v>
      </c>
      <c r="M10" s="1">
        <v>4.2190000000000003</v>
      </c>
      <c r="N10" s="36">
        <f t="shared" si="1"/>
        <v>0.25369813589897777</v>
      </c>
      <c r="O10" s="42">
        <f t="shared" si="1"/>
        <v>0.25369813589897777</v>
      </c>
      <c r="P10" s="54">
        <v>45.17</v>
      </c>
      <c r="Q10" s="1">
        <v>6.34</v>
      </c>
      <c r="R10" s="19">
        <v>0.69</v>
      </c>
      <c r="S10" s="63">
        <f t="shared" si="2"/>
        <v>1905.7223000000001</v>
      </c>
      <c r="T10" s="59">
        <f t="shared" si="0"/>
        <v>267.4846</v>
      </c>
      <c r="U10" s="64">
        <f t="shared" si="0"/>
        <v>29.111099999999997</v>
      </c>
      <c r="V10" s="64">
        <f t="shared" si="3"/>
        <v>65.463768115942045</v>
      </c>
    </row>
    <row r="11" spans="2:22" ht="19.5" thickBot="1">
      <c r="B11" s="4" t="s">
        <v>4</v>
      </c>
      <c r="C11" s="14">
        <v>106</v>
      </c>
      <c r="D11" s="1">
        <v>107</v>
      </c>
      <c r="E11" s="1">
        <v>107</v>
      </c>
      <c r="F11" s="1">
        <v>107</v>
      </c>
      <c r="G11" s="1">
        <v>94</v>
      </c>
      <c r="H11" s="4"/>
      <c r="J11" t="s">
        <v>51</v>
      </c>
      <c r="K11" s="5" t="s">
        <v>19</v>
      </c>
      <c r="L11" s="23">
        <v>10.61</v>
      </c>
      <c r="M11" s="20">
        <v>3.4319999999999999</v>
      </c>
      <c r="N11" s="43">
        <f t="shared" si="1"/>
        <v>0.32346842601319509</v>
      </c>
      <c r="O11" s="44">
        <f t="shared" si="1"/>
        <v>0.32346842601319509</v>
      </c>
      <c r="P11" s="55">
        <v>43.35</v>
      </c>
      <c r="Q11" s="20">
        <v>6.34</v>
      </c>
      <c r="R11" s="21">
        <v>1.61</v>
      </c>
      <c r="S11" s="65">
        <f t="shared" si="2"/>
        <v>1487.7720000000002</v>
      </c>
      <c r="T11" s="66">
        <f t="shared" si="0"/>
        <v>217.58880000000002</v>
      </c>
      <c r="U11" s="67">
        <f t="shared" si="0"/>
        <v>55.255200000000002</v>
      </c>
      <c r="V11" s="67">
        <f t="shared" si="3"/>
        <v>26.925465838509318</v>
      </c>
    </row>
    <row r="12" spans="2:22" ht="19.5" thickBot="1">
      <c r="B12" s="5"/>
      <c r="C12" s="46"/>
      <c r="D12" s="47"/>
      <c r="E12" s="47"/>
      <c r="F12" s="47"/>
      <c r="G12" s="47"/>
      <c r="H12" s="5"/>
      <c r="J12" t="s">
        <v>53</v>
      </c>
      <c r="K12" s="3" t="s">
        <v>45</v>
      </c>
      <c r="L12" s="14">
        <v>4.0699999999999994</v>
      </c>
      <c r="M12" s="1">
        <v>1.3540000000000001</v>
      </c>
      <c r="N12" s="36">
        <f t="shared" si="1"/>
        <v>0.33267813267813273</v>
      </c>
      <c r="O12" s="42">
        <f t="shared" si="1"/>
        <v>0.33267813267813273</v>
      </c>
      <c r="P12" s="54">
        <v>44.65</v>
      </c>
      <c r="Q12" s="1">
        <v>6.8</v>
      </c>
      <c r="R12" s="19">
        <v>2.23</v>
      </c>
      <c r="S12" s="63">
        <f t="shared" ref="S12:U15" si="4">$M12*1000*P12/100</f>
        <v>604.56100000000004</v>
      </c>
      <c r="T12" s="59">
        <f t="shared" si="4"/>
        <v>92.071999999999989</v>
      </c>
      <c r="U12" s="64">
        <f t="shared" si="4"/>
        <v>30.194200000000002</v>
      </c>
      <c r="V12" s="64">
        <f t="shared" si="3"/>
        <v>20.022421524663677</v>
      </c>
    </row>
    <row r="13" spans="2:22" ht="19.5" thickBot="1">
      <c r="J13" t="s">
        <v>53</v>
      </c>
      <c r="K13" s="4" t="s">
        <v>46</v>
      </c>
      <c r="L13" s="14">
        <v>1.7139999999999995</v>
      </c>
      <c r="M13" s="1">
        <v>0.73899999999999999</v>
      </c>
      <c r="N13" s="36">
        <f t="shared" si="1"/>
        <v>0.43115519253208878</v>
      </c>
      <c r="O13" s="42">
        <f t="shared" si="1"/>
        <v>0.43115519253208878</v>
      </c>
      <c r="P13" s="54">
        <v>42.51</v>
      </c>
      <c r="Q13" s="1">
        <v>6.13</v>
      </c>
      <c r="R13" s="19">
        <v>0.95</v>
      </c>
      <c r="S13" s="63">
        <f t="shared" si="4"/>
        <v>314.14889999999997</v>
      </c>
      <c r="T13" s="59">
        <f t="shared" si="4"/>
        <v>45.300699999999999</v>
      </c>
      <c r="U13" s="64">
        <f t="shared" si="4"/>
        <v>7.0204999999999993</v>
      </c>
      <c r="V13" s="64">
        <f t="shared" si="3"/>
        <v>44.747368421052634</v>
      </c>
    </row>
    <row r="14" spans="2:22" ht="19.5" thickBot="1">
      <c r="B14" s="11"/>
      <c r="C14" s="12" t="s">
        <v>0</v>
      </c>
      <c r="D14" s="9" t="s">
        <v>8</v>
      </c>
      <c r="E14" s="9" t="s">
        <v>7</v>
      </c>
      <c r="F14" s="9" t="s">
        <v>6</v>
      </c>
      <c r="G14" s="9" t="s">
        <v>5</v>
      </c>
      <c r="H14" s="11" t="s">
        <v>28</v>
      </c>
      <c r="J14" t="s">
        <v>53</v>
      </c>
      <c r="K14" s="5" t="s">
        <v>47</v>
      </c>
      <c r="L14" s="23">
        <v>0.54499999999999993</v>
      </c>
      <c r="M14" s="20">
        <v>0.185</v>
      </c>
      <c r="N14" s="43">
        <f t="shared" si="1"/>
        <v>0.33944954128440369</v>
      </c>
      <c r="O14" s="44">
        <f t="shared" si="1"/>
        <v>0.33944954128440369</v>
      </c>
      <c r="P14" s="55">
        <v>45.66</v>
      </c>
      <c r="Q14" s="20">
        <v>6.48</v>
      </c>
      <c r="R14" s="21">
        <v>0.99</v>
      </c>
      <c r="S14" s="65">
        <f t="shared" si="4"/>
        <v>84.470999999999989</v>
      </c>
      <c r="T14" s="66">
        <f t="shared" si="4"/>
        <v>11.988000000000001</v>
      </c>
      <c r="U14" s="67">
        <f t="shared" si="4"/>
        <v>1.8315000000000001</v>
      </c>
      <c r="V14" s="67">
        <f t="shared" si="3"/>
        <v>46.12121212121211</v>
      </c>
    </row>
    <row r="15" spans="2:22" ht="19.5" thickBot="1">
      <c r="B15" s="3" t="s">
        <v>50</v>
      </c>
      <c r="C15" s="22">
        <v>21</v>
      </c>
      <c r="D15" s="17">
        <v>21</v>
      </c>
      <c r="E15" s="17">
        <v>21</v>
      </c>
      <c r="F15" s="17">
        <v>19</v>
      </c>
      <c r="G15" s="17">
        <v>19</v>
      </c>
      <c r="H15" s="3">
        <f>SUM(C15:G15)</f>
        <v>101</v>
      </c>
      <c r="J15" t="s">
        <v>51</v>
      </c>
      <c r="K15" s="4" t="s">
        <v>48</v>
      </c>
      <c r="L15" s="23">
        <v>18.006</v>
      </c>
      <c r="M15" s="20">
        <v>5.7889999999999997</v>
      </c>
      <c r="N15" s="43">
        <f t="shared" si="1"/>
        <v>0.32150394313006775</v>
      </c>
      <c r="O15" s="44">
        <f t="shared" si="1"/>
        <v>0.32150394313006775</v>
      </c>
      <c r="P15" s="55">
        <v>44.23</v>
      </c>
      <c r="Q15" s="20">
        <v>6.69</v>
      </c>
      <c r="R15" s="21">
        <v>1.81</v>
      </c>
      <c r="S15" s="65">
        <f t="shared" si="4"/>
        <v>2560.4746999999998</v>
      </c>
      <c r="T15" s="66">
        <f t="shared" si="4"/>
        <v>387.28410000000002</v>
      </c>
      <c r="U15" s="67">
        <f t="shared" si="4"/>
        <v>104.7809</v>
      </c>
      <c r="V15" s="67">
        <f t="shared" si="3"/>
        <v>24.436464088397788</v>
      </c>
    </row>
    <row r="16" spans="2:22">
      <c r="B16" s="4" t="s">
        <v>27</v>
      </c>
      <c r="C16" s="14"/>
      <c r="D16" s="1"/>
      <c r="E16" s="1"/>
      <c r="F16" s="1"/>
      <c r="G16" s="1"/>
      <c r="H16" s="4">
        <f>M11</f>
        <v>3.4319999999999999</v>
      </c>
    </row>
    <row r="17" spans="1:8" ht="19.5" thickBot="1">
      <c r="B17" s="5" t="s">
        <v>25</v>
      </c>
      <c r="C17" s="46"/>
      <c r="D17" s="47"/>
      <c r="E17" s="47"/>
      <c r="F17" s="47"/>
      <c r="G17" s="47"/>
      <c r="H17" s="5">
        <f>H16/H15</f>
        <v>3.3980198019801983E-2</v>
      </c>
    </row>
    <row r="18" spans="1:8" ht="19.5" thickBot="1"/>
    <row r="19" spans="1:8" ht="19.5" thickBot="1">
      <c r="C19" s="15" t="s">
        <v>0</v>
      </c>
      <c r="D19" s="16" t="s">
        <v>8</v>
      </c>
      <c r="E19" s="16" t="s">
        <v>7</v>
      </c>
      <c r="F19" s="16" t="s">
        <v>6</v>
      </c>
      <c r="G19" s="16" t="s">
        <v>5</v>
      </c>
      <c r="H19" s="28" t="s">
        <v>9</v>
      </c>
    </row>
    <row r="20" spans="1:8">
      <c r="A20" s="88" t="s">
        <v>40</v>
      </c>
      <c r="B20" s="18" t="s">
        <v>12</v>
      </c>
      <c r="C20" s="22">
        <v>237</v>
      </c>
      <c r="D20" s="17">
        <v>215</v>
      </c>
      <c r="E20" s="17">
        <v>204</v>
      </c>
      <c r="F20" s="17">
        <v>165</v>
      </c>
      <c r="G20" s="17">
        <v>210</v>
      </c>
      <c r="H20" s="3"/>
    </row>
    <row r="21" spans="1:8">
      <c r="A21" s="89"/>
      <c r="B21" s="19" t="s">
        <v>13</v>
      </c>
      <c r="C21" s="14"/>
      <c r="D21" s="1"/>
      <c r="E21" s="1"/>
      <c r="F21" s="1"/>
      <c r="G21" s="1"/>
      <c r="H21" s="4"/>
    </row>
    <row r="22" spans="1:8">
      <c r="A22" s="89"/>
      <c r="B22" s="19" t="s">
        <v>14</v>
      </c>
      <c r="C22" s="14"/>
      <c r="D22" s="1"/>
      <c r="E22" s="1"/>
      <c r="F22" s="1"/>
      <c r="G22" s="1"/>
      <c r="H22" s="4"/>
    </row>
    <row r="23" spans="1:8">
      <c r="A23" s="89"/>
      <c r="B23" s="19" t="s">
        <v>15</v>
      </c>
      <c r="C23" s="14"/>
      <c r="D23" s="1"/>
      <c r="E23" s="1"/>
      <c r="F23" s="1"/>
      <c r="G23" s="1"/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0"/>
      <c r="H24" s="5"/>
    </row>
    <row r="25" spans="1:8">
      <c r="A25" s="91" t="s">
        <v>41</v>
      </c>
      <c r="B25" s="29" t="s">
        <v>12</v>
      </c>
      <c r="C25" s="13">
        <v>13</v>
      </c>
      <c r="D25" s="6">
        <v>18</v>
      </c>
      <c r="E25" s="6">
        <v>15</v>
      </c>
      <c r="F25" s="6">
        <v>14</v>
      </c>
      <c r="G25" s="6">
        <v>17</v>
      </c>
      <c r="H25" s="8"/>
    </row>
    <row r="26" spans="1:8">
      <c r="A26" s="89"/>
      <c r="B26" s="19" t="s">
        <v>13</v>
      </c>
      <c r="C26" s="14"/>
      <c r="D26" s="1"/>
      <c r="E26" s="1"/>
      <c r="F26" s="1"/>
      <c r="G26" s="1"/>
      <c r="H26" s="4"/>
    </row>
    <row r="27" spans="1:8">
      <c r="A27" s="89"/>
      <c r="B27" s="19" t="s">
        <v>14</v>
      </c>
      <c r="C27" s="14"/>
      <c r="D27" s="1"/>
      <c r="E27" s="1"/>
      <c r="F27" s="1"/>
      <c r="G27" s="1"/>
      <c r="H27" s="4"/>
    </row>
    <row r="28" spans="1:8">
      <c r="A28" s="89"/>
      <c r="B28" s="19" t="s">
        <v>15</v>
      </c>
      <c r="C28" s="14"/>
      <c r="D28" s="1"/>
      <c r="E28" s="1"/>
      <c r="F28" s="1"/>
      <c r="G28" s="1"/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2"/>
      <c r="H29" s="34"/>
    </row>
    <row r="30" spans="1:8" ht="18.75" customHeight="1">
      <c r="A30" s="88" t="s">
        <v>43</v>
      </c>
      <c r="B30" s="18" t="s">
        <v>12</v>
      </c>
      <c r="C30" s="22">
        <f>C20*C25</f>
        <v>3081</v>
      </c>
      <c r="D30" s="22">
        <v>3870</v>
      </c>
      <c r="E30" s="22">
        <f>E20*E25</f>
        <v>3060</v>
      </c>
      <c r="F30" s="22">
        <f>F20*F25</f>
        <v>2310</v>
      </c>
      <c r="G30" s="22">
        <f>G20*G25</f>
        <v>3570</v>
      </c>
      <c r="H30" s="3"/>
    </row>
    <row r="31" spans="1:8">
      <c r="A31" s="89"/>
      <c r="B31" s="19" t="s">
        <v>13</v>
      </c>
      <c r="C31" s="14"/>
      <c r="D31" s="1"/>
      <c r="E31" s="1"/>
      <c r="F31" s="1"/>
      <c r="G31" s="1"/>
      <c r="H31" s="4"/>
    </row>
    <row r="32" spans="1:8">
      <c r="A32" s="89"/>
      <c r="B32" s="19" t="s">
        <v>14</v>
      </c>
      <c r="C32" s="14"/>
      <c r="D32" s="1"/>
      <c r="E32" s="1"/>
      <c r="F32" s="1"/>
      <c r="G32" s="1"/>
      <c r="H32" s="4"/>
    </row>
    <row r="33" spans="1:8">
      <c r="A33" s="89"/>
      <c r="B33" s="19" t="s">
        <v>15</v>
      </c>
      <c r="C33" s="14"/>
      <c r="D33" s="1"/>
      <c r="E33" s="1"/>
      <c r="F33" s="1"/>
      <c r="G33" s="1"/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0"/>
      <c r="H34" s="5"/>
    </row>
    <row r="35" spans="1:8" ht="18.75" customHeight="1">
      <c r="A35" s="88" t="s">
        <v>42</v>
      </c>
      <c r="B35" s="18" t="s">
        <v>12</v>
      </c>
      <c r="C35" s="22">
        <v>2</v>
      </c>
      <c r="D35" s="17">
        <v>128</v>
      </c>
      <c r="E35" s="17">
        <v>256</v>
      </c>
      <c r="F35" s="17">
        <v>264</v>
      </c>
      <c r="G35" s="17">
        <v>1073</v>
      </c>
      <c r="H35" s="3"/>
    </row>
    <row r="36" spans="1:8">
      <c r="A36" s="89"/>
      <c r="B36" s="19" t="s">
        <v>13</v>
      </c>
      <c r="C36" s="14"/>
      <c r="D36" s="1"/>
      <c r="E36" s="1"/>
      <c r="F36" s="1"/>
      <c r="G36" s="1"/>
      <c r="H36" s="4"/>
    </row>
    <row r="37" spans="1:8">
      <c r="A37" s="89"/>
      <c r="B37" s="19" t="s">
        <v>14</v>
      </c>
      <c r="C37" s="14"/>
      <c r="D37" s="1"/>
      <c r="E37" s="1"/>
      <c r="F37" s="1"/>
      <c r="G37" s="1"/>
      <c r="H37" s="4"/>
    </row>
    <row r="38" spans="1:8">
      <c r="A38" s="89"/>
      <c r="B38" s="19" t="s">
        <v>15</v>
      </c>
      <c r="C38" s="14"/>
      <c r="D38" s="1"/>
      <c r="E38" s="1"/>
      <c r="F38" s="1"/>
      <c r="G38" s="1"/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0"/>
      <c r="H39" s="5"/>
    </row>
    <row r="40" spans="1:8" ht="18.75" customHeight="1">
      <c r="A40" s="88" t="s">
        <v>32</v>
      </c>
      <c r="B40" s="18" t="s">
        <v>12</v>
      </c>
      <c r="C40" s="22"/>
      <c r="D40" s="17"/>
      <c r="E40" s="17"/>
      <c r="F40" s="17"/>
      <c r="G40" s="17"/>
      <c r="H40" s="3"/>
    </row>
    <row r="41" spans="1:8">
      <c r="A41" s="89"/>
      <c r="B41" s="19" t="s">
        <v>13</v>
      </c>
      <c r="C41" s="14"/>
      <c r="D41" s="1"/>
      <c r="E41" s="1"/>
      <c r="F41" s="1"/>
      <c r="G41" s="1"/>
      <c r="H41" s="4"/>
    </row>
    <row r="42" spans="1:8">
      <c r="A42" s="89"/>
      <c r="B42" s="19" t="s">
        <v>14</v>
      </c>
      <c r="C42" s="14"/>
      <c r="D42" s="1"/>
      <c r="E42" s="1"/>
      <c r="F42" s="1"/>
      <c r="G42" s="1"/>
      <c r="H42" s="4"/>
    </row>
    <row r="43" spans="1:8">
      <c r="A43" s="89"/>
      <c r="B43" s="19" t="s">
        <v>15</v>
      </c>
      <c r="C43" s="14"/>
      <c r="D43" s="1"/>
      <c r="E43" s="1"/>
      <c r="F43" s="1"/>
      <c r="G43" s="1"/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0"/>
      <c r="H44" s="5"/>
    </row>
    <row r="45" spans="1:8">
      <c r="A45" s="88" t="s">
        <v>33</v>
      </c>
      <c r="B45" s="18" t="s">
        <v>12</v>
      </c>
      <c r="C45" s="22" t="e">
        <f>C35/C40</f>
        <v>#DIV/0!</v>
      </c>
      <c r="D45" s="17" t="e">
        <f>D35/D40</f>
        <v>#DIV/0!</v>
      </c>
      <c r="E45" s="17" t="e">
        <f>E35/E40</f>
        <v>#DIV/0!</v>
      </c>
      <c r="F45" s="17" t="e">
        <f>F35/F40</f>
        <v>#DIV/0!</v>
      </c>
      <c r="G45" s="26" t="e">
        <f>G35/G40</f>
        <v>#DIV/0!</v>
      </c>
      <c r="H45" s="3"/>
    </row>
    <row r="46" spans="1:8">
      <c r="A46" s="89"/>
      <c r="B46" s="19" t="s">
        <v>13</v>
      </c>
      <c r="C46" s="14" t="e">
        <f t="shared" ref="C46:G48" si="5">C36/C41</f>
        <v>#DIV/0!</v>
      </c>
      <c r="D46" s="1" t="e">
        <f t="shared" si="5"/>
        <v>#DIV/0!</v>
      </c>
      <c r="E46" s="1" t="e">
        <f t="shared" si="5"/>
        <v>#DIV/0!</v>
      </c>
      <c r="F46" s="1" t="e">
        <f t="shared" si="5"/>
        <v>#DIV/0!</v>
      </c>
      <c r="G46" s="2" t="e">
        <f t="shared" si="5"/>
        <v>#DIV/0!</v>
      </c>
      <c r="H46" s="4"/>
    </row>
    <row r="47" spans="1:8">
      <c r="A47" s="89"/>
      <c r="B47" s="19" t="s">
        <v>14</v>
      </c>
      <c r="C47" s="14" t="e">
        <f t="shared" si="5"/>
        <v>#DIV/0!</v>
      </c>
      <c r="D47" s="1" t="e">
        <f t="shared" si="5"/>
        <v>#DIV/0!</v>
      </c>
      <c r="E47" s="1" t="e">
        <f t="shared" si="5"/>
        <v>#DIV/0!</v>
      </c>
      <c r="F47" s="1" t="e">
        <f t="shared" si="5"/>
        <v>#DIV/0!</v>
      </c>
      <c r="G47" s="2" t="e">
        <f t="shared" si="5"/>
        <v>#DIV/0!</v>
      </c>
      <c r="H47" s="4"/>
    </row>
    <row r="48" spans="1:8">
      <c r="A48" s="89"/>
      <c r="B48" s="19" t="s">
        <v>15</v>
      </c>
      <c r="C48" s="14" t="e">
        <f t="shared" si="5"/>
        <v>#DIV/0!</v>
      </c>
      <c r="D48" s="1" t="e">
        <f t="shared" si="5"/>
        <v>#DIV/0!</v>
      </c>
      <c r="E48" s="1" t="e">
        <f t="shared" si="5"/>
        <v>#DIV/0!</v>
      </c>
      <c r="F48" s="1" t="e">
        <f t="shared" si="5"/>
        <v>#DIV/0!</v>
      </c>
      <c r="G48" s="2" t="e">
        <f t="shared" si="5"/>
        <v>#DIV/0!</v>
      </c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0"/>
      <c r="H49" s="5"/>
    </row>
    <row r="50" spans="1:8">
      <c r="A50" s="93" t="s">
        <v>24</v>
      </c>
      <c r="B50" s="18" t="s">
        <v>29</v>
      </c>
      <c r="C50" s="22">
        <v>772</v>
      </c>
      <c r="D50" s="17">
        <v>750</v>
      </c>
      <c r="E50" s="17">
        <v>736</v>
      </c>
      <c r="F50" s="17">
        <v>761</v>
      </c>
      <c r="G50" s="17">
        <v>713</v>
      </c>
      <c r="H50" s="3"/>
    </row>
    <row r="51" spans="1:8">
      <c r="A51" s="94"/>
      <c r="B51" s="35">
        <v>1</v>
      </c>
      <c r="C51" s="13">
        <v>408</v>
      </c>
      <c r="D51" s="6">
        <v>417</v>
      </c>
      <c r="E51" s="6">
        <v>432</v>
      </c>
      <c r="F51" s="6">
        <v>466</v>
      </c>
      <c r="G51" s="6">
        <v>437</v>
      </c>
      <c r="H51" s="8"/>
    </row>
    <row r="52" spans="1:8">
      <c r="A52" s="94"/>
      <c r="B52" s="24">
        <v>2</v>
      </c>
      <c r="C52" s="14">
        <v>231</v>
      </c>
      <c r="D52" s="1">
        <v>254</v>
      </c>
      <c r="E52" s="1">
        <v>264</v>
      </c>
      <c r="F52" s="1">
        <v>307</v>
      </c>
      <c r="G52" s="1">
        <v>291</v>
      </c>
      <c r="H52" s="4"/>
    </row>
    <row r="53" spans="1:8">
      <c r="A53" s="94"/>
      <c r="B53" s="24">
        <v>3</v>
      </c>
      <c r="C53" s="14">
        <v>106</v>
      </c>
      <c r="D53" s="1">
        <v>99</v>
      </c>
      <c r="E53" s="1">
        <v>167</v>
      </c>
      <c r="F53" s="1">
        <v>166</v>
      </c>
      <c r="G53" s="1">
        <v>155</v>
      </c>
      <c r="H53" s="4"/>
    </row>
    <row r="54" spans="1:8">
      <c r="A54" s="94"/>
      <c r="B54" s="24">
        <v>4</v>
      </c>
      <c r="C54" s="14"/>
      <c r="D54" s="1">
        <v>29</v>
      </c>
      <c r="E54" s="1">
        <v>82</v>
      </c>
      <c r="F54" s="1">
        <v>61</v>
      </c>
      <c r="G54" s="1">
        <v>44</v>
      </c>
      <c r="H54" s="4"/>
    </row>
    <row r="55" spans="1:8" ht="19.5" thickBot="1">
      <c r="A55" s="95"/>
      <c r="B55" s="25">
        <v>5</v>
      </c>
      <c r="C55" s="23"/>
      <c r="D55" s="20"/>
      <c r="E55" s="20"/>
      <c r="F55" s="20"/>
      <c r="G55" s="20"/>
      <c r="H55" s="5"/>
    </row>
    <row r="56" spans="1:8" ht="18.75" customHeight="1">
      <c r="A56" s="96" t="s">
        <v>30</v>
      </c>
      <c r="B56" s="35">
        <v>1</v>
      </c>
      <c r="C56" s="13">
        <v>553</v>
      </c>
      <c r="D56" s="6">
        <v>558</v>
      </c>
      <c r="E56" s="6">
        <v>578</v>
      </c>
      <c r="F56" s="6">
        <v>595</v>
      </c>
      <c r="G56" s="6">
        <v>467</v>
      </c>
      <c r="H56" s="8"/>
    </row>
    <row r="57" spans="1:8">
      <c r="A57" s="96"/>
      <c r="B57" s="24">
        <v>2</v>
      </c>
      <c r="C57" s="14">
        <v>361</v>
      </c>
      <c r="D57" s="1">
        <v>370</v>
      </c>
      <c r="E57" s="1">
        <v>380</v>
      </c>
      <c r="F57" s="1">
        <v>401</v>
      </c>
      <c r="G57" s="1"/>
      <c r="H57" s="4"/>
    </row>
    <row r="58" spans="1:8">
      <c r="A58" s="96"/>
      <c r="B58" s="24">
        <v>3</v>
      </c>
      <c r="C58" s="14">
        <v>243</v>
      </c>
      <c r="D58" s="1"/>
      <c r="E58" s="1"/>
      <c r="F58" s="1"/>
      <c r="G58" s="1"/>
      <c r="H58" s="4"/>
    </row>
    <row r="59" spans="1:8">
      <c r="A59" s="96"/>
      <c r="B59" s="24">
        <v>4</v>
      </c>
      <c r="C59" s="14"/>
      <c r="D59" s="1"/>
      <c r="E59" s="1"/>
      <c r="F59" s="1"/>
      <c r="G59" s="1"/>
      <c r="H59" s="4"/>
    </row>
    <row r="60" spans="1:8" ht="19.5" thickBot="1">
      <c r="A60" s="97"/>
      <c r="B60" s="25">
        <v>5</v>
      </c>
      <c r="C60" s="23"/>
      <c r="D60" s="20"/>
      <c r="E60" s="20"/>
      <c r="F60" s="20"/>
      <c r="G60" s="20"/>
      <c r="H60" s="5"/>
    </row>
  </sheetData>
  <mergeCells count="8">
    <mergeCell ref="A50:A55"/>
    <mergeCell ref="A56:A60"/>
    <mergeCell ref="A20:A24"/>
    <mergeCell ref="A25:A29"/>
    <mergeCell ref="A30:A34"/>
    <mergeCell ref="A35:A39"/>
    <mergeCell ref="A40:A44"/>
    <mergeCell ref="A45:A49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Z60"/>
  <sheetViews>
    <sheetView topLeftCell="H1" workbookViewId="0">
      <selection activeCell="X16" sqref="X16"/>
    </sheetView>
  </sheetViews>
  <sheetFormatPr defaultRowHeight="18.75"/>
  <cols>
    <col min="1" max="1" width="11" customWidth="1"/>
    <col min="2" max="2" width="12.625" customWidth="1"/>
  </cols>
  <sheetData>
    <row r="2" spans="2:26" ht="19.5" thickBot="1"/>
    <row r="3" spans="2:26" ht="19.5" thickBot="1">
      <c r="B3" s="45"/>
      <c r="C3" s="12" t="s">
        <v>0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45"/>
      <c r="L3" s="57" t="s">
        <v>20</v>
      </c>
      <c r="M3" s="9" t="s">
        <v>21</v>
      </c>
      <c r="N3" s="38" t="s">
        <v>22</v>
      </c>
      <c r="O3" s="39" t="s">
        <v>23</v>
      </c>
      <c r="P3" s="57" t="s">
        <v>34</v>
      </c>
      <c r="Q3" s="9" t="s">
        <v>36</v>
      </c>
      <c r="R3" s="58" t="s">
        <v>35</v>
      </c>
      <c r="S3" s="12" t="s">
        <v>37</v>
      </c>
      <c r="T3" s="9" t="s">
        <v>38</v>
      </c>
      <c r="U3" s="58" t="s">
        <v>39</v>
      </c>
      <c r="V3" s="58" t="s">
        <v>60</v>
      </c>
    </row>
    <row r="4" spans="2:26">
      <c r="B4" s="3" t="s">
        <v>10</v>
      </c>
      <c r="C4" s="22"/>
      <c r="D4" s="17"/>
      <c r="E4" s="17"/>
      <c r="F4" s="17"/>
      <c r="G4" s="26"/>
      <c r="H4" s="3"/>
      <c r="K4" s="3" t="s">
        <v>12</v>
      </c>
      <c r="L4" s="56">
        <v>0.61100000000000065</v>
      </c>
      <c r="M4" s="6">
        <v>0.42300000000000004</v>
      </c>
      <c r="N4" s="40">
        <f>$M4/$L4</f>
        <v>0.69230769230769162</v>
      </c>
      <c r="O4" s="41">
        <f>$M4/$L4</f>
        <v>0.69230769230769162</v>
      </c>
      <c r="P4" s="56">
        <v>42.97</v>
      </c>
      <c r="Q4" s="6">
        <v>5.86</v>
      </c>
      <c r="R4" s="29">
        <v>1.74</v>
      </c>
      <c r="S4" s="60">
        <f>$M4*1000*P4/100</f>
        <v>181.76310000000001</v>
      </c>
      <c r="T4" s="61">
        <f t="shared" ref="T4:U15" si="0">$M4*1000*Q4/100</f>
        <v>24.787800000000008</v>
      </c>
      <c r="U4" s="62">
        <f t="shared" si="0"/>
        <v>7.3602000000000007</v>
      </c>
      <c r="V4" s="62">
        <f>S4/U4</f>
        <v>24.695402298850574</v>
      </c>
    </row>
    <row r="5" spans="2:26">
      <c r="B5" s="4" t="s">
        <v>1</v>
      </c>
      <c r="C5" s="14">
        <v>777</v>
      </c>
      <c r="D5" s="1">
        <v>771</v>
      </c>
      <c r="E5" s="1">
        <v>712</v>
      </c>
      <c r="F5" s="1">
        <v>806</v>
      </c>
      <c r="G5" s="2">
        <v>730</v>
      </c>
      <c r="H5" s="4"/>
      <c r="K5" s="4" t="s">
        <v>13</v>
      </c>
      <c r="L5" s="54"/>
      <c r="M5" s="1"/>
      <c r="N5" s="36"/>
      <c r="O5" s="42"/>
      <c r="P5" s="54"/>
      <c r="Q5" s="1"/>
      <c r="R5" s="19"/>
      <c r="S5" s="63"/>
      <c r="T5" s="59"/>
      <c r="U5" s="64"/>
      <c r="V5" s="64"/>
    </row>
    <row r="6" spans="2:26">
      <c r="B6" s="4" t="s">
        <v>31</v>
      </c>
      <c r="C6" s="14">
        <v>768</v>
      </c>
      <c r="D6" s="1">
        <v>756</v>
      </c>
      <c r="E6" s="1">
        <v>671</v>
      </c>
      <c r="F6" s="1">
        <v>778</v>
      </c>
      <c r="G6" s="2">
        <v>757</v>
      </c>
      <c r="H6" s="4"/>
      <c r="K6" s="4" t="s">
        <v>14</v>
      </c>
      <c r="L6" s="54"/>
      <c r="M6" s="1"/>
      <c r="N6" s="36"/>
      <c r="O6" s="42"/>
      <c r="P6" s="54"/>
      <c r="Q6" s="1"/>
      <c r="R6" s="19"/>
      <c r="S6" s="63"/>
      <c r="T6" s="59"/>
      <c r="U6" s="64"/>
      <c r="V6" s="64"/>
    </row>
    <row r="7" spans="2:26">
      <c r="B7" s="4" t="s">
        <v>2</v>
      </c>
      <c r="C7" s="14">
        <v>5</v>
      </c>
      <c r="D7" s="1">
        <v>1</v>
      </c>
      <c r="E7" s="1">
        <v>9</v>
      </c>
      <c r="F7" s="1">
        <v>8</v>
      </c>
      <c r="G7" s="2">
        <v>7</v>
      </c>
      <c r="H7" s="4"/>
      <c r="K7" s="4" t="s">
        <v>15</v>
      </c>
      <c r="L7" s="54"/>
      <c r="M7" s="1"/>
      <c r="N7" s="36"/>
      <c r="O7" s="42"/>
      <c r="P7" s="54"/>
      <c r="Q7" s="1"/>
      <c r="R7" s="19"/>
      <c r="S7" s="63"/>
      <c r="T7" s="59"/>
      <c r="U7" s="64"/>
      <c r="V7" s="64"/>
    </row>
    <row r="8" spans="2:26">
      <c r="B8" s="4" t="s">
        <v>26</v>
      </c>
      <c r="C8" s="14"/>
      <c r="D8" s="1"/>
      <c r="E8" s="1"/>
      <c r="F8" s="1"/>
      <c r="G8" s="2"/>
      <c r="H8" s="4"/>
      <c r="K8" s="4" t="s">
        <v>16</v>
      </c>
      <c r="L8" s="54"/>
      <c r="M8" s="1"/>
      <c r="N8" s="36"/>
      <c r="O8" s="42"/>
      <c r="P8" s="54"/>
      <c r="Q8" s="1"/>
      <c r="R8" s="19"/>
      <c r="S8" s="63"/>
      <c r="T8" s="59"/>
      <c r="U8" s="64"/>
      <c r="V8" s="64"/>
    </row>
    <row r="9" spans="2:26">
      <c r="B9" s="4" t="s">
        <v>3</v>
      </c>
      <c r="C9" s="14">
        <v>1</v>
      </c>
      <c r="D9" s="1">
        <v>1</v>
      </c>
      <c r="E9" s="1">
        <v>1</v>
      </c>
      <c r="F9" s="1">
        <v>1</v>
      </c>
      <c r="G9" s="2">
        <v>1</v>
      </c>
      <c r="H9" s="4"/>
      <c r="K9" s="4" t="s">
        <v>17</v>
      </c>
      <c r="L9" s="54">
        <v>2.0259999999999989</v>
      </c>
      <c r="M9" s="1">
        <v>0.72000000000000064</v>
      </c>
      <c r="N9" s="36">
        <f t="shared" ref="N9:O16" si="1">$M9/$L9</f>
        <v>0.35538005923001037</v>
      </c>
      <c r="O9" s="42">
        <f t="shared" si="1"/>
        <v>0.35538005923001037</v>
      </c>
      <c r="P9" s="54">
        <v>43.39</v>
      </c>
      <c r="Q9" s="1">
        <v>5.81</v>
      </c>
      <c r="R9" s="19">
        <v>0.63</v>
      </c>
      <c r="S9" s="63">
        <f t="shared" ref="S9:S15" si="2">$M9*1000*P9/100</f>
        <v>312.4080000000003</v>
      </c>
      <c r="T9" s="59">
        <f t="shared" si="0"/>
        <v>41.832000000000036</v>
      </c>
      <c r="U9" s="64">
        <f t="shared" si="0"/>
        <v>4.536000000000004</v>
      </c>
      <c r="V9" s="64">
        <f t="shared" ref="V9:V16" si="3">S9/U9</f>
        <v>68.873015873015873</v>
      </c>
    </row>
    <row r="10" spans="2:26">
      <c r="B10" s="4" t="s">
        <v>58</v>
      </c>
      <c r="C10" s="14">
        <f>SUM(C35:C39)/100</f>
        <v>0</v>
      </c>
      <c r="D10" s="14">
        <f>SUM(D35:D39)/100</f>
        <v>0</v>
      </c>
      <c r="E10" s="14">
        <f>SUM(E35:E39)/100</f>
        <v>0</v>
      </c>
      <c r="F10" s="14">
        <f>SUM(F35:F39)/100</f>
        <v>0</v>
      </c>
      <c r="G10" s="14">
        <f>SUM(G35:G39)/100</f>
        <v>0</v>
      </c>
      <c r="H10" s="4"/>
      <c r="K10" s="4" t="s">
        <v>18</v>
      </c>
      <c r="L10" s="54">
        <v>17.119999999999997</v>
      </c>
      <c r="M10" s="1">
        <v>4.7159999999999993</v>
      </c>
      <c r="N10" s="36">
        <f t="shared" si="1"/>
        <v>0.2754672897196262</v>
      </c>
      <c r="O10" s="42">
        <f t="shared" si="1"/>
        <v>0.2754672897196262</v>
      </c>
      <c r="P10" s="54">
        <v>43.68</v>
      </c>
      <c r="Q10" s="1">
        <v>5.67</v>
      </c>
      <c r="R10" s="19">
        <v>0.47</v>
      </c>
      <c r="S10" s="63">
        <f t="shared" si="2"/>
        <v>2059.9487999999997</v>
      </c>
      <c r="T10" s="59">
        <f t="shared" si="0"/>
        <v>267.39719999999994</v>
      </c>
      <c r="U10" s="64">
        <f t="shared" si="0"/>
        <v>22.165199999999995</v>
      </c>
      <c r="V10" s="64">
        <f t="shared" si="3"/>
        <v>92.936170212765958</v>
      </c>
    </row>
    <row r="11" spans="2:26" ht="19.5" thickBot="1">
      <c r="B11" s="4" t="s">
        <v>4</v>
      </c>
      <c r="C11" s="14">
        <v>103</v>
      </c>
      <c r="D11" s="1">
        <v>121</v>
      </c>
      <c r="E11" s="1">
        <v>105</v>
      </c>
      <c r="F11" s="1">
        <v>106</v>
      </c>
      <c r="G11" s="2">
        <v>114</v>
      </c>
      <c r="H11" s="4"/>
      <c r="K11" s="5" t="s">
        <v>19</v>
      </c>
      <c r="L11" s="55">
        <v>13.181999999999999</v>
      </c>
      <c r="M11" s="20">
        <v>5.2569999999999997</v>
      </c>
      <c r="N11" s="43">
        <f t="shared" si="1"/>
        <v>0.39880139584281599</v>
      </c>
      <c r="O11" s="44">
        <f t="shared" si="1"/>
        <v>0.39880139584281599</v>
      </c>
      <c r="P11" s="55">
        <v>43.56</v>
      </c>
      <c r="Q11" s="20">
        <v>6.44</v>
      </c>
      <c r="R11" s="21">
        <v>1.52</v>
      </c>
      <c r="S11" s="65">
        <f t="shared" si="2"/>
        <v>2289.9492</v>
      </c>
      <c r="T11" s="66">
        <f t="shared" si="0"/>
        <v>338.55080000000004</v>
      </c>
      <c r="U11" s="67">
        <f t="shared" si="0"/>
        <v>79.906400000000005</v>
      </c>
      <c r="V11" s="67">
        <f t="shared" si="3"/>
        <v>28.657894736842103</v>
      </c>
    </row>
    <row r="12" spans="2:26" ht="19.5" thickBot="1">
      <c r="B12" s="5"/>
      <c r="C12" s="46"/>
      <c r="D12" s="47"/>
      <c r="E12" s="47"/>
      <c r="F12" s="47"/>
      <c r="G12" s="27"/>
      <c r="H12" s="5"/>
      <c r="J12" t="s">
        <v>53</v>
      </c>
      <c r="K12" s="3" t="s">
        <v>45</v>
      </c>
      <c r="L12" s="54">
        <v>5.3360000000000012</v>
      </c>
      <c r="M12" s="1">
        <v>2.2509999999999994</v>
      </c>
      <c r="N12" s="36">
        <f t="shared" si="1"/>
        <v>0.42185157421289338</v>
      </c>
      <c r="O12" s="42">
        <f t="shared" si="1"/>
        <v>0.42185157421289338</v>
      </c>
      <c r="P12" s="54">
        <v>43.48</v>
      </c>
      <c r="Q12" s="1">
        <v>6.72</v>
      </c>
      <c r="R12" s="19">
        <v>1.28</v>
      </c>
      <c r="S12" s="63">
        <f t="shared" si="2"/>
        <v>978.73479999999972</v>
      </c>
      <c r="T12" s="59">
        <f t="shared" si="0"/>
        <v>151.26719999999995</v>
      </c>
      <c r="U12" s="64">
        <f t="shared" si="0"/>
        <v>28.812799999999992</v>
      </c>
      <c r="V12" s="64">
        <f t="shared" si="3"/>
        <v>33.96875</v>
      </c>
      <c r="X12" s="98"/>
      <c r="Y12" s="98"/>
      <c r="Z12" s="98"/>
    </row>
    <row r="13" spans="2:26" ht="19.5" thickBot="1">
      <c r="J13" t="s">
        <v>53</v>
      </c>
      <c r="K13" s="4" t="s">
        <v>46</v>
      </c>
      <c r="L13" s="54">
        <v>1.7070000000000007</v>
      </c>
      <c r="M13" s="1">
        <v>0.84999999999999964</v>
      </c>
      <c r="N13" s="36">
        <f t="shared" si="1"/>
        <v>0.49794961921499664</v>
      </c>
      <c r="O13" s="42">
        <f t="shared" si="1"/>
        <v>0.49794961921499664</v>
      </c>
      <c r="P13" s="54">
        <v>41.5</v>
      </c>
      <c r="Q13" s="1">
        <v>6.06</v>
      </c>
      <c r="R13" s="19">
        <v>0.86</v>
      </c>
      <c r="S13" s="63">
        <f t="shared" si="2"/>
        <v>352.74999999999983</v>
      </c>
      <c r="T13" s="59">
        <f t="shared" si="0"/>
        <v>51.50999999999997</v>
      </c>
      <c r="U13" s="64">
        <f t="shared" si="0"/>
        <v>7.3099999999999969</v>
      </c>
      <c r="V13" s="64">
        <f t="shared" si="3"/>
        <v>48.255813953488371</v>
      </c>
    </row>
    <row r="14" spans="2:26" ht="19.5" thickBot="1">
      <c r="B14" s="11"/>
      <c r="C14" s="12" t="s">
        <v>0</v>
      </c>
      <c r="D14" s="9" t="s">
        <v>5</v>
      </c>
      <c r="E14" s="9" t="s">
        <v>6</v>
      </c>
      <c r="F14" s="9" t="s">
        <v>7</v>
      </c>
      <c r="G14" s="10" t="s">
        <v>8</v>
      </c>
      <c r="H14" s="11" t="s">
        <v>28</v>
      </c>
      <c r="J14" t="s">
        <v>53</v>
      </c>
      <c r="K14" s="5" t="s">
        <v>47</v>
      </c>
      <c r="L14" s="55">
        <v>0.58499999999999996</v>
      </c>
      <c r="M14" s="20">
        <v>0.22999999999999954</v>
      </c>
      <c r="N14" s="43">
        <f t="shared" si="1"/>
        <v>0.39316239316239238</v>
      </c>
      <c r="O14" s="44">
        <f t="shared" si="1"/>
        <v>0.39316239316239238</v>
      </c>
      <c r="P14" s="55">
        <v>44.32</v>
      </c>
      <c r="Q14" s="20">
        <v>6.4</v>
      </c>
      <c r="R14" s="21">
        <v>0.91</v>
      </c>
      <c r="S14" s="65">
        <f t="shared" si="2"/>
        <v>101.93599999999981</v>
      </c>
      <c r="T14" s="66">
        <f t="shared" si="0"/>
        <v>14.719999999999972</v>
      </c>
      <c r="U14" s="67">
        <f t="shared" si="0"/>
        <v>2.092999999999996</v>
      </c>
      <c r="V14" s="67">
        <f t="shared" si="3"/>
        <v>48.703296703296708</v>
      </c>
    </row>
    <row r="15" spans="2:26" ht="19.5" thickBot="1">
      <c r="B15" s="3" t="s">
        <v>50</v>
      </c>
      <c r="C15" s="22">
        <v>20</v>
      </c>
      <c r="D15" s="17">
        <v>21</v>
      </c>
      <c r="E15" s="17">
        <v>21</v>
      </c>
      <c r="F15" s="17">
        <v>20</v>
      </c>
      <c r="G15" s="26">
        <v>21</v>
      </c>
      <c r="H15" s="3">
        <f>SUM(C15:G15)</f>
        <v>103</v>
      </c>
      <c r="J15" t="s">
        <v>56</v>
      </c>
      <c r="K15" s="4" t="s">
        <v>54</v>
      </c>
      <c r="L15" s="55">
        <v>31.382000000000001</v>
      </c>
      <c r="M15" s="20">
        <v>12.355</v>
      </c>
      <c r="N15" s="43">
        <f t="shared" si="1"/>
        <v>0.39369702377158883</v>
      </c>
      <c r="O15" s="44">
        <f t="shared" si="1"/>
        <v>0.39369702377158883</v>
      </c>
      <c r="P15" s="55">
        <v>43.88</v>
      </c>
      <c r="Q15" s="20">
        <v>6.68</v>
      </c>
      <c r="R15" s="21">
        <v>1.58</v>
      </c>
      <c r="S15" s="65">
        <f t="shared" si="2"/>
        <v>5421.3739999999998</v>
      </c>
      <c r="T15" s="66">
        <f t="shared" si="0"/>
        <v>825.31399999999996</v>
      </c>
      <c r="U15" s="67">
        <f t="shared" si="0"/>
        <v>195.209</v>
      </c>
      <c r="V15" s="67">
        <f t="shared" si="3"/>
        <v>27.772151898734176</v>
      </c>
    </row>
    <row r="16" spans="2:26" ht="19.5" thickBot="1">
      <c r="B16" s="4" t="s">
        <v>27</v>
      </c>
      <c r="C16" s="14"/>
      <c r="D16" s="1"/>
      <c r="E16" s="1"/>
      <c r="F16" s="1"/>
      <c r="G16" s="2"/>
      <c r="H16" s="4">
        <f>M11</f>
        <v>5.2569999999999997</v>
      </c>
      <c r="J16" t="s">
        <v>57</v>
      </c>
      <c r="K16" s="4" t="s">
        <v>55</v>
      </c>
      <c r="L16" s="23">
        <v>23.731000000000002</v>
      </c>
      <c r="M16" s="20">
        <v>8.9819999999999993</v>
      </c>
      <c r="N16" s="43">
        <f t="shared" si="1"/>
        <v>0.37849226749820902</v>
      </c>
      <c r="O16" s="44">
        <f t="shared" si="1"/>
        <v>0.37849226749820902</v>
      </c>
      <c r="P16" s="55">
        <v>43.34</v>
      </c>
      <c r="Q16" s="20">
        <v>6.49</v>
      </c>
      <c r="R16" s="21">
        <v>1.53</v>
      </c>
      <c r="S16" s="65">
        <f>$M16*1000*P16/100</f>
        <v>3892.7988</v>
      </c>
      <c r="T16" s="66">
        <f>$M16*1000*Q16/100</f>
        <v>582.93179999999995</v>
      </c>
      <c r="U16" s="67">
        <f>$M16*1000*R16/100</f>
        <v>137.4246</v>
      </c>
      <c r="V16" s="67">
        <f t="shared" si="3"/>
        <v>28.326797385620914</v>
      </c>
    </row>
    <row r="17" spans="1:8" ht="19.5" thickBot="1">
      <c r="B17" s="5" t="s">
        <v>25</v>
      </c>
      <c r="C17" s="46"/>
      <c r="D17" s="47"/>
      <c r="E17" s="47"/>
      <c r="F17" s="47"/>
      <c r="G17" s="27"/>
      <c r="H17" s="5"/>
    </row>
    <row r="18" spans="1:8" ht="19.5" thickBot="1"/>
    <row r="19" spans="1:8" ht="19.5" thickBot="1">
      <c r="C19" s="15" t="s">
        <v>0</v>
      </c>
      <c r="D19" s="16" t="s">
        <v>5</v>
      </c>
      <c r="E19" s="16" t="s">
        <v>6</v>
      </c>
      <c r="F19" s="16" t="s">
        <v>7</v>
      </c>
      <c r="G19" s="16" t="s">
        <v>8</v>
      </c>
      <c r="H19" s="28" t="s">
        <v>9</v>
      </c>
    </row>
    <row r="20" spans="1:8">
      <c r="A20" s="88" t="s">
        <v>40</v>
      </c>
      <c r="B20" s="18" t="s">
        <v>12</v>
      </c>
      <c r="C20" s="22">
        <v>174</v>
      </c>
      <c r="D20" s="17">
        <v>212</v>
      </c>
      <c r="E20" s="17">
        <v>173</v>
      </c>
      <c r="F20" s="17">
        <v>233</v>
      </c>
      <c r="G20" s="26">
        <v>177</v>
      </c>
      <c r="H20" s="3"/>
    </row>
    <row r="21" spans="1:8">
      <c r="A21" s="89"/>
      <c r="B21" s="19" t="s">
        <v>13</v>
      </c>
      <c r="C21" s="14"/>
      <c r="D21" s="1"/>
      <c r="E21" s="1"/>
      <c r="F21" s="1"/>
      <c r="G21" s="2"/>
      <c r="H21" s="4"/>
    </row>
    <row r="22" spans="1:8">
      <c r="A22" s="89"/>
      <c r="B22" s="19" t="s">
        <v>14</v>
      </c>
      <c r="C22" s="14"/>
      <c r="D22" s="1"/>
      <c r="E22" s="1"/>
      <c r="F22" s="1"/>
      <c r="G22" s="2"/>
      <c r="H22" s="4"/>
    </row>
    <row r="23" spans="1:8">
      <c r="A23" s="89"/>
      <c r="B23" s="19" t="s">
        <v>15</v>
      </c>
      <c r="C23" s="14"/>
      <c r="D23" s="1"/>
      <c r="E23" s="1"/>
      <c r="F23" s="1"/>
      <c r="G23" s="2"/>
      <c r="H23" s="4"/>
    </row>
    <row r="24" spans="1:8" ht="19.5" thickBot="1">
      <c r="A24" s="90"/>
      <c r="B24" s="21" t="s">
        <v>16</v>
      </c>
      <c r="C24" s="23"/>
      <c r="D24" s="20"/>
      <c r="E24" s="20"/>
      <c r="F24" s="20"/>
      <c r="G24" s="27"/>
      <c r="H24" s="5"/>
    </row>
    <row r="25" spans="1:8">
      <c r="A25" s="91" t="s">
        <v>41</v>
      </c>
      <c r="B25" s="29" t="s">
        <v>12</v>
      </c>
      <c r="C25" s="13">
        <v>11</v>
      </c>
      <c r="D25" s="6">
        <v>15</v>
      </c>
      <c r="E25" s="6">
        <v>14</v>
      </c>
      <c r="F25" s="6">
        <v>14</v>
      </c>
      <c r="G25" s="7">
        <v>12</v>
      </c>
      <c r="H25" s="8"/>
    </row>
    <row r="26" spans="1:8">
      <c r="A26" s="89"/>
      <c r="B26" s="19" t="s">
        <v>13</v>
      </c>
      <c r="C26" s="14"/>
      <c r="D26" s="1"/>
      <c r="E26" s="1"/>
      <c r="F26" s="1"/>
      <c r="G26" s="2"/>
      <c r="H26" s="4"/>
    </row>
    <row r="27" spans="1:8">
      <c r="A27" s="89"/>
      <c r="B27" s="19" t="s">
        <v>14</v>
      </c>
      <c r="C27" s="14"/>
      <c r="D27" s="1"/>
      <c r="E27" s="1"/>
      <c r="F27" s="1"/>
      <c r="G27" s="2"/>
      <c r="H27" s="4"/>
    </row>
    <row r="28" spans="1:8">
      <c r="A28" s="89"/>
      <c r="B28" s="19" t="s">
        <v>15</v>
      </c>
      <c r="C28" s="14"/>
      <c r="D28" s="1"/>
      <c r="E28" s="1"/>
      <c r="F28" s="1"/>
      <c r="G28" s="2"/>
      <c r="H28" s="4"/>
    </row>
    <row r="29" spans="1:8" ht="19.5" thickBot="1">
      <c r="A29" s="92"/>
      <c r="B29" s="30" t="s">
        <v>16</v>
      </c>
      <c r="C29" s="31"/>
      <c r="D29" s="32"/>
      <c r="E29" s="32"/>
      <c r="F29" s="32"/>
      <c r="G29" s="33"/>
      <c r="H29" s="34"/>
    </row>
    <row r="30" spans="1:8" ht="18.75" customHeight="1">
      <c r="A30" s="88" t="s">
        <v>43</v>
      </c>
      <c r="B30" s="18" t="s">
        <v>12</v>
      </c>
      <c r="C30" s="22">
        <f>C20*C25</f>
        <v>1914</v>
      </c>
      <c r="D30" s="22">
        <f t="shared" ref="D30:G33" si="4">D20*D25</f>
        <v>3180</v>
      </c>
      <c r="E30" s="22">
        <f t="shared" si="4"/>
        <v>2422</v>
      </c>
      <c r="F30" s="22">
        <f t="shared" si="4"/>
        <v>3262</v>
      </c>
      <c r="G30" s="22">
        <f t="shared" si="4"/>
        <v>2124</v>
      </c>
      <c r="H30" s="3"/>
    </row>
    <row r="31" spans="1:8">
      <c r="A31" s="89"/>
      <c r="B31" s="19" t="s">
        <v>13</v>
      </c>
      <c r="C31" s="14">
        <f>C21*C26</f>
        <v>0</v>
      </c>
      <c r="D31" s="1">
        <f t="shared" si="4"/>
        <v>0</v>
      </c>
      <c r="E31" s="1">
        <f t="shared" si="4"/>
        <v>0</v>
      </c>
      <c r="F31" s="1">
        <f t="shared" si="4"/>
        <v>0</v>
      </c>
      <c r="G31" s="2">
        <f t="shared" si="4"/>
        <v>0</v>
      </c>
      <c r="H31" s="4"/>
    </row>
    <row r="32" spans="1:8">
      <c r="A32" s="89"/>
      <c r="B32" s="19" t="s">
        <v>14</v>
      </c>
      <c r="C32" s="14">
        <f>C22*C27</f>
        <v>0</v>
      </c>
      <c r="D32" s="1">
        <f t="shared" si="4"/>
        <v>0</v>
      </c>
      <c r="E32" s="1">
        <f t="shared" si="4"/>
        <v>0</v>
      </c>
      <c r="F32" s="1">
        <f t="shared" si="4"/>
        <v>0</v>
      </c>
      <c r="G32" s="2">
        <f t="shared" si="4"/>
        <v>0</v>
      </c>
      <c r="H32" s="4"/>
    </row>
    <row r="33" spans="1:8">
      <c r="A33" s="89"/>
      <c r="B33" s="19" t="s">
        <v>15</v>
      </c>
      <c r="C33" s="14"/>
      <c r="D33" s="1"/>
      <c r="E33" s="1"/>
      <c r="F33" s="1"/>
      <c r="G33" s="2">
        <f t="shared" si="4"/>
        <v>0</v>
      </c>
      <c r="H33" s="4"/>
    </row>
    <row r="34" spans="1:8" ht="19.5" thickBot="1">
      <c r="A34" s="90"/>
      <c r="B34" s="21" t="s">
        <v>16</v>
      </c>
      <c r="C34" s="23"/>
      <c r="D34" s="20"/>
      <c r="E34" s="20"/>
      <c r="F34" s="20"/>
      <c r="G34" s="27"/>
      <c r="H34" s="5"/>
    </row>
    <row r="35" spans="1:8" ht="18.75" customHeight="1">
      <c r="A35" s="88" t="s">
        <v>42</v>
      </c>
      <c r="B35" s="18" t="s">
        <v>12</v>
      </c>
      <c r="C35" s="22"/>
      <c r="D35" s="17"/>
      <c r="E35" s="17"/>
      <c r="F35" s="17"/>
      <c r="G35" s="26"/>
      <c r="H35" s="3"/>
    </row>
    <row r="36" spans="1:8">
      <c r="A36" s="89"/>
      <c r="B36" s="19" t="s">
        <v>13</v>
      </c>
      <c r="C36" s="14"/>
      <c r="D36" s="1"/>
      <c r="E36" s="1"/>
      <c r="F36" s="1"/>
      <c r="G36" s="2"/>
      <c r="H36" s="4"/>
    </row>
    <row r="37" spans="1:8">
      <c r="A37" s="89"/>
      <c r="B37" s="19" t="s">
        <v>14</v>
      </c>
      <c r="C37" s="14"/>
      <c r="D37" s="1"/>
      <c r="E37" s="1"/>
      <c r="F37" s="1"/>
      <c r="G37" s="2"/>
      <c r="H37" s="4"/>
    </row>
    <row r="38" spans="1:8">
      <c r="A38" s="89"/>
      <c r="B38" s="19" t="s">
        <v>15</v>
      </c>
      <c r="C38" s="14"/>
      <c r="D38" s="1"/>
      <c r="E38" s="1"/>
      <c r="F38" s="1"/>
      <c r="G38" s="2"/>
      <c r="H38" s="4"/>
    </row>
    <row r="39" spans="1:8" ht="19.5" thickBot="1">
      <c r="A39" s="90"/>
      <c r="B39" s="21" t="s">
        <v>16</v>
      </c>
      <c r="C39" s="23"/>
      <c r="D39" s="20"/>
      <c r="E39" s="20"/>
      <c r="F39" s="20"/>
      <c r="G39" s="27"/>
      <c r="H39" s="5"/>
    </row>
    <row r="40" spans="1:8" ht="18.75" customHeight="1">
      <c r="A40" s="88" t="s">
        <v>32</v>
      </c>
      <c r="B40" s="18" t="s">
        <v>12</v>
      </c>
      <c r="C40" s="22"/>
      <c r="D40" s="17"/>
      <c r="E40" s="17"/>
      <c r="F40" s="17"/>
      <c r="G40" s="26"/>
      <c r="H40" s="3"/>
    </row>
    <row r="41" spans="1:8">
      <c r="A41" s="89"/>
      <c r="B41" s="19" t="s">
        <v>13</v>
      </c>
      <c r="C41" s="14"/>
      <c r="D41" s="1"/>
      <c r="E41" s="1"/>
      <c r="F41" s="1"/>
      <c r="G41" s="2"/>
      <c r="H41" s="4"/>
    </row>
    <row r="42" spans="1:8">
      <c r="A42" s="89"/>
      <c r="B42" s="19" t="s">
        <v>14</v>
      </c>
      <c r="C42" s="14"/>
      <c r="D42" s="1"/>
      <c r="E42" s="1"/>
      <c r="F42" s="1"/>
      <c r="G42" s="2"/>
      <c r="H42" s="4"/>
    </row>
    <row r="43" spans="1:8">
      <c r="A43" s="89"/>
      <c r="B43" s="19" t="s">
        <v>15</v>
      </c>
      <c r="C43" s="14"/>
      <c r="D43" s="1"/>
      <c r="E43" s="1"/>
      <c r="F43" s="1"/>
      <c r="G43" s="2"/>
      <c r="H43" s="4"/>
    </row>
    <row r="44" spans="1:8" ht="19.5" thickBot="1">
      <c r="A44" s="90"/>
      <c r="B44" s="21" t="s">
        <v>16</v>
      </c>
      <c r="C44" s="23"/>
      <c r="D44" s="20"/>
      <c r="E44" s="20"/>
      <c r="F44" s="20"/>
      <c r="G44" s="27"/>
      <c r="H44" s="5"/>
    </row>
    <row r="45" spans="1:8">
      <c r="A45" s="88" t="s">
        <v>33</v>
      </c>
      <c r="B45" s="18" t="s">
        <v>12</v>
      </c>
      <c r="C45" s="22"/>
      <c r="D45" s="17"/>
      <c r="E45" s="17"/>
      <c r="F45" s="17"/>
      <c r="G45" s="26"/>
      <c r="H45" s="3"/>
    </row>
    <row r="46" spans="1:8">
      <c r="A46" s="89"/>
      <c r="B46" s="19" t="s">
        <v>13</v>
      </c>
      <c r="C46" s="14"/>
      <c r="D46" s="1"/>
      <c r="E46" s="1"/>
      <c r="F46" s="1"/>
      <c r="G46" s="2"/>
      <c r="H46" s="4"/>
    </row>
    <row r="47" spans="1:8">
      <c r="A47" s="89"/>
      <c r="B47" s="19" t="s">
        <v>14</v>
      </c>
      <c r="C47" s="14"/>
      <c r="D47" s="1"/>
      <c r="E47" s="1"/>
      <c r="F47" s="1"/>
      <c r="G47" s="2"/>
      <c r="H47" s="4"/>
    </row>
    <row r="48" spans="1:8">
      <c r="A48" s="89"/>
      <c r="B48" s="19" t="s">
        <v>15</v>
      </c>
      <c r="C48" s="14"/>
      <c r="D48" s="1"/>
      <c r="E48" s="1"/>
      <c r="F48" s="1"/>
      <c r="G48" s="2"/>
      <c r="H48" s="4"/>
    </row>
    <row r="49" spans="1:8" ht="19.5" thickBot="1">
      <c r="A49" s="90"/>
      <c r="B49" s="21" t="s">
        <v>16</v>
      </c>
      <c r="C49" s="23"/>
      <c r="D49" s="20"/>
      <c r="E49" s="20"/>
      <c r="F49" s="20"/>
      <c r="G49" s="27"/>
      <c r="H49" s="5"/>
    </row>
    <row r="50" spans="1:8">
      <c r="A50" s="93" t="s">
        <v>24</v>
      </c>
      <c r="B50" s="18" t="s">
        <v>29</v>
      </c>
      <c r="C50" s="22">
        <v>768</v>
      </c>
      <c r="D50" s="17">
        <v>756</v>
      </c>
      <c r="E50" s="17">
        <v>671</v>
      </c>
      <c r="F50" s="17">
        <v>778</v>
      </c>
      <c r="G50" s="18">
        <v>757</v>
      </c>
      <c r="H50" s="3"/>
    </row>
    <row r="51" spans="1:8">
      <c r="A51" s="94"/>
      <c r="B51" s="35">
        <v>1</v>
      </c>
      <c r="C51" s="13">
        <v>469</v>
      </c>
      <c r="D51" s="6">
        <v>403</v>
      </c>
      <c r="E51" s="6">
        <v>414</v>
      </c>
      <c r="F51" s="6">
        <v>412</v>
      </c>
      <c r="G51" s="7">
        <v>415</v>
      </c>
      <c r="H51" s="8"/>
    </row>
    <row r="52" spans="1:8">
      <c r="A52" s="94"/>
      <c r="B52" s="24">
        <v>2</v>
      </c>
      <c r="C52" s="14">
        <v>289</v>
      </c>
      <c r="D52" s="1">
        <v>227</v>
      </c>
      <c r="E52" s="1">
        <v>263</v>
      </c>
      <c r="F52" s="1">
        <v>229</v>
      </c>
      <c r="G52" s="2">
        <v>249</v>
      </c>
      <c r="H52" s="4"/>
    </row>
    <row r="53" spans="1:8">
      <c r="A53" s="94"/>
      <c r="B53" s="24">
        <v>3</v>
      </c>
      <c r="C53" s="14">
        <v>157</v>
      </c>
      <c r="D53" s="1">
        <v>112</v>
      </c>
      <c r="E53" s="1">
        <v>169</v>
      </c>
      <c r="F53" s="1">
        <v>102</v>
      </c>
      <c r="G53" s="2">
        <v>122</v>
      </c>
      <c r="H53" s="4"/>
    </row>
    <row r="54" spans="1:8">
      <c r="A54" s="94"/>
      <c r="B54" s="24">
        <v>4</v>
      </c>
      <c r="C54" s="14">
        <v>79</v>
      </c>
      <c r="D54" s="1">
        <v>31</v>
      </c>
      <c r="E54" s="1">
        <v>74</v>
      </c>
      <c r="F54" s="1"/>
      <c r="G54" s="2"/>
      <c r="H54" s="4"/>
    </row>
    <row r="55" spans="1:8" ht="19.5" thickBot="1">
      <c r="A55" s="95"/>
      <c r="B55" s="25">
        <v>5</v>
      </c>
      <c r="C55" s="23"/>
      <c r="D55" s="20"/>
      <c r="E55" s="20"/>
      <c r="F55" s="20"/>
      <c r="G55" s="27"/>
      <c r="H55" s="5"/>
    </row>
    <row r="56" spans="1:8" ht="18.75" customHeight="1">
      <c r="A56" s="96" t="s">
        <v>30</v>
      </c>
      <c r="B56" s="35">
        <v>1</v>
      </c>
      <c r="C56" s="13">
        <v>602</v>
      </c>
      <c r="D56" s="6">
        <v>559</v>
      </c>
      <c r="E56" s="6">
        <v>542</v>
      </c>
      <c r="F56" s="6">
        <v>576</v>
      </c>
      <c r="G56" s="7">
        <v>553</v>
      </c>
      <c r="H56" s="8"/>
    </row>
    <row r="57" spans="1:8">
      <c r="A57" s="96"/>
      <c r="B57" s="24">
        <v>2</v>
      </c>
      <c r="C57" s="14">
        <v>408</v>
      </c>
      <c r="D57" s="1">
        <v>353</v>
      </c>
      <c r="E57" s="1">
        <v>387</v>
      </c>
      <c r="F57" s="1">
        <v>360</v>
      </c>
      <c r="G57" s="2"/>
      <c r="H57" s="4"/>
    </row>
    <row r="58" spans="1:8">
      <c r="A58" s="96"/>
      <c r="B58" s="24">
        <v>3</v>
      </c>
      <c r="C58" s="14"/>
      <c r="D58" s="1"/>
      <c r="E58" s="1"/>
      <c r="F58" s="1"/>
      <c r="G58" s="2"/>
      <c r="H58" s="4"/>
    </row>
    <row r="59" spans="1:8">
      <c r="A59" s="96"/>
      <c r="B59" s="24">
        <v>4</v>
      </c>
      <c r="C59" s="14"/>
      <c r="D59" s="1"/>
      <c r="E59" s="1"/>
      <c r="F59" s="1"/>
      <c r="G59" s="2"/>
      <c r="H59" s="4"/>
    </row>
    <row r="60" spans="1:8" ht="19.5" thickBot="1">
      <c r="A60" s="97"/>
      <c r="B60" s="25">
        <v>5</v>
      </c>
      <c r="C60" s="23"/>
      <c r="D60" s="20"/>
      <c r="E60" s="20"/>
      <c r="F60" s="20"/>
      <c r="G60" s="27"/>
      <c r="H60" s="5"/>
    </row>
  </sheetData>
  <mergeCells count="8">
    <mergeCell ref="A50:A55"/>
    <mergeCell ref="A56:A60"/>
    <mergeCell ref="A20:A24"/>
    <mergeCell ref="A25:A29"/>
    <mergeCell ref="A30:A34"/>
    <mergeCell ref="A35:A39"/>
    <mergeCell ref="A40:A44"/>
    <mergeCell ref="A45:A49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20240327</vt:lpstr>
      <vt:lpstr>20240401</vt:lpstr>
      <vt:lpstr>20240410</vt:lpstr>
      <vt:lpstr>20240415</vt:lpstr>
      <vt:lpstr>20240422</vt:lpstr>
      <vt:lpstr>20240430</vt:lpstr>
      <vt:lpstr>20240507</vt:lpstr>
      <vt:lpstr>20240514</vt:lpstr>
      <vt:lpstr>20240521</vt:lpstr>
      <vt:lpstr>20240529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加納 多佳留</dc:creator>
  <cp:lastModifiedBy>加納 多佳留</cp:lastModifiedBy>
  <dcterms:created xsi:type="dcterms:W3CDTF">2024-04-03T23:54:16Z</dcterms:created>
  <dcterms:modified xsi:type="dcterms:W3CDTF">2024-06-18T07:56:38Z</dcterms:modified>
</cp:coreProperties>
</file>