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Зима 2018-2019\"/>
    </mc:Choice>
  </mc:AlternateContent>
  <xr:revisionPtr revIDLastSave="0" documentId="13_ncr:1_{25A8DBE4-3D07-49A1-A995-205091AB9DD2}" xr6:coauthVersionLast="37" xr6:coauthVersionMax="37" xr10:uidLastSave="{00000000-0000-0000-0000-000000000000}"/>
  <bookViews>
    <workbookView xWindow="120" yWindow="225" windowWidth="9405" windowHeight="4320" tabRatio="805" firstSheet="1" activeTab="1" xr2:uid="{00000000-000D-0000-FFFF-FFFF00000000}"/>
  </bookViews>
  <sheets>
    <sheet name="xxxxxx" sheetId="1" state="veryHidden" r:id="rId1"/>
    <sheet name="Основен" sheetId="2" r:id="rId2"/>
    <sheet name="Справочен" sheetId="3" r:id="rId3"/>
    <sheet name="Абонамент" sheetId="15" r:id="rId4"/>
    <sheet name="База" sheetId="20" r:id="rId5"/>
    <sheet name="PivotTable" sheetId="22" r:id="rId6"/>
  </sheets>
  <definedNames>
    <definedName name="_xlnm._FilterDatabase" localSheetId="1" hidden="1">Основен!$A$3:$M$22</definedName>
    <definedName name="_xlnm._FilterDatabase" localSheetId="2" hidden="1">Справочен!$B$3:$G$19</definedName>
    <definedName name="_xlnm.Criteria" localSheetId="1">Основен!$A$30:$M$32</definedName>
    <definedName name="_xlnm.Extract" localSheetId="1">Основен!$A$98:$M$98</definedName>
  </definedNames>
  <calcPr calcId="162913" concurrentCalc="0"/>
  <pivotCaches>
    <pivotCache cacheId="4" r:id="rId7"/>
  </pivotCaches>
</workbook>
</file>

<file path=xl/calcChain.xml><?xml version="1.0" encoding="utf-8"?>
<calcChain xmlns="http://schemas.openxmlformats.org/spreadsheetml/2006/main">
  <c r="B7" i="20" l="1"/>
  <c r="B10" i="20"/>
  <c r="B12" i="20"/>
  <c r="B17" i="20"/>
  <c r="B20" i="20"/>
  <c r="B23" i="20"/>
  <c r="B25" i="20"/>
  <c r="B28" i="20"/>
  <c r="B30" i="20"/>
  <c r="B32" i="20"/>
  <c r="B37" i="20"/>
  <c r="B35" i="20"/>
  <c r="H13" i="20"/>
  <c r="H26" i="20"/>
  <c r="H38" i="20"/>
  <c r="H36" i="20"/>
  <c r="Q4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Q6" i="2"/>
  <c r="D9" i="2"/>
  <c r="D10" i="2"/>
  <c r="D11" i="2"/>
  <c r="D4" i="2"/>
  <c r="D12" i="2"/>
  <c r="D13" i="2"/>
  <c r="D5" i="2"/>
  <c r="D14" i="2"/>
  <c r="D15" i="2"/>
  <c r="D17" i="2"/>
  <c r="D16" i="2"/>
  <c r="D18" i="2"/>
  <c r="D19" i="2"/>
  <c r="D20" i="2"/>
  <c r="D21" i="2"/>
  <c r="D6" i="2"/>
  <c r="D22" i="2"/>
  <c r="D7" i="2"/>
  <c r="D8" i="2"/>
  <c r="M27" i="2"/>
  <c r="M26" i="2"/>
  <c r="M25" i="2"/>
  <c r="M24" i="2"/>
  <c r="C10" i="2"/>
  <c r="C11" i="2"/>
  <c r="C4" i="2"/>
  <c r="C12" i="2"/>
  <c r="C13" i="2"/>
  <c r="C5" i="2"/>
  <c r="C14" i="2"/>
  <c r="C15" i="2"/>
  <c r="C17" i="2"/>
  <c r="C16" i="2"/>
  <c r="C18" i="2"/>
  <c r="C19" i="2"/>
  <c r="C20" i="2"/>
  <c r="C21" i="2"/>
  <c r="C6" i="2"/>
  <c r="C22" i="2"/>
  <c r="C7" i="2"/>
  <c r="C8" i="2"/>
  <c r="C9" i="2"/>
  <c r="F11" i="3"/>
  <c r="F20" i="3"/>
  <c r="B4" i="2"/>
  <c r="F19" i="3"/>
  <c r="F22" i="3"/>
  <c r="B8" i="2"/>
  <c r="F16" i="3"/>
  <c r="B13" i="2"/>
  <c r="F18" i="3"/>
  <c r="F14" i="3"/>
  <c r="B21" i="2"/>
  <c r="F13" i="3"/>
  <c r="B20" i="2"/>
  <c r="F4" i="3"/>
  <c r="F17" i="3"/>
  <c r="B6" i="2"/>
  <c r="F10" i="3"/>
  <c r="F5" i="3"/>
  <c r="B17" i="2"/>
  <c r="F12" i="3"/>
  <c r="F21" i="3"/>
  <c r="B7" i="2"/>
  <c r="B14" i="2"/>
  <c r="F6" i="3"/>
  <c r="B11" i="2"/>
  <c r="F7" i="3"/>
  <c r="B18" i="2"/>
  <c r="F8" i="3"/>
  <c r="F9" i="3"/>
  <c r="B9" i="2"/>
  <c r="B12" i="2"/>
  <c r="B16" i="2"/>
  <c r="B15" i="2"/>
  <c r="F15" i="3"/>
  <c r="B19" i="2"/>
  <c r="B22" i="2"/>
  <c r="B5" i="2"/>
  <c r="B10" i="2"/>
  <c r="B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WJ</author>
  </authors>
  <commentList>
    <comment ref="B3" authorId="0" shapeId="0" xr:uid="{00000000-0006-0000-0100-000001000000}">
      <text>
        <r>
          <rPr>
            <sz val="8"/>
            <color indexed="81"/>
            <rFont val="Arial"/>
            <family val="2"/>
            <charset val="204"/>
          </rPr>
          <t>по № на телефон с Vlookup от лист "Справочен"</t>
        </r>
      </text>
    </comment>
    <comment ref="I3" authorId="0" shapeId="0" xr:uid="{00000000-0006-0000-0100-000002000000}">
      <text>
        <r>
          <rPr>
            <sz val="8"/>
            <color indexed="81"/>
            <rFont val="Arial"/>
            <family val="2"/>
            <charset val="204"/>
          </rPr>
          <t>Ако реализираният трафик е по-голям от абонирания трафик се изчислява:
Реализиран трафик - Абониран трафик</t>
        </r>
        <r>
          <rPr>
            <b/>
            <sz val="8"/>
            <color indexed="81"/>
            <rFont val="Arial"/>
            <family val="2"/>
            <charset val="204"/>
          </rPr>
          <t xml:space="preserve">;
</t>
        </r>
        <r>
          <rPr>
            <sz val="8"/>
            <color indexed="81"/>
            <rFont val="Arial"/>
            <family val="2"/>
            <charset val="204"/>
          </rPr>
          <t>в противен случай се записва 0.</t>
        </r>
      </text>
    </comment>
    <comment ref="J3" authorId="0" shapeId="0" xr:uid="{00000000-0006-0000-0100-000003000000}">
      <text>
        <r>
          <rPr>
            <sz val="8"/>
            <color indexed="81"/>
            <rFont val="Arial"/>
            <family val="2"/>
            <charset val="204"/>
          </rPr>
          <t>= Надвишаване * Цена за 1MB надвишаване от лист "Абонамент"
Форматиране в левов формат с два разряда след дес. точка</t>
        </r>
      </text>
    </comment>
    <comment ref="K3" authorId="0" shapeId="0" xr:uid="{00000000-0006-0000-0100-000004000000}">
      <text>
        <r>
          <rPr>
            <sz val="8"/>
            <color indexed="81"/>
            <rFont val="Arial"/>
            <family val="2"/>
            <charset val="204"/>
          </rPr>
          <t>= Цена + Стойност на надвишаване
Форматиране в левов формат с два разряда след дес. точка</t>
        </r>
      </text>
    </comment>
    <comment ref="L3" authorId="0" shapeId="0" xr:uid="{00000000-0006-0000-0100-000005000000}">
      <text>
        <r>
          <rPr>
            <sz val="8"/>
            <color indexed="81"/>
            <rFont val="Arial"/>
            <family val="2"/>
            <charset val="204"/>
          </rPr>
          <t>= Крайна стойност, умножена по процента ДДС от клетка О4
Форматиране в левов формат с два разряда след дес. точка</t>
        </r>
      </text>
    </comment>
    <comment ref="M3" authorId="0" shapeId="0" xr:uid="{00000000-0006-0000-0100-000006000000}">
      <text>
        <r>
          <rPr>
            <sz val="8"/>
            <color indexed="81"/>
            <rFont val="Arial"/>
            <family val="2"/>
            <charset val="204"/>
          </rPr>
          <t>= Крайна стойност + ДДС
Форматиране в левов формат с два разряда след дес. точка
Задайте условно форматиране за суми над средната с оцветяване в избран от Вас цвят</t>
        </r>
      </text>
    </comment>
  </commentList>
</comments>
</file>

<file path=xl/sharedStrings.xml><?xml version="1.0" encoding="utf-8"?>
<sst xmlns="http://schemas.openxmlformats.org/spreadsheetml/2006/main" count="459" uniqueCount="135">
  <si>
    <t>ДДС</t>
  </si>
  <si>
    <t>Квартал</t>
  </si>
  <si>
    <t>Чайка</t>
  </si>
  <si>
    <t>Център</t>
  </si>
  <si>
    <t>Възраждане</t>
  </si>
  <si>
    <t>Левски</t>
  </si>
  <si>
    <t>Цена за 1 MB надвишение</t>
  </si>
  <si>
    <t>Надвишаване</t>
  </si>
  <si>
    <t>№ на телефон</t>
  </si>
  <si>
    <t>Цена</t>
  </si>
  <si>
    <t>Реализиран трафик в MB</t>
  </si>
  <si>
    <t>Абониран трафик в MB</t>
  </si>
  <si>
    <t>Дата на плащане</t>
  </si>
  <si>
    <t>Име</t>
  </si>
  <si>
    <t>Крайна сума</t>
  </si>
  <si>
    <t>Интернет от Каби ТВ</t>
  </si>
  <si>
    <t>Стойност на надвишаване</t>
  </si>
  <si>
    <t>Крайна стойност</t>
  </si>
  <si>
    <t>Векил Иванов Недялков</t>
  </si>
  <si>
    <t>Георги Стефанов Дамянов</t>
  </si>
  <si>
    <t>Стоянка Илиева Дечева</t>
  </si>
  <si>
    <t>Илияна Василева Димитрова</t>
  </si>
  <si>
    <t>Петя Димитрова Михайлова</t>
  </si>
  <si>
    <t>Петър Петров Радев</t>
  </si>
  <si>
    <t>Сияна Петрова Данова</t>
  </si>
  <si>
    <t>Николай Колев Недев</t>
  </si>
  <si>
    <t>Стефка Радева Костова</t>
  </si>
  <si>
    <t>Михаил Михаилов Петров</t>
  </si>
  <si>
    <t>Генчо Георгиев Киров</t>
  </si>
  <si>
    <t>Николина Парушева Костадинова</t>
  </si>
  <si>
    <t>Аспарух Николов Димов</t>
  </si>
  <si>
    <t>Добри Василев Стаменов</t>
  </si>
  <si>
    <t>Николай Стефанов Чакъров</t>
  </si>
  <si>
    <t>Нели Стоянова Славова</t>
  </si>
  <si>
    <t>Нина Пеева Милева</t>
  </si>
  <si>
    <t>Стефан Стоев Костов</t>
  </si>
  <si>
    <t>Ина Димитрова Стоянова</t>
  </si>
  <si>
    <t>Име презиме фамилия</t>
  </si>
  <si>
    <t>Общо крайна сума:</t>
  </si>
  <si>
    <t>Средна крайна сума:</t>
  </si>
  <si>
    <t>Най-голяма крайна сума:</t>
  </si>
  <si>
    <t>Вид клиент</t>
  </si>
  <si>
    <t>Game зала</t>
  </si>
  <si>
    <t>Дом</t>
  </si>
  <si>
    <t>Фирма</t>
  </si>
  <si>
    <t>Общо крайна сума от Game зала:</t>
  </si>
  <si>
    <t>Презиме</t>
  </si>
  <si>
    <t>Фамилия</t>
  </si>
  <si>
    <t>Векил</t>
  </si>
  <si>
    <t>Иванов</t>
  </si>
  <si>
    <t>Недялков</t>
  </si>
  <si>
    <t>Георги</t>
  </si>
  <si>
    <t>Стефанов</t>
  </si>
  <si>
    <t>Дамянов</t>
  </si>
  <si>
    <t>Стоянка</t>
  </si>
  <si>
    <t>Илиева</t>
  </si>
  <si>
    <t>Дечева</t>
  </si>
  <si>
    <t>Илияна</t>
  </si>
  <si>
    <t>Василева</t>
  </si>
  <si>
    <t>Димитрова</t>
  </si>
  <si>
    <t>Петя</t>
  </si>
  <si>
    <t>Михайлова</t>
  </si>
  <si>
    <t>Петър</t>
  </si>
  <si>
    <t>Петров</t>
  </si>
  <si>
    <t>Радев</t>
  </si>
  <si>
    <t>Сияна</t>
  </si>
  <si>
    <t>Петрова</t>
  </si>
  <si>
    <t>Данова</t>
  </si>
  <si>
    <t>Николай</t>
  </si>
  <si>
    <t>Колев</t>
  </si>
  <si>
    <t>Недев</t>
  </si>
  <si>
    <t>Стефка</t>
  </si>
  <si>
    <t>Радева</t>
  </si>
  <si>
    <t>Костова</t>
  </si>
  <si>
    <t>Михаил</t>
  </si>
  <si>
    <t>Михаилов</t>
  </si>
  <si>
    <t>Генчо</t>
  </si>
  <si>
    <t>Георгиев</t>
  </si>
  <si>
    <t>Киров</t>
  </si>
  <si>
    <t>Николина</t>
  </si>
  <si>
    <t>Парушева</t>
  </si>
  <si>
    <t>Костадинова</t>
  </si>
  <si>
    <t>Аспарух</t>
  </si>
  <si>
    <t>Николов</t>
  </si>
  <si>
    <t>Димов</t>
  </si>
  <si>
    <t>Добри</t>
  </si>
  <si>
    <t>Василев</t>
  </si>
  <si>
    <t>Стаменов</t>
  </si>
  <si>
    <t>Чакъров</t>
  </si>
  <si>
    <t>Нели</t>
  </si>
  <si>
    <t>Стоянова</t>
  </si>
  <si>
    <t>Славова</t>
  </si>
  <si>
    <t>Нина</t>
  </si>
  <si>
    <t>Пеева</t>
  </si>
  <si>
    <t>Милева</t>
  </si>
  <si>
    <t>Стефан</t>
  </si>
  <si>
    <t>Стоев</t>
  </si>
  <si>
    <t>Костов</t>
  </si>
  <si>
    <t>Ина</t>
  </si>
  <si>
    <t>31/09/2018</t>
  </si>
  <si>
    <t>левски</t>
  </si>
  <si>
    <t>Аспарух Иванов Недялков</t>
  </si>
  <si>
    <t>Векил Стефанов Дамянов</t>
  </si>
  <si>
    <t>Добри Димитрова Михайлова</t>
  </si>
  <si>
    <t>Нели Радева Костова</t>
  </si>
  <si>
    <t>Петър Василев Стаменов</t>
  </si>
  <si>
    <t>Петя Стефанов Чакъров</t>
  </si>
  <si>
    <t>Стефан Пеева Милева</t>
  </si>
  <si>
    <t>&lt;115</t>
  </si>
  <si>
    <t>Георги Василева Димитрова</t>
  </si>
  <si>
    <t>Ина Петрова Данова</t>
  </si>
  <si>
    <t>Сияна Стоянова Славова</t>
  </si>
  <si>
    <t>Стефка Стоев Костов</t>
  </si>
  <si>
    <t>Стоянка Димитрова Стоянова</t>
  </si>
  <si>
    <t>Илияна Петров Радев</t>
  </si>
  <si>
    <t>Михаил Колев Недев</t>
  </si>
  <si>
    <t>Николай Георгиев Киров</t>
  </si>
  <si>
    <t>Николай Михаилов Петров</t>
  </si>
  <si>
    <t>Нина Николов Димов</t>
  </si>
  <si>
    <t>Сума</t>
  </si>
  <si>
    <t>Grand Total</t>
  </si>
  <si>
    <t>Game зала Average</t>
  </si>
  <si>
    <t>Дом Average</t>
  </si>
  <si>
    <t>Фирма Average</t>
  </si>
  <si>
    <t>Grand Average</t>
  </si>
  <si>
    <t>1000 Count</t>
  </si>
  <si>
    <t>2000 Count</t>
  </si>
  <si>
    <t>5000 Count</t>
  </si>
  <si>
    <t>250 Count</t>
  </si>
  <si>
    <t>600 Count</t>
  </si>
  <si>
    <t>1200 Count</t>
  </si>
  <si>
    <t>1020 Count</t>
  </si>
  <si>
    <t>2200 Count</t>
  </si>
  <si>
    <t>Grand Count</t>
  </si>
  <si>
    <t>Общ реализиран трафик в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</si>
</sst>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&quot;лв&quot;_-;\-* #,##0.00\ &quot;лв&quot;_-;_-* &quot;-&quot;??\ &quot;лв&quot;_-;_-@_-"/>
    <numFmt numFmtId="165" formatCode="#,##0;\-#,##0;&quot;-&quot;"/>
    <numFmt numFmtId="166" formatCode="#,##0.00\ &quot;лв&quot;"/>
    <numFmt numFmtId="167" formatCode="#,##0.000\ &quot;лв&quot;"/>
    <numFmt numFmtId="168" formatCode="0.000"/>
    <numFmt numFmtId="169" formatCode="#,##0.00\ &quot;лв.&quot;"/>
    <numFmt numFmtId="170" formatCode="0&quot; MB&quot;"/>
    <numFmt numFmtId="171" formatCode="_-* #,##0.00\ [$лв.-402]_-;\-* #,##0.00\ [$лв.-402]_-;_-* &quot;-&quot;??\ [$лв.-402]_-;_-@_-"/>
    <numFmt numFmtId="172" formatCode="#,##0.00&quot; MB&quot;"/>
  </numFmts>
  <fonts count="17">
    <font>
      <sz val="11"/>
      <name val="Arial Cyr"/>
      <charset val="204"/>
    </font>
    <font>
      <sz val="10"/>
      <color indexed="8"/>
      <name val="Arial"/>
      <family val="2"/>
    </font>
    <font>
      <b/>
      <sz val="12"/>
      <name val="Arial"/>
      <family val="2"/>
    </font>
    <font>
      <sz val="9"/>
      <name val="Arial"/>
      <family val="2"/>
      <charset val="204"/>
    </font>
    <font>
      <b/>
      <sz val="9"/>
      <color indexed="2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9"/>
      <color indexed="57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1"/>
      <name val="Arial"/>
      <family val="2"/>
      <charset val="204"/>
    </font>
    <font>
      <b/>
      <sz val="8"/>
      <color indexed="81"/>
      <name val="Arial"/>
      <family val="2"/>
      <charset val="204"/>
    </font>
    <font>
      <sz val="11"/>
      <name val="Arial Cyr"/>
      <charset val="204"/>
    </font>
    <font>
      <sz val="10"/>
      <color indexed="8"/>
      <name val="Arial"/>
      <family val="2"/>
      <charset val="204"/>
    </font>
    <font>
      <sz val="10"/>
      <name val="Timok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theme="7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ill="0" applyBorder="0" applyAlignment="0"/>
    <xf numFmtId="164" fontId="11" fillId="0" borderId="0" applyFont="0" applyFill="0" applyBorder="0" applyAlignment="0" applyProtection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0" fontId="13" fillId="0" borderId="0"/>
    <xf numFmtId="9" fontId="11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0" applyFont="1" applyProtection="1"/>
    <xf numFmtId="0" fontId="3" fillId="0" borderId="0" xfId="0" applyFont="1" applyProtection="1">
      <protection locked="0"/>
    </xf>
    <xf numFmtId="0" fontId="3" fillId="0" borderId="0" xfId="0" applyFont="1"/>
    <xf numFmtId="0" fontId="6" fillId="0" borderId="0" xfId="0" applyFont="1" applyBorder="1" applyAlignment="1">
      <alignment horizontal="centerContinuous" vertical="center"/>
    </xf>
    <xf numFmtId="0" fontId="7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/>
    </xf>
    <xf numFmtId="0" fontId="8" fillId="0" borderId="0" xfId="0" applyFont="1" applyFill="1" applyBorder="1" applyAlignment="1">
      <alignment horizontal="centerContinuous" vertical="center" wrapText="1"/>
    </xf>
    <xf numFmtId="0" fontId="8" fillId="0" borderId="0" xfId="0" quotePrefix="1" applyFont="1" applyFill="1" applyBorder="1" applyAlignment="1">
      <alignment horizontal="centerContinuous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/>
    </xf>
    <xf numFmtId="0" fontId="5" fillId="0" borderId="0" xfId="0" applyFont="1" applyBorder="1"/>
    <xf numFmtId="0" fontId="3" fillId="0" borderId="3" xfId="0" applyFont="1" applyFill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8" fillId="0" borderId="0" xfId="0" quotePrefix="1" applyFont="1" applyFill="1" applyBorder="1" applyAlignment="1">
      <alignment horizontal="left"/>
    </xf>
    <xf numFmtId="0" fontId="3" fillId="0" borderId="0" xfId="0" applyFont="1" applyFill="1" applyBorder="1"/>
    <xf numFmtId="2" fontId="3" fillId="0" borderId="0" xfId="0" applyNumberFormat="1" applyFont="1" applyFill="1" applyBorder="1"/>
    <xf numFmtId="0" fontId="5" fillId="0" borderId="0" xfId="0" applyFont="1"/>
    <xf numFmtId="0" fontId="5" fillId="0" borderId="0" xfId="0" applyFont="1" applyFill="1"/>
    <xf numFmtId="0" fontId="5" fillId="0" borderId="0" xfId="0" applyFont="1" applyBorder="1" applyProtection="1"/>
    <xf numFmtId="0" fontId="4" fillId="0" borderId="0" xfId="0" applyFont="1" applyBorder="1" applyAlignment="1" applyProtection="1">
      <alignment horizontal="centerContinuous" vertical="top"/>
    </xf>
    <xf numFmtId="0" fontId="5" fillId="0" borderId="0" xfId="0" applyFont="1" applyBorder="1" applyAlignment="1" applyProtection="1">
      <alignment horizontal="centerContinuous" vertical="top"/>
    </xf>
    <xf numFmtId="0" fontId="5" fillId="0" borderId="0" xfId="0" applyFont="1" applyProtection="1"/>
    <xf numFmtId="0" fontId="5" fillId="0" borderId="0" xfId="0" applyFont="1" applyBorder="1" applyAlignment="1" applyProtection="1">
      <alignment horizontal="centerContinuous"/>
    </xf>
    <xf numFmtId="0" fontId="5" fillId="0" borderId="0" xfId="0" applyFont="1" applyProtection="1">
      <protection locked="0"/>
    </xf>
    <xf numFmtId="0" fontId="5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top" wrapText="1"/>
    </xf>
    <xf numFmtId="0" fontId="5" fillId="0" borderId="0" xfId="0" applyFont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/>
      <protection locked="0"/>
    </xf>
    <xf numFmtId="0" fontId="3" fillId="0" borderId="0" xfId="0" applyFont="1" applyBorder="1" applyProtection="1"/>
    <xf numFmtId="0" fontId="3" fillId="0" borderId="3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167" fontId="3" fillId="0" borderId="0" xfId="0" applyNumberFormat="1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Protection="1"/>
    <xf numFmtId="0" fontId="3" fillId="0" borderId="0" xfId="0" applyFont="1" applyFill="1" applyBorder="1" applyAlignment="1" applyProtection="1">
      <alignment horizontal="right"/>
    </xf>
    <xf numFmtId="0" fontId="3" fillId="0" borderId="3" xfId="0" applyFont="1" applyFill="1" applyBorder="1" applyProtection="1"/>
    <xf numFmtId="9" fontId="3" fillId="0" borderId="0" xfId="0" applyNumberFormat="1" applyFont="1" applyFill="1" applyBorder="1" applyProtection="1"/>
    <xf numFmtId="14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Continuous"/>
    </xf>
    <xf numFmtId="0" fontId="3" fillId="0" borderId="0" xfId="0" applyFont="1" applyBorder="1"/>
    <xf numFmtId="0" fontId="5" fillId="0" borderId="3" xfId="0" applyFont="1" applyBorder="1" applyAlignment="1" applyProtection="1">
      <alignment horizontal="center" vertical="top" wrapText="1"/>
    </xf>
    <xf numFmtId="0" fontId="5" fillId="0" borderId="0" xfId="0" applyFont="1" applyBorder="1" applyAlignment="1" applyProtection="1">
      <alignment horizontal="center" vertical="top" wrapText="1"/>
    </xf>
    <xf numFmtId="0" fontId="3" fillId="0" borderId="0" xfId="0" applyFont="1" applyFill="1"/>
    <xf numFmtId="0" fontId="12" fillId="0" borderId="3" xfId="0" applyNumberFormat="1" applyFont="1" applyFill="1" applyBorder="1" applyAlignment="1">
      <alignment horizontal="center" wrapText="1"/>
    </xf>
    <xf numFmtId="14" fontId="3" fillId="0" borderId="0" xfId="0" applyNumberFormat="1" applyFont="1" applyBorder="1"/>
    <xf numFmtId="9" fontId="3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 vertical="top"/>
    </xf>
    <xf numFmtId="169" fontId="3" fillId="0" borderId="3" xfId="0" applyNumberFormat="1" applyFont="1" applyBorder="1" applyAlignment="1" applyProtection="1">
      <alignment horizontal="center" vertical="top" wrapText="1"/>
    </xf>
    <xf numFmtId="0" fontId="3" fillId="0" borderId="3" xfId="0" applyFont="1" applyBorder="1" applyAlignment="1" applyProtection="1">
      <alignment horizontal="left"/>
      <protection locked="0"/>
    </xf>
    <xf numFmtId="0" fontId="8" fillId="0" borderId="3" xfId="0" quotePrefix="1" applyFont="1" applyFill="1" applyBorder="1" applyAlignment="1" applyProtection="1">
      <alignment horizontal="left"/>
    </xf>
    <xf numFmtId="0" fontId="5" fillId="0" borderId="0" xfId="0" applyFont="1" applyBorder="1" applyAlignment="1" applyProtection="1">
      <alignment horizontal="center" vertical="top"/>
    </xf>
    <xf numFmtId="0" fontId="7" fillId="0" borderId="0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/>
    </xf>
    <xf numFmtId="0" fontId="8" fillId="0" borderId="0" xfId="0" quotePrefix="1" applyFont="1" applyFill="1" applyBorder="1" applyAlignment="1" applyProtection="1">
      <alignment horizontal="centerContinuous" vertical="center" wrapText="1"/>
    </xf>
    <xf numFmtId="0" fontId="8" fillId="0" borderId="0" xfId="0" applyFont="1" applyFill="1" applyBorder="1" applyAlignment="1" applyProtection="1">
      <alignment horizontal="centerContinuous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top" wrapText="1"/>
    </xf>
    <xf numFmtId="9" fontId="5" fillId="0" borderId="0" xfId="6" applyFont="1" applyFill="1" applyBorder="1" applyAlignment="1" applyProtection="1">
      <alignment horizontal="center" vertical="center" wrapText="1"/>
    </xf>
    <xf numFmtId="1" fontId="3" fillId="0" borderId="3" xfId="0" applyNumberFormat="1" applyFont="1" applyFill="1" applyBorder="1" applyProtection="1"/>
    <xf numFmtId="166" fontId="3" fillId="0" borderId="3" xfId="0" applyNumberFormat="1" applyFont="1" applyFill="1" applyBorder="1" applyProtection="1"/>
    <xf numFmtId="14" fontId="3" fillId="0" borderId="3" xfId="0" applyNumberFormat="1" applyFont="1" applyFill="1" applyBorder="1" applyProtection="1"/>
    <xf numFmtId="170" fontId="3" fillId="0" borderId="3" xfId="0" applyNumberFormat="1" applyFont="1" applyFill="1" applyBorder="1" applyProtection="1"/>
    <xf numFmtId="171" fontId="3" fillId="0" borderId="3" xfId="2" applyNumberFormat="1" applyFont="1" applyFill="1" applyBorder="1" applyProtection="1"/>
    <xf numFmtId="169" fontId="3" fillId="0" borderId="3" xfId="2" applyNumberFormat="1" applyFont="1" applyFill="1" applyBorder="1" applyProtection="1"/>
    <xf numFmtId="169" fontId="3" fillId="0" borderId="3" xfId="0" applyNumberFormat="1" applyFont="1" applyFill="1" applyBorder="1" applyProtection="1"/>
    <xf numFmtId="9" fontId="3" fillId="0" borderId="3" xfId="0" applyNumberFormat="1" applyFont="1" applyBorder="1" applyAlignment="1" applyProtection="1">
      <alignment horizontal="center"/>
    </xf>
    <xf numFmtId="9" fontId="3" fillId="2" borderId="3" xfId="6" applyFont="1" applyFill="1" applyBorder="1" applyProtection="1"/>
    <xf numFmtId="0" fontId="5" fillId="0" borderId="0" xfId="0" applyFont="1" applyFill="1" applyProtection="1"/>
    <xf numFmtId="14" fontId="3" fillId="0" borderId="3" xfId="0" applyNumberFormat="1" applyFont="1" applyBorder="1" applyProtection="1"/>
    <xf numFmtId="0" fontId="12" fillId="0" borderId="0" xfId="0" applyNumberFormat="1" applyFont="1" applyFill="1" applyBorder="1" applyAlignment="1" applyProtection="1">
      <alignment horizontal="center" wrapText="1"/>
    </xf>
    <xf numFmtId="0" fontId="8" fillId="0" borderId="0" xfId="0" quotePrefix="1" applyFont="1" applyFill="1" applyBorder="1" applyAlignment="1" applyProtection="1">
      <alignment horizontal="left"/>
    </xf>
    <xf numFmtId="1" fontId="3" fillId="0" borderId="0" xfId="0" applyNumberFormat="1" applyFont="1" applyFill="1" applyBorder="1" applyProtection="1"/>
    <xf numFmtId="166" fontId="3" fillId="0" borderId="0" xfId="0" applyNumberFormat="1" applyFont="1" applyFill="1" applyBorder="1" applyProtection="1"/>
    <xf numFmtId="14" fontId="3" fillId="0" borderId="0" xfId="0" applyNumberFormat="1" applyFont="1" applyBorder="1" applyProtection="1"/>
    <xf numFmtId="0" fontId="3" fillId="0" borderId="0" xfId="0" applyFont="1" applyFill="1" applyBorder="1" applyProtection="1"/>
    <xf numFmtId="0" fontId="3" fillId="0" borderId="0" xfId="2" applyNumberFormat="1" applyFont="1" applyFill="1" applyBorder="1" applyProtection="1"/>
    <xf numFmtId="169" fontId="3" fillId="0" borderId="0" xfId="2" applyNumberFormat="1" applyFont="1" applyFill="1" applyBorder="1" applyProtection="1"/>
    <xf numFmtId="169" fontId="3" fillId="0" borderId="0" xfId="0" applyNumberFormat="1" applyFont="1" applyFill="1" applyBorder="1" applyProtection="1"/>
    <xf numFmtId="0" fontId="3" fillId="0" borderId="0" xfId="0" applyFont="1" applyFill="1" applyProtection="1"/>
    <xf numFmtId="0" fontId="3" fillId="0" borderId="0" xfId="0" applyFont="1" applyFill="1" applyAlignment="1" applyProtection="1">
      <alignment horizontal="right"/>
    </xf>
    <xf numFmtId="170" fontId="3" fillId="0" borderId="0" xfId="0" applyNumberFormat="1" applyFont="1" applyFill="1" applyProtection="1"/>
    <xf numFmtId="168" fontId="3" fillId="0" borderId="0" xfId="0" applyNumberFormat="1" applyFont="1" applyFill="1" applyProtection="1"/>
    <xf numFmtId="2" fontId="3" fillId="0" borderId="0" xfId="0" applyNumberFormat="1" applyFont="1" applyFill="1" applyProtection="1"/>
    <xf numFmtId="0" fontId="5" fillId="0" borderId="3" xfId="0" applyFont="1" applyFill="1" applyBorder="1" applyAlignment="1" applyProtection="1">
      <alignment horizontal="center" vertical="center" wrapText="1"/>
    </xf>
    <xf numFmtId="169" fontId="3" fillId="0" borderId="0" xfId="0" applyNumberFormat="1" applyFont="1" applyProtection="1"/>
    <xf numFmtId="166" fontId="14" fillId="0" borderId="4" xfId="0" applyNumberFormat="1" applyFont="1" applyBorder="1"/>
    <xf numFmtId="0" fontId="15" fillId="3" borderId="5" xfId="0" applyFont="1" applyFill="1" applyBorder="1" applyAlignment="1">
      <alignment horizontal="center" vertical="top" wrapText="1"/>
    </xf>
    <xf numFmtId="0" fontId="15" fillId="3" borderId="4" xfId="0" applyFont="1" applyFill="1" applyBorder="1" applyAlignment="1">
      <alignment horizontal="center" vertical="top" wrapText="1"/>
    </xf>
    <xf numFmtId="0" fontId="14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" fontId="14" fillId="0" borderId="5" xfId="0" applyNumberFormat="1" applyFont="1" applyBorder="1"/>
    <xf numFmtId="166" fontId="14" fillId="0" borderId="5" xfId="0" applyNumberFormat="1" applyFont="1" applyBorder="1"/>
    <xf numFmtId="14" fontId="14" fillId="0" borderId="5" xfId="0" applyNumberFormat="1" applyFont="1" applyBorder="1"/>
    <xf numFmtId="0" fontId="14" fillId="0" borderId="5" xfId="0" applyFont="1" applyBorder="1"/>
    <xf numFmtId="166" fontId="14" fillId="0" borderId="5" xfId="2" applyNumberFormat="1" applyFont="1" applyBorder="1"/>
    <xf numFmtId="164" fontId="14" fillId="0" borderId="5" xfId="0" applyNumberFormat="1" applyFont="1" applyBorder="1"/>
    <xf numFmtId="0" fontId="12" fillId="0" borderId="7" xfId="0" applyNumberFormat="1" applyFont="1" applyBorder="1" applyAlignment="1">
      <alignment horizontal="center" wrapText="1"/>
    </xf>
    <xf numFmtId="14" fontId="14" fillId="0" borderId="5" xfId="0" applyNumberFormat="1" applyFont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" fontId="14" fillId="0" borderId="0" xfId="0" applyNumberFormat="1" applyFont="1" applyBorder="1"/>
    <xf numFmtId="166" fontId="14" fillId="0" borderId="0" xfId="0" applyNumberFormat="1" applyFont="1" applyBorder="1"/>
    <xf numFmtId="14" fontId="14" fillId="0" borderId="0" xfId="0" applyNumberFormat="1" applyFont="1" applyBorder="1"/>
    <xf numFmtId="0" fontId="14" fillId="0" borderId="0" xfId="0" applyFont="1" applyBorder="1"/>
    <xf numFmtId="166" fontId="14" fillId="0" borderId="0" xfId="2" applyNumberFormat="1" applyFont="1" applyBorder="1"/>
    <xf numFmtId="164" fontId="14" fillId="0" borderId="0" xfId="0" applyNumberFormat="1" applyFont="1" applyBorder="1"/>
    <xf numFmtId="0" fontId="6" fillId="0" borderId="0" xfId="0" applyFont="1" applyBorder="1" applyAlignment="1">
      <alignment horizontal="left"/>
    </xf>
    <xf numFmtId="0" fontId="12" fillId="0" borderId="5" xfId="0" applyNumberFormat="1" applyFont="1" applyBorder="1" applyAlignment="1">
      <alignment horizontal="center" wrapText="1"/>
    </xf>
    <xf numFmtId="0" fontId="14" fillId="0" borderId="7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" fontId="16" fillId="0" borderId="5" xfId="0" applyNumberFormat="1" applyFont="1" applyBorder="1"/>
    <xf numFmtId="1" fontId="16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</cellXfs>
  <cellStyles count="7">
    <cellStyle name="Calc Currency (0)" xfId="1" xr:uid="{00000000-0005-0000-0000-000000000000}"/>
    <cellStyle name="Currency" xfId="2" builtinId="4"/>
    <cellStyle name="Header1" xfId="3" xr:uid="{00000000-0005-0000-0000-000002000000}"/>
    <cellStyle name="Header2" xfId="4" xr:uid="{00000000-0005-0000-0000-000003000000}"/>
    <cellStyle name="Normal" xfId="0" builtinId="0"/>
    <cellStyle name="Normal 2" xfId="5" xr:uid="{00000000-0005-0000-0000-000005000000}"/>
    <cellStyle name="Percent" xfId="6" builtinId="5"/>
  </cellStyles>
  <dxfs count="4">
    <dxf>
      <numFmt numFmtId="172" formatCode="#,##0.00&quot; MB&quot;"/>
    </dxf>
    <dxf>
      <font>
        <color theme="7" tint="0.39994506668294322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Arial"/>
        <family val="2"/>
        <charset val="204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doranova" refreshedDate="43382.534560532411" createdVersion="6" refreshedVersion="6" minRefreshableVersion="3" recordCount="19" xr:uid="{C565F8EA-A3D9-482D-A0E1-C8551B73FE0A}">
  <cacheSource type="worksheet">
    <worksheetSource ref="A3:M22" sheet="Основен"/>
  </cacheSource>
  <cacheFields count="13">
    <cacheField name="№ на телефон" numFmtId="0">
      <sharedItems containsSemiMixedTypes="0" containsString="0" containsNumber="1" containsInteger="1" minValue="231025" maxValue="827011"/>
    </cacheField>
    <cacheField name="Име презиме фамилия" numFmtId="0">
      <sharedItems/>
    </cacheField>
    <cacheField name="Квартал" numFmtId="0">
      <sharedItems count="4">
        <s v="Чайка"/>
        <s v="Възраждане"/>
        <s v="Център"/>
        <s v="Левски"/>
      </sharedItems>
    </cacheField>
    <cacheField name="Вид клиент" numFmtId="0">
      <sharedItems count="3">
        <s v="Фирма"/>
        <s v="Game зала"/>
        <s v="Дом"/>
      </sharedItems>
    </cacheField>
    <cacheField name="Абониран трафик в MB" numFmtId="1">
      <sharedItems containsSemiMixedTypes="0" containsString="0" containsNumber="1" containsInteger="1" minValue="250" maxValue="5000"/>
    </cacheField>
    <cacheField name="Цена" numFmtId="166">
      <sharedItems containsSemiMixedTypes="0" containsString="0" containsNumber="1" minValue="10.199999999999999" maxValue="115"/>
    </cacheField>
    <cacheField name="Дата на плащане" numFmtId="14">
      <sharedItems containsDate="1" containsMixedTypes="1" minDate="2018-08-01T00:00:00" maxDate="2018-12-23T00:00:00" count="11">
        <d v="2018-08-02T00:00:00"/>
        <d v="2018-08-05T00:00:00"/>
        <d v="2018-09-28T00:00:00"/>
        <d v="2018-08-29T00:00:00"/>
        <d v="2018-08-01T00:00:00"/>
        <d v="2018-09-29T00:00:00"/>
        <d v="2018-09-25T00:00:00"/>
        <s v="31/09/2018"/>
        <d v="2018-09-30T00:00:00"/>
        <d v="2018-08-09T00:00:00"/>
        <d v="2018-12-22T00:00:00"/>
      </sharedItems>
    </cacheField>
    <cacheField name="Реализиран трафик в MB" numFmtId="0">
      <sharedItems containsSemiMixedTypes="0" containsString="0" containsNumber="1" containsInteger="1" minValue="240" maxValue="5200"/>
    </cacheField>
    <cacheField name="Надвишаване" numFmtId="170">
      <sharedItems containsSemiMixedTypes="0" containsString="0" containsNumber="1" containsInteger="1" minValue="0" maxValue="300"/>
    </cacheField>
    <cacheField name="Стойност на надвишаване" numFmtId="171">
      <sharedItems containsSemiMixedTypes="0" containsString="0" containsNumber="1" minValue="0" maxValue="45"/>
    </cacheField>
    <cacheField name="Крайна стойност" numFmtId="169">
      <sharedItems containsSemiMixedTypes="0" containsString="0" containsNumber="1" minValue="10.199999999999999" maxValue="142"/>
    </cacheField>
    <cacheField name="ДДС" numFmtId="169">
      <sharedItems containsSemiMixedTypes="0" containsString="0" containsNumber="1" minValue="2.04" maxValue="28.400000000000002"/>
    </cacheField>
    <cacheField name="Крайна сума" numFmtId="169">
      <sharedItems containsSemiMixedTypes="0" containsString="0" containsNumber="1" minValue="12.239999999999998" maxValue="170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238543"/>
    <s v="Георги Василева Димитрова"/>
    <x v="0"/>
    <x v="0"/>
    <n v="5000"/>
    <n v="112"/>
    <x v="0"/>
    <n v="5200"/>
    <n v="200"/>
    <n v="30"/>
    <n v="142"/>
    <n v="28.400000000000002"/>
    <n v="170.4"/>
  </r>
  <r>
    <n v="652501"/>
    <s v="Ина Петрова Данова"/>
    <x v="1"/>
    <x v="1"/>
    <n v="1000"/>
    <n v="50.5"/>
    <x v="1"/>
    <n v="1200"/>
    <n v="200"/>
    <n v="30"/>
    <n v="80.5"/>
    <n v="16.100000000000001"/>
    <n v="96.6"/>
  </r>
  <r>
    <n v="827011"/>
    <s v="Сияна Стоянова Славова"/>
    <x v="2"/>
    <x v="2"/>
    <n v="1000"/>
    <n v="43.5"/>
    <x v="2"/>
    <n v="1208"/>
    <n v="208"/>
    <n v="31.2"/>
    <n v="74.7"/>
    <n v="14.940000000000001"/>
    <n v="89.64"/>
  </r>
  <r>
    <n v="235789"/>
    <s v="Стефка Стоев Костов"/>
    <x v="0"/>
    <x v="0"/>
    <n v="2200"/>
    <n v="90"/>
    <x v="3"/>
    <n v="2500"/>
    <n v="300"/>
    <n v="45"/>
    <n v="135"/>
    <n v="27"/>
    <n v="162"/>
  </r>
  <r>
    <n v="238285"/>
    <s v="Стоянка Димитрова Стоянова"/>
    <x v="0"/>
    <x v="0"/>
    <n v="1020"/>
    <n v="90"/>
    <x v="4"/>
    <n v="1150"/>
    <n v="130"/>
    <n v="19.5"/>
    <n v="109.5"/>
    <n v="21.900000000000002"/>
    <n v="131.4"/>
  </r>
  <r>
    <n v="231025"/>
    <s v="Аспарух Иванов Недялков"/>
    <x v="3"/>
    <x v="1"/>
    <n v="1000"/>
    <n v="45.5"/>
    <x v="4"/>
    <n v="1080"/>
    <n v="80"/>
    <n v="12"/>
    <n v="57.5"/>
    <n v="11.5"/>
    <n v="69"/>
  </r>
  <r>
    <n v="236567"/>
    <s v="Векил Стефанов Дамянов"/>
    <x v="3"/>
    <x v="2"/>
    <n v="250"/>
    <n v="10.199999999999999"/>
    <x v="5"/>
    <n v="255"/>
    <n v="5"/>
    <n v="0.75"/>
    <n v="10.95"/>
    <n v="2.19"/>
    <n v="13.139999999999999"/>
  </r>
  <r>
    <n v="236789"/>
    <s v="Генчо Илиева Дечева"/>
    <x v="0"/>
    <x v="0"/>
    <n v="5000"/>
    <n v="115"/>
    <x v="4"/>
    <n v="5079"/>
    <n v="79"/>
    <n v="11.85"/>
    <n v="126.85"/>
    <n v="25.37"/>
    <n v="152.22"/>
  </r>
  <r>
    <n v="651701"/>
    <s v="Добри Димитрова Михайлова"/>
    <x v="3"/>
    <x v="0"/>
    <n v="2000"/>
    <n v="90"/>
    <x v="6"/>
    <n v="1800"/>
    <n v="0"/>
    <n v="0"/>
    <n v="90"/>
    <n v="18"/>
    <n v="108"/>
  </r>
  <r>
    <n v="652101"/>
    <s v="Илияна Петров Радев"/>
    <x v="2"/>
    <x v="2"/>
    <n v="250"/>
    <n v="10.199999999999999"/>
    <x v="7"/>
    <n v="240"/>
    <n v="0"/>
    <n v="0"/>
    <n v="10.199999999999999"/>
    <n v="2.04"/>
    <n v="12.239999999999998"/>
  </r>
  <r>
    <n v="652508"/>
    <s v="Михаил Колев Недев"/>
    <x v="1"/>
    <x v="2"/>
    <n v="1000"/>
    <n v="38.5"/>
    <x v="2"/>
    <n v="750"/>
    <n v="0"/>
    <n v="0"/>
    <n v="38.5"/>
    <n v="7.7"/>
    <n v="46.2"/>
  </r>
  <r>
    <n v="660301"/>
    <s v="Нели Радева Костова"/>
    <x v="3"/>
    <x v="2"/>
    <n v="600"/>
    <n v="25.5"/>
    <x v="2"/>
    <n v="550"/>
    <n v="0"/>
    <n v="0"/>
    <n v="25.5"/>
    <n v="5.1000000000000005"/>
    <n v="30.6"/>
  </r>
  <r>
    <n v="666925"/>
    <s v="Николай Георгиев Киров"/>
    <x v="1"/>
    <x v="1"/>
    <n v="2000"/>
    <n v="77"/>
    <x v="8"/>
    <n v="1800"/>
    <n v="0"/>
    <n v="0"/>
    <n v="77"/>
    <n v="15.4"/>
    <n v="92.4"/>
  </r>
  <r>
    <n v="661815"/>
    <s v="Николай Михаилов Петров"/>
    <x v="1"/>
    <x v="1"/>
    <n v="2000"/>
    <n v="77"/>
    <x v="2"/>
    <n v="1990"/>
    <n v="0"/>
    <n v="0"/>
    <n v="77"/>
    <n v="15.4"/>
    <n v="92.4"/>
  </r>
  <r>
    <n v="822453"/>
    <s v="Николина Парушева Костадинова"/>
    <x v="1"/>
    <x v="1"/>
    <n v="5000"/>
    <n v="87"/>
    <x v="9"/>
    <n v="5001"/>
    <n v="1"/>
    <n v="0.15"/>
    <n v="87.15"/>
    <n v="17.430000000000003"/>
    <n v="104.58000000000001"/>
  </r>
  <r>
    <n v="826234"/>
    <s v="Нина Николов Димов"/>
    <x v="1"/>
    <x v="1"/>
    <n v="1000"/>
    <n v="45.5"/>
    <x v="0"/>
    <n v="920"/>
    <n v="0"/>
    <n v="0"/>
    <n v="45.5"/>
    <n v="9.1"/>
    <n v="54.6"/>
  </r>
  <r>
    <n v="826345"/>
    <s v="Петър Василев Стаменов"/>
    <x v="3"/>
    <x v="2"/>
    <n v="600"/>
    <n v="20.5"/>
    <x v="5"/>
    <n v="608"/>
    <n v="8"/>
    <n v="1.2"/>
    <n v="21.7"/>
    <n v="4.34"/>
    <n v="26.04"/>
  </r>
  <r>
    <n v="826678"/>
    <s v="Петя Стефанов Чакъров"/>
    <x v="3"/>
    <x v="2"/>
    <n v="250"/>
    <n v="10.199999999999999"/>
    <x v="10"/>
    <n v="290"/>
    <n v="40"/>
    <n v="6"/>
    <n v="16.2"/>
    <n v="3.24"/>
    <n v="19.439999999999998"/>
  </r>
  <r>
    <n v="235568"/>
    <s v="Стефан Пеева Милева"/>
    <x v="3"/>
    <x v="2"/>
    <n v="1200"/>
    <n v="30.5"/>
    <x v="9"/>
    <n v="1300"/>
    <n v="100"/>
    <n v="15"/>
    <n v="45.5"/>
    <n v="9.1"/>
    <n v="54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B0089-3EDE-445B-9440-8DFDF8ECBD0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Вид клиент">
  <location ref="A3:B7" firstHeaderRow="1" firstDataRow="1" firstDataCol="1" rowPageCount="1" colPageCount="1"/>
  <pivotFields count="13">
    <pivotField showAll="0"/>
    <pivotField showAll="0"/>
    <pivotField axis="axisPage" showAll="0">
      <items count="5">
        <item x="1"/>
        <item x="3"/>
        <item x="2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" showAll="0"/>
    <pivotField numFmtId="166" showAll="0"/>
    <pivotField multipleItemSelectionAllowed="1" showAll="0">
      <items count="12">
        <item h="1" x="7"/>
        <item x="4"/>
        <item x="0"/>
        <item x="1"/>
        <item x="9"/>
        <item h="1" x="3"/>
        <item h="1" x="6"/>
        <item h="1" x="2"/>
        <item h="1" x="5"/>
        <item h="1" x="8"/>
        <item h="1" x="10"/>
        <item t="default"/>
      </items>
    </pivotField>
    <pivotField dataField="1" showAll="0"/>
    <pivotField numFmtId="170" showAll="0"/>
    <pivotField numFmtId="171" showAll="0"/>
    <pivotField numFmtId="169" showAll="0"/>
    <pivotField numFmtId="169" showAll="0"/>
    <pivotField numFmtId="169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1" hier="-1"/>
  </pageFields>
  <dataFields count="1">
    <dataField name="Общ реализиран трафик в MB" fld="7" baseField="0" baseItem="0" numFmtId="17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E116"/>
  <sheetViews>
    <sheetView tabSelected="1" zoomScale="142" zoomScaleNormal="142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1" sqref="F11"/>
    </sheetView>
  </sheetViews>
  <sheetFormatPr defaultRowHeight="12"/>
  <cols>
    <col min="1" max="1" width="7.375" style="25" bestFit="1" customWidth="1"/>
    <col min="2" max="2" width="25.5" style="25" bestFit="1" customWidth="1"/>
    <col min="3" max="3" width="10" style="25" bestFit="1" customWidth="1"/>
    <col min="4" max="4" width="10" style="25" customWidth="1"/>
    <col min="5" max="5" width="10.125" style="25" bestFit="1" customWidth="1"/>
    <col min="6" max="6" width="7.625" style="25" bestFit="1" customWidth="1"/>
    <col min="7" max="7" width="8.625" style="25" bestFit="1" customWidth="1"/>
    <col min="8" max="8" width="10.125" style="25" bestFit="1" customWidth="1"/>
    <col min="9" max="9" width="10.875" style="25" customWidth="1"/>
    <col min="10" max="10" width="10.875" style="25" bestFit="1" customWidth="1"/>
    <col min="11" max="11" width="10.875" style="25" customWidth="1"/>
    <col min="12" max="12" width="7.75" style="25" customWidth="1"/>
    <col min="13" max="13" width="9.25" style="25" bestFit="1" customWidth="1"/>
    <col min="14" max="16384" width="9" style="25"/>
  </cols>
  <sheetData>
    <row r="1" spans="1:31" s="62" customFormat="1">
      <c r="A1" s="61" t="s">
        <v>15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31" s="45" customFormat="1">
      <c r="A2" s="63"/>
      <c r="B2" s="64"/>
      <c r="C2" s="64"/>
      <c r="D2" s="64"/>
      <c r="E2" s="65"/>
      <c r="F2" s="65"/>
      <c r="G2" s="65"/>
      <c r="H2" s="66"/>
      <c r="I2" s="64"/>
      <c r="J2" s="66"/>
      <c r="K2" s="66"/>
      <c r="L2" s="67"/>
      <c r="M2" s="67"/>
      <c r="N2" s="68"/>
      <c r="O2" s="68"/>
      <c r="P2" s="68"/>
      <c r="Q2" s="68"/>
      <c r="R2" s="68"/>
      <c r="S2" s="68"/>
    </row>
    <row r="3" spans="1:31" s="45" customFormat="1" ht="24">
      <c r="A3" s="69" t="s">
        <v>8</v>
      </c>
      <c r="B3" s="69" t="s">
        <v>37</v>
      </c>
      <c r="C3" s="51" t="s">
        <v>1</v>
      </c>
      <c r="D3" s="51" t="s">
        <v>41</v>
      </c>
      <c r="E3" s="69" t="s">
        <v>11</v>
      </c>
      <c r="F3" s="69" t="s">
        <v>9</v>
      </c>
      <c r="G3" s="69" t="s">
        <v>12</v>
      </c>
      <c r="H3" s="69" t="s">
        <v>10</v>
      </c>
      <c r="I3" s="69" t="s">
        <v>7</v>
      </c>
      <c r="J3" s="69" t="s">
        <v>16</v>
      </c>
      <c r="K3" s="69" t="s">
        <v>17</v>
      </c>
      <c r="L3" s="69" t="s">
        <v>0</v>
      </c>
      <c r="M3" s="69" t="s">
        <v>14</v>
      </c>
      <c r="N3" s="68"/>
      <c r="O3" s="51" t="s">
        <v>0</v>
      </c>
      <c r="P3" s="70">
        <v>20</v>
      </c>
      <c r="Q3" s="96" t="s">
        <v>119</v>
      </c>
      <c r="R3" s="68"/>
      <c r="S3" s="68"/>
    </row>
    <row r="4" spans="1:31" s="22" customFormat="1">
      <c r="A4" s="13">
        <v>238543</v>
      </c>
      <c r="B4" s="60" t="str">
        <f>VLOOKUP(A4,Справочен!$B$4:$F$22,5,0)</f>
        <v>Георги Василева Димитрова</v>
      </c>
      <c r="C4" s="60" t="str">
        <f>VLOOKUP(A4,Справочен!$B$4:$G$22,6,0)</f>
        <v>Чайка</v>
      </c>
      <c r="D4" s="60" t="str">
        <f>VLOOKUP(A4,Справочен!$B$4:$H$22,7,0)</f>
        <v>Фирма</v>
      </c>
      <c r="E4" s="71">
        <v>5000</v>
      </c>
      <c r="F4" s="72">
        <v>112</v>
      </c>
      <c r="G4" s="73">
        <v>43314</v>
      </c>
      <c r="H4" s="41">
        <v>5200</v>
      </c>
      <c r="I4" s="74">
        <f>IF(H4&gt;E4,H4-E4,0)</f>
        <v>200</v>
      </c>
      <c r="J4" s="75">
        <f>I4*Абонамент!$B$2</f>
        <v>30</v>
      </c>
      <c r="K4" s="76">
        <f>F4+J4</f>
        <v>142</v>
      </c>
      <c r="L4" s="77">
        <f>K4*$O$4</f>
        <v>28.400000000000002</v>
      </c>
      <c r="M4" s="77">
        <f>K4+L4</f>
        <v>170.4</v>
      </c>
      <c r="N4" s="1"/>
      <c r="O4" s="78">
        <v>0.2</v>
      </c>
      <c r="P4" s="1"/>
      <c r="Q4" s="39" t="b">
        <f>M4&gt;AVERAGE($M$4:$M$22)</f>
        <v>1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s="22" customFormat="1">
      <c r="A5" s="13">
        <v>652501</v>
      </c>
      <c r="B5" s="60" t="str">
        <f>VLOOKUP(A5,Справочен!$B$4:$F$22,5,0)</f>
        <v>Ина Петрова Данова</v>
      </c>
      <c r="C5" s="60" t="str">
        <f>VLOOKUP(A5,Справочен!$B$4:$G$22,6,0)</f>
        <v>Възраждане</v>
      </c>
      <c r="D5" s="60" t="str">
        <f>VLOOKUP(A5,Справочен!$B$4:$H$22,7,0)</f>
        <v>Game зала</v>
      </c>
      <c r="E5" s="71">
        <v>1000</v>
      </c>
      <c r="F5" s="72">
        <v>50.5</v>
      </c>
      <c r="G5" s="73">
        <v>43317</v>
      </c>
      <c r="H5" s="41">
        <v>1200</v>
      </c>
      <c r="I5" s="74">
        <f>IF(H5&gt;E5,H5-E5,0)</f>
        <v>200</v>
      </c>
      <c r="J5" s="75">
        <f>I5*Абонамент!$B$2</f>
        <v>30</v>
      </c>
      <c r="K5" s="76">
        <f>F5+J5</f>
        <v>80.5</v>
      </c>
      <c r="L5" s="77">
        <f>K5*$O$4</f>
        <v>16.100000000000001</v>
      </c>
      <c r="M5" s="77">
        <f>K5+L5</f>
        <v>96.6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s="22" customFormat="1">
      <c r="A6" s="13">
        <v>827011</v>
      </c>
      <c r="B6" s="60" t="str">
        <f>VLOOKUP(A6,Справочен!$B$4:$F$22,5,0)</f>
        <v>Сияна Стоянова Славова</v>
      </c>
      <c r="C6" s="60" t="str">
        <f>VLOOKUP(A6,Справочен!$B$4:$G$22,6,0)</f>
        <v>Център</v>
      </c>
      <c r="D6" s="60" t="str">
        <f>VLOOKUP(A6,Справочен!$B$4:$H$22,7,0)</f>
        <v>Дом</v>
      </c>
      <c r="E6" s="71">
        <v>1000</v>
      </c>
      <c r="F6" s="72">
        <v>43.5</v>
      </c>
      <c r="G6" s="73">
        <v>43371</v>
      </c>
      <c r="H6" s="41">
        <v>1208</v>
      </c>
      <c r="I6" s="74">
        <f>IF(H6&gt;E6,H6-E6,0)</f>
        <v>208</v>
      </c>
      <c r="J6" s="75">
        <f>I6*Абонамент!$B$2</f>
        <v>31.2</v>
      </c>
      <c r="K6" s="76">
        <f>F6+J6</f>
        <v>74.7</v>
      </c>
      <c r="L6" s="77">
        <f>K6*$O$4</f>
        <v>14.940000000000001</v>
      </c>
      <c r="M6" s="77">
        <f>K6+L6</f>
        <v>89.64</v>
      </c>
      <c r="N6" s="1"/>
      <c r="O6" s="1"/>
      <c r="P6" s="1"/>
      <c r="Q6" s="97">
        <f>AVERAGE(M4:M22)</f>
        <v>80.28947368421052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s="22" customFormat="1">
      <c r="A7" s="13">
        <v>235789</v>
      </c>
      <c r="B7" s="60" t="str">
        <f>VLOOKUP(A7,Справочен!$B$4:$F$22,5,0)</f>
        <v>Стефка Стоев Костов</v>
      </c>
      <c r="C7" s="60" t="str">
        <f>VLOOKUP(A7,Справочен!$B$4:$G$22,6,0)</f>
        <v>Чайка</v>
      </c>
      <c r="D7" s="60" t="str">
        <f>VLOOKUP(A7,Справочен!$B$4:$H$22,7,0)</f>
        <v>Фирма</v>
      </c>
      <c r="E7" s="71">
        <v>2200</v>
      </c>
      <c r="F7" s="72">
        <v>90</v>
      </c>
      <c r="G7" s="73">
        <v>43341</v>
      </c>
      <c r="H7" s="41">
        <v>2500</v>
      </c>
      <c r="I7" s="74">
        <f>IF(H7&gt;E7,H7-E7,0)</f>
        <v>300</v>
      </c>
      <c r="J7" s="75">
        <f>I7*Абонамент!$B$2</f>
        <v>45</v>
      </c>
      <c r="K7" s="76">
        <f>F7+J7</f>
        <v>135</v>
      </c>
      <c r="L7" s="77">
        <f>K7*$O$4</f>
        <v>27</v>
      </c>
      <c r="M7" s="77">
        <f>K7+L7</f>
        <v>162</v>
      </c>
      <c r="N7" s="1"/>
      <c r="O7" s="79">
        <v>0.2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s="22" customFormat="1">
      <c r="A8" s="13">
        <v>238285</v>
      </c>
      <c r="B8" s="60" t="str">
        <f>VLOOKUP(A8,Справочен!$B$4:$F$22,5,0)</f>
        <v>Стоянка Димитрова Стоянова</v>
      </c>
      <c r="C8" s="60" t="str">
        <f>VLOOKUP(A8,Справочен!$B$4:$G$22,6,0)</f>
        <v>Чайка</v>
      </c>
      <c r="D8" s="60" t="str">
        <f>VLOOKUP(A8,Справочен!$B$4:$H$22,7,0)</f>
        <v>Фирма</v>
      </c>
      <c r="E8" s="71">
        <v>1020</v>
      </c>
      <c r="F8" s="72">
        <v>90</v>
      </c>
      <c r="G8" s="81">
        <v>43313</v>
      </c>
      <c r="H8" s="41">
        <v>1150</v>
      </c>
      <c r="I8" s="74">
        <f>IF(H8&gt;E8,H8-E8,0)</f>
        <v>130</v>
      </c>
      <c r="J8" s="75">
        <f>I8*Абонамент!$B$2</f>
        <v>19.5</v>
      </c>
      <c r="K8" s="76">
        <f>F8+J8</f>
        <v>109.5</v>
      </c>
      <c r="L8" s="77">
        <f>K8*$O$4</f>
        <v>21.900000000000002</v>
      </c>
      <c r="M8" s="77">
        <f>K8+L8</f>
        <v>131.4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s="22" customFormat="1" hidden="1">
      <c r="A9" s="13">
        <v>231025</v>
      </c>
      <c r="B9" s="60" t="str">
        <f>VLOOKUP(A9,Справочен!$B$4:$F$22,5,0)</f>
        <v>Аспарух Иванов Недялков</v>
      </c>
      <c r="C9" s="60" t="str">
        <f>VLOOKUP(A9,Справочен!$B$4:$G$22,6,0)</f>
        <v>Левски</v>
      </c>
      <c r="D9" s="60" t="str">
        <f>VLOOKUP(A9,Справочен!$B$4:$H$22,7,0)</f>
        <v>Game зала</v>
      </c>
      <c r="E9" s="71">
        <v>1000</v>
      </c>
      <c r="F9" s="72">
        <v>45.5</v>
      </c>
      <c r="G9" s="73">
        <v>43313</v>
      </c>
      <c r="H9" s="41">
        <v>1080</v>
      </c>
      <c r="I9" s="74">
        <f>IF(H9&gt;E9,H9-E9,0)</f>
        <v>80</v>
      </c>
      <c r="J9" s="75">
        <f>I9*Абонамент!$B$2</f>
        <v>12</v>
      </c>
      <c r="K9" s="76">
        <f>F9+J9</f>
        <v>57.5</v>
      </c>
      <c r="L9" s="77">
        <f>K9*$O$4</f>
        <v>11.5</v>
      </c>
      <c r="M9" s="77">
        <f>K9+L9</f>
        <v>69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s="22" customFormat="1" hidden="1">
      <c r="A10" s="13">
        <v>236567</v>
      </c>
      <c r="B10" s="60" t="str">
        <f>VLOOKUP(A10,Справочен!$B$4:$F$22,5,0)</f>
        <v>Векил Стефанов Дамянов</v>
      </c>
      <c r="C10" s="60" t="str">
        <f>VLOOKUP(A10,Справочен!$B$4:$G$22,6,0)</f>
        <v>Левски</v>
      </c>
      <c r="D10" s="60" t="str">
        <f>VLOOKUP(A10,Справочен!$B$4:$H$22,7,0)</f>
        <v>Дом</v>
      </c>
      <c r="E10" s="71">
        <v>250</v>
      </c>
      <c r="F10" s="72">
        <v>10.199999999999999</v>
      </c>
      <c r="G10" s="73">
        <v>43372</v>
      </c>
      <c r="H10" s="41">
        <v>255</v>
      </c>
      <c r="I10" s="74">
        <f>IF(H10&gt;E10,H10-E10,0)</f>
        <v>5</v>
      </c>
      <c r="J10" s="75">
        <f>I10*Абонамент!$B$2</f>
        <v>0.75</v>
      </c>
      <c r="K10" s="76">
        <f>F10+J10</f>
        <v>10.95</v>
      </c>
      <c r="L10" s="77">
        <f>K10*$O$4</f>
        <v>2.19</v>
      </c>
      <c r="M10" s="77">
        <f>K10+L10</f>
        <v>13.139999999999999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s="22" customFormat="1">
      <c r="A11" s="13">
        <v>236789</v>
      </c>
      <c r="B11" s="60" t="str">
        <f>VLOOKUP(A11,Справочен!$B$4:$F$22,5,0)</f>
        <v>Генчо Илиева Дечева</v>
      </c>
      <c r="C11" s="60" t="str">
        <f>VLOOKUP(A11,Справочен!$B$4:$G$22,6,0)</f>
        <v>Чайка</v>
      </c>
      <c r="D11" s="60" t="str">
        <f>VLOOKUP(A11,Справочен!$B$4:$H$22,7,0)</f>
        <v>Фирма</v>
      </c>
      <c r="E11" s="71">
        <v>5000</v>
      </c>
      <c r="F11" s="72">
        <v>115</v>
      </c>
      <c r="G11" s="73">
        <v>43313</v>
      </c>
      <c r="H11" s="41">
        <v>5079</v>
      </c>
      <c r="I11" s="74">
        <f>IF(H11&gt;E11,H11-E11,0)</f>
        <v>79</v>
      </c>
      <c r="J11" s="75">
        <f>I11*Абонамент!$B$2</f>
        <v>11.85</v>
      </c>
      <c r="K11" s="76">
        <f>F11+J11</f>
        <v>126.85</v>
      </c>
      <c r="L11" s="77">
        <f>K11*$O$4</f>
        <v>25.37</v>
      </c>
      <c r="M11" s="77">
        <f>K11+L11</f>
        <v>152.22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s="22" customFormat="1">
      <c r="A12" s="15">
        <v>651701</v>
      </c>
      <c r="B12" s="60" t="str">
        <f>VLOOKUP(A12,Справочен!$B$4:$F$22,5,0)</f>
        <v>Добри Димитрова Михайлова</v>
      </c>
      <c r="C12" s="60" t="str">
        <f>VLOOKUP(A12,Справочен!$B$4:$G$22,6,0)</f>
        <v>Левски</v>
      </c>
      <c r="D12" s="60" t="str">
        <f>VLOOKUP(A12,Справочен!$B$4:$H$22,7,0)</f>
        <v>Фирма</v>
      </c>
      <c r="E12" s="71">
        <v>2000</v>
      </c>
      <c r="F12" s="72">
        <v>90</v>
      </c>
      <c r="G12" s="73">
        <v>43368</v>
      </c>
      <c r="H12" s="41">
        <v>1800</v>
      </c>
      <c r="I12" s="74">
        <f>IF(H12&gt;E12,H12-E12,0)</f>
        <v>0</v>
      </c>
      <c r="J12" s="75">
        <f>I12*Абонамент!$B$2</f>
        <v>0</v>
      </c>
      <c r="K12" s="76">
        <f>F12+J12</f>
        <v>90</v>
      </c>
      <c r="L12" s="77">
        <f>K12*$O$4</f>
        <v>18</v>
      </c>
      <c r="M12" s="77">
        <f>K12+L12</f>
        <v>108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s="22" customFormat="1" hidden="1">
      <c r="A13" s="13">
        <v>652101</v>
      </c>
      <c r="B13" s="60" t="str">
        <f>VLOOKUP(A13,Справочен!$B$4:$F$22,5,0)</f>
        <v>Илияна Петров Радев</v>
      </c>
      <c r="C13" s="60" t="str">
        <f>VLOOKUP(A13,Справочен!$B$4:$G$22,6,0)</f>
        <v>Център</v>
      </c>
      <c r="D13" s="60" t="str">
        <f>VLOOKUP(A13,Справочен!$B$4:$H$22,7,0)</f>
        <v>Дом</v>
      </c>
      <c r="E13" s="71">
        <v>250</v>
      </c>
      <c r="F13" s="72">
        <v>10.199999999999999</v>
      </c>
      <c r="G13" s="73" t="s">
        <v>99</v>
      </c>
      <c r="H13" s="41">
        <v>240</v>
      </c>
      <c r="I13" s="74">
        <f>IF(H13&gt;E13,H13-E13,0)</f>
        <v>0</v>
      </c>
      <c r="J13" s="75">
        <f>I13*Абонамент!$B$2</f>
        <v>0</v>
      </c>
      <c r="K13" s="76">
        <f>F13+J13</f>
        <v>10.199999999999999</v>
      </c>
      <c r="L13" s="77">
        <f>K13*$O$4</f>
        <v>2.04</v>
      </c>
      <c r="M13" s="77">
        <f>K13+L13</f>
        <v>12.239999999999998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s="22" customFormat="1" hidden="1">
      <c r="A14" s="13">
        <v>652508</v>
      </c>
      <c r="B14" s="60" t="str">
        <f>VLOOKUP(A14,Справочен!$B$4:$F$22,5,0)</f>
        <v>Михаил Колев Недев</v>
      </c>
      <c r="C14" s="60" t="str">
        <f>VLOOKUP(A14,Справочен!$B$4:$G$22,6,0)</f>
        <v>Възраждане</v>
      </c>
      <c r="D14" s="60" t="str">
        <f>VLOOKUP(A14,Справочен!$B$4:$H$22,7,0)</f>
        <v>Дом</v>
      </c>
      <c r="E14" s="71">
        <v>1000</v>
      </c>
      <c r="F14" s="72">
        <v>38.5</v>
      </c>
      <c r="G14" s="73">
        <v>43371</v>
      </c>
      <c r="H14" s="41">
        <v>750</v>
      </c>
      <c r="I14" s="74">
        <f>IF(H14&gt;E14,H14-E14,0)</f>
        <v>0</v>
      </c>
      <c r="J14" s="75">
        <f>I14*Абонамент!$B$2</f>
        <v>0</v>
      </c>
      <c r="K14" s="76">
        <f>F14+J14</f>
        <v>38.5</v>
      </c>
      <c r="L14" s="77">
        <f>K14*$O$4</f>
        <v>7.7</v>
      </c>
      <c r="M14" s="77">
        <f>K14+L14</f>
        <v>46.2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s="22" customFormat="1" hidden="1">
      <c r="A15" s="15">
        <v>660301</v>
      </c>
      <c r="B15" s="60" t="str">
        <f>VLOOKUP(A15,Справочен!$B$4:$F$22,5,0)</f>
        <v>Нели Радева Костова</v>
      </c>
      <c r="C15" s="60" t="str">
        <f>VLOOKUP(A15,Справочен!$B$4:$G$22,6,0)</f>
        <v>Левски</v>
      </c>
      <c r="D15" s="60" t="str">
        <f>VLOOKUP(A15,Справочен!$B$4:$H$22,7,0)</f>
        <v>Дом</v>
      </c>
      <c r="E15" s="71">
        <v>600</v>
      </c>
      <c r="F15" s="72">
        <v>25.5</v>
      </c>
      <c r="G15" s="73">
        <v>43371</v>
      </c>
      <c r="H15" s="41">
        <v>550</v>
      </c>
      <c r="I15" s="74">
        <f>IF(H15&gt;E15,H15-E15,0)</f>
        <v>0</v>
      </c>
      <c r="J15" s="75">
        <f>I15*Абонамент!$B$2</f>
        <v>0</v>
      </c>
      <c r="K15" s="76">
        <f>F15+J15</f>
        <v>25.5</v>
      </c>
      <c r="L15" s="77">
        <f>K15*$O$4</f>
        <v>5.1000000000000005</v>
      </c>
      <c r="M15" s="77">
        <f>K15+L15</f>
        <v>30.6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s="22" customFormat="1">
      <c r="A16" s="13">
        <v>666925</v>
      </c>
      <c r="B16" s="60" t="str">
        <f>VLOOKUP(A16,Справочен!$B$4:$F$22,5,0)</f>
        <v>Николай Георгиев Киров</v>
      </c>
      <c r="C16" s="60" t="str">
        <f>VLOOKUP(A16,Справочен!$B$4:$G$22,6,0)</f>
        <v>Възраждане</v>
      </c>
      <c r="D16" s="60" t="str">
        <f>VLOOKUP(A16,Справочен!$B$4:$H$22,7,0)</f>
        <v>Game зала</v>
      </c>
      <c r="E16" s="71">
        <v>2000</v>
      </c>
      <c r="F16" s="72">
        <v>77</v>
      </c>
      <c r="G16" s="73">
        <v>43373</v>
      </c>
      <c r="H16" s="41">
        <v>1800</v>
      </c>
      <c r="I16" s="74">
        <f>IF(H16&gt;E16,H16-E16,0)</f>
        <v>0</v>
      </c>
      <c r="J16" s="75">
        <f>I16*Абонамент!$B$2</f>
        <v>0</v>
      </c>
      <c r="K16" s="76">
        <f>F16+J16</f>
        <v>77</v>
      </c>
      <c r="L16" s="77">
        <f>K16*$O$4</f>
        <v>15.4</v>
      </c>
      <c r="M16" s="77">
        <f>K16+L16</f>
        <v>92.4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s="22" customFormat="1">
      <c r="A17" s="15">
        <v>661815</v>
      </c>
      <c r="B17" s="60" t="str">
        <f>VLOOKUP(A17,Справочен!$B$4:$F$22,5,0)</f>
        <v>Николай Михаилов Петров</v>
      </c>
      <c r="C17" s="60" t="str">
        <f>VLOOKUP(A17,Справочен!$B$4:$G$22,6,0)</f>
        <v>Възраждане</v>
      </c>
      <c r="D17" s="60" t="str">
        <f>VLOOKUP(A17,Справочен!$B$4:$H$22,7,0)</f>
        <v>Game зала</v>
      </c>
      <c r="E17" s="71">
        <v>2000</v>
      </c>
      <c r="F17" s="72">
        <v>77</v>
      </c>
      <c r="G17" s="73">
        <v>43371</v>
      </c>
      <c r="H17" s="41">
        <v>1990</v>
      </c>
      <c r="I17" s="74">
        <f>IF(H17&gt;E17,H17-E17,0)</f>
        <v>0</v>
      </c>
      <c r="J17" s="75">
        <f>I17*Абонамент!$B$2</f>
        <v>0</v>
      </c>
      <c r="K17" s="76">
        <f>F17+J17</f>
        <v>77</v>
      </c>
      <c r="L17" s="77">
        <f>K17*$O$4</f>
        <v>15.4</v>
      </c>
      <c r="M17" s="77">
        <f>K17+L17</f>
        <v>92.4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s="22" customFormat="1">
      <c r="A18" s="13">
        <v>822453</v>
      </c>
      <c r="B18" s="60" t="str">
        <f>VLOOKUP(A18,Справочен!$B$4:$F$22,5,0)</f>
        <v>Николина Парушева Костадинова</v>
      </c>
      <c r="C18" s="60" t="str">
        <f>VLOOKUP(A18,Справочен!$B$4:$G$22,6,0)</f>
        <v>Възраждане</v>
      </c>
      <c r="D18" s="60" t="str">
        <f>VLOOKUP(A18,Справочен!$B$4:$H$22,7,0)</f>
        <v>Game зала</v>
      </c>
      <c r="E18" s="71">
        <v>5000</v>
      </c>
      <c r="F18" s="72">
        <v>87</v>
      </c>
      <c r="G18" s="73">
        <v>43321</v>
      </c>
      <c r="H18" s="41">
        <v>5001</v>
      </c>
      <c r="I18" s="74">
        <f>IF(H18&gt;E18,H18-E18,0)</f>
        <v>1</v>
      </c>
      <c r="J18" s="75">
        <f>I18*Абонамент!$B$2</f>
        <v>0.15</v>
      </c>
      <c r="K18" s="76">
        <f>F18+J18</f>
        <v>87.15</v>
      </c>
      <c r="L18" s="77">
        <f>K18*$O$4</f>
        <v>17.430000000000003</v>
      </c>
      <c r="M18" s="77">
        <f>K18+L18</f>
        <v>104.58000000000001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s="22" customFormat="1" hidden="1">
      <c r="A19" s="13">
        <v>826234</v>
      </c>
      <c r="B19" s="60" t="str">
        <f>VLOOKUP(A19,Справочен!$B$4:$F$22,5,0)</f>
        <v>Нина Николов Димов</v>
      </c>
      <c r="C19" s="60" t="str">
        <f>VLOOKUP(A19,Справочен!$B$4:$G$22,6,0)</f>
        <v>Възраждане</v>
      </c>
      <c r="D19" s="60" t="str">
        <f>VLOOKUP(A19,Справочен!$B$4:$H$22,7,0)</f>
        <v>Game зала</v>
      </c>
      <c r="E19" s="71">
        <v>1000</v>
      </c>
      <c r="F19" s="72">
        <v>45.5</v>
      </c>
      <c r="G19" s="73">
        <v>43314</v>
      </c>
      <c r="H19" s="41">
        <v>920</v>
      </c>
      <c r="I19" s="74">
        <f>IF(H19&gt;E19,H19-E19,0)</f>
        <v>0</v>
      </c>
      <c r="J19" s="75">
        <f>I19*Абонамент!$B$2</f>
        <v>0</v>
      </c>
      <c r="K19" s="76">
        <f>F19+J19</f>
        <v>45.5</v>
      </c>
      <c r="L19" s="77">
        <f>K19*$O$4</f>
        <v>9.1</v>
      </c>
      <c r="M19" s="77">
        <f>K19+L19</f>
        <v>54.6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s="22" customFormat="1" hidden="1">
      <c r="A20" s="13">
        <v>826345</v>
      </c>
      <c r="B20" s="60" t="str">
        <f>VLOOKUP(A20,Справочен!$B$4:$F$22,5,0)</f>
        <v>Петър Василев Стаменов</v>
      </c>
      <c r="C20" s="60" t="str">
        <f>VLOOKUP(A20,Справочен!$B$4:$G$22,6,0)</f>
        <v>Левски</v>
      </c>
      <c r="D20" s="60" t="str">
        <f>VLOOKUP(A20,Справочен!$B$4:$H$22,7,0)</f>
        <v>Дом</v>
      </c>
      <c r="E20" s="71">
        <v>600</v>
      </c>
      <c r="F20" s="72">
        <v>20.5</v>
      </c>
      <c r="G20" s="73">
        <v>43372</v>
      </c>
      <c r="H20" s="41">
        <v>608</v>
      </c>
      <c r="I20" s="74">
        <f>IF(H20&gt;E20,H20-E20,0)</f>
        <v>8</v>
      </c>
      <c r="J20" s="75">
        <f>I20*Абонамент!$B$2</f>
        <v>1.2</v>
      </c>
      <c r="K20" s="76">
        <f>F20+J20</f>
        <v>21.7</v>
      </c>
      <c r="L20" s="77">
        <f>K20*$O$4</f>
        <v>4.34</v>
      </c>
      <c r="M20" s="77">
        <f>K20+L20</f>
        <v>26.04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idden="1">
      <c r="A21" s="13">
        <v>826678</v>
      </c>
      <c r="B21" s="60" t="str">
        <f>VLOOKUP(A21,Справочен!$B$4:$F$22,5,0)</f>
        <v>Петя Стефанов Чакъров</v>
      </c>
      <c r="C21" s="60" t="str">
        <f>VLOOKUP(A21,Справочен!$B$4:$G$22,6,0)</f>
        <v>Левски</v>
      </c>
      <c r="D21" s="60" t="str">
        <f>VLOOKUP(A21,Справочен!$B$4:$H$22,7,0)</f>
        <v>Дом</v>
      </c>
      <c r="E21" s="71">
        <v>250</v>
      </c>
      <c r="F21" s="72">
        <v>10.199999999999999</v>
      </c>
      <c r="G21" s="73">
        <v>43456</v>
      </c>
      <c r="H21" s="41">
        <v>290</v>
      </c>
      <c r="I21" s="74">
        <f>IF(H21&gt;E21,H21-E21,0)</f>
        <v>40</v>
      </c>
      <c r="J21" s="75">
        <f>I21*Абонамент!$B$2</f>
        <v>6</v>
      </c>
      <c r="K21" s="76">
        <f>F21+J21</f>
        <v>16.2</v>
      </c>
      <c r="L21" s="77">
        <f>K21*$O$4</f>
        <v>3.24</v>
      </c>
      <c r="M21" s="77">
        <f>K21+L21</f>
        <v>19.439999999999998</v>
      </c>
      <c r="N21" s="80"/>
      <c r="O21" s="80"/>
    </row>
    <row r="22" spans="1:31" hidden="1">
      <c r="A22" s="13">
        <v>235568</v>
      </c>
      <c r="B22" s="60" t="str">
        <f>VLOOKUP(A22,Справочен!$B$4:$F$22,5,0)</f>
        <v>Стефан Пеева Милева</v>
      </c>
      <c r="C22" s="60" t="str">
        <f>VLOOKUP(A22,Справочен!$B$4:$G$22,6,0)</f>
        <v>Левски</v>
      </c>
      <c r="D22" s="60" t="str">
        <f>VLOOKUP(A22,Справочен!$B$4:$H$22,7,0)</f>
        <v>Дом</v>
      </c>
      <c r="E22" s="71">
        <v>1200</v>
      </c>
      <c r="F22" s="72">
        <v>30.5</v>
      </c>
      <c r="G22" s="73">
        <v>43321</v>
      </c>
      <c r="H22" s="41">
        <v>1300</v>
      </c>
      <c r="I22" s="74">
        <f>IF(H22&gt;E22,H22-E22,0)</f>
        <v>100</v>
      </c>
      <c r="J22" s="75">
        <f>I22*Абонамент!$B$2</f>
        <v>15</v>
      </c>
      <c r="K22" s="76">
        <f>F22+J22</f>
        <v>45.5</v>
      </c>
      <c r="L22" s="77">
        <f>K22*$O$4</f>
        <v>9.1</v>
      </c>
      <c r="M22" s="77">
        <f>K22+L22</f>
        <v>54.6</v>
      </c>
      <c r="N22" s="80"/>
      <c r="O22" s="80"/>
      <c r="P22" s="80"/>
      <c r="Q22" s="80"/>
      <c r="R22" s="80"/>
      <c r="S22" s="80"/>
    </row>
    <row r="23" spans="1:31" ht="12.75">
      <c r="A23" s="82"/>
      <c r="B23" s="83"/>
      <c r="C23" s="83"/>
      <c r="D23" s="83"/>
      <c r="E23" s="84"/>
      <c r="F23" s="85"/>
      <c r="G23" s="86"/>
      <c r="H23" s="87"/>
      <c r="I23" s="84"/>
      <c r="J23" s="88"/>
      <c r="K23" s="89"/>
      <c r="L23" s="90"/>
      <c r="M23" s="90"/>
      <c r="N23" s="80"/>
      <c r="O23" s="80"/>
      <c r="P23" s="80"/>
      <c r="Q23" s="80"/>
      <c r="R23" s="80"/>
      <c r="S23" s="80"/>
    </row>
    <row r="24" spans="1:31" s="1" customFormat="1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2" t="s">
        <v>38</v>
      </c>
      <c r="M24" s="77">
        <f>SUM(M4:M22)</f>
        <v>1525.4999999999998</v>
      </c>
      <c r="N24" s="91"/>
      <c r="O24" s="91"/>
      <c r="P24" s="91"/>
      <c r="Q24" s="91"/>
      <c r="R24" s="91"/>
      <c r="S24" s="91"/>
    </row>
    <row r="25" spans="1:31" s="1" customFormat="1">
      <c r="B25" s="91"/>
      <c r="C25" s="93"/>
      <c r="D25" s="91"/>
      <c r="E25" s="91"/>
      <c r="F25" s="91"/>
      <c r="G25" s="91"/>
      <c r="H25" s="91"/>
      <c r="I25" s="91"/>
      <c r="J25" s="91"/>
      <c r="K25" s="91"/>
      <c r="L25" s="92" t="s">
        <v>39</v>
      </c>
      <c r="M25" s="77">
        <f>AVERAGE(M4:M22)</f>
        <v>80.28947368421052</v>
      </c>
      <c r="N25" s="91"/>
      <c r="O25" s="91"/>
      <c r="P25" s="91"/>
      <c r="Q25" s="91"/>
      <c r="R25" s="91"/>
      <c r="S25" s="91"/>
    </row>
    <row r="26" spans="1:31" s="1" customFormat="1">
      <c r="B26" s="91"/>
      <c r="C26" s="91"/>
      <c r="D26" s="91"/>
      <c r="E26" s="91"/>
      <c r="F26" s="91"/>
      <c r="G26" s="91"/>
      <c r="H26" s="94"/>
      <c r="I26" s="95"/>
      <c r="J26" s="91"/>
      <c r="K26" s="91"/>
      <c r="L26" s="92" t="s">
        <v>40</v>
      </c>
      <c r="M26" s="77">
        <f>MAX(M4:M22)</f>
        <v>170.4</v>
      </c>
      <c r="N26" s="91"/>
      <c r="O26" s="91"/>
      <c r="P26" s="91"/>
      <c r="Q26" s="91"/>
      <c r="R26" s="91"/>
      <c r="S26" s="91"/>
    </row>
    <row r="27" spans="1:31" s="1" customFormat="1"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2" t="s">
        <v>45</v>
      </c>
      <c r="M27" s="77">
        <f>SUMIF($D$4:$D$22,"game зала",$M$4:$M$22)</f>
        <v>509.58000000000004</v>
      </c>
      <c r="N27" s="91"/>
      <c r="O27" s="91"/>
      <c r="P27" s="91"/>
      <c r="Q27" s="91"/>
      <c r="R27" s="91"/>
      <c r="S27" s="91"/>
    </row>
    <row r="28" spans="1:31" s="1" customFormat="1"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</row>
    <row r="29" spans="1:31" s="1" customFormat="1"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</row>
    <row r="30" spans="1:31" s="1" customFormat="1">
      <c r="A30" s="25" t="s">
        <v>8</v>
      </c>
      <c r="B30" s="80" t="s">
        <v>37</v>
      </c>
      <c r="C30" s="80" t="s">
        <v>1</v>
      </c>
      <c r="D30" s="80" t="s">
        <v>41</v>
      </c>
      <c r="E30" s="80" t="s">
        <v>11</v>
      </c>
      <c r="F30" s="80" t="s">
        <v>9</v>
      </c>
      <c r="G30" s="80" t="s">
        <v>12</v>
      </c>
      <c r="H30" s="80" t="s">
        <v>10</v>
      </c>
      <c r="I30" s="80" t="s">
        <v>7</v>
      </c>
      <c r="J30" s="80" t="s">
        <v>16</v>
      </c>
      <c r="K30" s="80" t="s">
        <v>17</v>
      </c>
      <c r="L30" s="80" t="s">
        <v>0</v>
      </c>
      <c r="M30" s="80" t="s">
        <v>14</v>
      </c>
      <c r="N30" s="91"/>
      <c r="O30" s="91"/>
      <c r="P30" s="91"/>
      <c r="Q30" s="91"/>
      <c r="R30" s="91"/>
      <c r="S30" s="91"/>
    </row>
    <row r="31" spans="1:31" s="1" customFormat="1">
      <c r="B31" s="91"/>
      <c r="C31" s="91" t="s">
        <v>100</v>
      </c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</row>
    <row r="32" spans="1:31" s="1" customFormat="1">
      <c r="B32" s="91"/>
      <c r="C32" s="91"/>
      <c r="D32" s="91"/>
      <c r="E32" s="91"/>
      <c r="F32" s="91" t="s">
        <v>108</v>
      </c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</row>
    <row r="33" spans="1:19" s="1" customFormat="1"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</row>
    <row r="34" spans="1:19" s="1" customFormat="1"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</row>
    <row r="35" spans="1:19" s="1" customFormat="1" ht="24">
      <c r="A35" s="69" t="s">
        <v>8</v>
      </c>
      <c r="B35" s="69" t="s">
        <v>37</v>
      </c>
      <c r="C35" s="51" t="s">
        <v>1</v>
      </c>
      <c r="D35" s="51" t="s">
        <v>41</v>
      </c>
      <c r="E35" s="69" t="s">
        <v>11</v>
      </c>
      <c r="F35" s="69" t="s">
        <v>9</v>
      </c>
      <c r="G35" s="69" t="s">
        <v>12</v>
      </c>
      <c r="H35" s="69" t="s">
        <v>10</v>
      </c>
      <c r="I35" s="69" t="s">
        <v>7</v>
      </c>
      <c r="J35" s="69" t="s">
        <v>16</v>
      </c>
      <c r="K35" s="69" t="s">
        <v>17</v>
      </c>
      <c r="L35" s="69" t="s">
        <v>0</v>
      </c>
      <c r="M35" s="69" t="s">
        <v>14</v>
      </c>
      <c r="N35" s="91"/>
      <c r="O35" s="91"/>
      <c r="P35" s="91"/>
      <c r="Q35" s="91"/>
      <c r="R35" s="91"/>
      <c r="S35" s="91"/>
    </row>
    <row r="36" spans="1:19" s="1" customFormat="1">
      <c r="A36" s="13">
        <v>231025</v>
      </c>
      <c r="B36" s="60" t="s">
        <v>101</v>
      </c>
      <c r="C36" s="60" t="s">
        <v>5</v>
      </c>
      <c r="D36" s="60" t="s">
        <v>42</v>
      </c>
      <c r="E36" s="71">
        <v>1000</v>
      </c>
      <c r="F36" s="72">
        <v>45.5</v>
      </c>
      <c r="G36" s="73">
        <v>43313</v>
      </c>
      <c r="H36" s="41">
        <v>1080</v>
      </c>
      <c r="I36" s="74">
        <v>80</v>
      </c>
      <c r="J36" s="75">
        <v>12</v>
      </c>
      <c r="K36" s="76">
        <v>57.5</v>
      </c>
      <c r="L36" s="77">
        <v>11.5</v>
      </c>
      <c r="M36" s="77">
        <v>69</v>
      </c>
      <c r="N36" s="91"/>
      <c r="O36" s="91"/>
      <c r="P36" s="91"/>
      <c r="Q36" s="91"/>
      <c r="R36" s="91"/>
      <c r="S36" s="91"/>
    </row>
    <row r="37" spans="1:19" s="1" customFormat="1">
      <c r="A37" s="13">
        <v>236567</v>
      </c>
      <c r="B37" s="60" t="s">
        <v>102</v>
      </c>
      <c r="C37" s="60" t="s">
        <v>5</v>
      </c>
      <c r="D37" s="60" t="s">
        <v>43</v>
      </c>
      <c r="E37" s="71">
        <v>250</v>
      </c>
      <c r="F37" s="72">
        <v>10.199999999999999</v>
      </c>
      <c r="G37" s="73">
        <v>43372</v>
      </c>
      <c r="H37" s="41">
        <v>255</v>
      </c>
      <c r="I37" s="74">
        <v>5</v>
      </c>
      <c r="J37" s="75">
        <v>0.75</v>
      </c>
      <c r="K37" s="76">
        <v>10.95</v>
      </c>
      <c r="L37" s="77">
        <v>2.19</v>
      </c>
      <c r="M37" s="77">
        <v>13.139999999999999</v>
      </c>
      <c r="N37" s="91"/>
      <c r="O37" s="91"/>
      <c r="P37" s="91"/>
      <c r="Q37" s="91"/>
      <c r="R37" s="91"/>
      <c r="S37" s="91"/>
    </row>
    <row r="38" spans="1:19" s="1" customFormat="1">
      <c r="A38" s="15">
        <v>651701</v>
      </c>
      <c r="B38" s="60" t="s">
        <v>103</v>
      </c>
      <c r="C38" s="60" t="s">
        <v>5</v>
      </c>
      <c r="D38" s="60" t="s">
        <v>44</v>
      </c>
      <c r="E38" s="71">
        <v>2000</v>
      </c>
      <c r="F38" s="72">
        <v>90</v>
      </c>
      <c r="G38" s="73">
        <v>43368</v>
      </c>
      <c r="H38" s="41">
        <v>1800</v>
      </c>
      <c r="I38" s="74">
        <v>0</v>
      </c>
      <c r="J38" s="75">
        <v>0</v>
      </c>
      <c r="K38" s="76">
        <v>90</v>
      </c>
      <c r="L38" s="77">
        <v>18</v>
      </c>
      <c r="M38" s="77">
        <v>108</v>
      </c>
      <c r="N38" s="91"/>
      <c r="O38" s="91"/>
      <c r="P38" s="91"/>
      <c r="Q38" s="91"/>
      <c r="R38" s="91"/>
      <c r="S38" s="91"/>
    </row>
    <row r="39" spans="1:19" s="1" customFormat="1">
      <c r="A39" s="15">
        <v>660301</v>
      </c>
      <c r="B39" s="60" t="s">
        <v>104</v>
      </c>
      <c r="C39" s="60" t="s">
        <v>5</v>
      </c>
      <c r="D39" s="60" t="s">
        <v>43</v>
      </c>
      <c r="E39" s="71">
        <v>600</v>
      </c>
      <c r="F39" s="72">
        <v>25.5</v>
      </c>
      <c r="G39" s="73">
        <v>43371</v>
      </c>
      <c r="H39" s="41">
        <v>550</v>
      </c>
      <c r="I39" s="74">
        <v>0</v>
      </c>
      <c r="J39" s="75">
        <v>0</v>
      </c>
      <c r="K39" s="76">
        <v>25.5</v>
      </c>
      <c r="L39" s="77">
        <v>5.1000000000000005</v>
      </c>
      <c r="M39" s="77">
        <v>30.6</v>
      </c>
      <c r="N39" s="91"/>
      <c r="O39" s="91"/>
      <c r="P39" s="91"/>
      <c r="Q39" s="91"/>
      <c r="R39" s="91"/>
      <c r="S39" s="91"/>
    </row>
    <row r="40" spans="1:19" s="1" customFormat="1">
      <c r="A40" s="13">
        <v>826345</v>
      </c>
      <c r="B40" s="60" t="s">
        <v>105</v>
      </c>
      <c r="C40" s="60" t="s">
        <v>5</v>
      </c>
      <c r="D40" s="60" t="s">
        <v>43</v>
      </c>
      <c r="E40" s="71">
        <v>600</v>
      </c>
      <c r="F40" s="72">
        <v>20.5</v>
      </c>
      <c r="G40" s="73">
        <v>43372</v>
      </c>
      <c r="H40" s="41">
        <v>608</v>
      </c>
      <c r="I40" s="74">
        <v>8</v>
      </c>
      <c r="J40" s="75">
        <v>1.2</v>
      </c>
      <c r="K40" s="76">
        <v>21.7</v>
      </c>
      <c r="L40" s="77">
        <v>4.34</v>
      </c>
      <c r="M40" s="77">
        <v>26.04</v>
      </c>
      <c r="N40" s="91"/>
      <c r="O40" s="91"/>
      <c r="P40" s="91"/>
      <c r="Q40" s="91"/>
      <c r="R40" s="91"/>
      <c r="S40" s="91"/>
    </row>
    <row r="41" spans="1:19" s="1" customFormat="1">
      <c r="A41" s="13">
        <v>826678</v>
      </c>
      <c r="B41" s="60" t="s">
        <v>106</v>
      </c>
      <c r="C41" s="60" t="s">
        <v>5</v>
      </c>
      <c r="D41" s="60" t="s">
        <v>43</v>
      </c>
      <c r="E41" s="71">
        <v>250</v>
      </c>
      <c r="F41" s="72">
        <v>10.199999999999999</v>
      </c>
      <c r="G41" s="73">
        <v>43456</v>
      </c>
      <c r="H41" s="41">
        <v>290</v>
      </c>
      <c r="I41" s="74">
        <v>40</v>
      </c>
      <c r="J41" s="75">
        <v>6</v>
      </c>
      <c r="K41" s="76">
        <v>16.2</v>
      </c>
      <c r="L41" s="77">
        <v>3.24</v>
      </c>
      <c r="M41" s="77">
        <v>19.439999999999998</v>
      </c>
      <c r="N41" s="91"/>
      <c r="O41" s="91"/>
      <c r="P41" s="91"/>
      <c r="Q41" s="91"/>
      <c r="R41" s="91"/>
      <c r="S41" s="91"/>
    </row>
    <row r="42" spans="1:19" s="1" customFormat="1">
      <c r="A42" s="13">
        <v>235568</v>
      </c>
      <c r="B42" s="60" t="s">
        <v>107</v>
      </c>
      <c r="C42" s="60" t="s">
        <v>5</v>
      </c>
      <c r="D42" s="60" t="s">
        <v>43</v>
      </c>
      <c r="E42" s="71">
        <v>1200</v>
      </c>
      <c r="F42" s="72">
        <v>30.5</v>
      </c>
      <c r="G42" s="73">
        <v>43321</v>
      </c>
      <c r="H42" s="41">
        <v>1300</v>
      </c>
      <c r="I42" s="74">
        <v>100</v>
      </c>
      <c r="J42" s="75">
        <v>15</v>
      </c>
      <c r="K42" s="76">
        <v>45.5</v>
      </c>
      <c r="L42" s="77">
        <v>9.1</v>
      </c>
      <c r="M42" s="77">
        <v>54.6</v>
      </c>
      <c r="N42" s="91"/>
      <c r="O42" s="91"/>
      <c r="P42" s="91"/>
      <c r="Q42" s="91"/>
      <c r="R42" s="91"/>
      <c r="S42" s="91"/>
    </row>
    <row r="43" spans="1:19" s="1" customFormat="1"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</row>
    <row r="44" spans="1:19" s="1" customFormat="1"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</row>
    <row r="45" spans="1:19" s="1" customFormat="1" ht="24">
      <c r="A45" s="69" t="s">
        <v>8</v>
      </c>
      <c r="B45" s="69" t="s">
        <v>37</v>
      </c>
      <c r="C45" s="51" t="s">
        <v>1</v>
      </c>
      <c r="D45" s="51" t="s">
        <v>41</v>
      </c>
      <c r="E45" s="69" t="s">
        <v>11</v>
      </c>
      <c r="F45" s="69" t="s">
        <v>9</v>
      </c>
      <c r="G45" s="69" t="s">
        <v>12</v>
      </c>
      <c r="H45" s="69" t="s">
        <v>10</v>
      </c>
      <c r="I45" s="69" t="s">
        <v>7</v>
      </c>
      <c r="J45" s="69" t="s">
        <v>16</v>
      </c>
      <c r="K45" s="69" t="s">
        <v>17</v>
      </c>
      <c r="L45" s="69" t="s">
        <v>0</v>
      </c>
      <c r="M45" s="69" t="s">
        <v>14</v>
      </c>
      <c r="N45" s="91"/>
      <c r="O45" s="91"/>
      <c r="P45" s="91"/>
      <c r="Q45" s="91"/>
      <c r="R45" s="91"/>
      <c r="S45" s="91"/>
    </row>
    <row r="46" spans="1:19" s="1" customFormat="1"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</row>
    <row r="47" spans="1:19" s="1" customFormat="1"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</row>
    <row r="48" spans="1:19" s="1" customFormat="1"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</row>
    <row r="49" spans="1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1:19" ht="24">
      <c r="A50" s="69" t="s">
        <v>8</v>
      </c>
      <c r="B50" s="69" t="s">
        <v>37</v>
      </c>
      <c r="C50" s="51" t="s">
        <v>1</v>
      </c>
      <c r="D50" s="51" t="s">
        <v>41</v>
      </c>
      <c r="E50" s="69" t="s">
        <v>11</v>
      </c>
      <c r="F50" s="69" t="s">
        <v>9</v>
      </c>
      <c r="G50" s="69" t="s">
        <v>12</v>
      </c>
      <c r="H50" s="69" t="s">
        <v>10</v>
      </c>
      <c r="I50" s="69" t="s">
        <v>7</v>
      </c>
      <c r="J50" s="69" t="s">
        <v>16</v>
      </c>
      <c r="K50" s="69" t="s">
        <v>17</v>
      </c>
      <c r="L50" s="69" t="s">
        <v>0</v>
      </c>
      <c r="M50" s="69" t="s">
        <v>14</v>
      </c>
      <c r="N50" s="80"/>
      <c r="O50" s="80"/>
      <c r="P50" s="80"/>
      <c r="Q50" s="80"/>
      <c r="R50" s="80"/>
      <c r="S50" s="80"/>
    </row>
    <row r="51" spans="1:19">
      <c r="A51" s="13">
        <v>231025</v>
      </c>
      <c r="B51" s="60" t="s">
        <v>101</v>
      </c>
      <c r="C51" s="60" t="s">
        <v>5</v>
      </c>
      <c r="D51" s="60" t="s">
        <v>42</v>
      </c>
      <c r="E51" s="71">
        <v>1000</v>
      </c>
      <c r="F51" s="72">
        <v>45.5</v>
      </c>
      <c r="G51" s="73">
        <v>43313</v>
      </c>
      <c r="H51" s="41">
        <v>1080</v>
      </c>
      <c r="I51" s="74">
        <v>80</v>
      </c>
      <c r="J51" s="75">
        <v>12</v>
      </c>
      <c r="K51" s="76">
        <v>57.5</v>
      </c>
      <c r="L51" s="77">
        <v>11.5</v>
      </c>
      <c r="M51" s="77">
        <v>69</v>
      </c>
      <c r="N51" s="80"/>
      <c r="O51" s="80"/>
      <c r="P51" s="80"/>
      <c r="Q51" s="80"/>
      <c r="R51" s="80"/>
      <c r="S51" s="80"/>
    </row>
    <row r="52" spans="1:19">
      <c r="A52" s="13">
        <v>236567</v>
      </c>
      <c r="B52" s="60" t="s">
        <v>102</v>
      </c>
      <c r="C52" s="60" t="s">
        <v>5</v>
      </c>
      <c r="D52" s="60" t="s">
        <v>43</v>
      </c>
      <c r="E52" s="71">
        <v>250</v>
      </c>
      <c r="F52" s="72">
        <v>10.199999999999999</v>
      </c>
      <c r="G52" s="73">
        <v>43372</v>
      </c>
      <c r="H52" s="41">
        <v>255</v>
      </c>
      <c r="I52" s="74">
        <v>5</v>
      </c>
      <c r="J52" s="75">
        <v>0.75</v>
      </c>
      <c r="K52" s="76">
        <v>10.95</v>
      </c>
      <c r="L52" s="77">
        <v>2.19</v>
      </c>
      <c r="M52" s="77">
        <v>13.139999999999999</v>
      </c>
      <c r="N52" s="80"/>
      <c r="O52" s="80"/>
      <c r="P52" s="80"/>
      <c r="Q52" s="80"/>
      <c r="R52" s="80"/>
      <c r="S52" s="80"/>
    </row>
    <row r="53" spans="1:19">
      <c r="A53" s="15">
        <v>651701</v>
      </c>
      <c r="B53" s="60" t="s">
        <v>103</v>
      </c>
      <c r="C53" s="60" t="s">
        <v>5</v>
      </c>
      <c r="D53" s="60" t="s">
        <v>44</v>
      </c>
      <c r="E53" s="71">
        <v>2000</v>
      </c>
      <c r="F53" s="72">
        <v>90</v>
      </c>
      <c r="G53" s="73">
        <v>43368</v>
      </c>
      <c r="H53" s="41">
        <v>1800</v>
      </c>
      <c r="I53" s="74">
        <v>0</v>
      </c>
      <c r="J53" s="75">
        <v>0</v>
      </c>
      <c r="K53" s="76">
        <v>90</v>
      </c>
      <c r="L53" s="77">
        <v>18</v>
      </c>
      <c r="M53" s="77">
        <v>108</v>
      </c>
      <c r="N53" s="80"/>
      <c r="O53" s="80"/>
      <c r="P53" s="80"/>
      <c r="Q53" s="80"/>
      <c r="R53" s="80"/>
      <c r="S53" s="80"/>
    </row>
    <row r="54" spans="1:19">
      <c r="A54" s="15">
        <v>660301</v>
      </c>
      <c r="B54" s="60" t="s">
        <v>104</v>
      </c>
      <c r="C54" s="60" t="s">
        <v>5</v>
      </c>
      <c r="D54" s="60" t="s">
        <v>43</v>
      </c>
      <c r="E54" s="71">
        <v>600</v>
      </c>
      <c r="F54" s="72">
        <v>25.5</v>
      </c>
      <c r="G54" s="73">
        <v>43371</v>
      </c>
      <c r="H54" s="41">
        <v>550</v>
      </c>
      <c r="I54" s="74">
        <v>0</v>
      </c>
      <c r="J54" s="75">
        <v>0</v>
      </c>
      <c r="K54" s="76">
        <v>25.5</v>
      </c>
      <c r="L54" s="77">
        <v>5.1000000000000005</v>
      </c>
      <c r="M54" s="77">
        <v>30.6</v>
      </c>
      <c r="N54" s="80"/>
      <c r="O54" s="80"/>
      <c r="P54" s="80"/>
      <c r="Q54" s="80"/>
      <c r="R54" s="80"/>
      <c r="S54" s="80"/>
    </row>
    <row r="55" spans="1:19">
      <c r="A55" s="13">
        <v>826345</v>
      </c>
      <c r="B55" s="60" t="s">
        <v>105</v>
      </c>
      <c r="C55" s="60" t="s">
        <v>5</v>
      </c>
      <c r="D55" s="60" t="s">
        <v>43</v>
      </c>
      <c r="E55" s="71">
        <v>600</v>
      </c>
      <c r="F55" s="72">
        <v>20.5</v>
      </c>
      <c r="G55" s="73">
        <v>43372</v>
      </c>
      <c r="H55" s="41">
        <v>608</v>
      </c>
      <c r="I55" s="74">
        <v>8</v>
      </c>
      <c r="J55" s="75">
        <v>1.2</v>
      </c>
      <c r="K55" s="76">
        <v>21.7</v>
      </c>
      <c r="L55" s="77">
        <v>4.34</v>
      </c>
      <c r="M55" s="77">
        <v>26.04</v>
      </c>
      <c r="N55" s="80"/>
      <c r="O55" s="80"/>
      <c r="P55" s="80"/>
      <c r="Q55" s="80"/>
      <c r="R55" s="80"/>
      <c r="S55" s="80"/>
    </row>
    <row r="56" spans="1:19">
      <c r="A56" s="13">
        <v>826678</v>
      </c>
      <c r="B56" s="60" t="s">
        <v>106</v>
      </c>
      <c r="C56" s="60" t="s">
        <v>5</v>
      </c>
      <c r="D56" s="60" t="s">
        <v>43</v>
      </c>
      <c r="E56" s="71">
        <v>250</v>
      </c>
      <c r="F56" s="72">
        <v>10.199999999999999</v>
      </c>
      <c r="G56" s="73">
        <v>43456</v>
      </c>
      <c r="H56" s="41">
        <v>290</v>
      </c>
      <c r="I56" s="74">
        <v>40</v>
      </c>
      <c r="J56" s="75">
        <v>6</v>
      </c>
      <c r="K56" s="76">
        <v>16.2</v>
      </c>
      <c r="L56" s="77">
        <v>3.24</v>
      </c>
      <c r="M56" s="77">
        <v>19.439999999999998</v>
      </c>
      <c r="N56" s="80"/>
      <c r="O56" s="80"/>
      <c r="P56" s="80"/>
      <c r="Q56" s="80"/>
      <c r="R56" s="80"/>
      <c r="S56" s="80"/>
    </row>
    <row r="57" spans="1:19">
      <c r="A57" s="13">
        <v>235568</v>
      </c>
      <c r="B57" s="60" t="s">
        <v>107</v>
      </c>
      <c r="C57" s="60" t="s">
        <v>5</v>
      </c>
      <c r="D57" s="60" t="s">
        <v>43</v>
      </c>
      <c r="E57" s="71">
        <v>1200</v>
      </c>
      <c r="F57" s="72">
        <v>30.5</v>
      </c>
      <c r="G57" s="73">
        <v>43321</v>
      </c>
      <c r="H57" s="41">
        <v>1300</v>
      </c>
      <c r="I57" s="74">
        <v>100</v>
      </c>
      <c r="J57" s="75">
        <v>15</v>
      </c>
      <c r="K57" s="76">
        <v>45.5</v>
      </c>
      <c r="L57" s="77">
        <v>9.1</v>
      </c>
      <c r="M57" s="77">
        <v>54.6</v>
      </c>
      <c r="N57" s="80"/>
      <c r="O57" s="80"/>
      <c r="P57" s="80"/>
      <c r="Q57" s="80"/>
      <c r="R57" s="80"/>
      <c r="S57" s="80"/>
    </row>
    <row r="58" spans="1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1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1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1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1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1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1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1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1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1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1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1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1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1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1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1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1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6" spans="1:19" ht="24">
      <c r="A76" s="69" t="s">
        <v>8</v>
      </c>
      <c r="B76" s="69" t="s">
        <v>37</v>
      </c>
      <c r="C76" s="51" t="s">
        <v>1</v>
      </c>
      <c r="D76" s="51" t="s">
        <v>41</v>
      </c>
      <c r="E76" s="69" t="s">
        <v>11</v>
      </c>
      <c r="F76" s="69" t="s">
        <v>9</v>
      </c>
      <c r="G76" s="69" t="s">
        <v>12</v>
      </c>
      <c r="H76" s="69" t="s">
        <v>10</v>
      </c>
      <c r="I76" s="69" t="s">
        <v>7</v>
      </c>
      <c r="J76" s="69" t="s">
        <v>16</v>
      </c>
      <c r="K76" s="69" t="s">
        <v>17</v>
      </c>
      <c r="L76" s="69" t="s">
        <v>0</v>
      </c>
      <c r="M76" s="69" t="s">
        <v>14</v>
      </c>
    </row>
    <row r="77" spans="1:19">
      <c r="A77" s="13">
        <v>238543</v>
      </c>
      <c r="B77" s="60" t="s">
        <v>109</v>
      </c>
      <c r="C77" s="60" t="s">
        <v>2</v>
      </c>
      <c r="D77" s="60" t="s">
        <v>44</v>
      </c>
      <c r="E77" s="71">
        <v>5000</v>
      </c>
      <c r="F77" s="72">
        <v>112</v>
      </c>
      <c r="G77" s="73">
        <v>43314</v>
      </c>
      <c r="H77" s="41">
        <v>5200</v>
      </c>
      <c r="I77" s="74">
        <v>200</v>
      </c>
      <c r="J77" s="75">
        <v>30</v>
      </c>
      <c r="K77" s="76">
        <v>142</v>
      </c>
      <c r="L77" s="77">
        <v>28.400000000000002</v>
      </c>
      <c r="M77" s="77">
        <v>170.4</v>
      </c>
    </row>
    <row r="78" spans="1:19">
      <c r="A78" s="13">
        <v>652501</v>
      </c>
      <c r="B78" s="60" t="s">
        <v>110</v>
      </c>
      <c r="C78" s="60" t="s">
        <v>4</v>
      </c>
      <c r="D78" s="60" t="s">
        <v>42</v>
      </c>
      <c r="E78" s="71">
        <v>1000</v>
      </c>
      <c r="F78" s="72">
        <v>50.5</v>
      </c>
      <c r="G78" s="73">
        <v>43317</v>
      </c>
      <c r="H78" s="41">
        <v>1200</v>
      </c>
      <c r="I78" s="74">
        <v>200</v>
      </c>
      <c r="J78" s="75">
        <v>30</v>
      </c>
      <c r="K78" s="76">
        <v>80.5</v>
      </c>
      <c r="L78" s="77">
        <v>16.100000000000001</v>
      </c>
      <c r="M78" s="77">
        <v>96.6</v>
      </c>
    </row>
    <row r="79" spans="1:19">
      <c r="A79" s="13">
        <v>827011</v>
      </c>
      <c r="B79" s="60" t="s">
        <v>111</v>
      </c>
      <c r="C79" s="60" t="s">
        <v>3</v>
      </c>
      <c r="D79" s="60" t="s">
        <v>43</v>
      </c>
      <c r="E79" s="71">
        <v>1000</v>
      </c>
      <c r="F79" s="72">
        <v>43.5</v>
      </c>
      <c r="G79" s="73">
        <v>43371</v>
      </c>
      <c r="H79" s="41">
        <v>1208</v>
      </c>
      <c r="I79" s="74">
        <v>208</v>
      </c>
      <c r="J79" s="75">
        <v>31.2</v>
      </c>
      <c r="K79" s="76">
        <v>74.7</v>
      </c>
      <c r="L79" s="77">
        <v>14.940000000000001</v>
      </c>
      <c r="M79" s="77">
        <v>89.64</v>
      </c>
    </row>
    <row r="80" spans="1:19">
      <c r="A80" s="13">
        <v>235789</v>
      </c>
      <c r="B80" s="60" t="s">
        <v>112</v>
      </c>
      <c r="C80" s="60" t="s">
        <v>2</v>
      </c>
      <c r="D80" s="60" t="s">
        <v>44</v>
      </c>
      <c r="E80" s="71">
        <v>2200</v>
      </c>
      <c r="F80" s="72">
        <v>90</v>
      </c>
      <c r="G80" s="73">
        <v>43341</v>
      </c>
      <c r="H80" s="41">
        <v>2500</v>
      </c>
      <c r="I80" s="74">
        <v>300</v>
      </c>
      <c r="J80" s="75">
        <v>45</v>
      </c>
      <c r="K80" s="76">
        <v>135</v>
      </c>
      <c r="L80" s="77">
        <v>27</v>
      </c>
      <c r="M80" s="77">
        <v>162</v>
      </c>
    </row>
    <row r="81" spans="1:13">
      <c r="A81" s="13">
        <v>238285</v>
      </c>
      <c r="B81" s="60" t="s">
        <v>113</v>
      </c>
      <c r="C81" s="60" t="s">
        <v>2</v>
      </c>
      <c r="D81" s="60" t="s">
        <v>44</v>
      </c>
      <c r="E81" s="71">
        <v>1020</v>
      </c>
      <c r="F81" s="72">
        <v>90</v>
      </c>
      <c r="G81" s="81">
        <v>43313</v>
      </c>
      <c r="H81" s="41">
        <v>1150</v>
      </c>
      <c r="I81" s="74">
        <v>130</v>
      </c>
      <c r="J81" s="75">
        <v>19.5</v>
      </c>
      <c r="K81" s="76">
        <v>109.5</v>
      </c>
      <c r="L81" s="77">
        <v>21.900000000000002</v>
      </c>
      <c r="M81" s="77">
        <v>131.4</v>
      </c>
    </row>
    <row r="82" spans="1:13">
      <c r="A82" s="13">
        <v>231025</v>
      </c>
      <c r="B82" s="60" t="s">
        <v>101</v>
      </c>
      <c r="C82" s="60" t="s">
        <v>5</v>
      </c>
      <c r="D82" s="60" t="s">
        <v>42</v>
      </c>
      <c r="E82" s="71">
        <v>1000</v>
      </c>
      <c r="F82" s="72">
        <v>45.5</v>
      </c>
      <c r="G82" s="73">
        <v>43313</v>
      </c>
      <c r="H82" s="41">
        <v>1080</v>
      </c>
      <c r="I82" s="74">
        <v>80</v>
      </c>
      <c r="J82" s="75">
        <v>12</v>
      </c>
      <c r="K82" s="76">
        <v>57.5</v>
      </c>
      <c r="L82" s="77">
        <v>11.5</v>
      </c>
      <c r="M82" s="77">
        <v>69</v>
      </c>
    </row>
    <row r="83" spans="1:13">
      <c r="A83" s="13">
        <v>236567</v>
      </c>
      <c r="B83" s="60" t="s">
        <v>102</v>
      </c>
      <c r="C83" s="60" t="s">
        <v>5</v>
      </c>
      <c r="D83" s="60" t="s">
        <v>43</v>
      </c>
      <c r="E83" s="71">
        <v>250</v>
      </c>
      <c r="F83" s="72">
        <v>10.199999999999999</v>
      </c>
      <c r="G83" s="73">
        <v>43372</v>
      </c>
      <c r="H83" s="41">
        <v>255</v>
      </c>
      <c r="I83" s="74">
        <v>5</v>
      </c>
      <c r="J83" s="75">
        <v>0.75</v>
      </c>
      <c r="K83" s="76">
        <v>10.95</v>
      </c>
      <c r="L83" s="77">
        <v>2.19</v>
      </c>
      <c r="M83" s="77">
        <v>13.139999999999999</v>
      </c>
    </row>
    <row r="84" spans="1:13">
      <c r="A84" s="15">
        <v>651701</v>
      </c>
      <c r="B84" s="60" t="s">
        <v>103</v>
      </c>
      <c r="C84" s="60" t="s">
        <v>5</v>
      </c>
      <c r="D84" s="60" t="s">
        <v>44</v>
      </c>
      <c r="E84" s="71">
        <v>2000</v>
      </c>
      <c r="F84" s="72">
        <v>90</v>
      </c>
      <c r="G84" s="73">
        <v>43368</v>
      </c>
      <c r="H84" s="41">
        <v>1800</v>
      </c>
      <c r="I84" s="74">
        <v>0</v>
      </c>
      <c r="J84" s="75">
        <v>0</v>
      </c>
      <c r="K84" s="76">
        <v>90</v>
      </c>
      <c r="L84" s="77">
        <v>18</v>
      </c>
      <c r="M84" s="77">
        <v>108</v>
      </c>
    </row>
    <row r="85" spans="1:13">
      <c r="A85" s="13">
        <v>652101</v>
      </c>
      <c r="B85" s="60" t="s">
        <v>114</v>
      </c>
      <c r="C85" s="60" t="s">
        <v>3</v>
      </c>
      <c r="D85" s="60" t="s">
        <v>43</v>
      </c>
      <c r="E85" s="71">
        <v>250</v>
      </c>
      <c r="F85" s="72">
        <v>10.199999999999999</v>
      </c>
      <c r="G85" s="73" t="s">
        <v>99</v>
      </c>
      <c r="H85" s="41">
        <v>240</v>
      </c>
      <c r="I85" s="74">
        <v>0</v>
      </c>
      <c r="J85" s="75">
        <v>0</v>
      </c>
      <c r="K85" s="76">
        <v>10.199999999999999</v>
      </c>
      <c r="L85" s="77">
        <v>2.04</v>
      </c>
      <c r="M85" s="77">
        <v>12.239999999999998</v>
      </c>
    </row>
    <row r="86" spans="1:13">
      <c r="A86" s="13">
        <v>652508</v>
      </c>
      <c r="B86" s="60" t="s">
        <v>115</v>
      </c>
      <c r="C86" s="60" t="s">
        <v>4</v>
      </c>
      <c r="D86" s="60" t="s">
        <v>43</v>
      </c>
      <c r="E86" s="71">
        <v>1000</v>
      </c>
      <c r="F86" s="72">
        <v>38.5</v>
      </c>
      <c r="G86" s="73">
        <v>43371</v>
      </c>
      <c r="H86" s="41">
        <v>750</v>
      </c>
      <c r="I86" s="74">
        <v>0</v>
      </c>
      <c r="J86" s="75">
        <v>0</v>
      </c>
      <c r="K86" s="76">
        <v>38.5</v>
      </c>
      <c r="L86" s="77">
        <v>7.7</v>
      </c>
      <c r="M86" s="77">
        <v>46.2</v>
      </c>
    </row>
    <row r="87" spans="1:13">
      <c r="A87" s="15">
        <v>660301</v>
      </c>
      <c r="B87" s="60" t="s">
        <v>104</v>
      </c>
      <c r="C87" s="60" t="s">
        <v>5</v>
      </c>
      <c r="D87" s="60" t="s">
        <v>43</v>
      </c>
      <c r="E87" s="71">
        <v>600</v>
      </c>
      <c r="F87" s="72">
        <v>25.5</v>
      </c>
      <c r="G87" s="73">
        <v>43371</v>
      </c>
      <c r="H87" s="41">
        <v>550</v>
      </c>
      <c r="I87" s="74">
        <v>0</v>
      </c>
      <c r="J87" s="75">
        <v>0</v>
      </c>
      <c r="K87" s="76">
        <v>25.5</v>
      </c>
      <c r="L87" s="77">
        <v>5.1000000000000005</v>
      </c>
      <c r="M87" s="77">
        <v>30.6</v>
      </c>
    </row>
    <row r="88" spans="1:13">
      <c r="A88" s="13">
        <v>666925</v>
      </c>
      <c r="B88" s="60" t="s">
        <v>116</v>
      </c>
      <c r="C88" s="60" t="s">
        <v>4</v>
      </c>
      <c r="D88" s="60" t="s">
        <v>42</v>
      </c>
      <c r="E88" s="71">
        <v>2000</v>
      </c>
      <c r="F88" s="72">
        <v>77</v>
      </c>
      <c r="G88" s="73">
        <v>43373</v>
      </c>
      <c r="H88" s="41">
        <v>1800</v>
      </c>
      <c r="I88" s="74">
        <v>0</v>
      </c>
      <c r="J88" s="75">
        <v>0</v>
      </c>
      <c r="K88" s="76">
        <v>77</v>
      </c>
      <c r="L88" s="77">
        <v>15.4</v>
      </c>
      <c r="M88" s="77">
        <v>92.4</v>
      </c>
    </row>
    <row r="89" spans="1:13">
      <c r="A89" s="15">
        <v>661815</v>
      </c>
      <c r="B89" s="60" t="s">
        <v>117</v>
      </c>
      <c r="C89" s="60" t="s">
        <v>4</v>
      </c>
      <c r="D89" s="60" t="s">
        <v>42</v>
      </c>
      <c r="E89" s="71">
        <v>2000</v>
      </c>
      <c r="F89" s="72">
        <v>77</v>
      </c>
      <c r="G89" s="73">
        <v>43371</v>
      </c>
      <c r="H89" s="41">
        <v>1990</v>
      </c>
      <c r="I89" s="74">
        <v>0</v>
      </c>
      <c r="J89" s="75">
        <v>0</v>
      </c>
      <c r="K89" s="76">
        <v>77</v>
      </c>
      <c r="L89" s="77">
        <v>15.4</v>
      </c>
      <c r="M89" s="77">
        <v>92.4</v>
      </c>
    </row>
    <row r="90" spans="1:13">
      <c r="A90" s="13">
        <v>822453</v>
      </c>
      <c r="B90" s="60" t="s">
        <v>29</v>
      </c>
      <c r="C90" s="60" t="s">
        <v>4</v>
      </c>
      <c r="D90" s="60" t="s">
        <v>42</v>
      </c>
      <c r="E90" s="71">
        <v>5000</v>
      </c>
      <c r="F90" s="72">
        <v>87</v>
      </c>
      <c r="G90" s="73">
        <v>43321</v>
      </c>
      <c r="H90" s="41">
        <v>5001</v>
      </c>
      <c r="I90" s="74">
        <v>1</v>
      </c>
      <c r="J90" s="75">
        <v>0.15</v>
      </c>
      <c r="K90" s="76">
        <v>87.15</v>
      </c>
      <c r="L90" s="77">
        <v>17.430000000000003</v>
      </c>
      <c r="M90" s="77">
        <v>104.58000000000001</v>
      </c>
    </row>
    <row r="91" spans="1:13">
      <c r="A91" s="13">
        <v>826234</v>
      </c>
      <c r="B91" s="60" t="s">
        <v>118</v>
      </c>
      <c r="C91" s="60" t="s">
        <v>4</v>
      </c>
      <c r="D91" s="60" t="s">
        <v>42</v>
      </c>
      <c r="E91" s="71">
        <v>1000</v>
      </c>
      <c r="F91" s="72">
        <v>45.5</v>
      </c>
      <c r="G91" s="73">
        <v>43314</v>
      </c>
      <c r="H91" s="41">
        <v>920</v>
      </c>
      <c r="I91" s="74">
        <v>0</v>
      </c>
      <c r="J91" s="75">
        <v>0</v>
      </c>
      <c r="K91" s="76">
        <v>45.5</v>
      </c>
      <c r="L91" s="77">
        <v>9.1</v>
      </c>
      <c r="M91" s="77">
        <v>54.6</v>
      </c>
    </row>
    <row r="92" spans="1:13">
      <c r="A92" s="13">
        <v>826345</v>
      </c>
      <c r="B92" s="60" t="s">
        <v>105</v>
      </c>
      <c r="C92" s="60" t="s">
        <v>5</v>
      </c>
      <c r="D92" s="60" t="s">
        <v>43</v>
      </c>
      <c r="E92" s="71">
        <v>600</v>
      </c>
      <c r="F92" s="72">
        <v>20.5</v>
      </c>
      <c r="G92" s="73">
        <v>43372</v>
      </c>
      <c r="H92" s="41">
        <v>608</v>
      </c>
      <c r="I92" s="74">
        <v>8</v>
      </c>
      <c r="J92" s="75">
        <v>1.2</v>
      </c>
      <c r="K92" s="76">
        <v>21.7</v>
      </c>
      <c r="L92" s="77">
        <v>4.34</v>
      </c>
      <c r="M92" s="77">
        <v>26.04</v>
      </c>
    </row>
    <row r="93" spans="1:13">
      <c r="A93" s="13">
        <v>826678</v>
      </c>
      <c r="B93" s="60" t="s">
        <v>106</v>
      </c>
      <c r="C93" s="60" t="s">
        <v>5</v>
      </c>
      <c r="D93" s="60" t="s">
        <v>43</v>
      </c>
      <c r="E93" s="71">
        <v>250</v>
      </c>
      <c r="F93" s="72">
        <v>10.199999999999999</v>
      </c>
      <c r="G93" s="73">
        <v>43456</v>
      </c>
      <c r="H93" s="41">
        <v>290</v>
      </c>
      <c r="I93" s="74">
        <v>40</v>
      </c>
      <c r="J93" s="75">
        <v>6</v>
      </c>
      <c r="K93" s="76">
        <v>16.2</v>
      </c>
      <c r="L93" s="77">
        <v>3.24</v>
      </c>
      <c r="M93" s="77">
        <v>19.439999999999998</v>
      </c>
    </row>
    <row r="94" spans="1:13">
      <c r="A94" s="13">
        <v>235568</v>
      </c>
      <c r="B94" s="60" t="s">
        <v>107</v>
      </c>
      <c r="C94" s="60" t="s">
        <v>5</v>
      </c>
      <c r="D94" s="60" t="s">
        <v>43</v>
      </c>
      <c r="E94" s="71">
        <v>1200</v>
      </c>
      <c r="F94" s="72">
        <v>30.5</v>
      </c>
      <c r="G94" s="73">
        <v>43321</v>
      </c>
      <c r="H94" s="41">
        <v>1300</v>
      </c>
      <c r="I94" s="74">
        <v>100</v>
      </c>
      <c r="J94" s="75">
        <v>15</v>
      </c>
      <c r="K94" s="76">
        <v>45.5</v>
      </c>
      <c r="L94" s="77">
        <v>9.1</v>
      </c>
      <c r="M94" s="77">
        <v>54.6</v>
      </c>
    </row>
    <row r="98" spans="1:13" ht="24">
      <c r="A98" s="69" t="s">
        <v>8</v>
      </c>
      <c r="B98" s="69" t="s">
        <v>37</v>
      </c>
      <c r="C98" s="51" t="s">
        <v>1</v>
      </c>
      <c r="D98" s="51" t="s">
        <v>41</v>
      </c>
      <c r="E98" s="69" t="s">
        <v>11</v>
      </c>
      <c r="F98" s="69" t="s">
        <v>9</v>
      </c>
      <c r="G98" s="69" t="s">
        <v>12</v>
      </c>
      <c r="H98" s="69" t="s">
        <v>10</v>
      </c>
      <c r="I98" s="69" t="s">
        <v>7</v>
      </c>
      <c r="J98" s="69" t="s">
        <v>16</v>
      </c>
      <c r="K98" s="69" t="s">
        <v>17</v>
      </c>
      <c r="L98" s="69" t="s">
        <v>0</v>
      </c>
      <c r="M98" s="69" t="s">
        <v>14</v>
      </c>
    </row>
    <row r="99" spans="1:13">
      <c r="A99" s="13">
        <v>238543</v>
      </c>
      <c r="B99" s="60" t="s">
        <v>109</v>
      </c>
      <c r="C99" s="60" t="s">
        <v>2</v>
      </c>
      <c r="D99" s="60" t="s">
        <v>44</v>
      </c>
      <c r="E99" s="71">
        <v>5000</v>
      </c>
      <c r="F99" s="72">
        <v>112</v>
      </c>
      <c r="G99" s="73">
        <v>43314</v>
      </c>
      <c r="H99" s="41">
        <v>5200</v>
      </c>
      <c r="I99" s="74">
        <v>200</v>
      </c>
      <c r="J99" s="75">
        <v>30</v>
      </c>
      <c r="K99" s="76">
        <v>142</v>
      </c>
      <c r="L99" s="77">
        <v>28.400000000000002</v>
      </c>
      <c r="M99" s="77">
        <v>170.4</v>
      </c>
    </row>
    <row r="100" spans="1:13">
      <c r="A100" s="13">
        <v>652501</v>
      </c>
      <c r="B100" s="60" t="s">
        <v>110</v>
      </c>
      <c r="C100" s="60" t="s">
        <v>4</v>
      </c>
      <c r="D100" s="60" t="s">
        <v>42</v>
      </c>
      <c r="E100" s="71">
        <v>1000</v>
      </c>
      <c r="F100" s="72">
        <v>50.5</v>
      </c>
      <c r="G100" s="73">
        <v>43317</v>
      </c>
      <c r="H100" s="41">
        <v>1200</v>
      </c>
      <c r="I100" s="74">
        <v>200</v>
      </c>
      <c r="J100" s="75">
        <v>30</v>
      </c>
      <c r="K100" s="76">
        <v>80.5</v>
      </c>
      <c r="L100" s="77">
        <v>16.100000000000001</v>
      </c>
      <c r="M100" s="77">
        <v>96.6</v>
      </c>
    </row>
    <row r="101" spans="1:13">
      <c r="A101" s="13">
        <v>827011</v>
      </c>
      <c r="B101" s="60" t="s">
        <v>111</v>
      </c>
      <c r="C101" s="60" t="s">
        <v>3</v>
      </c>
      <c r="D101" s="60" t="s">
        <v>43</v>
      </c>
      <c r="E101" s="71">
        <v>1000</v>
      </c>
      <c r="F101" s="72">
        <v>43.5</v>
      </c>
      <c r="G101" s="73">
        <v>43371</v>
      </c>
      <c r="H101" s="41">
        <v>1208</v>
      </c>
      <c r="I101" s="74">
        <v>208</v>
      </c>
      <c r="J101" s="75">
        <v>31.2</v>
      </c>
      <c r="K101" s="76">
        <v>74.7</v>
      </c>
      <c r="L101" s="77">
        <v>14.940000000000001</v>
      </c>
      <c r="M101" s="77">
        <v>89.64</v>
      </c>
    </row>
    <row r="102" spans="1:13">
      <c r="A102" s="13">
        <v>235789</v>
      </c>
      <c r="B102" s="60" t="s">
        <v>112</v>
      </c>
      <c r="C102" s="60" t="s">
        <v>2</v>
      </c>
      <c r="D102" s="60" t="s">
        <v>44</v>
      </c>
      <c r="E102" s="71">
        <v>2200</v>
      </c>
      <c r="F102" s="72">
        <v>90</v>
      </c>
      <c r="G102" s="73">
        <v>43341</v>
      </c>
      <c r="H102" s="41">
        <v>2500</v>
      </c>
      <c r="I102" s="74">
        <v>300</v>
      </c>
      <c r="J102" s="75">
        <v>45</v>
      </c>
      <c r="K102" s="76">
        <v>135</v>
      </c>
      <c r="L102" s="77">
        <v>27</v>
      </c>
      <c r="M102" s="77">
        <v>162</v>
      </c>
    </row>
    <row r="103" spans="1:13">
      <c r="A103" s="13">
        <v>238285</v>
      </c>
      <c r="B103" s="60" t="s">
        <v>113</v>
      </c>
      <c r="C103" s="60" t="s">
        <v>2</v>
      </c>
      <c r="D103" s="60" t="s">
        <v>44</v>
      </c>
      <c r="E103" s="71">
        <v>1020</v>
      </c>
      <c r="F103" s="72">
        <v>90</v>
      </c>
      <c r="G103" s="81">
        <v>43313</v>
      </c>
      <c r="H103" s="41">
        <v>1150</v>
      </c>
      <c r="I103" s="74">
        <v>130</v>
      </c>
      <c r="J103" s="75">
        <v>19.5</v>
      </c>
      <c r="K103" s="76">
        <v>109.5</v>
      </c>
      <c r="L103" s="77">
        <v>21.900000000000002</v>
      </c>
      <c r="M103" s="77">
        <v>131.4</v>
      </c>
    </row>
    <row r="104" spans="1:13">
      <c r="A104" s="13">
        <v>231025</v>
      </c>
      <c r="B104" s="60" t="s">
        <v>101</v>
      </c>
      <c r="C104" s="60" t="s">
        <v>5</v>
      </c>
      <c r="D104" s="60" t="s">
        <v>42</v>
      </c>
      <c r="E104" s="71">
        <v>1000</v>
      </c>
      <c r="F104" s="72">
        <v>45.5</v>
      </c>
      <c r="G104" s="73">
        <v>43313</v>
      </c>
      <c r="H104" s="41">
        <v>1080</v>
      </c>
      <c r="I104" s="74">
        <v>80</v>
      </c>
      <c r="J104" s="75">
        <v>12</v>
      </c>
      <c r="K104" s="76">
        <v>57.5</v>
      </c>
      <c r="L104" s="77">
        <v>11.5</v>
      </c>
      <c r="M104" s="77">
        <v>69</v>
      </c>
    </row>
    <row r="105" spans="1:13">
      <c r="A105" s="13">
        <v>236567</v>
      </c>
      <c r="B105" s="60" t="s">
        <v>102</v>
      </c>
      <c r="C105" s="60" t="s">
        <v>5</v>
      </c>
      <c r="D105" s="60" t="s">
        <v>43</v>
      </c>
      <c r="E105" s="71">
        <v>250</v>
      </c>
      <c r="F105" s="72">
        <v>10.199999999999999</v>
      </c>
      <c r="G105" s="73">
        <v>43372</v>
      </c>
      <c r="H105" s="41">
        <v>255</v>
      </c>
      <c r="I105" s="74">
        <v>5</v>
      </c>
      <c r="J105" s="75">
        <v>0.75</v>
      </c>
      <c r="K105" s="76">
        <v>10.95</v>
      </c>
      <c r="L105" s="77">
        <v>2.19</v>
      </c>
      <c r="M105" s="77">
        <v>13.139999999999999</v>
      </c>
    </row>
    <row r="106" spans="1:13">
      <c r="A106" s="15">
        <v>651701</v>
      </c>
      <c r="B106" s="60" t="s">
        <v>103</v>
      </c>
      <c r="C106" s="60" t="s">
        <v>5</v>
      </c>
      <c r="D106" s="60" t="s">
        <v>44</v>
      </c>
      <c r="E106" s="71">
        <v>2000</v>
      </c>
      <c r="F106" s="72">
        <v>90</v>
      </c>
      <c r="G106" s="73">
        <v>43368</v>
      </c>
      <c r="H106" s="41">
        <v>1800</v>
      </c>
      <c r="I106" s="74">
        <v>0</v>
      </c>
      <c r="J106" s="75">
        <v>0</v>
      </c>
      <c r="K106" s="76">
        <v>90</v>
      </c>
      <c r="L106" s="77">
        <v>18</v>
      </c>
      <c r="M106" s="77">
        <v>108</v>
      </c>
    </row>
    <row r="107" spans="1:13">
      <c r="A107" s="13">
        <v>652101</v>
      </c>
      <c r="B107" s="60" t="s">
        <v>114</v>
      </c>
      <c r="C107" s="60" t="s">
        <v>3</v>
      </c>
      <c r="D107" s="60" t="s">
        <v>43</v>
      </c>
      <c r="E107" s="71">
        <v>250</v>
      </c>
      <c r="F107" s="72">
        <v>10.199999999999999</v>
      </c>
      <c r="G107" s="73" t="s">
        <v>99</v>
      </c>
      <c r="H107" s="41">
        <v>240</v>
      </c>
      <c r="I107" s="74">
        <v>0</v>
      </c>
      <c r="J107" s="75">
        <v>0</v>
      </c>
      <c r="K107" s="76">
        <v>10.199999999999999</v>
      </c>
      <c r="L107" s="77">
        <v>2.04</v>
      </c>
      <c r="M107" s="77">
        <v>12.239999999999998</v>
      </c>
    </row>
    <row r="108" spans="1:13">
      <c r="A108" s="13">
        <v>652508</v>
      </c>
      <c r="B108" s="60" t="s">
        <v>115</v>
      </c>
      <c r="C108" s="60" t="s">
        <v>4</v>
      </c>
      <c r="D108" s="60" t="s">
        <v>43</v>
      </c>
      <c r="E108" s="71">
        <v>1000</v>
      </c>
      <c r="F108" s="72">
        <v>38.5</v>
      </c>
      <c r="G108" s="73">
        <v>43371</v>
      </c>
      <c r="H108" s="41">
        <v>750</v>
      </c>
      <c r="I108" s="74">
        <v>0</v>
      </c>
      <c r="J108" s="75">
        <v>0</v>
      </c>
      <c r="K108" s="76">
        <v>38.5</v>
      </c>
      <c r="L108" s="77">
        <v>7.7</v>
      </c>
      <c r="M108" s="77">
        <v>46.2</v>
      </c>
    </row>
    <row r="109" spans="1:13">
      <c r="A109" s="15">
        <v>660301</v>
      </c>
      <c r="B109" s="60" t="s">
        <v>104</v>
      </c>
      <c r="C109" s="60" t="s">
        <v>5</v>
      </c>
      <c r="D109" s="60" t="s">
        <v>43</v>
      </c>
      <c r="E109" s="71">
        <v>600</v>
      </c>
      <c r="F109" s="72">
        <v>25.5</v>
      </c>
      <c r="G109" s="73">
        <v>43371</v>
      </c>
      <c r="H109" s="41">
        <v>550</v>
      </c>
      <c r="I109" s="74">
        <v>0</v>
      </c>
      <c r="J109" s="75">
        <v>0</v>
      </c>
      <c r="K109" s="76">
        <v>25.5</v>
      </c>
      <c r="L109" s="77">
        <v>5.1000000000000005</v>
      </c>
      <c r="M109" s="77">
        <v>30.6</v>
      </c>
    </row>
    <row r="110" spans="1:13">
      <c r="A110" s="13">
        <v>666925</v>
      </c>
      <c r="B110" s="60" t="s">
        <v>116</v>
      </c>
      <c r="C110" s="60" t="s">
        <v>4</v>
      </c>
      <c r="D110" s="60" t="s">
        <v>42</v>
      </c>
      <c r="E110" s="71">
        <v>2000</v>
      </c>
      <c r="F110" s="72">
        <v>77</v>
      </c>
      <c r="G110" s="73">
        <v>43373</v>
      </c>
      <c r="H110" s="41">
        <v>1800</v>
      </c>
      <c r="I110" s="74">
        <v>0</v>
      </c>
      <c r="J110" s="75">
        <v>0</v>
      </c>
      <c r="K110" s="76">
        <v>77</v>
      </c>
      <c r="L110" s="77">
        <v>15.4</v>
      </c>
      <c r="M110" s="77">
        <v>92.4</v>
      </c>
    </row>
    <row r="111" spans="1:13">
      <c r="A111" s="15">
        <v>661815</v>
      </c>
      <c r="B111" s="60" t="s">
        <v>117</v>
      </c>
      <c r="C111" s="60" t="s">
        <v>4</v>
      </c>
      <c r="D111" s="60" t="s">
        <v>42</v>
      </c>
      <c r="E111" s="71">
        <v>2000</v>
      </c>
      <c r="F111" s="72">
        <v>77</v>
      </c>
      <c r="G111" s="73">
        <v>43371</v>
      </c>
      <c r="H111" s="41">
        <v>1990</v>
      </c>
      <c r="I111" s="74">
        <v>0</v>
      </c>
      <c r="J111" s="75">
        <v>0</v>
      </c>
      <c r="K111" s="76">
        <v>77</v>
      </c>
      <c r="L111" s="77">
        <v>15.4</v>
      </c>
      <c r="M111" s="77">
        <v>92.4</v>
      </c>
    </row>
    <row r="112" spans="1:13">
      <c r="A112" s="13">
        <v>822453</v>
      </c>
      <c r="B112" s="60" t="s">
        <v>29</v>
      </c>
      <c r="C112" s="60" t="s">
        <v>4</v>
      </c>
      <c r="D112" s="60" t="s">
        <v>42</v>
      </c>
      <c r="E112" s="71">
        <v>5000</v>
      </c>
      <c r="F112" s="72">
        <v>87</v>
      </c>
      <c r="G112" s="73">
        <v>43321</v>
      </c>
      <c r="H112" s="41">
        <v>5001</v>
      </c>
      <c r="I112" s="74">
        <v>1</v>
      </c>
      <c r="J112" s="75">
        <v>0.15</v>
      </c>
      <c r="K112" s="76">
        <v>87.15</v>
      </c>
      <c r="L112" s="77">
        <v>17.430000000000003</v>
      </c>
      <c r="M112" s="77">
        <v>104.58000000000001</v>
      </c>
    </row>
    <row r="113" spans="1:13">
      <c r="A113" s="13">
        <v>826234</v>
      </c>
      <c r="B113" s="60" t="s">
        <v>118</v>
      </c>
      <c r="C113" s="60" t="s">
        <v>4</v>
      </c>
      <c r="D113" s="60" t="s">
        <v>42</v>
      </c>
      <c r="E113" s="71">
        <v>1000</v>
      </c>
      <c r="F113" s="72">
        <v>45.5</v>
      </c>
      <c r="G113" s="73">
        <v>43314</v>
      </c>
      <c r="H113" s="41">
        <v>920</v>
      </c>
      <c r="I113" s="74">
        <v>0</v>
      </c>
      <c r="J113" s="75">
        <v>0</v>
      </c>
      <c r="K113" s="76">
        <v>45.5</v>
      </c>
      <c r="L113" s="77">
        <v>9.1</v>
      </c>
      <c r="M113" s="77">
        <v>54.6</v>
      </c>
    </row>
    <row r="114" spans="1:13">
      <c r="A114" s="13">
        <v>826345</v>
      </c>
      <c r="B114" s="60" t="s">
        <v>105</v>
      </c>
      <c r="C114" s="60" t="s">
        <v>5</v>
      </c>
      <c r="D114" s="60" t="s">
        <v>43</v>
      </c>
      <c r="E114" s="71">
        <v>600</v>
      </c>
      <c r="F114" s="72">
        <v>20.5</v>
      </c>
      <c r="G114" s="73">
        <v>43372</v>
      </c>
      <c r="H114" s="41">
        <v>608</v>
      </c>
      <c r="I114" s="74">
        <v>8</v>
      </c>
      <c r="J114" s="75">
        <v>1.2</v>
      </c>
      <c r="K114" s="76">
        <v>21.7</v>
      </c>
      <c r="L114" s="77">
        <v>4.34</v>
      </c>
      <c r="M114" s="77">
        <v>26.04</v>
      </c>
    </row>
    <row r="115" spans="1:13">
      <c r="A115" s="13">
        <v>826678</v>
      </c>
      <c r="B115" s="60" t="s">
        <v>106</v>
      </c>
      <c r="C115" s="60" t="s">
        <v>5</v>
      </c>
      <c r="D115" s="60" t="s">
        <v>43</v>
      </c>
      <c r="E115" s="71">
        <v>250</v>
      </c>
      <c r="F115" s="72">
        <v>10.199999999999999</v>
      </c>
      <c r="G115" s="73">
        <v>43456</v>
      </c>
      <c r="H115" s="41">
        <v>290</v>
      </c>
      <c r="I115" s="74">
        <v>40</v>
      </c>
      <c r="J115" s="75">
        <v>6</v>
      </c>
      <c r="K115" s="76">
        <v>16.2</v>
      </c>
      <c r="L115" s="77">
        <v>3.24</v>
      </c>
      <c r="M115" s="77">
        <v>19.439999999999998</v>
      </c>
    </row>
    <row r="116" spans="1:13">
      <c r="A116" s="13">
        <v>235568</v>
      </c>
      <c r="B116" s="60" t="s">
        <v>107</v>
      </c>
      <c r="C116" s="60" t="s">
        <v>5</v>
      </c>
      <c r="D116" s="60" t="s">
        <v>43</v>
      </c>
      <c r="E116" s="71">
        <v>1200</v>
      </c>
      <c r="F116" s="72">
        <v>30.5</v>
      </c>
      <c r="G116" s="73">
        <v>43321</v>
      </c>
      <c r="H116" s="41">
        <v>1300</v>
      </c>
      <c r="I116" s="74">
        <v>100</v>
      </c>
      <c r="J116" s="75">
        <v>15</v>
      </c>
      <c r="K116" s="76">
        <v>45.5</v>
      </c>
      <c r="L116" s="77">
        <v>9.1</v>
      </c>
      <c r="M116" s="77">
        <v>54.6</v>
      </c>
    </row>
  </sheetData>
  <sortState ref="A4:M22">
    <sortCondition sortBy="fontColor" ref="I4:I22" dxfId="3"/>
  </sortState>
  <mergeCells count="1">
    <mergeCell ref="A1:M1"/>
  </mergeCells>
  <phoneticPr fontId="0" type="noConversion"/>
  <conditionalFormatting sqref="I4:I22">
    <cfRule type="cellIs" dxfId="2" priority="3" operator="greaterThan">
      <formula>100</formula>
    </cfRule>
  </conditionalFormatting>
  <conditionalFormatting sqref="J4:J22">
    <cfRule type="top10" dxfId="1" priority="2" rank="3"/>
  </conditionalFormatting>
  <conditionalFormatting sqref="M4:M22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textLength" operator="equal" allowBlank="1" showInputMessage="1" showErrorMessage="1" errorTitle="Грешка" error="Невалидна дължина" sqref="A4:A23" xr:uid="{00000000-0002-0000-0100-000000000000}">
      <formula1>6</formula1>
    </dataValidation>
  </dataValidations>
  <printOptions headings="1"/>
  <pageMargins left="0.15748031496062992" right="0.15748031496062992" top="0.19685039370078741" bottom="0.19685039370078741" header="0.51181102362204722" footer="0.19685039370078741"/>
  <pageSetup paperSize="9" scale="75" orientation="landscape" r:id="rId1"/>
  <headerFooter alignWithMargins="0">
    <oddFooter xml:space="preserve">&amp;CСтр.&amp;[1
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22"/>
  <sheetViews>
    <sheetView zoomScale="142" zoomScaleNormal="142" workbookViewId="0">
      <selection activeCell="B15" sqref="B15"/>
    </sheetView>
  </sheetViews>
  <sheetFormatPr defaultColWidth="8" defaultRowHeight="12"/>
  <cols>
    <col min="1" max="1" width="8" style="2"/>
    <col min="2" max="2" width="7.375" style="2" bestFit="1" customWidth="1"/>
    <col min="3" max="3" width="11.625" style="2" customWidth="1"/>
    <col min="4" max="5" width="12.25" style="2" customWidth="1"/>
    <col min="6" max="6" width="22.125" style="2" customWidth="1"/>
    <col min="7" max="7" width="10" style="2" customWidth="1"/>
    <col min="8" max="8" width="8.875" style="2" bestFit="1" customWidth="1"/>
    <col min="9" max="10" width="8" style="2"/>
    <col min="11" max="11" width="10" style="2" bestFit="1" customWidth="1"/>
    <col min="12" max="16384" width="8" style="2"/>
  </cols>
  <sheetData>
    <row r="1" spans="1:59" s="27" customFormat="1">
      <c r="A1" s="33"/>
      <c r="B1" s="24" t="str">
        <f ca="1">"Клиенти към дата "&amp;TEXT(TODAY(),"dd:mm:yyyy год., dddd")</f>
        <v>Клиенти към дата 09:10:2018 год., вторник</v>
      </c>
      <c r="C1" s="24"/>
      <c r="D1" s="24"/>
      <c r="E1" s="24"/>
      <c r="F1" s="24"/>
      <c r="G1" s="24"/>
      <c r="H1" s="25"/>
      <c r="I1" s="25"/>
      <c r="J1" s="25"/>
      <c r="K1" s="25"/>
      <c r="L1" s="24"/>
      <c r="M1" s="26"/>
    </row>
    <row r="2" spans="1:59" s="27" customFormat="1">
      <c r="A2" s="22"/>
      <c r="B2" s="23"/>
      <c r="C2" s="23"/>
      <c r="D2" s="23"/>
      <c r="E2" s="23"/>
      <c r="F2" s="23"/>
      <c r="G2" s="24"/>
      <c r="H2" s="25"/>
      <c r="I2" s="25"/>
      <c r="J2" s="25"/>
      <c r="K2" s="25"/>
      <c r="L2" s="24"/>
      <c r="M2" s="26"/>
    </row>
    <row r="3" spans="1:59" s="32" customFormat="1" ht="24">
      <c r="A3" s="28"/>
      <c r="B3" s="51" t="s">
        <v>8</v>
      </c>
      <c r="C3" s="51" t="s">
        <v>13</v>
      </c>
      <c r="D3" s="51" t="s">
        <v>46</v>
      </c>
      <c r="E3" s="51" t="s">
        <v>47</v>
      </c>
      <c r="F3" s="51" t="s">
        <v>37</v>
      </c>
      <c r="G3" s="51" t="s">
        <v>1</v>
      </c>
      <c r="H3" s="51" t="s">
        <v>41</v>
      </c>
      <c r="I3" s="29"/>
      <c r="J3" s="30"/>
      <c r="K3" s="30"/>
      <c r="L3" s="31"/>
      <c r="M3" s="31"/>
    </row>
    <row r="4" spans="1:59">
      <c r="A4" s="33"/>
      <c r="B4" s="13">
        <v>652501</v>
      </c>
      <c r="C4" s="38" t="s">
        <v>98</v>
      </c>
      <c r="D4" s="38" t="s">
        <v>66</v>
      </c>
      <c r="E4" s="38" t="s">
        <v>67</v>
      </c>
      <c r="F4" s="38" t="str">
        <f>C4&amp;" "&amp;D4&amp;" "&amp;E4</f>
        <v>Ина Петрова Данова</v>
      </c>
      <c r="G4" s="38" t="s">
        <v>4</v>
      </c>
      <c r="H4" s="34" t="s">
        <v>42</v>
      </c>
      <c r="J4" s="1"/>
      <c r="K4" s="34" t="s">
        <v>5</v>
      </c>
      <c r="L4" s="36"/>
      <c r="M4" s="37"/>
    </row>
    <row r="5" spans="1:59">
      <c r="A5" s="33"/>
      <c r="B5" s="15">
        <v>661815</v>
      </c>
      <c r="C5" s="38" t="s">
        <v>68</v>
      </c>
      <c r="D5" s="38" t="s">
        <v>75</v>
      </c>
      <c r="E5" s="38" t="s">
        <v>63</v>
      </c>
      <c r="F5" s="38" t="str">
        <f>C5&amp;" "&amp;D5&amp;" "&amp;E5</f>
        <v>Николай Михаилов Петров</v>
      </c>
      <c r="G5" s="38" t="s">
        <v>4</v>
      </c>
      <c r="H5" s="34" t="s">
        <v>42</v>
      </c>
      <c r="J5" s="1"/>
      <c r="K5" s="39" t="s">
        <v>2</v>
      </c>
      <c r="L5" s="36"/>
      <c r="M5" s="37"/>
    </row>
    <row r="6" spans="1:59">
      <c r="A6" s="33"/>
      <c r="B6" s="13">
        <v>666925</v>
      </c>
      <c r="C6" s="38" t="s">
        <v>68</v>
      </c>
      <c r="D6" s="38" t="s">
        <v>77</v>
      </c>
      <c r="E6" s="38" t="s">
        <v>78</v>
      </c>
      <c r="F6" s="38" t="str">
        <f>C6&amp;" "&amp;D6&amp;" "&amp;E6</f>
        <v>Николай Георгиев Киров</v>
      </c>
      <c r="G6" s="38" t="s">
        <v>4</v>
      </c>
      <c r="H6" s="34" t="s">
        <v>42</v>
      </c>
      <c r="J6" s="33"/>
      <c r="K6" s="34" t="s">
        <v>3</v>
      </c>
      <c r="L6" s="33"/>
      <c r="M6" s="33"/>
    </row>
    <row r="7" spans="1:59">
      <c r="A7" s="33"/>
      <c r="B7" s="13">
        <v>822453</v>
      </c>
      <c r="C7" s="38" t="s">
        <v>79</v>
      </c>
      <c r="D7" s="38" t="s">
        <v>80</v>
      </c>
      <c r="E7" s="38" t="s">
        <v>81</v>
      </c>
      <c r="F7" s="38" t="str">
        <f>C7&amp;" "&amp;D7&amp;" "&amp;E7</f>
        <v>Николина Парушева Костадинова</v>
      </c>
      <c r="G7" s="38" t="s">
        <v>4</v>
      </c>
      <c r="H7" s="34" t="s">
        <v>42</v>
      </c>
      <c r="J7" s="40"/>
      <c r="K7" s="41" t="s">
        <v>4</v>
      </c>
      <c r="L7" s="36"/>
      <c r="M7" s="36"/>
    </row>
    <row r="8" spans="1:59">
      <c r="A8" s="33"/>
      <c r="B8" s="13">
        <v>826234</v>
      </c>
      <c r="C8" s="38" t="s">
        <v>92</v>
      </c>
      <c r="D8" s="38" t="s">
        <v>83</v>
      </c>
      <c r="E8" s="38" t="s">
        <v>84</v>
      </c>
      <c r="F8" s="38" t="str">
        <f>C8&amp;" "&amp;D8&amp;" "&amp;E8</f>
        <v>Нина Николов Димов</v>
      </c>
      <c r="G8" s="38" t="s">
        <v>4</v>
      </c>
      <c r="H8" s="34" t="s">
        <v>42</v>
      </c>
      <c r="J8" s="33"/>
      <c r="K8" s="1"/>
      <c r="L8" s="42"/>
      <c r="M8" s="43"/>
    </row>
    <row r="9" spans="1:59">
      <c r="A9" s="33"/>
      <c r="B9" s="13">
        <v>231025</v>
      </c>
      <c r="C9" s="38" t="s">
        <v>82</v>
      </c>
      <c r="D9" s="38" t="s">
        <v>49</v>
      </c>
      <c r="E9" s="38" t="s">
        <v>50</v>
      </c>
      <c r="F9" s="38" t="str">
        <f>C9&amp;" "&amp;D9&amp;" "&amp;E9</f>
        <v>Аспарух Иванов Недялков</v>
      </c>
      <c r="G9" s="38" t="s">
        <v>5</v>
      </c>
      <c r="H9" s="34" t="s">
        <v>42</v>
      </c>
    </row>
    <row r="10" spans="1:59" s="48" customFormat="1" ht="12.75" customHeight="1">
      <c r="A10" s="45"/>
      <c r="B10" s="13">
        <v>652508</v>
      </c>
      <c r="C10" s="38" t="s">
        <v>74</v>
      </c>
      <c r="D10" s="38" t="s">
        <v>69</v>
      </c>
      <c r="E10" s="38" t="s">
        <v>70</v>
      </c>
      <c r="F10" s="38" t="str">
        <f>C10&amp;" "&amp;D10&amp;" "&amp;E10</f>
        <v>Михаил Колев Недев</v>
      </c>
      <c r="G10" s="38" t="s">
        <v>4</v>
      </c>
      <c r="H10" s="34" t="s">
        <v>43</v>
      </c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</row>
    <row r="11" spans="1:59">
      <c r="A11" s="33"/>
      <c r="B11" s="13">
        <v>236567</v>
      </c>
      <c r="C11" s="38" t="s">
        <v>48</v>
      </c>
      <c r="D11" s="38" t="s">
        <v>52</v>
      </c>
      <c r="E11" s="38" t="s">
        <v>53</v>
      </c>
      <c r="F11" s="38" t="str">
        <f>C11&amp;" "&amp;D11&amp;" "&amp;E11</f>
        <v>Векил Стефанов Дамянов</v>
      </c>
      <c r="G11" s="38" t="s">
        <v>5</v>
      </c>
      <c r="H11" s="34" t="s">
        <v>43</v>
      </c>
      <c r="K11" s="2" t="s">
        <v>42</v>
      </c>
    </row>
    <row r="12" spans="1:59">
      <c r="A12" s="33"/>
      <c r="B12" s="15">
        <v>660301</v>
      </c>
      <c r="C12" s="38" t="s">
        <v>89</v>
      </c>
      <c r="D12" s="38" t="s">
        <v>72</v>
      </c>
      <c r="E12" s="38" t="s">
        <v>73</v>
      </c>
      <c r="F12" s="38" t="str">
        <f>C12&amp;" "&amp;D12&amp;" "&amp;E12</f>
        <v>Нели Радева Костова</v>
      </c>
      <c r="G12" s="38" t="s">
        <v>5</v>
      </c>
      <c r="H12" s="34" t="s">
        <v>43</v>
      </c>
      <c r="K12" s="2" t="s">
        <v>43</v>
      </c>
    </row>
    <row r="13" spans="1:59">
      <c r="A13" s="33"/>
      <c r="B13" s="13">
        <v>826345</v>
      </c>
      <c r="C13" s="38" t="s">
        <v>62</v>
      </c>
      <c r="D13" s="38" t="s">
        <v>86</v>
      </c>
      <c r="E13" s="38" t="s">
        <v>87</v>
      </c>
      <c r="F13" s="38" t="str">
        <f>C13&amp;" "&amp;D13&amp;" "&amp;E13</f>
        <v>Петър Василев Стаменов</v>
      </c>
      <c r="G13" s="38" t="s">
        <v>5</v>
      </c>
      <c r="H13" s="34" t="s">
        <v>43</v>
      </c>
      <c r="K13" s="2" t="s">
        <v>44</v>
      </c>
    </row>
    <row r="14" spans="1:59">
      <c r="A14" s="33"/>
      <c r="B14" s="13">
        <v>826678</v>
      </c>
      <c r="C14" s="38" t="s">
        <v>60</v>
      </c>
      <c r="D14" s="38" t="s">
        <v>52</v>
      </c>
      <c r="E14" s="38" t="s">
        <v>88</v>
      </c>
      <c r="F14" s="38" t="str">
        <f>C14&amp;" "&amp;D14&amp;" "&amp;E14</f>
        <v>Петя Стефанов Чакъров</v>
      </c>
      <c r="G14" s="38" t="s">
        <v>5</v>
      </c>
      <c r="H14" s="34" t="s">
        <v>43</v>
      </c>
    </row>
    <row r="15" spans="1:59">
      <c r="A15" s="33"/>
      <c r="B15" s="13">
        <v>235568</v>
      </c>
      <c r="C15" s="38" t="s">
        <v>95</v>
      </c>
      <c r="D15" s="38" t="s">
        <v>93</v>
      </c>
      <c r="E15" s="38" t="s">
        <v>94</v>
      </c>
      <c r="F15" s="38" t="str">
        <f>C15&amp;" "&amp;D15&amp;" "&amp;E15</f>
        <v>Стефан Пеева Милева</v>
      </c>
      <c r="G15" s="59" t="s">
        <v>5</v>
      </c>
      <c r="H15" s="34" t="s">
        <v>43</v>
      </c>
    </row>
    <row r="16" spans="1:59">
      <c r="A16" s="33"/>
      <c r="B16" s="13">
        <v>652101</v>
      </c>
      <c r="C16" s="38" t="s">
        <v>57</v>
      </c>
      <c r="D16" s="38" t="s">
        <v>63</v>
      </c>
      <c r="E16" s="38" t="s">
        <v>64</v>
      </c>
      <c r="F16" s="38" t="str">
        <f>C16&amp;" "&amp;D16&amp;" "&amp;E16</f>
        <v>Илияна Петров Радев</v>
      </c>
      <c r="G16" s="38" t="s">
        <v>3</v>
      </c>
      <c r="H16" s="34" t="s">
        <v>43</v>
      </c>
    </row>
    <row r="17" spans="1:8">
      <c r="A17" s="33"/>
      <c r="B17" s="13">
        <v>827011</v>
      </c>
      <c r="C17" s="38" t="s">
        <v>65</v>
      </c>
      <c r="D17" s="38" t="s">
        <v>90</v>
      </c>
      <c r="E17" s="38" t="s">
        <v>91</v>
      </c>
      <c r="F17" s="38" t="str">
        <f>C17&amp;" "&amp;D17&amp;" "&amp;E17</f>
        <v>Сияна Стоянова Славова</v>
      </c>
      <c r="G17" s="38" t="s">
        <v>3</v>
      </c>
      <c r="H17" s="34" t="s">
        <v>43</v>
      </c>
    </row>
    <row r="18" spans="1:8">
      <c r="A18" s="33"/>
      <c r="B18" s="15">
        <v>651701</v>
      </c>
      <c r="C18" s="38" t="s">
        <v>85</v>
      </c>
      <c r="D18" s="38" t="s">
        <v>59</v>
      </c>
      <c r="E18" s="38" t="s">
        <v>61</v>
      </c>
      <c r="F18" s="38" t="str">
        <f>C18&amp;" "&amp;D18&amp;" "&amp;E18</f>
        <v>Добри Димитрова Михайлова</v>
      </c>
      <c r="G18" s="38" t="s">
        <v>5</v>
      </c>
      <c r="H18" s="34" t="s">
        <v>44</v>
      </c>
    </row>
    <row r="19" spans="1:8">
      <c r="A19" s="33"/>
      <c r="B19" s="13">
        <v>236789</v>
      </c>
      <c r="C19" s="38" t="s">
        <v>76</v>
      </c>
      <c r="D19" s="38" t="s">
        <v>55</v>
      </c>
      <c r="E19" s="38" t="s">
        <v>56</v>
      </c>
      <c r="F19" s="38" t="str">
        <f>C19&amp;" "&amp;D19&amp;" "&amp;E19</f>
        <v>Генчо Илиева Дечева</v>
      </c>
      <c r="G19" s="38" t="s">
        <v>2</v>
      </c>
      <c r="H19" s="34" t="s">
        <v>44</v>
      </c>
    </row>
    <row r="20" spans="1:8" ht="12.75">
      <c r="A20" s="44"/>
      <c r="B20" s="13">
        <v>238543</v>
      </c>
      <c r="C20" s="38" t="s">
        <v>51</v>
      </c>
      <c r="D20" s="38" t="s">
        <v>58</v>
      </c>
      <c r="E20" s="38" t="s">
        <v>59</v>
      </c>
      <c r="F20" s="38" t="str">
        <f>C20&amp;" "&amp;D20&amp;" "&amp;E20</f>
        <v>Георги Василева Димитрова</v>
      </c>
      <c r="G20" s="34" t="s">
        <v>2</v>
      </c>
      <c r="H20" s="34" t="s">
        <v>44</v>
      </c>
    </row>
    <row r="21" spans="1:8" ht="12.75">
      <c r="A21" s="44"/>
      <c r="B21" s="54">
        <v>235789</v>
      </c>
      <c r="C21" s="38" t="s">
        <v>71</v>
      </c>
      <c r="D21" s="38" t="s">
        <v>96</v>
      </c>
      <c r="E21" s="38" t="s">
        <v>97</v>
      </c>
      <c r="F21" s="38" t="str">
        <f>C21&amp;" "&amp;D21&amp;" "&amp;E21</f>
        <v>Стефка Стоев Костов</v>
      </c>
      <c r="G21" s="59" t="s">
        <v>2</v>
      </c>
      <c r="H21" s="34" t="s">
        <v>44</v>
      </c>
    </row>
    <row r="22" spans="1:8" ht="12.75">
      <c r="A22" s="44"/>
      <c r="B22" s="54">
        <v>238285</v>
      </c>
      <c r="C22" s="38" t="s">
        <v>54</v>
      </c>
      <c r="D22" s="38" t="s">
        <v>59</v>
      </c>
      <c r="E22" s="38" t="s">
        <v>90</v>
      </c>
      <c r="F22" s="38" t="str">
        <f>C22&amp;" "&amp;D22&amp;" "&amp;E22</f>
        <v>Стоянка Димитрова Стоянова</v>
      </c>
      <c r="G22" s="59" t="s">
        <v>2</v>
      </c>
      <c r="H22" s="34" t="s">
        <v>44</v>
      </c>
    </row>
  </sheetData>
  <sortState ref="B4:H22">
    <sortCondition ref="H4:H22"/>
    <sortCondition ref="G4:G22"/>
    <sortCondition ref="C4:C22"/>
  </sortState>
  <phoneticPr fontId="0" type="noConversion"/>
  <printOptions horizontalCentered="1" heading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&amp;A</oddHeader>
    <oddFooter>&amp;CСтр.&amp;[3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B2" sqref="B2"/>
    </sheetView>
  </sheetViews>
  <sheetFormatPr defaultRowHeight="12"/>
  <cols>
    <col min="1" max="1" width="6.625" style="3" bestFit="1" customWidth="1"/>
    <col min="2" max="2" width="11.375" style="3" customWidth="1"/>
    <col min="3" max="4" width="9.875" style="3" customWidth="1"/>
    <col min="5" max="5" width="9.875" style="3" bestFit="1" customWidth="1"/>
    <col min="6" max="16384" width="9" style="3"/>
  </cols>
  <sheetData>
    <row r="1" spans="1:5" ht="24">
      <c r="A1" s="49"/>
      <c r="B1" s="51" t="s">
        <v>6</v>
      </c>
      <c r="D1" s="50"/>
      <c r="E1" s="50"/>
    </row>
    <row r="2" spans="1:5">
      <c r="A2" s="49"/>
      <c r="B2" s="58">
        <v>0.15</v>
      </c>
      <c r="D2" s="50"/>
      <c r="E2" s="50"/>
    </row>
    <row r="3" spans="1:5">
      <c r="D3" s="52"/>
      <c r="E3" s="52"/>
    </row>
    <row r="4" spans="1:5">
      <c r="D4" s="35"/>
      <c r="E4" s="55"/>
    </row>
    <row r="5" spans="1:5">
      <c r="D5" s="35"/>
      <c r="E5" s="50"/>
    </row>
    <row r="6" spans="1:5">
      <c r="D6" s="35"/>
      <c r="E6" s="50"/>
    </row>
    <row r="7" spans="1:5">
      <c r="D7" s="50"/>
      <c r="E7" s="50"/>
    </row>
    <row r="8" spans="1:5">
      <c r="D8" s="50"/>
      <c r="E8" s="50"/>
    </row>
    <row r="9" spans="1:5">
      <c r="D9" s="50"/>
      <c r="E9" s="50"/>
    </row>
    <row r="10" spans="1:5">
      <c r="D10" s="50"/>
      <c r="E10" s="50"/>
    </row>
    <row r="11" spans="1:5">
      <c r="D11" s="50"/>
      <c r="E11" s="50"/>
    </row>
    <row r="12" spans="1:5">
      <c r="B12" s="52"/>
      <c r="D12" s="50"/>
      <c r="E12" s="50"/>
    </row>
    <row r="13" spans="1:5">
      <c r="B13" s="56"/>
      <c r="D13" s="50"/>
      <c r="E13" s="50"/>
    </row>
    <row r="14" spans="1:5">
      <c r="D14" s="50"/>
      <c r="E14" s="50"/>
    </row>
    <row r="15" spans="1:5">
      <c r="D15" s="50"/>
      <c r="E15" s="50"/>
    </row>
    <row r="16" spans="1:5">
      <c r="D16" s="50"/>
      <c r="E16" s="50"/>
    </row>
    <row r="17" spans="1:5">
      <c r="D17" s="50"/>
      <c r="E17" s="50"/>
    </row>
    <row r="18" spans="1:5">
      <c r="D18" s="50"/>
      <c r="E18" s="50"/>
    </row>
    <row r="19" spans="1:5">
      <c r="D19" s="50"/>
      <c r="E19" s="50"/>
    </row>
    <row r="20" spans="1:5">
      <c r="A20" s="50"/>
      <c r="B20" s="50"/>
      <c r="C20" s="50"/>
      <c r="D20" s="50"/>
      <c r="E20" s="50"/>
    </row>
    <row r="21" spans="1:5">
      <c r="A21" s="50"/>
      <c r="B21" s="50"/>
      <c r="C21" s="50"/>
      <c r="D21" s="50"/>
      <c r="E21" s="50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87"/>
  <sheetViews>
    <sheetView zoomScale="136" zoomScaleNormal="136" workbookViewId="0">
      <selection activeCell="H13" sqref="H13:H36"/>
    </sheetView>
  </sheetViews>
  <sheetFormatPr defaultRowHeight="12" outlineLevelRow="3"/>
  <cols>
    <col min="1" max="1" width="13.375" style="20" customWidth="1"/>
    <col min="2" max="2" width="25.5" style="20" bestFit="1" customWidth="1"/>
    <col min="3" max="3" width="10" style="20" bestFit="1" customWidth="1"/>
    <col min="4" max="4" width="11" style="20" customWidth="1"/>
    <col min="5" max="5" width="19.5" style="20" customWidth="1"/>
    <col min="6" max="6" width="7.625" style="20" bestFit="1" customWidth="1"/>
    <col min="7" max="7" width="15.25" style="20" customWidth="1"/>
    <col min="8" max="8" width="21.25" style="20" customWidth="1"/>
    <col min="9" max="9" width="12.875" style="20" customWidth="1"/>
    <col min="10" max="10" width="21.875" style="20" customWidth="1"/>
    <col min="11" max="11" width="14.875" style="20" customWidth="1"/>
    <col min="12" max="12" width="7.75" style="20" customWidth="1"/>
    <col min="13" max="13" width="11.875" style="20" customWidth="1"/>
    <col min="14" max="16384" width="9" style="20"/>
  </cols>
  <sheetData>
    <row r="1" spans="1:31" s="5" customFormat="1">
      <c r="A1" s="57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31" s="12" customFormat="1">
      <c r="A2" s="6"/>
      <c r="B2" s="7"/>
      <c r="C2" s="7"/>
      <c r="D2" s="7"/>
      <c r="E2" s="9"/>
      <c r="F2" s="9"/>
      <c r="G2" s="9"/>
      <c r="H2" s="8"/>
      <c r="I2" s="7"/>
      <c r="J2" s="8"/>
      <c r="K2" s="8"/>
      <c r="L2" s="10"/>
      <c r="M2" s="10"/>
      <c r="N2" s="11"/>
      <c r="O2" s="11"/>
      <c r="P2" s="11"/>
      <c r="Q2" s="11"/>
      <c r="R2" s="11"/>
      <c r="S2" s="11"/>
    </row>
    <row r="3" spans="1:31" s="12" customFormat="1" ht="24">
      <c r="A3" s="99" t="s">
        <v>8</v>
      </c>
      <c r="B3" s="99" t="s">
        <v>37</v>
      </c>
      <c r="C3" s="99" t="s">
        <v>1</v>
      </c>
      <c r="D3" s="99" t="s">
        <v>41</v>
      </c>
      <c r="E3" s="99" t="s">
        <v>11</v>
      </c>
      <c r="F3" s="99" t="s">
        <v>9</v>
      </c>
      <c r="G3" s="99" t="s">
        <v>12</v>
      </c>
      <c r="H3" s="99" t="s">
        <v>10</v>
      </c>
      <c r="I3" s="99" t="s">
        <v>7</v>
      </c>
      <c r="J3" s="99" t="s">
        <v>16</v>
      </c>
      <c r="K3" s="99" t="s">
        <v>17</v>
      </c>
      <c r="L3" s="99" t="s">
        <v>0</v>
      </c>
      <c r="M3" s="100" t="s">
        <v>14</v>
      </c>
      <c r="N3" s="11"/>
      <c r="O3" s="11"/>
      <c r="P3" s="11"/>
      <c r="Q3" s="11"/>
      <c r="R3" s="11"/>
      <c r="S3" s="11"/>
    </row>
    <row r="4" spans="1:31" s="14" customFormat="1" outlineLevel="3">
      <c r="A4" s="101">
        <v>652501</v>
      </c>
      <c r="B4" s="102" t="s">
        <v>24</v>
      </c>
      <c r="C4" s="102" t="s">
        <v>4</v>
      </c>
      <c r="D4" s="102" t="s">
        <v>42</v>
      </c>
      <c r="E4" s="103">
        <v>1000</v>
      </c>
      <c r="F4" s="104">
        <v>50.5</v>
      </c>
      <c r="G4" s="105">
        <v>43317</v>
      </c>
      <c r="H4" s="106">
        <v>1200</v>
      </c>
      <c r="I4" s="103">
        <v>200</v>
      </c>
      <c r="J4" s="107">
        <v>30</v>
      </c>
      <c r="K4" s="107">
        <v>80.5</v>
      </c>
      <c r="L4" s="108">
        <v>16.100000000000001</v>
      </c>
      <c r="M4" s="98">
        <v>96.6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s="14" customFormat="1" outlineLevel="3">
      <c r="A5" s="101">
        <v>826234</v>
      </c>
      <c r="B5" s="102" t="s">
        <v>30</v>
      </c>
      <c r="C5" s="102" t="s">
        <v>4</v>
      </c>
      <c r="D5" s="102" t="s">
        <v>42</v>
      </c>
      <c r="E5" s="103">
        <v>1000</v>
      </c>
      <c r="F5" s="104">
        <v>45.5</v>
      </c>
      <c r="G5" s="105">
        <v>43314</v>
      </c>
      <c r="H5" s="106">
        <v>920</v>
      </c>
      <c r="I5" s="103">
        <v>0</v>
      </c>
      <c r="J5" s="107">
        <v>0</v>
      </c>
      <c r="K5" s="107">
        <v>45.5</v>
      </c>
      <c r="L5" s="108">
        <v>9.1</v>
      </c>
      <c r="M5" s="98">
        <v>54.6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s="14" customFormat="1" outlineLevel="3">
      <c r="A6" s="101">
        <v>231025</v>
      </c>
      <c r="B6" s="102" t="s">
        <v>18</v>
      </c>
      <c r="C6" s="102" t="s">
        <v>5</v>
      </c>
      <c r="D6" s="102" t="s">
        <v>42</v>
      </c>
      <c r="E6" s="103">
        <v>1000</v>
      </c>
      <c r="F6" s="104">
        <v>45.5</v>
      </c>
      <c r="G6" s="105">
        <v>43313</v>
      </c>
      <c r="H6" s="106">
        <v>1080</v>
      </c>
      <c r="I6" s="103">
        <v>80</v>
      </c>
      <c r="J6" s="107">
        <v>12</v>
      </c>
      <c r="K6" s="107">
        <v>57.5</v>
      </c>
      <c r="L6" s="108">
        <v>11.5</v>
      </c>
      <c r="M6" s="98">
        <v>69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s="14" customFormat="1" outlineLevel="2">
      <c r="A7" s="101"/>
      <c r="B7" s="102">
        <f>SUBTOTAL(3,B4:B6)</f>
        <v>3</v>
      </c>
      <c r="C7" s="102"/>
      <c r="D7" s="102"/>
      <c r="E7" s="124" t="s">
        <v>125</v>
      </c>
      <c r="F7" s="104"/>
      <c r="G7" s="105"/>
      <c r="H7" s="106"/>
      <c r="I7" s="103"/>
      <c r="J7" s="107"/>
      <c r="K7" s="107"/>
      <c r="L7" s="108"/>
      <c r="M7" s="9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s="14" customFormat="1" outlineLevel="3">
      <c r="A8" s="101">
        <v>661815</v>
      </c>
      <c r="B8" s="102" t="s">
        <v>27</v>
      </c>
      <c r="C8" s="102" t="s">
        <v>4</v>
      </c>
      <c r="D8" s="102" t="s">
        <v>42</v>
      </c>
      <c r="E8" s="103">
        <v>2000</v>
      </c>
      <c r="F8" s="104">
        <v>77</v>
      </c>
      <c r="G8" s="105">
        <v>43371</v>
      </c>
      <c r="H8" s="106">
        <v>1990</v>
      </c>
      <c r="I8" s="103">
        <v>0</v>
      </c>
      <c r="J8" s="107">
        <v>0</v>
      </c>
      <c r="K8" s="107">
        <v>77</v>
      </c>
      <c r="L8" s="108">
        <v>15.4</v>
      </c>
      <c r="M8" s="98">
        <v>92.4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s="14" customFormat="1" outlineLevel="3">
      <c r="A9" s="101">
        <v>666925</v>
      </c>
      <c r="B9" s="102" t="s">
        <v>28</v>
      </c>
      <c r="C9" s="102" t="s">
        <v>4</v>
      </c>
      <c r="D9" s="102" t="s">
        <v>42</v>
      </c>
      <c r="E9" s="103">
        <v>2000</v>
      </c>
      <c r="F9" s="104">
        <v>77</v>
      </c>
      <c r="G9" s="105">
        <v>43373</v>
      </c>
      <c r="H9" s="106">
        <v>1800</v>
      </c>
      <c r="I9" s="103">
        <v>0</v>
      </c>
      <c r="J9" s="107">
        <v>0</v>
      </c>
      <c r="K9" s="107">
        <v>77</v>
      </c>
      <c r="L9" s="108">
        <v>15.4</v>
      </c>
      <c r="M9" s="98">
        <v>92.4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s="14" customFormat="1" outlineLevel="2">
      <c r="A10" s="101"/>
      <c r="B10" s="102">
        <f>SUBTOTAL(3,B8:B9)</f>
        <v>2</v>
      </c>
      <c r="C10" s="102"/>
      <c r="D10" s="102"/>
      <c r="E10" s="124" t="s">
        <v>126</v>
      </c>
      <c r="F10" s="104"/>
      <c r="G10" s="105"/>
      <c r="H10" s="106"/>
      <c r="I10" s="103"/>
      <c r="J10" s="107"/>
      <c r="K10" s="107"/>
      <c r="L10" s="108"/>
      <c r="M10" s="9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s="14" customFormat="1" outlineLevel="3">
      <c r="A11" s="101">
        <v>822453</v>
      </c>
      <c r="B11" s="102" t="s">
        <v>29</v>
      </c>
      <c r="C11" s="102" t="s">
        <v>4</v>
      </c>
      <c r="D11" s="102" t="s">
        <v>42</v>
      </c>
      <c r="E11" s="103">
        <v>5000</v>
      </c>
      <c r="F11" s="104">
        <v>87</v>
      </c>
      <c r="G11" s="105">
        <v>43321</v>
      </c>
      <c r="H11" s="106">
        <v>5001</v>
      </c>
      <c r="I11" s="103">
        <v>1</v>
      </c>
      <c r="J11" s="107">
        <v>0.15</v>
      </c>
      <c r="K11" s="107">
        <v>87.15</v>
      </c>
      <c r="L11" s="108">
        <v>17.430000000000003</v>
      </c>
      <c r="M11" s="98">
        <v>104.58000000000001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s="14" customFormat="1" outlineLevel="2">
      <c r="A12" s="101"/>
      <c r="B12" s="102">
        <f>SUBTOTAL(3,B11:B11)</f>
        <v>1</v>
      </c>
      <c r="C12" s="102"/>
      <c r="D12" s="102"/>
      <c r="E12" s="124" t="s">
        <v>127</v>
      </c>
      <c r="F12" s="104"/>
      <c r="G12" s="105"/>
      <c r="H12" s="106"/>
      <c r="I12" s="103"/>
      <c r="J12" s="107"/>
      <c r="K12" s="107"/>
      <c r="L12" s="108"/>
      <c r="M12" s="9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s="14" customFormat="1" outlineLevel="1">
      <c r="A13" s="101"/>
      <c r="B13" s="102"/>
      <c r="C13" s="102"/>
      <c r="D13" s="111" t="s">
        <v>121</v>
      </c>
      <c r="E13" s="103"/>
      <c r="F13" s="104"/>
      <c r="G13" s="105"/>
      <c r="H13" s="106">
        <f>SUBTOTAL(1,H4:H11)</f>
        <v>1998.5</v>
      </c>
      <c r="I13" s="103"/>
      <c r="J13" s="107"/>
      <c r="K13" s="107"/>
      <c r="L13" s="108"/>
      <c r="M13" s="98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s="14" customFormat="1" outlineLevel="3">
      <c r="A14" s="101">
        <v>236567</v>
      </c>
      <c r="B14" s="102" t="s">
        <v>19</v>
      </c>
      <c r="C14" s="102" t="s">
        <v>5</v>
      </c>
      <c r="D14" s="102" t="s">
        <v>43</v>
      </c>
      <c r="E14" s="103">
        <v>250</v>
      </c>
      <c r="F14" s="104">
        <v>10.199999999999999</v>
      </c>
      <c r="G14" s="105">
        <v>43372</v>
      </c>
      <c r="H14" s="106">
        <v>255</v>
      </c>
      <c r="I14" s="103">
        <v>5</v>
      </c>
      <c r="J14" s="107">
        <v>0.75</v>
      </c>
      <c r="K14" s="107">
        <v>10.95</v>
      </c>
      <c r="L14" s="108">
        <v>2.19</v>
      </c>
      <c r="M14" s="98">
        <v>13.139999999999999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s="14" customFormat="1" outlineLevel="3">
      <c r="A15" s="101">
        <v>826678</v>
      </c>
      <c r="B15" s="102" t="s">
        <v>32</v>
      </c>
      <c r="C15" s="102" t="s">
        <v>5</v>
      </c>
      <c r="D15" s="102" t="s">
        <v>43</v>
      </c>
      <c r="E15" s="103">
        <v>250</v>
      </c>
      <c r="F15" s="104">
        <v>10.199999999999999</v>
      </c>
      <c r="G15" s="105">
        <v>43456</v>
      </c>
      <c r="H15" s="106">
        <v>290</v>
      </c>
      <c r="I15" s="103">
        <v>40</v>
      </c>
      <c r="J15" s="107">
        <v>6</v>
      </c>
      <c r="K15" s="107">
        <v>16.2</v>
      </c>
      <c r="L15" s="108">
        <v>3.24</v>
      </c>
      <c r="M15" s="98">
        <v>19.439999999999998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s="14" customFormat="1" outlineLevel="3">
      <c r="A16" s="101">
        <v>652101</v>
      </c>
      <c r="B16" s="102" t="s">
        <v>23</v>
      </c>
      <c r="C16" s="102" t="s">
        <v>3</v>
      </c>
      <c r="D16" s="102" t="s">
        <v>43</v>
      </c>
      <c r="E16" s="103">
        <v>250</v>
      </c>
      <c r="F16" s="104">
        <v>10.199999999999999</v>
      </c>
      <c r="G16" s="110" t="s">
        <v>99</v>
      </c>
      <c r="H16" s="106">
        <v>240</v>
      </c>
      <c r="I16" s="103">
        <v>0</v>
      </c>
      <c r="J16" s="107">
        <v>0</v>
      </c>
      <c r="K16" s="107">
        <v>10.199999999999999</v>
      </c>
      <c r="L16" s="108">
        <v>2.04</v>
      </c>
      <c r="M16" s="98">
        <v>12.239999999999998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s="14" customFormat="1" outlineLevel="2">
      <c r="A17" s="101"/>
      <c r="B17" s="102">
        <f>SUBTOTAL(3,B14:B16)</f>
        <v>3</v>
      </c>
      <c r="C17" s="102"/>
      <c r="D17" s="102"/>
      <c r="E17" s="124" t="s">
        <v>128</v>
      </c>
      <c r="F17" s="104"/>
      <c r="G17" s="110"/>
      <c r="H17" s="106"/>
      <c r="I17" s="103"/>
      <c r="J17" s="107"/>
      <c r="K17" s="107"/>
      <c r="L17" s="108"/>
      <c r="M17" s="98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s="14" customFormat="1" outlineLevel="3">
      <c r="A18" s="101">
        <v>660301</v>
      </c>
      <c r="B18" s="102" t="s">
        <v>26</v>
      </c>
      <c r="C18" s="102" t="s">
        <v>5</v>
      </c>
      <c r="D18" s="102" t="s">
        <v>43</v>
      </c>
      <c r="E18" s="103">
        <v>600</v>
      </c>
      <c r="F18" s="104">
        <v>25.5</v>
      </c>
      <c r="G18" s="105">
        <v>43371</v>
      </c>
      <c r="H18" s="106">
        <v>550</v>
      </c>
      <c r="I18" s="103">
        <v>0</v>
      </c>
      <c r="J18" s="107">
        <v>0</v>
      </c>
      <c r="K18" s="107">
        <v>25.5</v>
      </c>
      <c r="L18" s="108">
        <v>5.1000000000000005</v>
      </c>
      <c r="M18" s="98">
        <v>30.6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s="14" customFormat="1" outlineLevel="3">
      <c r="A19" s="101">
        <v>826345</v>
      </c>
      <c r="B19" s="102" t="s">
        <v>31</v>
      </c>
      <c r="C19" s="102" t="s">
        <v>5</v>
      </c>
      <c r="D19" s="102" t="s">
        <v>43</v>
      </c>
      <c r="E19" s="103">
        <v>600</v>
      </c>
      <c r="F19" s="104">
        <v>20.5</v>
      </c>
      <c r="G19" s="105">
        <v>43372</v>
      </c>
      <c r="H19" s="106">
        <v>608</v>
      </c>
      <c r="I19" s="103">
        <v>8</v>
      </c>
      <c r="J19" s="107">
        <v>1.2</v>
      </c>
      <c r="K19" s="107">
        <v>21.7</v>
      </c>
      <c r="L19" s="108">
        <v>4.34</v>
      </c>
      <c r="M19" s="98">
        <v>26.04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s="14" customFormat="1" outlineLevel="2">
      <c r="A20" s="101"/>
      <c r="B20" s="102">
        <f>SUBTOTAL(3,B18:B19)</f>
        <v>2</v>
      </c>
      <c r="C20" s="102"/>
      <c r="D20" s="102"/>
      <c r="E20" s="124" t="s">
        <v>129</v>
      </c>
      <c r="F20" s="104"/>
      <c r="G20" s="105"/>
      <c r="H20" s="106"/>
      <c r="I20" s="103"/>
      <c r="J20" s="107"/>
      <c r="K20" s="107"/>
      <c r="L20" s="108"/>
      <c r="M20" s="98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s="14" customFormat="1" outlineLevel="3">
      <c r="A21" s="101">
        <v>652508</v>
      </c>
      <c r="B21" s="102" t="s">
        <v>25</v>
      </c>
      <c r="C21" s="102" t="s">
        <v>4</v>
      </c>
      <c r="D21" s="102" t="s">
        <v>43</v>
      </c>
      <c r="E21" s="103">
        <v>1000</v>
      </c>
      <c r="F21" s="104">
        <v>38.5</v>
      </c>
      <c r="G21" s="105">
        <v>43371</v>
      </c>
      <c r="H21" s="106">
        <v>750</v>
      </c>
      <c r="I21" s="103">
        <v>0</v>
      </c>
      <c r="J21" s="107">
        <v>0</v>
      </c>
      <c r="K21" s="107">
        <v>38.5</v>
      </c>
      <c r="L21" s="108">
        <v>7.7</v>
      </c>
      <c r="M21" s="98">
        <v>46.2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s="14" customFormat="1" outlineLevel="3">
      <c r="A22" s="101">
        <v>827011</v>
      </c>
      <c r="B22" s="102" t="s">
        <v>33</v>
      </c>
      <c r="C22" s="102" t="s">
        <v>3</v>
      </c>
      <c r="D22" s="102" t="s">
        <v>43</v>
      </c>
      <c r="E22" s="103">
        <v>1000</v>
      </c>
      <c r="F22" s="104">
        <v>43.5</v>
      </c>
      <c r="G22" s="105">
        <v>43371</v>
      </c>
      <c r="H22" s="106">
        <v>1208</v>
      </c>
      <c r="I22" s="103">
        <v>208</v>
      </c>
      <c r="J22" s="107">
        <v>31.2</v>
      </c>
      <c r="K22" s="107">
        <v>74.7</v>
      </c>
      <c r="L22" s="108">
        <v>14.940000000000001</v>
      </c>
      <c r="M22" s="98">
        <v>89.64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s="14" customFormat="1" outlineLevel="2">
      <c r="A23" s="101"/>
      <c r="B23" s="102">
        <f>SUBTOTAL(3,B21:B22)</f>
        <v>2</v>
      </c>
      <c r="C23" s="102"/>
      <c r="D23" s="102"/>
      <c r="E23" s="124" t="s">
        <v>125</v>
      </c>
      <c r="F23" s="104"/>
      <c r="G23" s="105"/>
      <c r="H23" s="106"/>
      <c r="I23" s="103"/>
      <c r="J23" s="107"/>
      <c r="K23" s="107"/>
      <c r="L23" s="108"/>
      <c r="M23" s="98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s="14" customFormat="1" ht="12.75" outlineLevel="3">
      <c r="A24" s="121">
        <v>235568</v>
      </c>
      <c r="B24" s="102" t="s">
        <v>34</v>
      </c>
      <c r="C24" s="102" t="s">
        <v>5</v>
      </c>
      <c r="D24" s="102" t="s">
        <v>43</v>
      </c>
      <c r="E24" s="103">
        <v>1200</v>
      </c>
      <c r="F24" s="104">
        <v>30.5</v>
      </c>
      <c r="G24" s="105">
        <v>43321</v>
      </c>
      <c r="H24" s="106">
        <v>1300</v>
      </c>
      <c r="I24" s="106">
        <v>100</v>
      </c>
      <c r="J24" s="107">
        <v>15</v>
      </c>
      <c r="K24" s="107">
        <v>45.5</v>
      </c>
      <c r="L24" s="108">
        <v>9.1</v>
      </c>
      <c r="M24" s="98">
        <v>54.6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s="14" customFormat="1" ht="12.75" outlineLevel="2">
      <c r="A25" s="121"/>
      <c r="B25" s="102">
        <f>SUBTOTAL(3,B24:B24)</f>
        <v>1</v>
      </c>
      <c r="C25" s="102"/>
      <c r="D25" s="102"/>
      <c r="E25" s="124" t="s">
        <v>130</v>
      </c>
      <c r="F25" s="104"/>
      <c r="G25" s="105"/>
      <c r="H25" s="106"/>
      <c r="I25" s="106"/>
      <c r="J25" s="107"/>
      <c r="K25" s="107"/>
      <c r="L25" s="108"/>
      <c r="M25" s="98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s="14" customFormat="1" ht="12.75" outlineLevel="1">
      <c r="A26" s="121"/>
      <c r="B26" s="102"/>
      <c r="C26" s="102"/>
      <c r="D26" s="111" t="s">
        <v>122</v>
      </c>
      <c r="E26" s="103"/>
      <c r="F26" s="104"/>
      <c r="G26" s="105"/>
      <c r="H26" s="106">
        <f>SUBTOTAL(1,H14:H24)</f>
        <v>650.125</v>
      </c>
      <c r="I26" s="106"/>
      <c r="J26" s="107"/>
      <c r="K26" s="107"/>
      <c r="L26" s="108"/>
      <c r="M26" s="9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s="14" customFormat="1" ht="12.75" outlineLevel="3">
      <c r="A27" s="121">
        <v>238285</v>
      </c>
      <c r="B27" s="102" t="s">
        <v>36</v>
      </c>
      <c r="C27" s="102" t="s">
        <v>2</v>
      </c>
      <c r="D27" s="102" t="s">
        <v>44</v>
      </c>
      <c r="E27" s="103">
        <v>1020</v>
      </c>
      <c r="F27" s="104">
        <v>90</v>
      </c>
      <c r="G27" s="105">
        <v>43313</v>
      </c>
      <c r="H27" s="106">
        <v>1150</v>
      </c>
      <c r="I27" s="106">
        <v>130</v>
      </c>
      <c r="J27" s="107">
        <v>19.5</v>
      </c>
      <c r="K27" s="107">
        <v>109.5</v>
      </c>
      <c r="L27" s="108">
        <v>21.900000000000002</v>
      </c>
      <c r="M27" s="98">
        <v>131.4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s="14" customFormat="1" ht="12.75" outlineLevel="2">
      <c r="A28" s="121"/>
      <c r="B28" s="102">
        <f>SUBTOTAL(3,B27:B27)</f>
        <v>1</v>
      </c>
      <c r="C28" s="102"/>
      <c r="D28" s="102"/>
      <c r="E28" s="124" t="s">
        <v>131</v>
      </c>
      <c r="F28" s="104"/>
      <c r="G28" s="105"/>
      <c r="H28" s="106"/>
      <c r="I28" s="106"/>
      <c r="J28" s="107"/>
      <c r="K28" s="107"/>
      <c r="L28" s="108"/>
      <c r="M28" s="98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s="14" customFormat="1" outlineLevel="3">
      <c r="A29" s="101">
        <v>651701</v>
      </c>
      <c r="B29" s="102" t="s">
        <v>22</v>
      </c>
      <c r="C29" s="102" t="s">
        <v>5</v>
      </c>
      <c r="D29" s="102" t="s">
        <v>44</v>
      </c>
      <c r="E29" s="103">
        <v>2000</v>
      </c>
      <c r="F29" s="104">
        <v>90</v>
      </c>
      <c r="G29" s="105">
        <v>43368</v>
      </c>
      <c r="H29" s="106">
        <v>1800</v>
      </c>
      <c r="I29" s="103">
        <v>0</v>
      </c>
      <c r="J29" s="107">
        <v>0</v>
      </c>
      <c r="K29" s="107">
        <v>90</v>
      </c>
      <c r="L29" s="108">
        <v>18</v>
      </c>
      <c r="M29" s="98">
        <v>108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s="14" customFormat="1" outlineLevel="2">
      <c r="A30" s="112"/>
      <c r="B30" s="102">
        <f>SUBTOTAL(3,B29:B29)</f>
        <v>1</v>
      </c>
      <c r="C30" s="102"/>
      <c r="D30" s="102"/>
      <c r="E30" s="124" t="s">
        <v>126</v>
      </c>
      <c r="F30" s="104"/>
      <c r="G30" s="105"/>
      <c r="H30" s="106"/>
      <c r="I30" s="103"/>
      <c r="J30" s="107"/>
      <c r="K30" s="107"/>
      <c r="L30" s="108"/>
      <c r="M30" s="98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s="14" customFormat="1" ht="12.75" outlineLevel="3">
      <c r="A31" s="109">
        <v>235789</v>
      </c>
      <c r="B31" s="102" t="s">
        <v>35</v>
      </c>
      <c r="C31" s="102" t="s">
        <v>2</v>
      </c>
      <c r="D31" s="102" t="s">
        <v>44</v>
      </c>
      <c r="E31" s="103">
        <v>2200</v>
      </c>
      <c r="F31" s="104">
        <v>90</v>
      </c>
      <c r="G31" s="105">
        <v>43341</v>
      </c>
      <c r="H31" s="106">
        <v>2500</v>
      </c>
      <c r="I31" s="106">
        <v>300</v>
      </c>
      <c r="J31" s="107">
        <v>45</v>
      </c>
      <c r="K31" s="107">
        <v>135</v>
      </c>
      <c r="L31" s="108">
        <v>27</v>
      </c>
      <c r="M31" s="98">
        <v>162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s="14" customFormat="1" ht="12.75" outlineLevel="2">
      <c r="A32" s="109"/>
      <c r="B32" s="102">
        <f>SUBTOTAL(3,B31:B31)</f>
        <v>1</v>
      </c>
      <c r="C32" s="102"/>
      <c r="D32" s="102"/>
      <c r="E32" s="124" t="s">
        <v>132</v>
      </c>
      <c r="F32" s="104"/>
      <c r="G32" s="105"/>
      <c r="H32" s="106"/>
      <c r="I32" s="106"/>
      <c r="J32" s="107"/>
      <c r="K32" s="107"/>
      <c r="L32" s="108"/>
      <c r="M32" s="98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19" outlineLevel="3">
      <c r="A33" s="122">
        <v>236789</v>
      </c>
      <c r="B33" s="102" t="s">
        <v>20</v>
      </c>
      <c r="C33" s="102" t="s">
        <v>2</v>
      </c>
      <c r="D33" s="102" t="s">
        <v>44</v>
      </c>
      <c r="E33" s="103">
        <v>5000</v>
      </c>
      <c r="F33" s="104">
        <v>115</v>
      </c>
      <c r="G33" s="105">
        <v>43313</v>
      </c>
      <c r="H33" s="106">
        <v>5079</v>
      </c>
      <c r="I33" s="103">
        <v>79</v>
      </c>
      <c r="J33" s="107">
        <v>11.85</v>
      </c>
      <c r="K33" s="107">
        <v>126.85</v>
      </c>
      <c r="L33" s="108">
        <v>25.37</v>
      </c>
      <c r="M33" s="98">
        <v>152.22</v>
      </c>
      <c r="N33" s="21"/>
      <c r="O33" s="21"/>
    </row>
    <row r="34" spans="1:19" outlineLevel="3">
      <c r="A34" s="122">
        <v>238543</v>
      </c>
      <c r="B34" s="102" t="s">
        <v>21</v>
      </c>
      <c r="C34" s="102" t="s">
        <v>2</v>
      </c>
      <c r="D34" s="102" t="s">
        <v>44</v>
      </c>
      <c r="E34" s="103">
        <v>5000</v>
      </c>
      <c r="F34" s="104">
        <v>112</v>
      </c>
      <c r="G34" s="105">
        <v>43314</v>
      </c>
      <c r="H34" s="106">
        <v>5200</v>
      </c>
      <c r="I34" s="103">
        <v>200</v>
      </c>
      <c r="J34" s="107">
        <v>30</v>
      </c>
      <c r="K34" s="107">
        <v>142</v>
      </c>
      <c r="L34" s="108">
        <v>28.400000000000002</v>
      </c>
      <c r="M34" s="98">
        <v>170.4</v>
      </c>
      <c r="N34" s="21"/>
      <c r="O34" s="21"/>
      <c r="P34" s="21"/>
      <c r="Q34" s="21"/>
      <c r="R34" s="21"/>
      <c r="S34" s="21"/>
    </row>
    <row r="35" spans="1:19" outlineLevel="2">
      <c r="A35" s="123"/>
      <c r="B35" s="113">
        <f>SUBTOTAL(3,B33:B34)</f>
        <v>2</v>
      </c>
      <c r="C35" s="113"/>
      <c r="D35" s="113"/>
      <c r="E35" s="125" t="s">
        <v>127</v>
      </c>
      <c r="F35" s="115"/>
      <c r="G35" s="116"/>
      <c r="H35" s="117"/>
      <c r="I35" s="114"/>
      <c r="J35" s="118"/>
      <c r="K35" s="118"/>
      <c r="L35" s="119"/>
      <c r="M35" s="115"/>
      <c r="N35" s="21"/>
      <c r="O35" s="21"/>
      <c r="P35" s="21"/>
      <c r="Q35" s="21"/>
      <c r="R35" s="21"/>
      <c r="S35" s="21"/>
    </row>
    <row r="36" spans="1:19" outlineLevel="1">
      <c r="A36" s="123"/>
      <c r="B36" s="113"/>
      <c r="C36" s="113"/>
      <c r="D36" s="120" t="s">
        <v>123</v>
      </c>
      <c r="E36" s="114"/>
      <c r="F36" s="115"/>
      <c r="G36" s="116"/>
      <c r="H36" s="117">
        <f>SUBTOTAL(1,H27:H34)</f>
        <v>3145.8</v>
      </c>
      <c r="I36" s="114"/>
      <c r="J36" s="118"/>
      <c r="K36" s="118"/>
      <c r="L36" s="119"/>
      <c r="M36" s="115"/>
      <c r="N36" s="21"/>
      <c r="O36" s="21"/>
      <c r="P36" s="21"/>
      <c r="Q36" s="21"/>
      <c r="R36" s="21"/>
      <c r="S36" s="21"/>
    </row>
    <row r="37" spans="1:19">
      <c r="A37" s="123"/>
      <c r="B37" s="113">
        <f>SUBTOTAL(3,B4:B34)</f>
        <v>19</v>
      </c>
      <c r="C37" s="113"/>
      <c r="D37" s="120"/>
      <c r="E37" s="125" t="s">
        <v>133</v>
      </c>
      <c r="F37" s="115"/>
      <c r="G37" s="116"/>
      <c r="H37" s="117"/>
      <c r="I37" s="114"/>
      <c r="J37" s="118"/>
      <c r="K37" s="118"/>
      <c r="L37" s="119"/>
      <c r="M37" s="115"/>
      <c r="N37" s="21"/>
      <c r="O37" s="21"/>
      <c r="P37" s="21"/>
      <c r="Q37" s="21"/>
      <c r="R37" s="21"/>
      <c r="S37" s="21"/>
    </row>
    <row r="38" spans="1:19">
      <c r="A38" s="123"/>
      <c r="B38" s="113"/>
      <c r="C38" s="113"/>
      <c r="D38" s="120" t="s">
        <v>124</v>
      </c>
      <c r="E38" s="114"/>
      <c r="F38" s="115"/>
      <c r="G38" s="116"/>
      <c r="H38" s="117">
        <f>SUBTOTAL(1,H4:H34)</f>
        <v>1732.6842105263158</v>
      </c>
      <c r="I38" s="114"/>
      <c r="J38" s="118"/>
      <c r="K38" s="118"/>
      <c r="L38" s="119"/>
      <c r="M38" s="115"/>
      <c r="N38" s="21"/>
      <c r="O38" s="21"/>
      <c r="P38" s="21"/>
      <c r="Q38" s="21"/>
      <c r="R38" s="21"/>
      <c r="S38" s="21"/>
    </row>
    <row r="39" spans="1:19" s="3" customFormat="1">
      <c r="A39" s="16"/>
      <c r="B39" s="17"/>
      <c r="C39" s="17"/>
      <c r="D39" s="17"/>
      <c r="E39" s="19"/>
      <c r="F39" s="19"/>
      <c r="G39" s="19"/>
      <c r="H39" s="18"/>
      <c r="I39" s="18"/>
      <c r="J39" s="19"/>
      <c r="K39" s="19"/>
      <c r="L39" s="19"/>
      <c r="M39" s="19"/>
      <c r="N39" s="53"/>
      <c r="O39" s="53"/>
      <c r="P39" s="53"/>
      <c r="Q39" s="53"/>
      <c r="R39" s="53"/>
      <c r="S39" s="53"/>
    </row>
    <row r="40" spans="1:19" s="3" customFormat="1"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</row>
    <row r="41" spans="1:19" s="3" customFormat="1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</row>
    <row r="42" spans="1:19" s="3" customFormat="1"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</row>
    <row r="43" spans="1:19" s="3" customFormat="1"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</row>
    <row r="44" spans="1:19" s="3" customFormat="1"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</row>
    <row r="45" spans="1:19" s="3" customFormat="1"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</row>
    <row r="46" spans="1:19" s="3" customFormat="1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</row>
    <row r="47" spans="1:19" s="3" customFormat="1"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</row>
    <row r="48" spans="1:19" s="3" customFormat="1"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</row>
    <row r="49" spans="1:19" s="3" customFormat="1"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</row>
    <row r="50" spans="1:19" s="3" customFormat="1"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</row>
    <row r="51" spans="1:19" s="3" customFormat="1"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</row>
    <row r="52" spans="1:19" s="3" customFormat="1"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</row>
    <row r="53" spans="1:19" s="3" customFormat="1"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</row>
    <row r="54" spans="1:19" s="3" customFormat="1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</row>
    <row r="55" spans="1:19" s="3" customFormat="1"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</row>
    <row r="56" spans="1:19" s="3" customFormat="1"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</row>
    <row r="57" spans="1:19" s="3" customFormat="1"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</row>
    <row r="58" spans="1:19" s="3" customFormat="1"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</row>
    <row r="59" spans="1:19" s="3" customFormat="1"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</row>
    <row r="60" spans="1:19" s="3" customFormat="1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</row>
    <row r="61" spans="1:19">
      <c r="A61" s="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21"/>
      <c r="O61" s="21"/>
      <c r="P61" s="21"/>
      <c r="Q61" s="21"/>
      <c r="R61" s="21"/>
      <c r="S61" s="21"/>
    </row>
    <row r="62" spans="1:19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</row>
    <row r="63" spans="1:19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</row>
    <row r="64" spans="1:19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</row>
    <row r="65" spans="2:19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</row>
    <row r="66" spans="2:19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</row>
    <row r="67" spans="2:19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</row>
    <row r="68" spans="2:19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</row>
    <row r="69" spans="2:19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</row>
    <row r="70" spans="2:19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</row>
    <row r="71" spans="2:19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</row>
    <row r="72" spans="2:19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</row>
    <row r="73" spans="2:19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</row>
    <row r="74" spans="2:19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</row>
    <row r="75" spans="2:19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</row>
    <row r="76" spans="2:19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2:19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</row>
    <row r="78" spans="2:19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</row>
    <row r="79" spans="2:19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</row>
    <row r="80" spans="2:19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</row>
    <row r="81" spans="2:19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</row>
    <row r="82" spans="2:19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</row>
    <row r="83" spans="2:19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</row>
    <row r="84" spans="2:19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</row>
    <row r="85" spans="2:19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</row>
    <row r="86" spans="2:19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</row>
    <row r="87" spans="2:19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</row>
  </sheetData>
  <sortState ref="A4:M34">
    <sortCondition ref="D4:D34"/>
    <sortCondition ref="E4:E3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2908-36CA-4771-98A1-086DDEFD69BD}">
  <dimension ref="A1:B7"/>
  <sheetViews>
    <sheetView zoomScale="172" zoomScaleNormal="172" workbookViewId="0">
      <selection activeCell="A3" sqref="A3"/>
    </sheetView>
  </sheetViews>
  <sheetFormatPr defaultRowHeight="14.25"/>
  <cols>
    <col min="1" max="1" width="13.5" bestFit="1" customWidth="1"/>
    <col min="2" max="2" width="29.25" bestFit="1" customWidth="1"/>
    <col min="3" max="3" width="16.125" bestFit="1" customWidth="1"/>
    <col min="4" max="4" width="11.375" bestFit="1" customWidth="1"/>
  </cols>
  <sheetData>
    <row r="1" spans="1:2">
      <c r="A1" s="126" t="s">
        <v>1</v>
      </c>
      <c r="B1" t="s">
        <v>5</v>
      </c>
    </row>
    <row r="3" spans="1:2">
      <c r="A3" s="126" t="s">
        <v>41</v>
      </c>
      <c r="B3" t="s">
        <v>134</v>
      </c>
    </row>
    <row r="4" spans="1:2">
      <c r="A4" s="127" t="s">
        <v>42</v>
      </c>
      <c r="B4" s="128">
        <v>1080</v>
      </c>
    </row>
    <row r="5" spans="1:2">
      <c r="A5" s="127" t="s">
        <v>43</v>
      </c>
      <c r="B5" s="128">
        <v>3003</v>
      </c>
    </row>
    <row r="6" spans="1:2">
      <c r="A6" s="127" t="s">
        <v>44</v>
      </c>
      <c r="B6" s="128">
        <v>1800</v>
      </c>
    </row>
    <row r="7" spans="1:2">
      <c r="A7" s="127" t="s">
        <v>120</v>
      </c>
      <c r="B7" s="128">
        <v>5883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Основен</vt:lpstr>
      <vt:lpstr>Справочен</vt:lpstr>
      <vt:lpstr>Абонамент</vt:lpstr>
      <vt:lpstr>База</vt:lpstr>
      <vt:lpstr>PivotTable</vt:lpstr>
      <vt:lpstr>Основен!Criteria</vt:lpstr>
      <vt:lpstr>Основен!Extract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Todoranova</cp:lastModifiedBy>
  <cp:lastPrinted>2004-01-09T15:56:13Z</cp:lastPrinted>
  <dcterms:created xsi:type="dcterms:W3CDTF">1999-03-23T11:40:03Z</dcterms:created>
  <dcterms:modified xsi:type="dcterms:W3CDTF">2018-10-09T10:02:02Z</dcterms:modified>
</cp:coreProperties>
</file>