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i\Desktop\Учебни материали\Въведение в информатиката\"/>
    </mc:Choice>
  </mc:AlternateContent>
  <bookViews>
    <workbookView xWindow="0" yWindow="0" windowWidth="23955" windowHeight="10035" tabRatio="805" firstSheet="1" activeTab="1"/>
  </bookViews>
  <sheets>
    <sheet name="xxxxxx" sheetId="1" state="veryHidden" r:id="rId1"/>
    <sheet name="Основен" sheetId="2" r:id="rId2"/>
    <sheet name="Справочен" sheetId="3" r:id="rId3"/>
    <sheet name="Абонамент" sheetId="15" r:id="rId4"/>
  </sheets>
  <definedNames>
    <definedName name="_xlnm._FilterDatabase" localSheetId="1" hidden="1">Основен!$B$4:$N$20</definedName>
    <definedName name="_xlnm._FilterDatabase" localSheetId="2" hidden="1">Справочен!$B$4:$G$20</definedName>
    <definedName name="_xlnm.Criteria" localSheetId="1">Основен!#REF!</definedName>
    <definedName name="_xlnm.Extract" localSheetId="1">Основен!#REF!</definedName>
  </definedNames>
  <calcPr calcId="162913" concurrentCalc="0"/>
</workbook>
</file>

<file path=xl/calcChain.xml><?xml version="1.0" encoding="utf-8"?>
<calcChain xmlns="http://schemas.openxmlformats.org/spreadsheetml/2006/main">
  <c r="N28" i="2" l="1"/>
  <c r="N27" i="2"/>
  <c r="N26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5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5" i="3"/>
</calcChain>
</file>

<file path=xl/comments1.xml><?xml version="1.0" encoding="utf-8"?>
<comments xmlns="http://schemas.openxmlformats.org/spreadsheetml/2006/main">
  <authors>
    <author>WJ</author>
  </authors>
  <commentList>
    <comment ref="C4" authorId="0" shapeId="0">
      <text>
        <r>
          <rPr>
            <sz val="8"/>
            <color indexed="81"/>
            <rFont val="Arial"/>
            <family val="2"/>
            <charset val="204"/>
          </rPr>
          <t>по № на телефон с Vlookup от лист "Справочен"</t>
        </r>
      </text>
    </comment>
    <comment ref="J4" authorId="0" shapeId="0">
      <text>
        <r>
          <rPr>
            <sz val="8"/>
            <color indexed="81"/>
            <rFont val="Arial"/>
            <family val="2"/>
            <charset val="204"/>
          </rPr>
          <t>Ако реализираният трафик е по-голям от абонирания трафик се изчислява:
Реализиран трафик - Абониран трафик</t>
        </r>
        <r>
          <rPr>
            <b/>
            <sz val="8"/>
            <color indexed="81"/>
            <rFont val="Arial"/>
            <family val="2"/>
            <charset val="204"/>
          </rPr>
          <t xml:space="preserve">;
</t>
        </r>
        <r>
          <rPr>
            <sz val="8"/>
            <color indexed="81"/>
            <rFont val="Arial"/>
            <family val="2"/>
            <charset val="204"/>
          </rPr>
          <t>в противен случай се записва 0.</t>
        </r>
      </text>
    </comment>
    <comment ref="K4" authorId="0" shapeId="0">
      <text>
        <r>
          <rPr>
            <sz val="8"/>
            <color indexed="81"/>
            <rFont val="Arial"/>
            <family val="2"/>
            <charset val="204"/>
          </rPr>
          <t>= Надвишаване * Цена за 1MB надвишаване от лист "Абонамент"
Форматиране в левов формат с два разряда след дес. точка</t>
        </r>
      </text>
    </comment>
    <comment ref="L4" authorId="0" shapeId="0">
      <text>
        <r>
          <rPr>
            <sz val="8"/>
            <color indexed="81"/>
            <rFont val="Arial"/>
            <family val="2"/>
            <charset val="204"/>
          </rPr>
          <t>= Цена + Стойност на надвишаване
Форматиране в левов формат с два разряда след дес. точка</t>
        </r>
      </text>
    </comment>
    <comment ref="M4" authorId="0" shapeId="0">
      <text>
        <r>
          <rPr>
            <sz val="8"/>
            <color indexed="81"/>
            <rFont val="Arial"/>
            <family val="2"/>
            <charset val="204"/>
          </rPr>
          <t>= Крайна стойност, умножена по процента ДДС от клетка О4
Форматиране в левов формат с два разряда след дес. точка</t>
        </r>
      </text>
    </comment>
    <comment ref="N4" authorId="0" shapeId="0">
      <text>
        <r>
          <rPr>
            <sz val="8"/>
            <color indexed="81"/>
            <rFont val="Arial"/>
            <family val="2"/>
            <charset val="204"/>
          </rPr>
          <t>= Крайна стойност + ДДС
Форматиране в левов формат с два разряда след дес. точка
Задайте условно форматиране за суми над средната с оцветяване в избран от Вас цвят</t>
        </r>
      </text>
    </comment>
  </commentList>
</comments>
</file>

<file path=xl/sharedStrings.xml><?xml version="1.0" encoding="utf-8"?>
<sst xmlns="http://schemas.openxmlformats.org/spreadsheetml/2006/main" count="131" uniqueCount="83">
  <si>
    <t>ДДС</t>
  </si>
  <si>
    <t>Квартал</t>
  </si>
  <si>
    <t>Чайка</t>
  </si>
  <si>
    <t>Център</t>
  </si>
  <si>
    <t>Възраждане</t>
  </si>
  <si>
    <t>Левски</t>
  </si>
  <si>
    <t>Цена за 1 MB надвишение</t>
  </si>
  <si>
    <t>Надвишаване</t>
  </si>
  <si>
    <t>№ на телефон</t>
  </si>
  <si>
    <t>Цена</t>
  </si>
  <si>
    <t>Реализиран трафик в MB</t>
  </si>
  <si>
    <t>Абониран трафик в MB</t>
  </si>
  <si>
    <t>Дата на плащане</t>
  </si>
  <si>
    <t>Име</t>
  </si>
  <si>
    <t>Крайна сума</t>
  </si>
  <si>
    <t>Интернет от Каби ТВ</t>
  </si>
  <si>
    <t>Стойност на надвишаване</t>
  </si>
  <si>
    <t>Крайна стойност</t>
  </si>
  <si>
    <t>Име презиме фамилия</t>
  </si>
  <si>
    <t>Общо крайна сума:</t>
  </si>
  <si>
    <t>Средна крайна сума:</t>
  </si>
  <si>
    <t>Най-голяма крайна сума:</t>
  </si>
  <si>
    <t>Вид клиент</t>
  </si>
  <si>
    <t>Game зала</t>
  </si>
  <si>
    <t>Дом</t>
  </si>
  <si>
    <t>Фирма</t>
  </si>
  <si>
    <t>Общо крайна сума от Game зала:</t>
  </si>
  <si>
    <t>Презиме</t>
  </si>
  <si>
    <t>Фамилия</t>
  </si>
  <si>
    <t>Векил</t>
  </si>
  <si>
    <t>Иванов</t>
  </si>
  <si>
    <t>Недялков</t>
  </si>
  <si>
    <t>Георги</t>
  </si>
  <si>
    <t>Стефанов</t>
  </si>
  <si>
    <t>Дамянов</t>
  </si>
  <si>
    <t>Стоянка</t>
  </si>
  <si>
    <t>Илиева</t>
  </si>
  <si>
    <t>Дечева</t>
  </si>
  <si>
    <t>Илияна</t>
  </si>
  <si>
    <t>Василева</t>
  </si>
  <si>
    <t>Димитрова</t>
  </si>
  <si>
    <t>Петя</t>
  </si>
  <si>
    <t>Михайлова</t>
  </si>
  <si>
    <t>Петър</t>
  </si>
  <si>
    <t>Петров</t>
  </si>
  <si>
    <t>Радев</t>
  </si>
  <si>
    <t>Сияна</t>
  </si>
  <si>
    <t>Петрова</t>
  </si>
  <si>
    <t>Данова</t>
  </si>
  <si>
    <t>Николай</t>
  </si>
  <si>
    <t>Колев</t>
  </si>
  <si>
    <t>Недев</t>
  </si>
  <si>
    <t>Стефка</t>
  </si>
  <si>
    <t>Радева</t>
  </si>
  <si>
    <t>Костова</t>
  </si>
  <si>
    <t>Михаил</t>
  </si>
  <si>
    <t>Михаилов</t>
  </si>
  <si>
    <t>Генчо</t>
  </si>
  <si>
    <t>Георгиев</t>
  </si>
  <si>
    <t>Киров</t>
  </si>
  <si>
    <t>Николина</t>
  </si>
  <si>
    <t>Парушева</t>
  </si>
  <si>
    <t>Костадинова</t>
  </si>
  <si>
    <t>Аспарух</t>
  </si>
  <si>
    <t>Николов</t>
  </si>
  <si>
    <t>Димов</t>
  </si>
  <si>
    <t>Добри</t>
  </si>
  <si>
    <t>Василев</t>
  </si>
  <si>
    <t>Стаменов</t>
  </si>
  <si>
    <t>Чакъров</t>
  </si>
  <si>
    <t>Нели</t>
  </si>
  <si>
    <t>Стоянова</t>
  </si>
  <si>
    <t>Славова</t>
  </si>
  <si>
    <t>Нина</t>
  </si>
  <si>
    <t>Пеева</t>
  </si>
  <si>
    <t>Милева</t>
  </si>
  <si>
    <t>Стефан</t>
  </si>
  <si>
    <t>Стоев</t>
  </si>
  <si>
    <t>Костов</t>
  </si>
  <si>
    <t>Ина</t>
  </si>
  <si>
    <t>31/09/2018</t>
  </si>
  <si>
    <t>Клиенти към дата</t>
  </si>
  <si>
    <t>Три имена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</si>
</sst>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\ &quot;лв&quot;_-;\-* #,##0.00\ &quot;лв&quot;_-;_-* &quot;-&quot;??\ &quot;лв&quot;_-;_-@_-"/>
    <numFmt numFmtId="165" formatCode="#,##0;\-#,##0;&quot;-&quot;"/>
    <numFmt numFmtId="166" formatCode="#,##0.00\ &quot;лв&quot;"/>
    <numFmt numFmtId="167" formatCode="#,##0.000\ &quot;лв&quot;"/>
    <numFmt numFmtId="168" formatCode="0.000"/>
    <numFmt numFmtId="169" formatCode="#,##0.00\ &quot;лв.&quot;"/>
    <numFmt numFmtId="170" formatCode="0&quot; MB&quot;"/>
  </numFmts>
  <fonts count="13">
    <font>
      <sz val="11"/>
      <name val="Arial Cyr"/>
      <charset val="204"/>
    </font>
    <font>
      <sz val="10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  <charset val="204"/>
    </font>
    <font>
      <b/>
      <sz val="9"/>
      <color indexed="2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indexed="57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1"/>
      <name val="Arial"/>
      <family val="2"/>
      <charset val="204"/>
    </font>
    <font>
      <b/>
      <sz val="8"/>
      <color indexed="81"/>
      <name val="Arial"/>
      <family val="2"/>
      <charset val="204"/>
    </font>
    <font>
      <sz val="11"/>
      <name val="Arial Cyr"/>
      <charset val="204"/>
    </font>
    <font>
      <sz val="10"/>
      <color indexed="8"/>
      <name val="Arial"/>
      <family val="2"/>
      <charset val="204"/>
    </font>
    <font>
      <sz val="10"/>
      <name val="Timok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ill="0" applyBorder="0" applyAlignment="0"/>
    <xf numFmtId="164" fontId="10" fillId="0" borderId="0" applyFont="0" applyFill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12" fillId="0" borderId="0"/>
    <xf numFmtId="9" fontId="10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Protection="1"/>
    <xf numFmtId="0" fontId="3" fillId="0" borderId="0" xfId="0" applyFont="1" applyProtection="1">
      <protection locked="0"/>
    </xf>
    <xf numFmtId="0" fontId="3" fillId="0" borderId="0" xfId="0" applyFont="1"/>
    <xf numFmtId="0" fontId="6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 vertical="center" wrapText="1"/>
    </xf>
    <xf numFmtId="0" fontId="7" fillId="0" borderId="0" xfId="0" quotePrefix="1" applyFont="1" applyFill="1" applyBorder="1" applyAlignment="1">
      <alignment horizontal="centerContinuous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top" wrapText="1"/>
    </xf>
    <xf numFmtId="0" fontId="3" fillId="0" borderId="3" xfId="0" applyFont="1" applyBorder="1" applyAlignment="1" applyProtection="1">
      <alignment horizontal="center"/>
    </xf>
    <xf numFmtId="0" fontId="7" fillId="0" borderId="3" xfId="0" quotePrefix="1" applyFont="1" applyFill="1" applyBorder="1" applyAlignment="1">
      <alignment horizontal="left"/>
    </xf>
    <xf numFmtId="0" fontId="3" fillId="0" borderId="3" xfId="0" applyFont="1" applyFill="1" applyBorder="1"/>
    <xf numFmtId="1" fontId="3" fillId="0" borderId="3" xfId="0" applyNumberFormat="1" applyFont="1" applyFill="1" applyBorder="1"/>
    <xf numFmtId="14" fontId="3" fillId="0" borderId="3" xfId="0" applyNumberFormat="1" applyFont="1" applyFill="1" applyBorder="1"/>
    <xf numFmtId="0" fontId="5" fillId="0" borderId="0" xfId="0" applyFont="1" applyBorder="1"/>
    <xf numFmtId="0" fontId="3" fillId="0" borderId="3" xfId="0" applyFont="1" applyFill="1" applyBorder="1" applyAlignment="1" applyProtection="1">
      <alignment horizontal="center"/>
    </xf>
    <xf numFmtId="0" fontId="7" fillId="0" borderId="0" xfId="0" quotePrefix="1" applyFont="1" applyFill="1" applyBorder="1" applyAlignment="1">
      <alignment horizontal="left"/>
    </xf>
    <xf numFmtId="0" fontId="3" fillId="0" borderId="0" xfId="0" applyFont="1" applyFill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Border="1" applyProtection="1"/>
    <xf numFmtId="0" fontId="4" fillId="0" borderId="0" xfId="0" applyFont="1" applyBorder="1" applyAlignment="1" applyProtection="1">
      <alignment horizontal="centerContinuous" vertical="top"/>
    </xf>
    <xf numFmtId="0" fontId="5" fillId="0" borderId="0" xfId="0" applyFont="1" applyBorder="1" applyAlignment="1" applyProtection="1">
      <alignment horizontal="centerContinuous" vertical="top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Continuous"/>
    </xf>
    <xf numFmtId="0" fontId="5" fillId="0" borderId="0" xfId="0" applyFont="1" applyProtection="1">
      <protection locked="0"/>
    </xf>
    <xf numFmtId="0" fontId="5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top" wrapText="1"/>
    </xf>
    <xf numFmtId="0" fontId="5" fillId="0" borderId="0" xfId="0" applyFont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/>
      <protection locked="0"/>
    </xf>
    <xf numFmtId="0" fontId="3" fillId="0" borderId="0" xfId="0" applyFont="1" applyBorder="1" applyProtection="1"/>
    <xf numFmtId="0" fontId="3" fillId="0" borderId="3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67" fontId="3" fillId="0" borderId="0" xfId="0" applyNumberFormat="1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Protection="1"/>
    <xf numFmtId="0" fontId="3" fillId="0" borderId="0" xfId="0" applyFont="1" applyFill="1" applyBorder="1" applyAlignment="1" applyProtection="1">
      <alignment horizontal="right"/>
    </xf>
    <xf numFmtId="0" fontId="3" fillId="0" borderId="3" xfId="0" applyFont="1" applyFill="1" applyBorder="1" applyProtection="1"/>
    <xf numFmtId="9" fontId="3" fillId="0" borderId="0" xfId="0" applyNumberFormat="1" applyFont="1" applyFill="1" applyBorder="1" applyProtection="1"/>
    <xf numFmtId="14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Continuous"/>
    </xf>
    <xf numFmtId="0" fontId="3" fillId="0" borderId="0" xfId="0" applyFont="1" applyBorder="1"/>
    <xf numFmtId="14" fontId="3" fillId="0" borderId="3" xfId="0" applyNumberFormat="1" applyFont="1" applyBorder="1"/>
    <xf numFmtId="0" fontId="5" fillId="0" borderId="3" xfId="0" applyFont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center" vertical="top" wrapText="1"/>
    </xf>
    <xf numFmtId="9" fontId="3" fillId="0" borderId="3" xfId="0" applyNumberFormat="1" applyFont="1" applyBorder="1" applyAlignment="1">
      <alignment horizontal="center"/>
    </xf>
    <xf numFmtId="166" fontId="3" fillId="0" borderId="3" xfId="0" applyNumberFormat="1" applyFont="1" applyFill="1" applyBorder="1"/>
    <xf numFmtId="0" fontId="3" fillId="0" borderId="0" xfId="0" applyFont="1" applyFill="1"/>
    <xf numFmtId="168" fontId="3" fillId="0" borderId="0" xfId="0" applyNumberFormat="1" applyFont="1" applyFill="1"/>
    <xf numFmtId="2" fontId="3" fillId="0" borderId="0" xfId="0" applyNumberFormat="1" applyFont="1" applyFill="1"/>
    <xf numFmtId="0" fontId="11" fillId="0" borderId="3" xfId="0" applyNumberFormat="1" applyFont="1" applyFill="1" applyBorder="1" applyAlignment="1">
      <alignment horizontal="center" wrapText="1"/>
    </xf>
    <xf numFmtId="14" fontId="3" fillId="0" borderId="0" xfId="0" applyNumberFormat="1" applyFont="1" applyBorder="1"/>
    <xf numFmtId="9" fontId="3" fillId="0" borderId="0" xfId="0" applyNumberFormat="1" applyFont="1" applyBorder="1" applyAlignment="1">
      <alignment horizontal="center"/>
    </xf>
    <xf numFmtId="169" fontId="3" fillId="0" borderId="3" xfId="0" applyNumberFormat="1" applyFont="1" applyFill="1" applyBorder="1"/>
    <xf numFmtId="169" fontId="3" fillId="0" borderId="3" xfId="2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/>
    <xf numFmtId="166" fontId="3" fillId="0" borderId="0" xfId="0" applyNumberFormat="1" applyFont="1" applyFill="1" applyBorder="1"/>
    <xf numFmtId="169" fontId="3" fillId="0" borderId="0" xfId="2" applyNumberFormat="1" applyFont="1" applyFill="1" applyBorder="1"/>
    <xf numFmtId="169" fontId="3" fillId="0" borderId="0" xfId="0" applyNumberFormat="1" applyFont="1" applyFill="1" applyBorder="1"/>
    <xf numFmtId="170" fontId="3" fillId="0" borderId="3" xfId="0" applyNumberFormat="1" applyFont="1" applyFill="1" applyBorder="1"/>
    <xf numFmtId="170" fontId="3" fillId="0" borderId="0" xfId="0" applyNumberFormat="1" applyFont="1" applyFill="1"/>
    <xf numFmtId="169" fontId="3" fillId="0" borderId="3" xfId="0" applyNumberFormat="1" applyFont="1" applyBorder="1" applyAlignment="1" applyProtection="1">
      <alignment horizontal="center" vertical="top" wrapText="1"/>
    </xf>
    <xf numFmtId="0" fontId="3" fillId="0" borderId="3" xfId="0" applyFont="1" applyBorder="1" applyAlignment="1" applyProtection="1">
      <alignment horizontal="left"/>
      <protection locked="0"/>
    </xf>
    <xf numFmtId="9" fontId="5" fillId="0" borderId="0" xfId="6" applyFont="1" applyFill="1" applyBorder="1" applyAlignment="1">
      <alignment horizontal="center" vertical="center" wrapText="1"/>
    </xf>
    <xf numFmtId="9" fontId="3" fillId="0" borderId="0" xfId="6" applyFont="1" applyFill="1" applyBorder="1"/>
    <xf numFmtId="0" fontId="3" fillId="0" borderId="3" xfId="0" applyFont="1" applyBorder="1" applyProtection="1">
      <protection locked="0"/>
    </xf>
    <xf numFmtId="0" fontId="5" fillId="0" borderId="0" xfId="0" applyFont="1" applyBorder="1" applyAlignment="1">
      <alignment horizontal="center" vertical="top"/>
    </xf>
    <xf numFmtId="169" fontId="7" fillId="0" borderId="0" xfId="0" applyNumberFormat="1" applyFont="1" applyFill="1" applyBorder="1" applyAlignment="1">
      <alignment horizontal="centerContinuous" vertical="center" wrapText="1"/>
    </xf>
    <xf numFmtId="169" fontId="5" fillId="0" borderId="3" xfId="0" applyNumberFormat="1" applyFont="1" applyFill="1" applyBorder="1" applyAlignment="1">
      <alignment horizontal="center" vertical="top" wrapText="1"/>
    </xf>
    <xf numFmtId="169" fontId="3" fillId="0" borderId="0" xfId="0" applyNumberFormat="1" applyFont="1" applyFill="1"/>
    <xf numFmtId="169" fontId="5" fillId="0" borderId="0" xfId="0" applyNumberFormat="1" applyFont="1" applyFill="1"/>
    <xf numFmtId="169" fontId="5" fillId="0" borderId="0" xfId="0" applyNumberFormat="1" applyFont="1"/>
    <xf numFmtId="169" fontId="7" fillId="0" borderId="0" xfId="0" applyNumberFormat="1" applyFont="1" applyFill="1" applyBorder="1" applyAlignment="1">
      <alignment horizontal="center" vertical="center" wrapText="1"/>
    </xf>
    <xf numFmtId="169" fontId="3" fillId="0" borderId="0" xfId="0" applyNumberFormat="1" applyFont="1" applyFill="1" applyAlignment="1">
      <alignment horizontal="right"/>
    </xf>
  </cellXfs>
  <cellStyles count="7">
    <cellStyle name="Calc Currency (0)" xfId="1"/>
    <cellStyle name="Currency" xfId="2" builtinId="4"/>
    <cellStyle name="Header1" xfId="3"/>
    <cellStyle name="Header2" xfId="4"/>
    <cellStyle name="Normal" xfId="0" builtinId="0"/>
    <cellStyle name="Normal 2" xfId="5"/>
    <cellStyle name="Percent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F75"/>
  <sheetViews>
    <sheetView tabSelected="1" zoomScale="130" zoomScaleNormal="130" workbookViewId="0">
      <selection activeCell="N28" sqref="N28"/>
    </sheetView>
  </sheetViews>
  <sheetFormatPr defaultRowHeight="12"/>
  <cols>
    <col min="1" max="1" width="9" style="22"/>
    <col min="2" max="2" width="7.625" style="22" bestFit="1" customWidth="1"/>
    <col min="3" max="3" width="25.5" style="22" bestFit="1" customWidth="1"/>
    <col min="4" max="4" width="10" style="22" bestFit="1" customWidth="1"/>
    <col min="5" max="5" width="10" style="22" customWidth="1"/>
    <col min="6" max="6" width="10.75" style="22" bestFit="1" customWidth="1"/>
    <col min="7" max="7" width="7.625" style="22" bestFit="1" customWidth="1"/>
    <col min="8" max="8" width="8.625" style="22" bestFit="1" customWidth="1"/>
    <col min="9" max="9" width="10.75" style="22" bestFit="1" customWidth="1"/>
    <col min="10" max="10" width="10.125" style="22" bestFit="1" customWidth="1"/>
    <col min="11" max="11" width="11.5" style="83" bestFit="1" customWidth="1"/>
    <col min="12" max="12" width="8" style="22" bestFit="1" customWidth="1"/>
    <col min="13" max="13" width="9.5" style="83" customWidth="1"/>
    <col min="14" max="14" width="9.25" style="22" bestFit="1" customWidth="1"/>
    <col min="15" max="16384" width="9" style="22"/>
  </cols>
  <sheetData>
    <row r="2" spans="2:32" s="4" customFormat="1">
      <c r="B2" s="78" t="s">
        <v>15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32" s="11" customFormat="1">
      <c r="B3" s="5"/>
      <c r="C3" s="6"/>
      <c r="D3" s="6"/>
      <c r="E3" s="6"/>
      <c r="F3" s="8"/>
      <c r="G3" s="8"/>
      <c r="H3" s="8"/>
      <c r="I3" s="7"/>
      <c r="J3" s="6"/>
      <c r="K3" s="79"/>
      <c r="L3" s="7"/>
      <c r="M3" s="84"/>
      <c r="N3" s="9"/>
      <c r="O3" s="10"/>
      <c r="P3" s="10"/>
      <c r="Q3" s="10"/>
      <c r="R3" s="10"/>
      <c r="S3" s="10"/>
      <c r="T3" s="10"/>
    </row>
    <row r="4" spans="2:32" s="11" customFormat="1" ht="24">
      <c r="B4" s="12" t="s">
        <v>8</v>
      </c>
      <c r="C4" s="12" t="s">
        <v>18</v>
      </c>
      <c r="D4" s="54" t="s">
        <v>1</v>
      </c>
      <c r="E4" s="54" t="s">
        <v>22</v>
      </c>
      <c r="F4" s="12" t="s">
        <v>11</v>
      </c>
      <c r="G4" s="12" t="s">
        <v>9</v>
      </c>
      <c r="H4" s="12" t="s">
        <v>12</v>
      </c>
      <c r="I4" s="12" t="s">
        <v>10</v>
      </c>
      <c r="J4" s="12" t="s">
        <v>7</v>
      </c>
      <c r="K4" s="80" t="s">
        <v>16</v>
      </c>
      <c r="L4" s="12" t="s">
        <v>17</v>
      </c>
      <c r="M4" s="80" t="s">
        <v>0</v>
      </c>
      <c r="N4" s="12" t="s">
        <v>14</v>
      </c>
      <c r="O4" s="10"/>
      <c r="P4" s="54" t="s">
        <v>0</v>
      </c>
      <c r="Q4" s="75"/>
      <c r="R4" s="10"/>
      <c r="S4" s="10"/>
      <c r="T4" s="10"/>
    </row>
    <row r="5" spans="2:32" s="18" customFormat="1">
      <c r="B5" s="13">
        <v>231025</v>
      </c>
      <c r="C5" s="14" t="str">
        <f>VLOOKUP(B5,Справочен!B5:F23,5,0)</f>
        <v>Векил Иванов Недялков</v>
      </c>
      <c r="D5" s="14" t="str">
        <f>VLOOKUP(B5,Справочен!B5:G23,6,0)</f>
        <v>Левски</v>
      </c>
      <c r="E5" s="14" t="str">
        <f>VLOOKUP(B5,Справочен!B5:H23,7,0)</f>
        <v>Game зала</v>
      </c>
      <c r="F5" s="16">
        <v>1000</v>
      </c>
      <c r="G5" s="57">
        <v>45.5</v>
      </c>
      <c r="H5" s="17">
        <v>43313</v>
      </c>
      <c r="I5" s="15">
        <v>1080</v>
      </c>
      <c r="J5" s="71">
        <f>IF(I5&gt;F5,I5-F5,0)</f>
        <v>80</v>
      </c>
      <c r="K5" s="65">
        <f>J5*Абонамент!$B$2</f>
        <v>12</v>
      </c>
      <c r="L5" s="65">
        <f>G5+K5</f>
        <v>57.5</v>
      </c>
      <c r="M5" s="64">
        <f>L5*$P$5</f>
        <v>11.5</v>
      </c>
      <c r="N5" s="64">
        <f>L5+M5</f>
        <v>69</v>
      </c>
      <c r="O5" s="3"/>
      <c r="P5" s="56">
        <v>0.2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2:32" s="18" customFormat="1">
      <c r="B6" s="13">
        <v>236567</v>
      </c>
      <c r="C6" s="14" t="str">
        <f>VLOOKUP(B6,Справочен!B6:F24,5,0)</f>
        <v>Георги Стефанов Дамянов</v>
      </c>
      <c r="D6" s="14" t="str">
        <f>VLOOKUP(B6,Справочен!B6:G24,6,0)</f>
        <v>Левски</v>
      </c>
      <c r="E6" s="14" t="str">
        <f>VLOOKUP(B6,Справочен!B6:H24,7,0)</f>
        <v>Дом</v>
      </c>
      <c r="F6" s="16">
        <v>250</v>
      </c>
      <c r="G6" s="57">
        <v>10.199999999999999</v>
      </c>
      <c r="H6" s="17">
        <v>43372</v>
      </c>
      <c r="I6" s="15">
        <v>255</v>
      </c>
      <c r="J6" s="71">
        <f t="shared" ref="J6:J23" si="0">IF(I6&gt;F6,I6-F6,0)</f>
        <v>5</v>
      </c>
      <c r="K6" s="65">
        <f>J6*Абонамент!$B$2</f>
        <v>0.75</v>
      </c>
      <c r="L6" s="65">
        <f t="shared" ref="L6:L23" si="1">G6+K6</f>
        <v>10.95</v>
      </c>
      <c r="M6" s="64">
        <f t="shared" ref="M6:M23" si="2">L6*$P$5</f>
        <v>2.19</v>
      </c>
      <c r="N6" s="64">
        <f t="shared" ref="N6:N23" si="3">L6+M6</f>
        <v>13.139999999999999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2" s="18" customFormat="1">
      <c r="B7" s="13">
        <v>236789</v>
      </c>
      <c r="C7" s="14" t="str">
        <f>VLOOKUP(B7,Справочен!B7:F25,5,0)</f>
        <v>Стоянка Илиева Дечева</v>
      </c>
      <c r="D7" s="14" t="str">
        <f>VLOOKUP(B7,Справочен!B7:G25,6,0)</f>
        <v>Чайка</v>
      </c>
      <c r="E7" s="14" t="str">
        <f>VLOOKUP(B7,Справочен!B7:H25,7,0)</f>
        <v>Фирма</v>
      </c>
      <c r="F7" s="16">
        <v>5000</v>
      </c>
      <c r="G7" s="57">
        <v>115</v>
      </c>
      <c r="H7" s="17">
        <v>43313</v>
      </c>
      <c r="I7" s="15">
        <v>5079</v>
      </c>
      <c r="J7" s="71">
        <f t="shared" si="0"/>
        <v>79</v>
      </c>
      <c r="K7" s="65">
        <f>J7*Абонамент!$B$2</f>
        <v>11.85</v>
      </c>
      <c r="L7" s="65">
        <f t="shared" si="1"/>
        <v>126.85</v>
      </c>
      <c r="M7" s="64">
        <f t="shared" si="2"/>
        <v>25.37</v>
      </c>
      <c r="N7" s="64">
        <f t="shared" si="3"/>
        <v>152.22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2:32" s="18" customFormat="1">
      <c r="B8" s="13">
        <v>238543</v>
      </c>
      <c r="C8" s="14" t="str">
        <f>VLOOKUP(B8,Справочен!B8:F26,5,0)</f>
        <v>Илияна Василева Димитрова</v>
      </c>
      <c r="D8" s="14" t="str">
        <f>VLOOKUP(B8,Справочен!B8:G26,6,0)</f>
        <v>Чайка</v>
      </c>
      <c r="E8" s="14" t="str">
        <f>VLOOKUP(B8,Справочен!B8:H26,7,0)</f>
        <v>Фирма</v>
      </c>
      <c r="F8" s="16">
        <v>5000</v>
      </c>
      <c r="G8" s="57">
        <v>112</v>
      </c>
      <c r="H8" s="17">
        <v>43314</v>
      </c>
      <c r="I8" s="15">
        <v>5200</v>
      </c>
      <c r="J8" s="71">
        <f t="shared" si="0"/>
        <v>200</v>
      </c>
      <c r="K8" s="65">
        <f>J8*Абонамент!$B$2</f>
        <v>30</v>
      </c>
      <c r="L8" s="65">
        <f t="shared" si="1"/>
        <v>142</v>
      </c>
      <c r="M8" s="64">
        <f t="shared" si="2"/>
        <v>28.400000000000002</v>
      </c>
      <c r="N8" s="64">
        <f t="shared" si="3"/>
        <v>170.4</v>
      </c>
      <c r="O8" s="3"/>
      <c r="P8" s="76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2:32" s="18" customFormat="1">
      <c r="B9" s="19">
        <v>651701</v>
      </c>
      <c r="C9" s="14" t="str">
        <f>VLOOKUP(B9,Справочен!B9:F27,5,0)</f>
        <v>Петя Димитрова Михайлова</v>
      </c>
      <c r="D9" s="14" t="str">
        <f>VLOOKUP(B9,Справочен!B9:G27,6,0)</f>
        <v>Левски</v>
      </c>
      <c r="E9" s="14" t="str">
        <f>VLOOKUP(B9,Справочен!B9:H27,7,0)</f>
        <v>Фирма</v>
      </c>
      <c r="F9" s="16">
        <v>2000</v>
      </c>
      <c r="G9" s="57">
        <v>90</v>
      </c>
      <c r="H9" s="17">
        <v>43368</v>
      </c>
      <c r="I9" s="15">
        <v>1800</v>
      </c>
      <c r="J9" s="71">
        <f t="shared" si="0"/>
        <v>0</v>
      </c>
      <c r="K9" s="65">
        <f>J9*Абонамент!$B$2</f>
        <v>0</v>
      </c>
      <c r="L9" s="65">
        <f t="shared" si="1"/>
        <v>90</v>
      </c>
      <c r="M9" s="64">
        <f t="shared" si="2"/>
        <v>18</v>
      </c>
      <c r="N9" s="64">
        <f t="shared" si="3"/>
        <v>108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2:32" s="18" customFormat="1">
      <c r="B10" s="13">
        <v>652101</v>
      </c>
      <c r="C10" s="14" t="str">
        <f>VLOOKUP(B10,Справочен!B10:F28,5,0)</f>
        <v>Петър Петров Радев</v>
      </c>
      <c r="D10" s="14" t="str">
        <f>VLOOKUP(B10,Справочен!B10:G28,6,0)</f>
        <v>Център</v>
      </c>
      <c r="E10" s="14" t="str">
        <f>VLOOKUP(B10,Справочен!B10:H28,7,0)</f>
        <v>Дом</v>
      </c>
      <c r="F10" s="16">
        <v>250</v>
      </c>
      <c r="G10" s="57">
        <v>10.199999999999999</v>
      </c>
      <c r="H10" s="17" t="s">
        <v>80</v>
      </c>
      <c r="I10" s="15">
        <v>240</v>
      </c>
      <c r="J10" s="71">
        <f t="shared" si="0"/>
        <v>0</v>
      </c>
      <c r="K10" s="65">
        <f>J10*Абонамент!$B$2</f>
        <v>0</v>
      </c>
      <c r="L10" s="65">
        <f t="shared" si="1"/>
        <v>10.199999999999999</v>
      </c>
      <c r="M10" s="64">
        <f t="shared" si="2"/>
        <v>2.04</v>
      </c>
      <c r="N10" s="64">
        <f t="shared" si="3"/>
        <v>12.239999999999998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32" s="18" customFormat="1">
      <c r="B11" s="13">
        <v>652501</v>
      </c>
      <c r="C11" s="14" t="str">
        <f>VLOOKUP(B11,Справочен!B11:F29,5,0)</f>
        <v>Сияна Петрова Данова</v>
      </c>
      <c r="D11" s="14" t="str">
        <f>VLOOKUP(B11,Справочен!B11:G29,6,0)</f>
        <v>Възраждане</v>
      </c>
      <c r="E11" s="14" t="str">
        <f>VLOOKUP(B11,Справочен!B11:H29,7,0)</f>
        <v>Game зала</v>
      </c>
      <c r="F11" s="16">
        <v>1000</v>
      </c>
      <c r="G11" s="57">
        <v>50.5</v>
      </c>
      <c r="H11" s="17">
        <v>43317</v>
      </c>
      <c r="I11" s="15">
        <v>1200</v>
      </c>
      <c r="J11" s="71">
        <f t="shared" si="0"/>
        <v>200</v>
      </c>
      <c r="K11" s="65">
        <f>J11*Абонамент!$B$2</f>
        <v>30</v>
      </c>
      <c r="L11" s="65">
        <f t="shared" si="1"/>
        <v>80.5</v>
      </c>
      <c r="M11" s="64">
        <f t="shared" si="2"/>
        <v>16.100000000000001</v>
      </c>
      <c r="N11" s="64">
        <f t="shared" si="3"/>
        <v>96.6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2:32" s="18" customFormat="1">
      <c r="B12" s="13">
        <v>652508</v>
      </c>
      <c r="C12" s="14" t="str">
        <f>VLOOKUP(B12,Справочен!B12:F30,5,0)</f>
        <v>Николай Колев Недев</v>
      </c>
      <c r="D12" s="14" t="str">
        <f>VLOOKUP(B12,Справочен!B12:G30,6,0)</f>
        <v>Възраждане</v>
      </c>
      <c r="E12" s="14" t="str">
        <f>VLOOKUP(B12,Справочен!B12:H30,7,0)</f>
        <v>Дом</v>
      </c>
      <c r="F12" s="16">
        <v>1000</v>
      </c>
      <c r="G12" s="57">
        <v>38.5</v>
      </c>
      <c r="H12" s="17">
        <v>43371</v>
      </c>
      <c r="I12" s="15">
        <v>750</v>
      </c>
      <c r="J12" s="71">
        <f t="shared" si="0"/>
        <v>0</v>
      </c>
      <c r="K12" s="65">
        <f>J12*Абонамент!$B$2</f>
        <v>0</v>
      </c>
      <c r="L12" s="65">
        <f t="shared" si="1"/>
        <v>38.5</v>
      </c>
      <c r="M12" s="64">
        <f t="shared" si="2"/>
        <v>7.7</v>
      </c>
      <c r="N12" s="64">
        <f t="shared" si="3"/>
        <v>46.2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 s="18" customFormat="1">
      <c r="B13" s="19">
        <v>660301</v>
      </c>
      <c r="C13" s="14" t="str">
        <f>VLOOKUP(B13,Справочен!B13:F31,5,0)</f>
        <v>Стефка Радева Костова</v>
      </c>
      <c r="D13" s="14" t="str">
        <f>VLOOKUP(B13,Справочен!B13:G31,6,0)</f>
        <v>Левски</v>
      </c>
      <c r="E13" s="14" t="str">
        <f>VLOOKUP(B13,Справочен!B13:H31,7,0)</f>
        <v>Дом</v>
      </c>
      <c r="F13" s="16">
        <v>600</v>
      </c>
      <c r="G13" s="57">
        <v>25.5</v>
      </c>
      <c r="H13" s="17">
        <v>43371</v>
      </c>
      <c r="I13" s="15">
        <v>550</v>
      </c>
      <c r="J13" s="71">
        <f t="shared" si="0"/>
        <v>0</v>
      </c>
      <c r="K13" s="65">
        <f>J13*Абонамент!$B$2</f>
        <v>0</v>
      </c>
      <c r="L13" s="65">
        <f t="shared" si="1"/>
        <v>25.5</v>
      </c>
      <c r="M13" s="64">
        <f t="shared" si="2"/>
        <v>5.1000000000000005</v>
      </c>
      <c r="N13" s="64">
        <f t="shared" si="3"/>
        <v>30.6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 s="18" customFormat="1">
      <c r="B14" s="19">
        <v>661815</v>
      </c>
      <c r="C14" s="14" t="str">
        <f>VLOOKUP(B14,Справочен!B14:F32,5,0)</f>
        <v>Михаил Михаилов Петров</v>
      </c>
      <c r="D14" s="14" t="str">
        <f>VLOOKUP(B14,Справочен!B14:G32,6,0)</f>
        <v>Възраждане</v>
      </c>
      <c r="E14" s="14" t="str">
        <f>VLOOKUP(B14,Справочен!B14:H32,7,0)</f>
        <v>Game зала</v>
      </c>
      <c r="F14" s="16">
        <v>2000</v>
      </c>
      <c r="G14" s="57">
        <v>77</v>
      </c>
      <c r="H14" s="17">
        <v>43371</v>
      </c>
      <c r="I14" s="15">
        <v>1990</v>
      </c>
      <c r="J14" s="71">
        <f t="shared" si="0"/>
        <v>0</v>
      </c>
      <c r="K14" s="65">
        <f>J14*Абонамент!$B$2</f>
        <v>0</v>
      </c>
      <c r="L14" s="65">
        <f t="shared" si="1"/>
        <v>77</v>
      </c>
      <c r="M14" s="64">
        <f t="shared" si="2"/>
        <v>15.4</v>
      </c>
      <c r="N14" s="64">
        <f t="shared" si="3"/>
        <v>92.4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2:32" s="18" customFormat="1">
      <c r="B15" s="13">
        <v>666925</v>
      </c>
      <c r="C15" s="14" t="str">
        <f>VLOOKUP(B15,Справочен!B15:F33,5,0)</f>
        <v>Генчо Георгиев Киров</v>
      </c>
      <c r="D15" s="14" t="str">
        <f>VLOOKUP(B15,Справочен!B15:G33,6,0)</f>
        <v>Възраждане</v>
      </c>
      <c r="E15" s="14" t="str">
        <f>VLOOKUP(B15,Справочен!B15:H33,7,0)</f>
        <v>Game зала</v>
      </c>
      <c r="F15" s="16">
        <v>2000</v>
      </c>
      <c r="G15" s="57">
        <v>77</v>
      </c>
      <c r="H15" s="17">
        <v>43373</v>
      </c>
      <c r="I15" s="15">
        <v>1800</v>
      </c>
      <c r="J15" s="71">
        <f t="shared" si="0"/>
        <v>0</v>
      </c>
      <c r="K15" s="65">
        <f>J15*Абонамент!$B$2</f>
        <v>0</v>
      </c>
      <c r="L15" s="65">
        <f t="shared" si="1"/>
        <v>77</v>
      </c>
      <c r="M15" s="64">
        <f t="shared" si="2"/>
        <v>15.4</v>
      </c>
      <c r="N15" s="64">
        <f t="shared" si="3"/>
        <v>92.4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2:32" s="18" customFormat="1">
      <c r="B16" s="13">
        <v>822453</v>
      </c>
      <c r="C16" s="14" t="str">
        <f>VLOOKUP(B16,Справочен!B16:F34,5,0)</f>
        <v>Николина Парушева Костадинова</v>
      </c>
      <c r="D16" s="14" t="str">
        <f>VLOOKUP(B16,Справочен!B16:G34,6,0)</f>
        <v>Възраждане</v>
      </c>
      <c r="E16" s="14" t="str">
        <f>VLOOKUP(B16,Справочен!B16:H34,7,0)</f>
        <v>Game зала</v>
      </c>
      <c r="F16" s="16">
        <v>5000</v>
      </c>
      <c r="G16" s="57">
        <v>87</v>
      </c>
      <c r="H16" s="17">
        <v>43321</v>
      </c>
      <c r="I16" s="15">
        <v>5001</v>
      </c>
      <c r="J16" s="71">
        <f t="shared" si="0"/>
        <v>1</v>
      </c>
      <c r="K16" s="65">
        <f>J16*Абонамент!$B$2</f>
        <v>0.15</v>
      </c>
      <c r="L16" s="65">
        <f t="shared" si="1"/>
        <v>87.15</v>
      </c>
      <c r="M16" s="64">
        <f t="shared" si="2"/>
        <v>17.430000000000003</v>
      </c>
      <c r="N16" s="64">
        <f t="shared" si="3"/>
        <v>104.58000000000001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32" s="18" customFormat="1">
      <c r="B17" s="13">
        <v>826234</v>
      </c>
      <c r="C17" s="14" t="str">
        <f>VLOOKUP(B17,Справочен!B17:F35,5,0)</f>
        <v>Аспарух Николов Димов</v>
      </c>
      <c r="D17" s="14" t="str">
        <f>VLOOKUP(B17,Справочен!B17:G35,6,0)</f>
        <v>Възраждане</v>
      </c>
      <c r="E17" s="14" t="str">
        <f>VLOOKUP(B17,Справочен!B17:H35,7,0)</f>
        <v>Game зала</v>
      </c>
      <c r="F17" s="16">
        <v>1000</v>
      </c>
      <c r="G17" s="57">
        <v>45.5</v>
      </c>
      <c r="H17" s="17">
        <v>43314</v>
      </c>
      <c r="I17" s="15">
        <v>920</v>
      </c>
      <c r="J17" s="71">
        <f t="shared" si="0"/>
        <v>0</v>
      </c>
      <c r="K17" s="65">
        <f>J17*Абонамент!$B$2</f>
        <v>0</v>
      </c>
      <c r="L17" s="65">
        <f t="shared" si="1"/>
        <v>45.5</v>
      </c>
      <c r="M17" s="64">
        <f t="shared" si="2"/>
        <v>9.1</v>
      </c>
      <c r="N17" s="64">
        <f t="shared" si="3"/>
        <v>54.6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2:32" s="18" customFormat="1">
      <c r="B18" s="13">
        <v>826345</v>
      </c>
      <c r="C18" s="14" t="str">
        <f>VLOOKUP(B18,Справочен!B18:F36,5,0)</f>
        <v>Добри Василев Стаменов</v>
      </c>
      <c r="D18" s="14" t="str">
        <f>VLOOKUP(B18,Справочен!B18:G36,6,0)</f>
        <v>Левски</v>
      </c>
      <c r="E18" s="14" t="str">
        <f>VLOOKUP(B18,Справочен!B18:H36,7,0)</f>
        <v>Дом</v>
      </c>
      <c r="F18" s="16">
        <v>600</v>
      </c>
      <c r="G18" s="57">
        <v>20.5</v>
      </c>
      <c r="H18" s="17">
        <v>43372</v>
      </c>
      <c r="I18" s="15">
        <v>608</v>
      </c>
      <c r="J18" s="71">
        <f t="shared" si="0"/>
        <v>8</v>
      </c>
      <c r="K18" s="65">
        <f>J18*Абонамент!$B$2</f>
        <v>1.2</v>
      </c>
      <c r="L18" s="65">
        <f t="shared" si="1"/>
        <v>21.7</v>
      </c>
      <c r="M18" s="64">
        <f t="shared" si="2"/>
        <v>4.34</v>
      </c>
      <c r="N18" s="64">
        <f t="shared" si="3"/>
        <v>26.04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2:32" s="18" customFormat="1">
      <c r="B19" s="13">
        <v>826678</v>
      </c>
      <c r="C19" s="14" t="str">
        <f>VLOOKUP(B19,Справочен!B19:F37,5,0)</f>
        <v>Николай Стефанов Чакъров</v>
      </c>
      <c r="D19" s="14" t="str">
        <f>VLOOKUP(B19,Справочен!B19:G37,6,0)</f>
        <v>Левски</v>
      </c>
      <c r="E19" s="14" t="str">
        <f>VLOOKUP(B19,Справочен!B19:H37,7,0)</f>
        <v>Дом</v>
      </c>
      <c r="F19" s="16">
        <v>250</v>
      </c>
      <c r="G19" s="57">
        <v>10.199999999999999</v>
      </c>
      <c r="H19" s="17">
        <v>43456</v>
      </c>
      <c r="I19" s="15">
        <v>290</v>
      </c>
      <c r="J19" s="71">
        <f t="shared" si="0"/>
        <v>40</v>
      </c>
      <c r="K19" s="65">
        <f>J19*Абонамент!$B$2</f>
        <v>6</v>
      </c>
      <c r="L19" s="65">
        <f t="shared" si="1"/>
        <v>16.2</v>
      </c>
      <c r="M19" s="64">
        <f t="shared" si="2"/>
        <v>3.24</v>
      </c>
      <c r="N19" s="64">
        <f t="shared" si="3"/>
        <v>19.439999999999998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2:32" s="18" customFormat="1">
      <c r="B20" s="13">
        <v>827011</v>
      </c>
      <c r="C20" s="14" t="str">
        <f>VLOOKUP(B20,Справочен!B20:F38,5,0)</f>
        <v>Нели Стоянова Славова</v>
      </c>
      <c r="D20" s="14" t="str">
        <f>VLOOKUP(B20,Справочен!B20:G38,6,0)</f>
        <v>Център</v>
      </c>
      <c r="E20" s="14" t="str">
        <f>VLOOKUP(B20,Справочен!B20:H38,7,0)</f>
        <v>Дом</v>
      </c>
      <c r="F20" s="16">
        <v>1000</v>
      </c>
      <c r="G20" s="57">
        <v>43.5</v>
      </c>
      <c r="H20" s="17">
        <v>43371</v>
      </c>
      <c r="I20" s="15">
        <v>1208</v>
      </c>
      <c r="J20" s="71">
        <f t="shared" si="0"/>
        <v>208</v>
      </c>
      <c r="K20" s="65">
        <f>J20*Абонамент!$B$2</f>
        <v>31.2</v>
      </c>
      <c r="L20" s="65">
        <f t="shared" si="1"/>
        <v>74.7</v>
      </c>
      <c r="M20" s="64">
        <f t="shared" si="2"/>
        <v>14.940000000000001</v>
      </c>
      <c r="N20" s="64">
        <f t="shared" si="3"/>
        <v>89.64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2:32" s="18" customFormat="1">
      <c r="B21" s="13">
        <v>235568</v>
      </c>
      <c r="C21" s="14" t="str">
        <f>VLOOKUP(B21,Справочен!B21:F39,5,0)</f>
        <v>Нина Пеева Милева</v>
      </c>
      <c r="D21" s="14" t="str">
        <f>VLOOKUP(B21,Справочен!B21:G39,6,0)</f>
        <v>Левски</v>
      </c>
      <c r="E21" s="14" t="str">
        <f>VLOOKUP(B21,Справочен!B21:H39,7,0)</f>
        <v>Дом</v>
      </c>
      <c r="F21" s="16">
        <v>1200</v>
      </c>
      <c r="G21" s="57">
        <v>30.5</v>
      </c>
      <c r="H21" s="17">
        <v>43321</v>
      </c>
      <c r="I21" s="15">
        <v>1300</v>
      </c>
      <c r="J21" s="71">
        <f t="shared" si="0"/>
        <v>100</v>
      </c>
      <c r="K21" s="65">
        <f>J21*Абонамент!$B$2</f>
        <v>15</v>
      </c>
      <c r="L21" s="65">
        <f t="shared" si="1"/>
        <v>45.5</v>
      </c>
      <c r="M21" s="64">
        <f t="shared" si="2"/>
        <v>9.1</v>
      </c>
      <c r="N21" s="64">
        <f t="shared" si="3"/>
        <v>54.6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2:32">
      <c r="B22" s="13">
        <v>235789</v>
      </c>
      <c r="C22" s="14" t="str">
        <f>VLOOKUP(B22,Справочен!B22:F40,5,0)</f>
        <v>Стефан Стоев Костов</v>
      </c>
      <c r="D22" s="14" t="str">
        <f>VLOOKUP(B22,Справочен!B22:G40,6,0)</f>
        <v>Чайка</v>
      </c>
      <c r="E22" s="14" t="str">
        <f>VLOOKUP(B22,Справочен!B22:H40,7,0)</f>
        <v>Фирма</v>
      </c>
      <c r="F22" s="16">
        <v>2200</v>
      </c>
      <c r="G22" s="57">
        <v>90</v>
      </c>
      <c r="H22" s="17">
        <v>43341</v>
      </c>
      <c r="I22" s="15">
        <v>2500</v>
      </c>
      <c r="J22" s="71">
        <f t="shared" si="0"/>
        <v>300</v>
      </c>
      <c r="K22" s="65">
        <f>J22*Абонамент!$B$2</f>
        <v>45</v>
      </c>
      <c r="L22" s="65">
        <f t="shared" si="1"/>
        <v>135</v>
      </c>
      <c r="M22" s="64">
        <f t="shared" si="2"/>
        <v>27</v>
      </c>
      <c r="N22" s="64">
        <f t="shared" si="3"/>
        <v>162</v>
      </c>
      <c r="O22" s="23"/>
      <c r="P22" s="23"/>
    </row>
    <row r="23" spans="2:32">
      <c r="B23" s="13">
        <v>238285</v>
      </c>
      <c r="C23" s="14" t="str">
        <f>VLOOKUP(B23,Справочен!B23:F41,5,0)</f>
        <v>Ина Димитрова Стоянова</v>
      </c>
      <c r="D23" s="14" t="str">
        <f>VLOOKUP(B23,Справочен!B23:G41,6,0)</f>
        <v>Чайка</v>
      </c>
      <c r="E23" s="14" t="str">
        <f>VLOOKUP(B23,Справочен!B23:H41,7,0)</f>
        <v>Фирма</v>
      </c>
      <c r="F23" s="16">
        <v>1020</v>
      </c>
      <c r="G23" s="57">
        <v>90</v>
      </c>
      <c r="H23" s="53">
        <v>43313</v>
      </c>
      <c r="I23" s="15">
        <v>1150</v>
      </c>
      <c r="J23" s="71">
        <f t="shared" si="0"/>
        <v>130</v>
      </c>
      <c r="K23" s="65">
        <f>J23*Абонамент!$B$2</f>
        <v>19.5</v>
      </c>
      <c r="L23" s="65">
        <f t="shared" si="1"/>
        <v>109.5</v>
      </c>
      <c r="M23" s="64">
        <f t="shared" si="2"/>
        <v>21.900000000000002</v>
      </c>
      <c r="N23" s="64">
        <f t="shared" si="3"/>
        <v>131.4</v>
      </c>
      <c r="O23" s="23"/>
      <c r="P23" s="23"/>
      <c r="Q23" s="23"/>
      <c r="R23" s="23"/>
      <c r="S23" s="23"/>
      <c r="T23" s="23"/>
    </row>
    <row r="24" spans="2:32" ht="12.75">
      <c r="B24" s="66"/>
      <c r="C24" s="20"/>
      <c r="D24" s="20"/>
      <c r="E24" s="20"/>
      <c r="F24" s="67"/>
      <c r="G24" s="68"/>
      <c r="H24" s="62"/>
      <c r="I24" s="21"/>
      <c r="J24" s="67"/>
      <c r="K24" s="69"/>
      <c r="L24" s="69"/>
      <c r="M24" s="70"/>
      <c r="N24" s="70"/>
      <c r="O24" s="23"/>
      <c r="P24" s="23"/>
      <c r="Q24" s="23"/>
      <c r="R24" s="23"/>
      <c r="S24" s="23"/>
      <c r="T24" s="23"/>
    </row>
    <row r="25" spans="2:32" s="3" customFormat="1">
      <c r="C25" s="58"/>
      <c r="D25" s="58"/>
      <c r="E25" s="58"/>
      <c r="F25" s="58"/>
      <c r="G25" s="58"/>
      <c r="H25" s="58"/>
      <c r="I25" s="58"/>
      <c r="J25" s="58"/>
      <c r="K25" s="81"/>
      <c r="L25" s="58"/>
      <c r="M25" s="85" t="s">
        <v>19</v>
      </c>
      <c r="N25" s="64">
        <f>SUM(N5:N23)</f>
        <v>1525.5000000000002</v>
      </c>
      <c r="O25" s="58"/>
      <c r="P25" s="58"/>
      <c r="Q25" s="58"/>
      <c r="R25" s="58"/>
      <c r="S25" s="58"/>
      <c r="T25" s="58"/>
    </row>
    <row r="26" spans="2:32" s="3" customFormat="1">
      <c r="C26" s="58"/>
      <c r="D26" s="72"/>
      <c r="E26" s="58"/>
      <c r="F26" s="58"/>
      <c r="G26" s="58"/>
      <c r="H26" s="58"/>
      <c r="I26" s="58"/>
      <c r="J26" s="58"/>
      <c r="K26" s="81"/>
      <c r="L26" s="58"/>
      <c r="M26" s="85" t="s">
        <v>20</v>
      </c>
      <c r="N26" s="64">
        <f>AVERAGE(N5:N23)</f>
        <v>80.289473684210535</v>
      </c>
      <c r="O26" s="58"/>
      <c r="P26" s="58"/>
      <c r="Q26" s="58"/>
      <c r="R26" s="58"/>
      <c r="S26" s="58"/>
      <c r="T26" s="58"/>
    </row>
    <row r="27" spans="2:32" s="3" customFormat="1">
      <c r="C27" s="58"/>
      <c r="D27" s="58"/>
      <c r="E27" s="58"/>
      <c r="F27" s="58"/>
      <c r="G27" s="58"/>
      <c r="H27" s="58"/>
      <c r="I27" s="59"/>
      <c r="J27" s="60"/>
      <c r="K27" s="81"/>
      <c r="L27" s="58"/>
      <c r="M27" s="85" t="s">
        <v>21</v>
      </c>
      <c r="N27" s="64">
        <f>MAX(N5:N23)</f>
        <v>170.4</v>
      </c>
      <c r="O27" s="58"/>
      <c r="P27" s="58"/>
      <c r="Q27" s="58"/>
      <c r="R27" s="58"/>
      <c r="S27" s="58"/>
      <c r="T27" s="58"/>
    </row>
    <row r="28" spans="2:32" s="3" customFormat="1">
      <c r="C28" s="58"/>
      <c r="D28" s="58"/>
      <c r="E28" s="58"/>
      <c r="F28" s="58"/>
      <c r="G28" s="58"/>
      <c r="H28" s="58"/>
      <c r="I28" s="58"/>
      <c r="J28" s="58"/>
      <c r="K28" s="81"/>
      <c r="L28" s="58"/>
      <c r="M28" s="85" t="s">
        <v>26</v>
      </c>
      <c r="N28" s="64">
        <f ca="1">SUMIF(E5:N23,E5,N5:N23)</f>
        <v>509.58000000000004</v>
      </c>
      <c r="O28" s="58"/>
      <c r="P28" s="58"/>
      <c r="Q28" s="58"/>
      <c r="R28" s="58"/>
      <c r="S28" s="58"/>
      <c r="T28" s="58"/>
    </row>
    <row r="29" spans="2:32" s="3" customFormat="1">
      <c r="C29" s="58"/>
      <c r="D29" s="58"/>
      <c r="E29" s="58"/>
      <c r="F29" s="58"/>
      <c r="G29" s="58"/>
      <c r="H29" s="58"/>
      <c r="I29" s="58"/>
      <c r="J29" s="58"/>
      <c r="K29" s="81"/>
      <c r="L29" s="58"/>
      <c r="M29" s="81"/>
      <c r="N29" s="58"/>
      <c r="O29" s="58"/>
      <c r="P29" s="58"/>
      <c r="Q29" s="58"/>
      <c r="R29" s="58"/>
      <c r="S29" s="58"/>
      <c r="T29" s="58"/>
    </row>
    <row r="30" spans="2:32" s="3" customFormat="1">
      <c r="C30" s="58"/>
      <c r="D30" s="58"/>
      <c r="E30" s="58"/>
      <c r="F30" s="58"/>
      <c r="G30" s="58"/>
      <c r="H30" s="58"/>
      <c r="I30" s="58"/>
      <c r="J30" s="58"/>
      <c r="K30" s="81"/>
      <c r="L30" s="58"/>
      <c r="M30" s="81"/>
      <c r="N30" s="58"/>
      <c r="O30" s="58"/>
      <c r="P30" s="58"/>
      <c r="Q30" s="58"/>
      <c r="R30" s="58"/>
      <c r="S30" s="58"/>
      <c r="T30" s="58"/>
    </row>
    <row r="31" spans="2:32" s="3" customFormat="1">
      <c r="C31" s="58"/>
      <c r="D31" s="58"/>
      <c r="E31" s="58"/>
      <c r="F31" s="58"/>
      <c r="G31" s="58"/>
      <c r="H31" s="58"/>
      <c r="I31" s="58"/>
      <c r="J31" s="58"/>
      <c r="K31" s="81"/>
      <c r="L31" s="58"/>
      <c r="M31" s="81"/>
      <c r="N31" s="58"/>
      <c r="O31" s="58"/>
      <c r="P31" s="58"/>
      <c r="Q31" s="58"/>
      <c r="R31" s="58"/>
      <c r="S31" s="58"/>
      <c r="T31" s="58"/>
    </row>
    <row r="32" spans="2:32" s="3" customFormat="1">
      <c r="C32" s="58"/>
      <c r="D32" s="58"/>
      <c r="E32" s="58"/>
      <c r="F32" s="58"/>
      <c r="G32" s="58"/>
      <c r="H32" s="58"/>
      <c r="I32" s="58"/>
      <c r="J32" s="58"/>
      <c r="K32" s="81"/>
      <c r="L32" s="58"/>
      <c r="M32" s="81"/>
      <c r="N32" s="58"/>
      <c r="O32" s="58"/>
      <c r="P32" s="58"/>
      <c r="Q32" s="58"/>
      <c r="R32" s="58"/>
      <c r="S32" s="58"/>
      <c r="T32" s="58"/>
    </row>
    <row r="33" spans="3:20" s="3" customFormat="1">
      <c r="C33" s="58"/>
      <c r="D33" s="58"/>
      <c r="E33" s="58"/>
      <c r="F33" s="58"/>
      <c r="G33" s="58"/>
      <c r="H33" s="58"/>
      <c r="I33" s="58"/>
      <c r="J33" s="58"/>
      <c r="K33" s="81"/>
      <c r="L33" s="58"/>
      <c r="M33" s="81"/>
      <c r="N33" s="58"/>
      <c r="O33" s="58"/>
      <c r="P33" s="58"/>
      <c r="Q33" s="58"/>
      <c r="R33" s="58"/>
      <c r="S33" s="58"/>
      <c r="T33" s="58"/>
    </row>
    <row r="34" spans="3:20" s="3" customFormat="1">
      <c r="C34" s="58"/>
      <c r="D34" s="58"/>
      <c r="E34" s="58"/>
      <c r="F34" s="58"/>
      <c r="G34" s="58"/>
      <c r="H34" s="58"/>
      <c r="I34" s="58"/>
      <c r="J34" s="58"/>
      <c r="K34" s="81"/>
      <c r="L34" s="58"/>
      <c r="M34" s="81"/>
      <c r="N34" s="58"/>
      <c r="O34" s="58"/>
      <c r="P34" s="58"/>
      <c r="Q34" s="58"/>
      <c r="R34" s="58"/>
      <c r="S34" s="58"/>
      <c r="T34" s="58"/>
    </row>
    <row r="35" spans="3:20" s="3" customFormat="1">
      <c r="C35" s="58"/>
      <c r="D35" s="58"/>
      <c r="E35" s="58"/>
      <c r="F35" s="58"/>
      <c r="G35" s="58"/>
      <c r="H35" s="58"/>
      <c r="I35" s="58"/>
      <c r="J35" s="58"/>
      <c r="K35" s="81"/>
      <c r="L35" s="58"/>
      <c r="M35" s="81"/>
      <c r="N35" s="58"/>
      <c r="O35" s="58"/>
      <c r="P35" s="58"/>
      <c r="Q35" s="58"/>
      <c r="R35" s="58"/>
      <c r="S35" s="58"/>
      <c r="T35" s="58"/>
    </row>
    <row r="36" spans="3:20" s="3" customFormat="1">
      <c r="C36" s="58"/>
      <c r="D36" s="58"/>
      <c r="E36" s="58"/>
      <c r="F36" s="58"/>
      <c r="G36" s="58"/>
      <c r="H36" s="58"/>
      <c r="I36" s="58"/>
      <c r="J36" s="58"/>
      <c r="K36" s="81"/>
      <c r="L36" s="58"/>
      <c r="M36" s="81"/>
      <c r="N36" s="58"/>
      <c r="O36" s="58"/>
      <c r="P36" s="58"/>
      <c r="Q36" s="58"/>
      <c r="R36" s="58"/>
      <c r="S36" s="58"/>
      <c r="T36" s="58"/>
    </row>
    <row r="37" spans="3:20" s="3" customFormat="1">
      <c r="C37" s="58"/>
      <c r="D37" s="58"/>
      <c r="E37" s="58"/>
      <c r="F37" s="58"/>
      <c r="G37" s="58"/>
      <c r="H37" s="58"/>
      <c r="I37" s="58"/>
      <c r="J37" s="58"/>
      <c r="K37" s="81"/>
      <c r="L37" s="58"/>
      <c r="M37" s="81"/>
      <c r="N37" s="58"/>
      <c r="O37" s="58"/>
      <c r="P37" s="58"/>
      <c r="Q37" s="58"/>
      <c r="R37" s="58"/>
      <c r="S37" s="58"/>
      <c r="T37" s="58"/>
    </row>
    <row r="38" spans="3:20" s="3" customFormat="1">
      <c r="C38" s="58"/>
      <c r="D38" s="58"/>
      <c r="E38" s="58"/>
      <c r="F38" s="58"/>
      <c r="G38" s="58"/>
      <c r="H38" s="58"/>
      <c r="I38" s="58"/>
      <c r="J38" s="58"/>
      <c r="K38" s="81"/>
      <c r="L38" s="58"/>
      <c r="M38" s="81"/>
      <c r="N38" s="58"/>
      <c r="O38" s="58"/>
      <c r="P38" s="58"/>
      <c r="Q38" s="58"/>
      <c r="R38" s="58"/>
      <c r="S38" s="58"/>
      <c r="T38" s="58"/>
    </row>
    <row r="39" spans="3:20" s="3" customFormat="1">
      <c r="C39" s="58"/>
      <c r="D39" s="58"/>
      <c r="E39" s="58"/>
      <c r="F39" s="58"/>
      <c r="G39" s="58"/>
      <c r="H39" s="58"/>
      <c r="I39" s="58"/>
      <c r="J39" s="58"/>
      <c r="K39" s="81"/>
      <c r="L39" s="58"/>
      <c r="M39" s="81"/>
      <c r="N39" s="58"/>
      <c r="O39" s="58"/>
      <c r="P39" s="58"/>
      <c r="Q39" s="58"/>
      <c r="R39" s="58"/>
      <c r="S39" s="58"/>
      <c r="T39" s="58"/>
    </row>
    <row r="40" spans="3:20" s="3" customFormat="1">
      <c r="C40" s="58"/>
      <c r="D40" s="58"/>
      <c r="E40" s="58"/>
      <c r="F40" s="58"/>
      <c r="G40" s="58"/>
      <c r="H40" s="58"/>
      <c r="I40" s="58"/>
      <c r="J40" s="58"/>
      <c r="K40" s="81"/>
      <c r="L40" s="58"/>
      <c r="M40" s="81"/>
      <c r="N40" s="58"/>
      <c r="O40" s="58"/>
      <c r="P40" s="58"/>
      <c r="Q40" s="58"/>
      <c r="R40" s="58"/>
      <c r="S40" s="58"/>
      <c r="T40" s="58"/>
    </row>
    <row r="41" spans="3:20" s="3" customFormat="1">
      <c r="C41" s="58"/>
      <c r="D41" s="58"/>
      <c r="E41" s="58"/>
      <c r="F41" s="58"/>
      <c r="G41" s="58"/>
      <c r="H41" s="58"/>
      <c r="I41" s="58"/>
      <c r="J41" s="58"/>
      <c r="K41" s="81"/>
      <c r="L41" s="58"/>
      <c r="M41" s="81"/>
      <c r="N41" s="58"/>
      <c r="O41" s="58"/>
      <c r="P41" s="58"/>
      <c r="Q41" s="58"/>
      <c r="R41" s="58"/>
      <c r="S41" s="58"/>
      <c r="T41" s="58"/>
    </row>
    <row r="42" spans="3:20" s="3" customFormat="1">
      <c r="C42" s="58"/>
      <c r="D42" s="58"/>
      <c r="E42" s="58"/>
      <c r="F42" s="58"/>
      <c r="G42" s="58"/>
      <c r="H42" s="58"/>
      <c r="I42" s="58"/>
      <c r="J42" s="58"/>
      <c r="K42" s="81"/>
      <c r="L42" s="58"/>
      <c r="M42" s="81"/>
      <c r="N42" s="58"/>
      <c r="O42" s="58"/>
      <c r="P42" s="58"/>
      <c r="Q42" s="58"/>
      <c r="R42" s="58"/>
      <c r="S42" s="58"/>
      <c r="T42" s="58"/>
    </row>
    <row r="43" spans="3:20" s="3" customFormat="1">
      <c r="C43" s="58"/>
      <c r="D43" s="58"/>
      <c r="E43" s="58"/>
      <c r="F43" s="58"/>
      <c r="G43" s="58"/>
      <c r="H43" s="58"/>
      <c r="I43" s="58"/>
      <c r="J43" s="58"/>
      <c r="K43" s="81"/>
      <c r="L43" s="58"/>
      <c r="M43" s="81"/>
      <c r="N43" s="58"/>
      <c r="O43" s="58"/>
      <c r="P43" s="58"/>
      <c r="Q43" s="58"/>
      <c r="R43" s="58"/>
      <c r="S43" s="58"/>
      <c r="T43" s="58"/>
    </row>
    <row r="44" spans="3:20" s="3" customFormat="1">
      <c r="C44" s="58"/>
      <c r="D44" s="58"/>
      <c r="E44" s="58"/>
      <c r="F44" s="58"/>
      <c r="G44" s="58"/>
      <c r="H44" s="58"/>
      <c r="I44" s="58"/>
      <c r="J44" s="58"/>
      <c r="K44" s="81"/>
      <c r="L44" s="58"/>
      <c r="M44" s="81"/>
      <c r="N44" s="58"/>
      <c r="O44" s="58"/>
      <c r="P44" s="58"/>
      <c r="Q44" s="58"/>
      <c r="R44" s="58"/>
      <c r="S44" s="58"/>
      <c r="T44" s="58"/>
    </row>
    <row r="45" spans="3:20" s="3" customFormat="1">
      <c r="C45" s="58"/>
      <c r="D45" s="58"/>
      <c r="E45" s="58"/>
      <c r="F45" s="58"/>
      <c r="G45" s="58"/>
      <c r="H45" s="58"/>
      <c r="I45" s="58"/>
      <c r="J45" s="58"/>
      <c r="K45" s="81"/>
      <c r="L45" s="58"/>
      <c r="M45" s="81"/>
      <c r="N45" s="58"/>
      <c r="O45" s="58"/>
      <c r="P45" s="58"/>
      <c r="Q45" s="58"/>
      <c r="R45" s="58"/>
      <c r="S45" s="58"/>
      <c r="T45" s="58"/>
    </row>
    <row r="46" spans="3:20" s="3" customFormat="1">
      <c r="C46" s="58"/>
      <c r="D46" s="58"/>
      <c r="E46" s="58"/>
      <c r="F46" s="58"/>
      <c r="G46" s="58"/>
      <c r="H46" s="58"/>
      <c r="I46" s="58"/>
      <c r="J46" s="58"/>
      <c r="K46" s="81"/>
      <c r="L46" s="58"/>
      <c r="M46" s="81"/>
      <c r="N46" s="58"/>
      <c r="O46" s="58"/>
      <c r="P46" s="58"/>
      <c r="Q46" s="58"/>
      <c r="R46" s="58"/>
      <c r="S46" s="58"/>
      <c r="T46" s="58"/>
    </row>
    <row r="47" spans="3:20" s="3" customFormat="1">
      <c r="C47" s="58"/>
      <c r="D47" s="58"/>
      <c r="E47" s="58"/>
      <c r="F47" s="58"/>
      <c r="G47" s="58"/>
      <c r="H47" s="58"/>
      <c r="I47" s="58"/>
      <c r="J47" s="58"/>
      <c r="K47" s="81"/>
      <c r="L47" s="58"/>
      <c r="M47" s="81"/>
      <c r="N47" s="58"/>
      <c r="O47" s="58"/>
      <c r="P47" s="58"/>
      <c r="Q47" s="58"/>
      <c r="R47" s="58"/>
      <c r="S47" s="58"/>
      <c r="T47" s="58"/>
    </row>
    <row r="48" spans="3:20" s="3" customFormat="1">
      <c r="C48" s="58"/>
      <c r="D48" s="58"/>
      <c r="E48" s="58"/>
      <c r="F48" s="58"/>
      <c r="G48" s="58"/>
      <c r="H48" s="58"/>
      <c r="I48" s="58"/>
      <c r="J48" s="58"/>
      <c r="K48" s="81"/>
      <c r="L48" s="58"/>
      <c r="M48" s="81"/>
      <c r="N48" s="58"/>
      <c r="O48" s="58"/>
      <c r="P48" s="58"/>
      <c r="Q48" s="58"/>
      <c r="R48" s="58"/>
      <c r="S48" s="58"/>
      <c r="T48" s="58"/>
    </row>
    <row r="49" spans="3:20" s="3" customFormat="1">
      <c r="C49" s="58"/>
      <c r="D49" s="58"/>
      <c r="E49" s="58"/>
      <c r="F49" s="58"/>
      <c r="G49" s="58"/>
      <c r="H49" s="58"/>
      <c r="I49" s="58"/>
      <c r="J49" s="58"/>
      <c r="K49" s="81"/>
      <c r="L49" s="58"/>
      <c r="M49" s="81"/>
      <c r="N49" s="58"/>
      <c r="O49" s="58"/>
      <c r="P49" s="58"/>
      <c r="Q49" s="58"/>
      <c r="R49" s="58"/>
      <c r="S49" s="58"/>
      <c r="T49" s="58"/>
    </row>
    <row r="50" spans="3:20">
      <c r="C50" s="23"/>
      <c r="D50" s="23"/>
      <c r="E50" s="23"/>
      <c r="F50" s="23"/>
      <c r="G50" s="23"/>
      <c r="H50" s="23"/>
      <c r="I50" s="23"/>
      <c r="J50" s="23"/>
      <c r="K50" s="82"/>
      <c r="L50" s="23"/>
      <c r="M50" s="82"/>
      <c r="N50" s="23"/>
      <c r="O50" s="23"/>
      <c r="P50" s="23"/>
      <c r="Q50" s="23"/>
      <c r="R50" s="23"/>
      <c r="S50" s="23"/>
      <c r="T50" s="23"/>
    </row>
    <row r="51" spans="3:20">
      <c r="C51" s="23"/>
      <c r="D51" s="23"/>
      <c r="E51" s="23"/>
      <c r="F51" s="23"/>
      <c r="G51" s="23"/>
      <c r="H51" s="23"/>
      <c r="I51" s="23"/>
      <c r="J51" s="23"/>
      <c r="K51" s="82"/>
      <c r="L51" s="23"/>
      <c r="M51" s="82"/>
      <c r="N51" s="23"/>
      <c r="O51" s="23"/>
      <c r="P51" s="23"/>
      <c r="Q51" s="23"/>
      <c r="R51" s="23"/>
      <c r="S51" s="23"/>
      <c r="T51" s="23"/>
    </row>
    <row r="52" spans="3:20">
      <c r="C52" s="23"/>
      <c r="D52" s="23"/>
      <c r="E52" s="23"/>
      <c r="F52" s="23"/>
      <c r="G52" s="23"/>
      <c r="H52" s="23"/>
      <c r="I52" s="23"/>
      <c r="J52" s="23"/>
      <c r="K52" s="82"/>
      <c r="L52" s="23"/>
      <c r="M52" s="82"/>
      <c r="N52" s="23"/>
      <c r="O52" s="23"/>
      <c r="P52" s="23"/>
      <c r="Q52" s="23"/>
      <c r="R52" s="23"/>
      <c r="S52" s="23"/>
      <c r="T52" s="23"/>
    </row>
    <row r="53" spans="3:20">
      <c r="C53" s="23"/>
      <c r="D53" s="23"/>
      <c r="E53" s="23"/>
      <c r="F53" s="23"/>
      <c r="G53" s="23"/>
      <c r="H53" s="23"/>
      <c r="I53" s="23"/>
      <c r="J53" s="23"/>
      <c r="K53" s="82"/>
      <c r="L53" s="23"/>
      <c r="M53" s="82"/>
      <c r="N53" s="23"/>
      <c r="O53" s="23"/>
      <c r="P53" s="23"/>
      <c r="Q53" s="23"/>
      <c r="R53" s="23"/>
      <c r="S53" s="23"/>
      <c r="T53" s="23"/>
    </row>
    <row r="54" spans="3:20">
      <c r="C54" s="23"/>
      <c r="D54" s="23"/>
      <c r="E54" s="23"/>
      <c r="F54" s="23"/>
      <c r="G54" s="23"/>
      <c r="H54" s="23"/>
      <c r="I54" s="23"/>
      <c r="J54" s="23"/>
      <c r="K54" s="82"/>
      <c r="L54" s="23"/>
      <c r="M54" s="82"/>
      <c r="N54" s="23"/>
      <c r="O54" s="23"/>
      <c r="P54" s="23"/>
      <c r="Q54" s="23"/>
      <c r="R54" s="23"/>
      <c r="S54" s="23"/>
      <c r="T54" s="23"/>
    </row>
    <row r="55" spans="3:20">
      <c r="C55" s="23"/>
      <c r="D55" s="23"/>
      <c r="E55" s="23"/>
      <c r="F55" s="23"/>
      <c r="G55" s="23"/>
      <c r="H55" s="23"/>
      <c r="I55" s="23"/>
      <c r="J55" s="23"/>
      <c r="K55" s="82"/>
      <c r="L55" s="23"/>
      <c r="M55" s="82"/>
      <c r="N55" s="23"/>
      <c r="O55" s="23"/>
      <c r="P55" s="23"/>
      <c r="Q55" s="23"/>
      <c r="R55" s="23"/>
      <c r="S55" s="23"/>
      <c r="T55" s="23"/>
    </row>
    <row r="56" spans="3:20">
      <c r="C56" s="23"/>
      <c r="D56" s="23"/>
      <c r="E56" s="23"/>
      <c r="F56" s="23"/>
      <c r="G56" s="23"/>
      <c r="H56" s="23"/>
      <c r="I56" s="23"/>
      <c r="J56" s="23"/>
      <c r="K56" s="82"/>
      <c r="L56" s="23"/>
      <c r="M56" s="82"/>
      <c r="N56" s="23"/>
      <c r="O56" s="23"/>
      <c r="P56" s="23"/>
      <c r="Q56" s="23"/>
      <c r="R56" s="23"/>
      <c r="S56" s="23"/>
      <c r="T56" s="23"/>
    </row>
    <row r="57" spans="3:20">
      <c r="C57" s="23"/>
      <c r="D57" s="23"/>
      <c r="E57" s="23"/>
      <c r="F57" s="23"/>
      <c r="G57" s="23"/>
      <c r="H57" s="23"/>
      <c r="I57" s="23"/>
      <c r="J57" s="23"/>
      <c r="K57" s="82"/>
      <c r="L57" s="23"/>
      <c r="M57" s="82"/>
      <c r="N57" s="23"/>
      <c r="O57" s="23"/>
      <c r="P57" s="23"/>
      <c r="Q57" s="23"/>
      <c r="R57" s="23"/>
      <c r="S57" s="23"/>
      <c r="T57" s="23"/>
    </row>
    <row r="58" spans="3:20">
      <c r="C58" s="23"/>
      <c r="D58" s="23"/>
      <c r="E58" s="23"/>
      <c r="F58" s="23"/>
      <c r="G58" s="23"/>
      <c r="H58" s="23"/>
      <c r="I58" s="23"/>
      <c r="J58" s="23"/>
      <c r="K58" s="82"/>
      <c r="L58" s="23"/>
      <c r="M58" s="82"/>
      <c r="N58" s="23"/>
      <c r="O58" s="23"/>
      <c r="P58" s="23"/>
      <c r="Q58" s="23"/>
      <c r="R58" s="23"/>
      <c r="S58" s="23"/>
      <c r="T58" s="23"/>
    </row>
    <row r="59" spans="3:20">
      <c r="C59" s="23"/>
      <c r="D59" s="23"/>
      <c r="E59" s="23"/>
      <c r="F59" s="23"/>
      <c r="G59" s="23"/>
      <c r="H59" s="23"/>
      <c r="I59" s="23"/>
      <c r="J59" s="23"/>
      <c r="K59" s="82"/>
      <c r="L59" s="23"/>
      <c r="M59" s="82"/>
      <c r="N59" s="23"/>
      <c r="O59" s="23"/>
      <c r="P59" s="23"/>
      <c r="Q59" s="23"/>
      <c r="R59" s="23"/>
      <c r="S59" s="23"/>
      <c r="T59" s="23"/>
    </row>
    <row r="60" spans="3:20">
      <c r="C60" s="23"/>
      <c r="D60" s="23"/>
      <c r="E60" s="23"/>
      <c r="F60" s="23"/>
      <c r="G60" s="23"/>
      <c r="H60" s="23"/>
      <c r="I60" s="23"/>
      <c r="J60" s="23"/>
      <c r="K60" s="82"/>
      <c r="L60" s="23"/>
      <c r="M60" s="82"/>
      <c r="N60" s="23"/>
      <c r="O60" s="23"/>
      <c r="P60" s="23"/>
      <c r="Q60" s="23"/>
      <c r="R60" s="23"/>
      <c r="S60" s="23"/>
      <c r="T60" s="23"/>
    </row>
    <row r="61" spans="3:20">
      <c r="C61" s="23"/>
      <c r="D61" s="23"/>
      <c r="E61" s="23"/>
      <c r="F61" s="23"/>
      <c r="G61" s="23"/>
      <c r="H61" s="23"/>
      <c r="I61" s="23"/>
      <c r="J61" s="23"/>
      <c r="K61" s="82"/>
      <c r="L61" s="23"/>
      <c r="M61" s="82"/>
      <c r="N61" s="23"/>
      <c r="O61" s="23"/>
      <c r="P61" s="23"/>
      <c r="Q61" s="23"/>
      <c r="R61" s="23"/>
      <c r="S61" s="23"/>
      <c r="T61" s="23"/>
    </row>
    <row r="62" spans="3:20">
      <c r="C62" s="23"/>
      <c r="D62" s="23"/>
      <c r="E62" s="23"/>
      <c r="F62" s="23"/>
      <c r="G62" s="23"/>
      <c r="H62" s="23"/>
      <c r="I62" s="23"/>
      <c r="J62" s="23"/>
      <c r="K62" s="82"/>
      <c r="L62" s="23"/>
      <c r="M62" s="82"/>
      <c r="N62" s="23"/>
      <c r="O62" s="23"/>
      <c r="P62" s="23"/>
      <c r="Q62" s="23"/>
      <c r="R62" s="23"/>
      <c r="S62" s="23"/>
      <c r="T62" s="23"/>
    </row>
    <row r="63" spans="3:20">
      <c r="C63" s="23"/>
      <c r="D63" s="23"/>
      <c r="E63" s="23"/>
      <c r="F63" s="23"/>
      <c r="G63" s="23"/>
      <c r="H63" s="23"/>
      <c r="I63" s="23"/>
      <c r="J63" s="23"/>
      <c r="K63" s="82"/>
      <c r="L63" s="23"/>
      <c r="M63" s="82"/>
      <c r="N63" s="23"/>
      <c r="O63" s="23"/>
      <c r="P63" s="23"/>
      <c r="Q63" s="23"/>
      <c r="R63" s="23"/>
      <c r="S63" s="23"/>
      <c r="T63" s="23"/>
    </row>
    <row r="64" spans="3:20">
      <c r="C64" s="23"/>
      <c r="D64" s="23"/>
      <c r="E64" s="23"/>
      <c r="F64" s="23"/>
      <c r="G64" s="23"/>
      <c r="H64" s="23"/>
      <c r="I64" s="23"/>
      <c r="J64" s="23"/>
      <c r="K64" s="82"/>
      <c r="L64" s="23"/>
      <c r="M64" s="82"/>
      <c r="N64" s="23"/>
      <c r="O64" s="23"/>
      <c r="P64" s="23"/>
      <c r="Q64" s="23"/>
      <c r="R64" s="23"/>
      <c r="S64" s="23"/>
      <c r="T64" s="23"/>
    </row>
    <row r="65" spans="3:20">
      <c r="C65" s="23"/>
      <c r="D65" s="23"/>
      <c r="E65" s="23"/>
      <c r="F65" s="23"/>
      <c r="G65" s="23"/>
      <c r="H65" s="23"/>
      <c r="I65" s="23"/>
      <c r="J65" s="23"/>
      <c r="K65" s="82"/>
      <c r="L65" s="23"/>
      <c r="M65" s="82"/>
      <c r="N65" s="23"/>
      <c r="O65" s="23"/>
      <c r="P65" s="23"/>
      <c r="Q65" s="23"/>
      <c r="R65" s="23"/>
      <c r="S65" s="23"/>
      <c r="T65" s="23"/>
    </row>
    <row r="66" spans="3:20">
      <c r="C66" s="23"/>
      <c r="D66" s="23"/>
      <c r="E66" s="23"/>
      <c r="F66" s="23"/>
      <c r="G66" s="23"/>
      <c r="H66" s="23"/>
      <c r="I66" s="23"/>
      <c r="J66" s="23"/>
      <c r="K66" s="82"/>
      <c r="L66" s="23"/>
      <c r="M66" s="82"/>
      <c r="N66" s="23"/>
      <c r="O66" s="23"/>
      <c r="P66" s="23"/>
      <c r="Q66" s="23"/>
      <c r="R66" s="23"/>
      <c r="S66" s="23"/>
      <c r="T66" s="23"/>
    </row>
    <row r="67" spans="3:20">
      <c r="C67" s="23"/>
      <c r="D67" s="23"/>
      <c r="E67" s="23"/>
      <c r="F67" s="23"/>
      <c r="G67" s="23"/>
      <c r="H67" s="23"/>
      <c r="I67" s="23"/>
      <c r="J67" s="23"/>
      <c r="K67" s="82"/>
      <c r="L67" s="23"/>
      <c r="M67" s="82"/>
      <c r="N67" s="23"/>
      <c r="O67" s="23"/>
      <c r="P67" s="23"/>
      <c r="Q67" s="23"/>
      <c r="R67" s="23"/>
      <c r="S67" s="23"/>
      <c r="T67" s="23"/>
    </row>
    <row r="68" spans="3:20">
      <c r="C68" s="23"/>
      <c r="D68" s="23"/>
      <c r="E68" s="23"/>
      <c r="F68" s="23"/>
      <c r="G68" s="23"/>
      <c r="H68" s="23"/>
      <c r="I68" s="23"/>
      <c r="J68" s="23"/>
      <c r="K68" s="82"/>
      <c r="L68" s="23"/>
      <c r="M68" s="82"/>
      <c r="N68" s="23"/>
      <c r="O68" s="23"/>
      <c r="P68" s="23"/>
      <c r="Q68" s="23"/>
      <c r="R68" s="23"/>
      <c r="S68" s="23"/>
      <c r="T68" s="23"/>
    </row>
    <row r="69" spans="3:20">
      <c r="C69" s="23"/>
      <c r="D69" s="23"/>
      <c r="E69" s="23"/>
      <c r="F69" s="23"/>
      <c r="G69" s="23"/>
      <c r="H69" s="23"/>
      <c r="I69" s="23"/>
      <c r="J69" s="23"/>
      <c r="K69" s="82"/>
      <c r="L69" s="23"/>
      <c r="M69" s="82"/>
      <c r="N69" s="23"/>
      <c r="O69" s="23"/>
      <c r="P69" s="23"/>
      <c r="Q69" s="23"/>
      <c r="R69" s="23"/>
      <c r="S69" s="23"/>
      <c r="T69" s="23"/>
    </row>
    <row r="70" spans="3:20">
      <c r="C70" s="23"/>
      <c r="D70" s="23"/>
      <c r="E70" s="23"/>
      <c r="F70" s="23"/>
      <c r="G70" s="23"/>
      <c r="H70" s="23"/>
      <c r="I70" s="23"/>
      <c r="J70" s="23"/>
      <c r="K70" s="82"/>
      <c r="L70" s="23"/>
      <c r="M70" s="82"/>
      <c r="N70" s="23"/>
      <c r="O70" s="23"/>
      <c r="P70" s="23"/>
      <c r="Q70" s="23"/>
      <c r="R70" s="23"/>
      <c r="S70" s="23"/>
      <c r="T70" s="23"/>
    </row>
    <row r="71" spans="3:20">
      <c r="C71" s="23"/>
      <c r="D71" s="23"/>
      <c r="E71" s="23"/>
      <c r="F71" s="23"/>
      <c r="G71" s="23"/>
      <c r="H71" s="23"/>
      <c r="I71" s="23"/>
      <c r="J71" s="23"/>
      <c r="K71" s="82"/>
      <c r="L71" s="23"/>
      <c r="M71" s="82"/>
      <c r="N71" s="23"/>
      <c r="O71" s="23"/>
      <c r="P71" s="23"/>
      <c r="Q71" s="23"/>
      <c r="R71" s="23"/>
      <c r="S71" s="23"/>
      <c r="T71" s="23"/>
    </row>
    <row r="72" spans="3:20">
      <c r="C72" s="23"/>
      <c r="D72" s="23"/>
      <c r="E72" s="23"/>
      <c r="F72" s="23"/>
      <c r="G72" s="23"/>
      <c r="H72" s="23"/>
      <c r="I72" s="23"/>
      <c r="J72" s="23"/>
      <c r="K72" s="82"/>
      <c r="L72" s="23"/>
      <c r="M72" s="82"/>
      <c r="N72" s="23"/>
      <c r="O72" s="23"/>
      <c r="P72" s="23"/>
      <c r="Q72" s="23"/>
      <c r="R72" s="23"/>
      <c r="S72" s="23"/>
      <c r="T72" s="23"/>
    </row>
    <row r="73" spans="3:20">
      <c r="C73" s="23"/>
      <c r="D73" s="23"/>
      <c r="E73" s="23"/>
      <c r="F73" s="23"/>
      <c r="G73" s="23"/>
      <c r="H73" s="23"/>
      <c r="I73" s="23"/>
      <c r="J73" s="23"/>
      <c r="K73" s="82"/>
      <c r="L73" s="23"/>
      <c r="M73" s="82"/>
      <c r="N73" s="23"/>
      <c r="O73" s="23"/>
      <c r="P73" s="23"/>
      <c r="Q73" s="23"/>
      <c r="R73" s="23"/>
      <c r="S73" s="23"/>
      <c r="T73" s="23"/>
    </row>
    <row r="74" spans="3:20">
      <c r="C74" s="23"/>
      <c r="D74" s="23"/>
      <c r="E74" s="23"/>
      <c r="F74" s="23"/>
      <c r="G74" s="23"/>
      <c r="H74" s="23"/>
      <c r="I74" s="23"/>
      <c r="J74" s="23"/>
      <c r="K74" s="82"/>
      <c r="L74" s="23"/>
      <c r="M74" s="82"/>
      <c r="N74" s="23"/>
      <c r="O74" s="23"/>
      <c r="P74" s="23"/>
      <c r="Q74" s="23"/>
      <c r="R74" s="23"/>
      <c r="S74" s="23"/>
      <c r="T74" s="23"/>
    </row>
    <row r="75" spans="3:20">
      <c r="C75" s="23"/>
      <c r="D75" s="23"/>
      <c r="E75" s="23"/>
      <c r="F75" s="23"/>
      <c r="G75" s="23"/>
      <c r="H75" s="23"/>
      <c r="I75" s="23"/>
      <c r="J75" s="23"/>
      <c r="K75" s="82"/>
      <c r="L75" s="23"/>
      <c r="M75" s="82"/>
      <c r="N75" s="23"/>
      <c r="O75" s="23"/>
      <c r="P75" s="23"/>
      <c r="Q75" s="23"/>
      <c r="R75" s="23"/>
      <c r="S75" s="23"/>
      <c r="T75" s="23"/>
    </row>
  </sheetData>
  <mergeCells count="1">
    <mergeCell ref="B2:N2"/>
  </mergeCells>
  <phoneticPr fontId="0" type="noConversion"/>
  <dataValidations disablePrompts="1" count="1">
    <dataValidation type="textLength" operator="equal" allowBlank="1" showInputMessage="1" showErrorMessage="1" errorTitle="Грешка" error="Невалидна дължина" sqref="B5:B24">
      <formula1>6</formula1>
    </dataValidation>
  </dataValidations>
  <printOptions headings="1"/>
  <pageMargins left="0.15748031496062992" right="0.15748031496062992" top="0.19685039370078741" bottom="0.19685039370078741" header="0.51181102362204722" footer="0.19685039370078741"/>
  <pageSetup paperSize="9" scale="75" orientation="landscape" r:id="rId1"/>
  <headerFooter alignWithMargins="0">
    <oddFooter xml:space="preserve">&amp;CСтр.&amp;[1
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23"/>
  <sheetViews>
    <sheetView zoomScale="140" zoomScaleNormal="140" workbookViewId="0">
      <selection activeCell="F27" sqref="F27"/>
    </sheetView>
  </sheetViews>
  <sheetFormatPr defaultColWidth="8" defaultRowHeight="12"/>
  <cols>
    <col min="1" max="1" width="8" style="2"/>
    <col min="2" max="2" width="7.375" style="2" bestFit="1" customWidth="1"/>
    <col min="3" max="3" width="11.625" style="2" customWidth="1"/>
    <col min="4" max="5" width="12.25" style="2" customWidth="1"/>
    <col min="6" max="6" width="25.5" style="2" bestFit="1" customWidth="1"/>
    <col min="7" max="7" width="10" style="2" customWidth="1"/>
    <col min="8" max="8" width="8.875" style="2" bestFit="1" customWidth="1"/>
    <col min="9" max="10" width="8" style="2"/>
    <col min="11" max="11" width="10" style="2" bestFit="1" customWidth="1"/>
    <col min="12" max="16384" width="8" style="2"/>
  </cols>
  <sheetData>
    <row r="2" spans="1:59" s="29" customFormat="1">
      <c r="A2" s="35"/>
      <c r="B2" s="26" t="s">
        <v>81</v>
      </c>
      <c r="C2" s="26"/>
      <c r="D2" s="26"/>
      <c r="E2" s="26"/>
      <c r="F2" s="26"/>
      <c r="G2" s="26"/>
      <c r="H2" s="27"/>
      <c r="I2" s="27"/>
      <c r="J2" s="27"/>
      <c r="K2" s="27"/>
      <c r="L2" s="26"/>
      <c r="M2" s="28"/>
    </row>
    <row r="3" spans="1:59" s="29" customFormat="1">
      <c r="A3" s="24"/>
      <c r="B3" s="25"/>
      <c r="C3" s="25"/>
      <c r="D3" s="25"/>
      <c r="E3" s="25"/>
      <c r="F3" s="25"/>
      <c r="G3" s="26"/>
      <c r="H3" s="27"/>
      <c r="I3" s="27"/>
      <c r="J3" s="27"/>
      <c r="K3" s="27"/>
      <c r="L3" s="26"/>
      <c r="M3" s="28"/>
    </row>
    <row r="4" spans="1:59" s="34" customFormat="1" ht="24">
      <c r="A4" s="30"/>
      <c r="B4" s="54" t="s">
        <v>8</v>
      </c>
      <c r="C4" s="54" t="s">
        <v>13</v>
      </c>
      <c r="D4" s="54" t="s">
        <v>27</v>
      </c>
      <c r="E4" s="54" t="s">
        <v>28</v>
      </c>
      <c r="F4" s="54" t="s">
        <v>82</v>
      </c>
      <c r="G4" s="54" t="s">
        <v>1</v>
      </c>
      <c r="H4" s="54" t="s">
        <v>22</v>
      </c>
      <c r="I4" s="31"/>
      <c r="J4" s="32"/>
      <c r="K4" s="32"/>
      <c r="L4" s="33"/>
      <c r="M4" s="33"/>
    </row>
    <row r="5" spans="1:59">
      <c r="A5" s="35"/>
      <c r="B5" s="13">
        <v>231025</v>
      </c>
      <c r="C5" s="40" t="s">
        <v>29</v>
      </c>
      <c r="D5" s="40" t="s">
        <v>30</v>
      </c>
      <c r="E5" s="40" t="s">
        <v>31</v>
      </c>
      <c r="F5" s="40" t="str">
        <f xml:space="preserve"> C5&amp;" "&amp;D5&amp;" "&amp;E5</f>
        <v>Векил Иванов Недялков</v>
      </c>
      <c r="G5" s="40" t="s">
        <v>5</v>
      </c>
      <c r="H5" s="36" t="s">
        <v>23</v>
      </c>
      <c r="J5" s="1"/>
      <c r="K5" s="36" t="s">
        <v>5</v>
      </c>
      <c r="L5" s="38"/>
      <c r="M5" s="39"/>
    </row>
    <row r="6" spans="1:59">
      <c r="A6" s="35"/>
      <c r="B6" s="13">
        <v>236567</v>
      </c>
      <c r="C6" s="40" t="s">
        <v>32</v>
      </c>
      <c r="D6" s="40" t="s">
        <v>33</v>
      </c>
      <c r="E6" s="40" t="s">
        <v>34</v>
      </c>
      <c r="F6" s="40" t="str">
        <f t="shared" ref="F6:F23" si="0" xml:space="preserve"> C6&amp;" "&amp;D6&amp;" "&amp;E6</f>
        <v>Георги Стефанов Дамянов</v>
      </c>
      <c r="G6" s="40" t="s">
        <v>5</v>
      </c>
      <c r="H6" s="36" t="s">
        <v>24</v>
      </c>
      <c r="J6" s="1"/>
      <c r="K6" s="41" t="s">
        <v>2</v>
      </c>
      <c r="L6" s="38"/>
      <c r="M6" s="39"/>
    </row>
    <row r="7" spans="1:59">
      <c r="A7" s="35"/>
      <c r="B7" s="13">
        <v>236789</v>
      </c>
      <c r="C7" s="40" t="s">
        <v>35</v>
      </c>
      <c r="D7" s="40" t="s">
        <v>36</v>
      </c>
      <c r="E7" s="40" t="s">
        <v>37</v>
      </c>
      <c r="F7" s="40" t="str">
        <f t="shared" si="0"/>
        <v>Стоянка Илиева Дечева</v>
      </c>
      <c r="G7" s="40" t="s">
        <v>2</v>
      </c>
      <c r="H7" s="36" t="s">
        <v>25</v>
      </c>
      <c r="J7" s="35"/>
      <c r="K7" s="36" t="s">
        <v>3</v>
      </c>
      <c r="L7" s="35"/>
      <c r="M7" s="35"/>
    </row>
    <row r="8" spans="1:59">
      <c r="A8" s="35"/>
      <c r="B8" s="13">
        <v>238543</v>
      </c>
      <c r="C8" s="40" t="s">
        <v>38</v>
      </c>
      <c r="D8" s="40" t="s">
        <v>39</v>
      </c>
      <c r="E8" s="40" t="s">
        <v>40</v>
      </c>
      <c r="F8" s="40" t="str">
        <f t="shared" si="0"/>
        <v>Илияна Василева Димитрова</v>
      </c>
      <c r="G8" s="36" t="s">
        <v>2</v>
      </c>
      <c r="H8" s="36" t="s">
        <v>25</v>
      </c>
      <c r="J8" s="42"/>
      <c r="K8" s="43" t="s">
        <v>4</v>
      </c>
      <c r="L8" s="38"/>
      <c r="M8" s="38"/>
    </row>
    <row r="9" spans="1:59">
      <c r="A9" s="35"/>
      <c r="B9" s="19">
        <v>651701</v>
      </c>
      <c r="C9" s="40" t="s">
        <v>41</v>
      </c>
      <c r="D9" s="40" t="s">
        <v>40</v>
      </c>
      <c r="E9" s="40" t="s">
        <v>42</v>
      </c>
      <c r="F9" s="40" t="str">
        <f t="shared" si="0"/>
        <v>Петя Димитрова Михайлова</v>
      </c>
      <c r="G9" s="40" t="s">
        <v>5</v>
      </c>
      <c r="H9" s="36" t="s">
        <v>25</v>
      </c>
      <c r="J9" s="35"/>
      <c r="K9" s="1"/>
      <c r="L9" s="44"/>
      <c r="M9" s="45"/>
    </row>
    <row r="10" spans="1:59">
      <c r="A10" s="35"/>
      <c r="B10" s="13">
        <v>652101</v>
      </c>
      <c r="C10" s="40" t="s">
        <v>43</v>
      </c>
      <c r="D10" s="40" t="s">
        <v>44</v>
      </c>
      <c r="E10" s="40" t="s">
        <v>45</v>
      </c>
      <c r="F10" s="40" t="str">
        <f t="shared" si="0"/>
        <v>Петър Петров Радев</v>
      </c>
      <c r="G10" s="40" t="s">
        <v>3</v>
      </c>
      <c r="H10" s="36" t="s">
        <v>24</v>
      </c>
    </row>
    <row r="11" spans="1:59" s="50" customFormat="1" ht="12.75" customHeight="1">
      <c r="A11" s="47"/>
      <c r="B11" s="13">
        <v>652501</v>
      </c>
      <c r="C11" s="40" t="s">
        <v>46</v>
      </c>
      <c r="D11" s="40" t="s">
        <v>47</v>
      </c>
      <c r="E11" s="40" t="s">
        <v>48</v>
      </c>
      <c r="F11" s="40" t="str">
        <f t="shared" si="0"/>
        <v>Сияна Петрова Данова</v>
      </c>
      <c r="G11" s="40" t="s">
        <v>4</v>
      </c>
      <c r="H11" s="36" t="s">
        <v>23</v>
      </c>
      <c r="J11" s="48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</row>
    <row r="12" spans="1:59">
      <c r="A12" s="35"/>
      <c r="B12" s="13">
        <v>652508</v>
      </c>
      <c r="C12" s="40" t="s">
        <v>49</v>
      </c>
      <c r="D12" s="40" t="s">
        <v>50</v>
      </c>
      <c r="E12" s="40" t="s">
        <v>51</v>
      </c>
      <c r="F12" s="40" t="str">
        <f t="shared" si="0"/>
        <v>Николай Колев Недев</v>
      </c>
      <c r="G12" s="40" t="s">
        <v>4</v>
      </c>
      <c r="H12" s="36" t="s">
        <v>24</v>
      </c>
      <c r="K12" s="77" t="s">
        <v>23</v>
      </c>
    </row>
    <row r="13" spans="1:59">
      <c r="A13" s="35"/>
      <c r="B13" s="19">
        <v>660301</v>
      </c>
      <c r="C13" s="40" t="s">
        <v>52</v>
      </c>
      <c r="D13" s="40" t="s">
        <v>53</v>
      </c>
      <c r="E13" s="40" t="s">
        <v>54</v>
      </c>
      <c r="F13" s="40" t="str">
        <f t="shared" si="0"/>
        <v>Стефка Радева Костова</v>
      </c>
      <c r="G13" s="40" t="s">
        <v>5</v>
      </c>
      <c r="H13" s="36" t="s">
        <v>24</v>
      </c>
      <c r="K13" s="77" t="s">
        <v>24</v>
      </c>
    </row>
    <row r="14" spans="1:59">
      <c r="A14" s="35"/>
      <c r="B14" s="19">
        <v>661815</v>
      </c>
      <c r="C14" s="40" t="s">
        <v>55</v>
      </c>
      <c r="D14" s="40" t="s">
        <v>56</v>
      </c>
      <c r="E14" s="40" t="s">
        <v>44</v>
      </c>
      <c r="F14" s="40" t="str">
        <f t="shared" si="0"/>
        <v>Михаил Михаилов Петров</v>
      </c>
      <c r="G14" s="40" t="s">
        <v>4</v>
      </c>
      <c r="H14" s="36" t="s">
        <v>23</v>
      </c>
      <c r="K14" s="77" t="s">
        <v>25</v>
      </c>
    </row>
    <row r="15" spans="1:59">
      <c r="A15" s="35"/>
      <c r="B15" s="13">
        <v>666925</v>
      </c>
      <c r="C15" s="40" t="s">
        <v>57</v>
      </c>
      <c r="D15" s="40" t="s">
        <v>58</v>
      </c>
      <c r="E15" s="40" t="s">
        <v>59</v>
      </c>
      <c r="F15" s="40" t="str">
        <f t="shared" si="0"/>
        <v>Генчо Георгиев Киров</v>
      </c>
      <c r="G15" s="40" t="s">
        <v>4</v>
      </c>
      <c r="H15" s="36" t="s">
        <v>23</v>
      </c>
    </row>
    <row r="16" spans="1:59">
      <c r="A16" s="35"/>
      <c r="B16" s="13">
        <v>822453</v>
      </c>
      <c r="C16" s="40" t="s">
        <v>60</v>
      </c>
      <c r="D16" s="40" t="s">
        <v>61</v>
      </c>
      <c r="E16" s="40" t="s">
        <v>62</v>
      </c>
      <c r="F16" s="40" t="str">
        <f t="shared" si="0"/>
        <v>Николина Парушева Костадинова</v>
      </c>
      <c r="G16" s="40" t="s">
        <v>4</v>
      </c>
      <c r="H16" s="36" t="s">
        <v>23</v>
      </c>
    </row>
    <row r="17" spans="1:8">
      <c r="A17" s="35"/>
      <c r="B17" s="13">
        <v>826234</v>
      </c>
      <c r="C17" s="40" t="s">
        <v>63</v>
      </c>
      <c r="D17" s="40" t="s">
        <v>64</v>
      </c>
      <c r="E17" s="40" t="s">
        <v>65</v>
      </c>
      <c r="F17" s="40" t="str">
        <f t="shared" si="0"/>
        <v>Аспарух Николов Димов</v>
      </c>
      <c r="G17" s="40" t="s">
        <v>4</v>
      </c>
      <c r="H17" s="36" t="s">
        <v>23</v>
      </c>
    </row>
    <row r="18" spans="1:8">
      <c r="A18" s="35"/>
      <c r="B18" s="13">
        <v>826345</v>
      </c>
      <c r="C18" s="40" t="s">
        <v>66</v>
      </c>
      <c r="D18" s="40" t="s">
        <v>67</v>
      </c>
      <c r="E18" s="40" t="s">
        <v>68</v>
      </c>
      <c r="F18" s="40" t="str">
        <f t="shared" si="0"/>
        <v>Добри Василев Стаменов</v>
      </c>
      <c r="G18" s="40" t="s">
        <v>5</v>
      </c>
      <c r="H18" s="36" t="s">
        <v>24</v>
      </c>
    </row>
    <row r="19" spans="1:8">
      <c r="A19" s="35"/>
      <c r="B19" s="13">
        <v>826678</v>
      </c>
      <c r="C19" s="40" t="s">
        <v>49</v>
      </c>
      <c r="D19" s="40" t="s">
        <v>33</v>
      </c>
      <c r="E19" s="40" t="s">
        <v>69</v>
      </c>
      <c r="F19" s="40" t="str">
        <f t="shared" si="0"/>
        <v>Николай Стефанов Чакъров</v>
      </c>
      <c r="G19" s="40" t="s">
        <v>5</v>
      </c>
      <c r="H19" s="36" t="s">
        <v>24</v>
      </c>
    </row>
    <row r="20" spans="1:8">
      <c r="A20" s="35"/>
      <c r="B20" s="13">
        <v>827011</v>
      </c>
      <c r="C20" s="40" t="s">
        <v>70</v>
      </c>
      <c r="D20" s="40" t="s">
        <v>71</v>
      </c>
      <c r="E20" s="40" t="s">
        <v>72</v>
      </c>
      <c r="F20" s="40" t="str">
        <f t="shared" si="0"/>
        <v>Нели Стоянова Славова</v>
      </c>
      <c r="G20" s="40" t="s">
        <v>3</v>
      </c>
      <c r="H20" s="36" t="s">
        <v>24</v>
      </c>
    </row>
    <row r="21" spans="1:8" ht="12.75">
      <c r="A21" s="46"/>
      <c r="B21" s="61">
        <v>235568</v>
      </c>
      <c r="C21" s="40" t="s">
        <v>73</v>
      </c>
      <c r="D21" s="40" t="s">
        <v>74</v>
      </c>
      <c r="E21" s="40" t="s">
        <v>75</v>
      </c>
      <c r="F21" s="40" t="str">
        <f t="shared" si="0"/>
        <v>Нина Пеева Милева</v>
      </c>
      <c r="G21" s="74" t="s">
        <v>5</v>
      </c>
      <c r="H21" s="36" t="s">
        <v>24</v>
      </c>
    </row>
    <row r="22" spans="1:8" ht="12.75">
      <c r="A22" s="46"/>
      <c r="B22" s="61">
        <v>235789</v>
      </c>
      <c r="C22" s="40" t="s">
        <v>76</v>
      </c>
      <c r="D22" s="40" t="s">
        <v>77</v>
      </c>
      <c r="E22" s="40" t="s">
        <v>78</v>
      </c>
      <c r="F22" s="40" t="str">
        <f t="shared" si="0"/>
        <v>Стефан Стоев Костов</v>
      </c>
      <c r="G22" s="74" t="s">
        <v>2</v>
      </c>
      <c r="H22" s="36" t="s">
        <v>25</v>
      </c>
    </row>
    <row r="23" spans="1:8" ht="12.75">
      <c r="A23" s="46"/>
      <c r="B23" s="61">
        <v>238285</v>
      </c>
      <c r="C23" s="40" t="s">
        <v>79</v>
      </c>
      <c r="D23" s="40" t="s">
        <v>40</v>
      </c>
      <c r="E23" s="40" t="s">
        <v>71</v>
      </c>
      <c r="F23" s="40" t="str">
        <f t="shared" si="0"/>
        <v>Ина Димитрова Стоянова</v>
      </c>
      <c r="G23" s="74" t="s">
        <v>2</v>
      </c>
      <c r="H23" s="36" t="s">
        <v>25</v>
      </c>
    </row>
  </sheetData>
  <phoneticPr fontId="0" type="noConversion"/>
  <printOptions horizontalCentered="1" heading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&amp;A</oddHeader>
    <oddFooter>&amp;CСтр.&amp;[3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"/>
    </sheetView>
  </sheetViews>
  <sheetFormatPr defaultRowHeight="12"/>
  <cols>
    <col min="1" max="1" width="6.625" style="3" bestFit="1" customWidth="1"/>
    <col min="2" max="2" width="11.375" style="3" customWidth="1"/>
    <col min="3" max="4" width="9.875" style="3" customWidth="1"/>
    <col min="5" max="5" width="9.875" style="3" bestFit="1" customWidth="1"/>
    <col min="6" max="16384" width="9" style="3"/>
  </cols>
  <sheetData>
    <row r="1" spans="1:5" ht="24">
      <c r="A1" s="51"/>
      <c r="B1" s="54" t="s">
        <v>6</v>
      </c>
      <c r="D1" s="52"/>
      <c r="E1" s="52"/>
    </row>
    <row r="2" spans="1:5">
      <c r="A2" s="51"/>
      <c r="B2" s="73">
        <v>0.15</v>
      </c>
      <c r="D2" s="52"/>
      <c r="E2" s="52"/>
    </row>
    <row r="3" spans="1:5">
      <c r="D3" s="55"/>
      <c r="E3" s="55"/>
    </row>
    <row r="4" spans="1:5">
      <c r="D4" s="37"/>
      <c r="E4" s="62"/>
    </row>
    <row r="5" spans="1:5">
      <c r="D5" s="37"/>
      <c r="E5" s="52"/>
    </row>
    <row r="6" spans="1:5">
      <c r="D6" s="37"/>
      <c r="E6" s="52"/>
    </row>
    <row r="7" spans="1:5">
      <c r="D7" s="52"/>
      <c r="E7" s="52"/>
    </row>
    <row r="8" spans="1:5">
      <c r="D8" s="52"/>
      <c r="E8" s="52"/>
    </row>
    <row r="9" spans="1:5">
      <c r="D9" s="52"/>
      <c r="E9" s="52"/>
    </row>
    <row r="10" spans="1:5">
      <c r="D10" s="52"/>
      <c r="E10" s="52"/>
    </row>
    <row r="11" spans="1:5">
      <c r="D11" s="52"/>
      <c r="E11" s="52"/>
    </row>
    <row r="12" spans="1:5">
      <c r="B12" s="55"/>
      <c r="D12" s="52"/>
      <c r="E12" s="52"/>
    </row>
    <row r="13" spans="1:5">
      <c r="B13" s="63"/>
      <c r="D13" s="52"/>
      <c r="E13" s="52"/>
    </row>
    <row r="14" spans="1:5">
      <c r="D14" s="52"/>
      <c r="E14" s="52"/>
    </row>
    <row r="15" spans="1:5">
      <c r="D15" s="52"/>
      <c r="E15" s="52"/>
    </row>
    <row r="16" spans="1:5">
      <c r="D16" s="52"/>
      <c r="E16" s="52"/>
    </row>
    <row r="17" spans="1:5">
      <c r="D17" s="52"/>
      <c r="E17" s="52"/>
    </row>
    <row r="18" spans="1:5">
      <c r="D18" s="52"/>
      <c r="E18" s="52"/>
    </row>
    <row r="19" spans="1:5">
      <c r="D19" s="52"/>
      <c r="E19" s="52"/>
    </row>
    <row r="20" spans="1:5">
      <c r="A20" s="52"/>
      <c r="B20" s="52"/>
      <c r="C20" s="52"/>
      <c r="D20" s="52"/>
      <c r="E20" s="52"/>
    </row>
    <row r="21" spans="1:5">
      <c r="A21" s="52"/>
      <c r="B21" s="52"/>
      <c r="C21" s="52"/>
      <c r="D21" s="52"/>
      <c r="E21" s="52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Основен</vt:lpstr>
      <vt:lpstr>Справочен</vt:lpstr>
      <vt:lpstr>Абонамент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Georgi</cp:lastModifiedBy>
  <cp:lastPrinted>2004-01-09T15:56:13Z</cp:lastPrinted>
  <dcterms:created xsi:type="dcterms:W3CDTF">1999-03-23T11:40:03Z</dcterms:created>
  <dcterms:modified xsi:type="dcterms:W3CDTF">2018-10-04T18:13:49Z</dcterms:modified>
</cp:coreProperties>
</file>