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0" yWindow="225" windowWidth="9405" windowHeight="4320" tabRatio="805" firstSheet="1" activeTab="1"/>
  </bookViews>
  <sheets>
    <sheet name="xxxxxx" sheetId="1" state="veryHidden" r:id="rId1"/>
    <sheet name="Основен" sheetId="2" r:id="rId2"/>
    <sheet name="Справочен" sheetId="3" r:id="rId3"/>
    <sheet name="Абонамент" sheetId="15" r:id="rId4"/>
    <sheet name="База" sheetId="20" r:id="rId5"/>
  </sheets>
  <definedNames>
    <definedName name="_xlnm._FilterDatabase" localSheetId="1" hidden="1">Основен!$A$3:$M$19</definedName>
    <definedName name="_xlnm._FilterDatabase" localSheetId="2" hidden="1">Справочен!$B$3:$G$19</definedName>
    <definedName name="_xlnm.Criteria" localSheetId="1">Основен!#REF!</definedName>
    <definedName name="_xlnm.Extract" localSheetId="1">Основен!#REF!</definedName>
  </definedNames>
  <calcPr calcId="145621" concurrentCalc="0"/>
</workbook>
</file>

<file path=xl/calcChain.xml><?xml version="1.0" encoding="utf-8"?>
<calcChain xmlns="http://schemas.openxmlformats.org/spreadsheetml/2006/main">
  <c r="M27" i="2" l="1"/>
  <c r="M26" i="2"/>
  <c r="M25" i="2"/>
  <c r="M2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" i="2"/>
  <c r="B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4" i="3"/>
</calcChain>
</file>

<file path=xl/comments1.xml><?xml version="1.0" encoding="utf-8"?>
<comments xmlns="http://schemas.openxmlformats.org/spreadsheetml/2006/main">
  <authors>
    <author>WJ</author>
  </authors>
  <commentList>
    <comment ref="B3" authorId="0">
      <text>
        <r>
          <rPr>
            <sz val="8"/>
            <color indexed="81"/>
            <rFont val="Arial"/>
            <family val="2"/>
            <charset val="204"/>
          </rPr>
          <t>по № на телефон с Vlookup от лист "Справочен"</t>
        </r>
      </text>
    </comment>
    <comment ref="I3" authorId="0">
      <text>
        <r>
          <rPr>
            <sz val="8"/>
            <color indexed="81"/>
            <rFont val="Arial"/>
            <family val="2"/>
            <charset val="204"/>
          </rPr>
          <t>Ако реализираният трафик е по-голям от абонирания трафик се изчислява:
Реализиран трафик - Абониран трафик</t>
        </r>
        <r>
          <rPr>
            <b/>
            <sz val="8"/>
            <color indexed="81"/>
            <rFont val="Arial"/>
            <family val="2"/>
            <charset val="204"/>
          </rPr>
          <t xml:space="preserve">;
</t>
        </r>
        <r>
          <rPr>
            <sz val="8"/>
            <color indexed="81"/>
            <rFont val="Arial"/>
            <family val="2"/>
            <charset val="204"/>
          </rPr>
          <t>в противен случай се записва 0.</t>
        </r>
      </text>
    </comment>
    <comment ref="J3" authorId="0">
      <text>
        <r>
          <rPr>
            <sz val="8"/>
            <color indexed="81"/>
            <rFont val="Arial"/>
            <family val="2"/>
            <charset val="204"/>
          </rPr>
          <t>= Надвишаване * Цена за 1MB надвишаване от лист "Абонамент"
Форматиране в левов формат с два разряда след дес. точка</t>
        </r>
      </text>
    </comment>
    <comment ref="K3" authorId="0">
      <text>
        <r>
          <rPr>
            <sz val="8"/>
            <color indexed="81"/>
            <rFont val="Arial"/>
            <family val="2"/>
            <charset val="204"/>
          </rPr>
          <t>= Цена + Стойност на надвишаване
Форматиране в левов формат с два разряда след дес. точка</t>
        </r>
      </text>
    </comment>
    <comment ref="L3" authorId="0">
      <text>
        <r>
          <rPr>
            <sz val="8"/>
            <color indexed="81"/>
            <rFont val="Arial"/>
            <family val="2"/>
            <charset val="204"/>
          </rPr>
          <t>= Крайна стойност, умножена по процента ДДС от клетка О4
Форматиране в левов формат с два разряда след дес. точка</t>
        </r>
      </text>
    </comment>
    <comment ref="M3" authorId="0">
      <text>
        <r>
          <rPr>
            <sz val="8"/>
            <color indexed="81"/>
            <rFont val="Arial"/>
            <family val="2"/>
            <charset val="204"/>
          </rPr>
          <t>= Крайна стойност + ДДС
Форматиране в левов формат с два разряда след дес. точка
Задайте условно форматиране за суми над средната с оцветяване в избран от Вас цвят</t>
        </r>
      </text>
    </comment>
  </commentList>
</comments>
</file>

<file path=xl/sharedStrings.xml><?xml version="1.0" encoding="utf-8"?>
<sst xmlns="http://schemas.openxmlformats.org/spreadsheetml/2006/main" count="202" uniqueCount="100">
  <si>
    <t>ДДС</t>
  </si>
  <si>
    <t>Квартал</t>
  </si>
  <si>
    <t>Чайка</t>
  </si>
  <si>
    <t>Център</t>
  </si>
  <si>
    <t>Възраждане</t>
  </si>
  <si>
    <t>Левски</t>
  </si>
  <si>
    <t>Цена за 1 MB надвишение</t>
  </si>
  <si>
    <t>Надвишаване</t>
  </si>
  <si>
    <t>№ на телефон</t>
  </si>
  <si>
    <t>Цена</t>
  </si>
  <si>
    <t>Реализиран трафик в MB</t>
  </si>
  <si>
    <t>Абониран трафик в MB</t>
  </si>
  <si>
    <t>Дата на плащане</t>
  </si>
  <si>
    <t>Име</t>
  </si>
  <si>
    <t>Крайна сума</t>
  </si>
  <si>
    <t>Интернет от Каби ТВ</t>
  </si>
  <si>
    <t>Стойност на надвишаване</t>
  </si>
  <si>
    <t>Крайна стойност</t>
  </si>
  <si>
    <t>Векил Иванов Недялков</t>
  </si>
  <si>
    <t>Георги Стефанов Дамянов</t>
  </si>
  <si>
    <t>Стоянка Илиева Дечева</t>
  </si>
  <si>
    <t>Илияна Василева Димитрова</t>
  </si>
  <si>
    <t>Петя Димитрова Михайлова</t>
  </si>
  <si>
    <t>Петър Петров Радев</t>
  </si>
  <si>
    <t>Сияна Петрова Данова</t>
  </si>
  <si>
    <t>Николай Колев Недев</t>
  </si>
  <si>
    <t>Стефка Радева Костова</t>
  </si>
  <si>
    <t>Михаил Михаилов Петров</t>
  </si>
  <si>
    <t>Генчо Георгиев Киров</t>
  </si>
  <si>
    <t>Николина Парушева Костадинова</t>
  </si>
  <si>
    <t>Аспарух Николов Димов</t>
  </si>
  <si>
    <t>Добри Василев Стаменов</t>
  </si>
  <si>
    <t>Николай Стефанов Чакъров</t>
  </si>
  <si>
    <t>Нели Стоянова Славова</t>
  </si>
  <si>
    <t>Нина Пеева Милева</t>
  </si>
  <si>
    <t>Стефан Стоев Костов</t>
  </si>
  <si>
    <t>Ина Димитрова Стоянова</t>
  </si>
  <si>
    <t>Име презиме фамилия</t>
  </si>
  <si>
    <t>Общо крайна сума:</t>
  </si>
  <si>
    <t>Средна крайна сума:</t>
  </si>
  <si>
    <t>Най-голяма крайна сума:</t>
  </si>
  <si>
    <t>Вид клиент</t>
  </si>
  <si>
    <t>Game зала</t>
  </si>
  <si>
    <t>Дом</t>
  </si>
  <si>
    <t>Фирма</t>
  </si>
  <si>
    <t>Общо крайна сума от Game зала:</t>
  </si>
  <si>
    <t>Презиме</t>
  </si>
  <si>
    <t>Фамилия</t>
  </si>
  <si>
    <t>Векил</t>
  </si>
  <si>
    <t>Иванов</t>
  </si>
  <si>
    <t>Недялков</t>
  </si>
  <si>
    <t>Георги</t>
  </si>
  <si>
    <t>Стефанов</t>
  </si>
  <si>
    <t>Дамянов</t>
  </si>
  <si>
    <t>Стоянка</t>
  </si>
  <si>
    <t>Илиева</t>
  </si>
  <si>
    <t>Дечева</t>
  </si>
  <si>
    <t>Илияна</t>
  </si>
  <si>
    <t>Василева</t>
  </si>
  <si>
    <t>Димитрова</t>
  </si>
  <si>
    <t>Петя</t>
  </si>
  <si>
    <t>Михайлова</t>
  </si>
  <si>
    <t>Петър</t>
  </si>
  <si>
    <t>Петров</t>
  </si>
  <si>
    <t>Радев</t>
  </si>
  <si>
    <t>Сияна</t>
  </si>
  <si>
    <t>Петрова</t>
  </si>
  <si>
    <t>Данова</t>
  </si>
  <si>
    <t>Николай</t>
  </si>
  <si>
    <t>Колев</t>
  </si>
  <si>
    <t>Недев</t>
  </si>
  <si>
    <t>Стефка</t>
  </si>
  <si>
    <t>Радева</t>
  </si>
  <si>
    <t>Костова</t>
  </si>
  <si>
    <t>Михаил</t>
  </si>
  <si>
    <t>Михаилов</t>
  </si>
  <si>
    <t>Генчо</t>
  </si>
  <si>
    <t>Георгиев</t>
  </si>
  <si>
    <t>Киров</t>
  </si>
  <si>
    <t>Николина</t>
  </si>
  <si>
    <t>Парушева</t>
  </si>
  <si>
    <t>Костадинова</t>
  </si>
  <si>
    <t>Аспарух</t>
  </si>
  <si>
    <t>Николов</t>
  </si>
  <si>
    <t>Димов</t>
  </si>
  <si>
    <t>Добри</t>
  </si>
  <si>
    <t>Василев</t>
  </si>
  <si>
    <t>Стаменов</t>
  </si>
  <si>
    <t>Чакъров</t>
  </si>
  <si>
    <t>Нели</t>
  </si>
  <si>
    <t>Стоянова</t>
  </si>
  <si>
    <t>Славова</t>
  </si>
  <si>
    <t>Нина</t>
  </si>
  <si>
    <t>Пеева</t>
  </si>
  <si>
    <t>Милева</t>
  </si>
  <si>
    <t>Стефан</t>
  </si>
  <si>
    <t>Стоев</t>
  </si>
  <si>
    <t>Костов</t>
  </si>
  <si>
    <t>Ина</t>
  </si>
  <si>
    <t>31/09/2018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</si>
</sst>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лв&quot;_-;\-* #,##0.00\ &quot;лв&quot;_-;_-* &quot;-&quot;??\ &quot;лв&quot;_-;_-@_-"/>
    <numFmt numFmtId="165" formatCode="#,##0;\-#,##0;&quot;-&quot;"/>
    <numFmt numFmtId="166" formatCode="#,##0.00\ &quot;лв&quot;"/>
    <numFmt numFmtId="167" formatCode="#,##0.000\ &quot;лв&quot;"/>
    <numFmt numFmtId="168" formatCode="0.000"/>
    <numFmt numFmtId="169" formatCode="#,##0.00\ &quot;лв.&quot;"/>
    <numFmt numFmtId="170" formatCode="0&quot; MB&quot;"/>
    <numFmt numFmtId="171" formatCode="_-* #,##0.00\ [$лв.-402]_-;\-* #,##0.00\ [$лв.-402]_-;_-* &quot;-&quot;??\ [$лв.-402]_-;_-@_-"/>
  </numFmts>
  <fonts count="14">
    <font>
      <sz val="11"/>
      <name val="Arial Cyr"/>
      <charset val="204"/>
    </font>
    <font>
      <sz val="10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  <charset val="204"/>
    </font>
    <font>
      <b/>
      <sz val="9"/>
      <color indexed="2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9"/>
      <color indexed="57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1"/>
      <name val="Arial"/>
      <family val="2"/>
      <charset val="204"/>
    </font>
    <font>
      <b/>
      <sz val="8"/>
      <color indexed="81"/>
      <name val="Arial"/>
      <family val="2"/>
      <charset val="204"/>
    </font>
    <font>
      <sz val="11"/>
      <name val="Arial Cyr"/>
      <charset val="204"/>
    </font>
    <font>
      <sz val="10"/>
      <color indexed="8"/>
      <name val="Arial"/>
      <family val="2"/>
      <charset val="204"/>
    </font>
    <font>
      <sz val="10"/>
      <name val="Timok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ill="0" applyBorder="0" applyAlignment="0"/>
    <xf numFmtId="164" fontId="11" fillId="0" borderId="0" applyFont="0" applyFill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13" fillId="0" borderId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Protection="1"/>
    <xf numFmtId="0" fontId="3" fillId="0" borderId="0" xfId="0" applyFont="1" applyProtection="1">
      <protection locked="0"/>
    </xf>
    <xf numFmtId="0" fontId="3" fillId="0" borderId="0" xfId="0" applyFont="1"/>
    <xf numFmtId="0" fontId="6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Continuous" vertical="center" wrapText="1"/>
    </xf>
    <xf numFmtId="0" fontId="8" fillId="0" borderId="0" xfId="0" quotePrefix="1" applyFont="1" applyFill="1" applyBorder="1" applyAlignment="1">
      <alignment horizontal="centerContinuous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top" wrapText="1"/>
    </xf>
    <xf numFmtId="0" fontId="3" fillId="0" borderId="3" xfId="0" applyFont="1" applyBorder="1" applyAlignment="1" applyProtection="1">
      <alignment horizontal="center"/>
    </xf>
    <xf numFmtId="0" fontId="8" fillId="0" borderId="3" xfId="0" quotePrefix="1" applyFont="1" applyFill="1" applyBorder="1" applyAlignment="1">
      <alignment horizontal="left"/>
    </xf>
    <xf numFmtId="0" fontId="3" fillId="0" borderId="3" xfId="0" applyFont="1" applyFill="1" applyBorder="1"/>
    <xf numFmtId="1" fontId="3" fillId="0" borderId="3" xfId="0" applyNumberFormat="1" applyFont="1" applyFill="1" applyBorder="1"/>
    <xf numFmtId="14" fontId="3" fillId="0" borderId="3" xfId="0" applyNumberFormat="1" applyFont="1" applyFill="1" applyBorder="1"/>
    <xf numFmtId="0" fontId="5" fillId="0" borderId="0" xfId="0" applyFont="1" applyBorder="1"/>
    <xf numFmtId="0" fontId="3" fillId="0" borderId="3" xfId="0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quotePrefix="1" applyFont="1" applyFill="1" applyBorder="1" applyAlignment="1">
      <alignment horizontal="left"/>
    </xf>
    <xf numFmtId="0" fontId="3" fillId="0" borderId="0" xfId="0" applyFont="1" applyFill="1" applyBorder="1"/>
    <xf numFmtId="2" fontId="3" fillId="0" borderId="0" xfId="0" applyNumberFormat="1" applyFont="1" applyFill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Border="1" applyProtection="1"/>
    <xf numFmtId="0" fontId="4" fillId="0" borderId="0" xfId="0" applyFont="1" applyBorder="1" applyAlignment="1" applyProtection="1">
      <alignment horizontal="centerContinuous" vertical="top"/>
    </xf>
    <xf numFmtId="0" fontId="5" fillId="0" borderId="0" xfId="0" applyFont="1" applyBorder="1" applyAlignment="1" applyProtection="1">
      <alignment horizontal="centerContinuous" vertical="top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Continuous"/>
    </xf>
    <xf numFmtId="0" fontId="5" fillId="0" borderId="0" xfId="0" applyFont="1" applyProtection="1">
      <protection locked="0"/>
    </xf>
    <xf numFmtId="0" fontId="5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top" wrapText="1"/>
    </xf>
    <xf numFmtId="0" fontId="5" fillId="0" borderId="0" xfId="0" applyFont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/>
      <protection locked="0"/>
    </xf>
    <xf numFmtId="0" fontId="3" fillId="0" borderId="0" xfId="0" applyFont="1" applyBorder="1" applyProtection="1"/>
    <xf numFmtId="0" fontId="3" fillId="0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67" fontId="3" fillId="0" borderId="0" xfId="0" applyNumberFormat="1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Protection="1"/>
    <xf numFmtId="0" fontId="3" fillId="0" borderId="0" xfId="0" applyFont="1" applyFill="1" applyBorder="1" applyAlignment="1" applyProtection="1">
      <alignment horizontal="right"/>
    </xf>
    <xf numFmtId="0" fontId="3" fillId="0" borderId="3" xfId="0" applyFont="1" applyFill="1" applyBorder="1" applyProtection="1"/>
    <xf numFmtId="9" fontId="3" fillId="0" borderId="0" xfId="0" applyNumberFormat="1" applyFont="1" applyFill="1" applyBorder="1" applyProtection="1"/>
    <xf numFmtId="14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Continuous"/>
    </xf>
    <xf numFmtId="0" fontId="3" fillId="0" borderId="0" xfId="0" applyFont="1" applyBorder="1"/>
    <xf numFmtId="0" fontId="3" fillId="0" borderId="3" xfId="0" applyFont="1" applyBorder="1"/>
    <xf numFmtId="14" fontId="3" fillId="0" borderId="3" xfId="0" applyNumberFormat="1" applyFont="1" applyBorder="1"/>
    <xf numFmtId="0" fontId="5" fillId="0" borderId="3" xfId="0" applyFont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center" vertical="top" wrapText="1"/>
    </xf>
    <xf numFmtId="166" fontId="3" fillId="0" borderId="3" xfId="2" applyNumberFormat="1" applyFont="1" applyFill="1" applyBorder="1"/>
    <xf numFmtId="164" fontId="3" fillId="0" borderId="3" xfId="0" applyNumberFormat="1" applyFont="1" applyFill="1" applyBorder="1"/>
    <xf numFmtId="0" fontId="12" fillId="0" borderId="4" xfId="0" applyNumberFormat="1" applyFont="1" applyFill="1" applyBorder="1" applyAlignment="1">
      <alignment horizontal="center" wrapText="1"/>
    </xf>
    <xf numFmtId="9" fontId="3" fillId="0" borderId="3" xfId="0" applyNumberFormat="1" applyFont="1" applyBorder="1" applyAlignment="1">
      <alignment horizontal="center"/>
    </xf>
    <xf numFmtId="166" fontId="3" fillId="0" borderId="3" xfId="0" applyNumberFormat="1" applyFont="1" applyFill="1" applyBorder="1"/>
    <xf numFmtId="0" fontId="3" fillId="0" borderId="0" xfId="0" applyFont="1" applyFill="1"/>
    <xf numFmtId="168" fontId="3" fillId="0" borderId="0" xfId="0" applyNumberFormat="1" applyFont="1" applyFill="1"/>
    <xf numFmtId="2" fontId="3" fillId="0" borderId="0" xfId="0" applyNumberFormat="1" applyFont="1" applyFill="1"/>
    <xf numFmtId="0" fontId="12" fillId="0" borderId="3" xfId="0" applyNumberFormat="1" applyFont="1" applyFill="1" applyBorder="1" applyAlignment="1">
      <alignment horizontal="center" wrapText="1"/>
    </xf>
    <xf numFmtId="14" fontId="3" fillId="0" borderId="0" xfId="0" applyNumberFormat="1" applyFon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5" fillId="0" borderId="0" xfId="0" applyFont="1" applyBorder="1" applyAlignment="1">
      <alignment horizontal="centerContinuous" vertical="top"/>
    </xf>
    <xf numFmtId="169" fontId="3" fillId="0" borderId="3" xfId="0" applyNumberFormat="1" applyFont="1" applyFill="1" applyBorder="1"/>
    <xf numFmtId="169" fontId="3" fillId="0" borderId="3" xfId="2" applyNumberFormat="1" applyFont="1" applyFill="1" applyBorder="1"/>
    <xf numFmtId="0" fontId="12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/>
    <xf numFmtId="166" fontId="3" fillId="0" borderId="0" xfId="0" applyNumberFormat="1" applyFont="1" applyFill="1" applyBorder="1"/>
    <xf numFmtId="0" fontId="3" fillId="0" borderId="0" xfId="2" applyNumberFormat="1" applyFont="1" applyFill="1" applyBorder="1"/>
    <xf numFmtId="169" fontId="3" fillId="0" borderId="0" xfId="2" applyNumberFormat="1" applyFont="1" applyFill="1" applyBorder="1"/>
    <xf numFmtId="169" fontId="3" fillId="0" borderId="0" xfId="0" applyNumberFormat="1" applyFont="1" applyFill="1" applyBorder="1"/>
    <xf numFmtId="170" fontId="3" fillId="0" borderId="3" xfId="0" applyNumberFormat="1" applyFont="1" applyFill="1" applyBorder="1"/>
    <xf numFmtId="171" fontId="3" fillId="0" borderId="3" xfId="2" applyNumberFormat="1" applyFont="1" applyFill="1" applyBorder="1"/>
    <xf numFmtId="170" fontId="3" fillId="0" borderId="0" xfId="0" applyNumberFormat="1" applyFont="1" applyFill="1"/>
    <xf numFmtId="169" fontId="3" fillId="0" borderId="3" xfId="0" applyNumberFormat="1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left"/>
      <protection locked="0"/>
    </xf>
    <xf numFmtId="9" fontId="5" fillId="0" borderId="0" xfId="6" applyFont="1" applyFill="1" applyBorder="1" applyAlignment="1">
      <alignment horizontal="center" vertical="center" wrapText="1"/>
    </xf>
    <xf numFmtId="9" fontId="3" fillId="2" borderId="3" xfId="6" applyFont="1" applyFill="1" applyBorder="1"/>
    <xf numFmtId="0" fontId="5" fillId="0" borderId="0" xfId="0" applyFont="1" applyBorder="1" applyAlignment="1">
      <alignment horizontal="center" vertical="top"/>
    </xf>
  </cellXfs>
  <cellStyles count="7">
    <cellStyle name="Calc Currency (0)" xfId="1"/>
    <cellStyle name="Currency" xfId="2" builtinId="4"/>
    <cellStyle name="Header1" xfId="3"/>
    <cellStyle name="Header2" xfId="4"/>
    <cellStyle name="Normal" xfId="0" builtinId="0"/>
    <cellStyle name="Normal 2" xfId="5"/>
    <cellStyle name="Percent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"/>
  <cols>
    <col min="1" max="1" width="7.375" style="25" bestFit="1" customWidth="1"/>
    <col min="2" max="2" width="25.5" style="25" bestFit="1" customWidth="1"/>
    <col min="3" max="3" width="10" style="25" bestFit="1" customWidth="1"/>
    <col min="4" max="4" width="10" style="25" customWidth="1"/>
    <col min="5" max="5" width="10.125" style="25" bestFit="1" customWidth="1"/>
    <col min="6" max="6" width="7.625" style="25" bestFit="1" customWidth="1"/>
    <col min="7" max="7" width="8.625" style="25" bestFit="1" customWidth="1"/>
    <col min="8" max="8" width="10.125" style="25" bestFit="1" customWidth="1"/>
    <col min="9" max="9" width="10.875" style="25" customWidth="1"/>
    <col min="10" max="10" width="10.875" style="25" bestFit="1" customWidth="1"/>
    <col min="11" max="11" width="10.875" style="25" customWidth="1"/>
    <col min="12" max="12" width="7.75" style="25" customWidth="1"/>
    <col min="13" max="13" width="9.25" style="25" bestFit="1" customWidth="1"/>
    <col min="14" max="16384" width="9" style="25"/>
  </cols>
  <sheetData>
    <row r="1" spans="1:31" s="5" customFormat="1">
      <c r="A1" s="88" t="s">
        <v>15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31" s="12" customFormat="1">
      <c r="A2" s="6"/>
      <c r="B2" s="7"/>
      <c r="C2" s="7"/>
      <c r="D2" s="7"/>
      <c r="E2" s="9"/>
      <c r="F2" s="9"/>
      <c r="G2" s="9"/>
      <c r="H2" s="8"/>
      <c r="I2" s="7"/>
      <c r="J2" s="8"/>
      <c r="K2" s="8"/>
      <c r="L2" s="10"/>
      <c r="M2" s="10"/>
      <c r="N2" s="11"/>
      <c r="O2" s="11"/>
      <c r="P2" s="11"/>
      <c r="Q2" s="11"/>
      <c r="R2" s="11"/>
      <c r="S2" s="11"/>
    </row>
    <row r="3" spans="1:31" s="12" customFormat="1" ht="24">
      <c r="A3" s="13" t="s">
        <v>8</v>
      </c>
      <c r="B3" s="13" t="s">
        <v>37</v>
      </c>
      <c r="C3" s="58" t="s">
        <v>1</v>
      </c>
      <c r="D3" s="58" t="s">
        <v>41</v>
      </c>
      <c r="E3" s="13" t="s">
        <v>11</v>
      </c>
      <c r="F3" s="13" t="s">
        <v>9</v>
      </c>
      <c r="G3" s="13" t="s">
        <v>12</v>
      </c>
      <c r="H3" s="13" t="s">
        <v>10</v>
      </c>
      <c r="I3" s="13" t="s">
        <v>7</v>
      </c>
      <c r="J3" s="13" t="s">
        <v>16</v>
      </c>
      <c r="K3" s="13" t="s">
        <v>17</v>
      </c>
      <c r="L3" s="13" t="s">
        <v>0</v>
      </c>
      <c r="M3" s="13" t="s">
        <v>14</v>
      </c>
      <c r="N3" s="11"/>
      <c r="O3" s="58" t="s">
        <v>0</v>
      </c>
      <c r="P3" s="86">
        <v>20</v>
      </c>
      <c r="Q3" s="11"/>
      <c r="R3" s="11"/>
      <c r="S3" s="11"/>
    </row>
    <row r="4" spans="1:31" s="19" customFormat="1">
      <c r="A4" s="14">
        <v>231025</v>
      </c>
      <c r="B4" s="15" t="str">
        <f>VLOOKUP(A4,Справочен!$B$4:$F$22,5,0)</f>
        <v>Векил Иванов Недялков</v>
      </c>
      <c r="C4" s="15" t="str">
        <f>VLOOKUP(A4,Справочен!$B$4:$G$22,6,0)</f>
        <v>Левски</v>
      </c>
      <c r="D4" s="15" t="str">
        <f>VLOOKUP(A4,Справочен!$B$4:$H$22,7,0)</f>
        <v>Game зала</v>
      </c>
      <c r="E4" s="17">
        <v>1000</v>
      </c>
      <c r="F4" s="64">
        <v>45.5</v>
      </c>
      <c r="G4" s="18">
        <v>43313</v>
      </c>
      <c r="H4" s="16">
        <v>1080</v>
      </c>
      <c r="I4" s="81">
        <f>IF(H4&gt;E4,H4-E4,0)</f>
        <v>80</v>
      </c>
      <c r="J4" s="82">
        <f>I4*Абонамент!$B$2</f>
        <v>12</v>
      </c>
      <c r="K4" s="74">
        <f>F4+J4</f>
        <v>57.5</v>
      </c>
      <c r="L4" s="73">
        <f>K4*$O$4</f>
        <v>11.5</v>
      </c>
      <c r="M4" s="73">
        <f>K4+L4</f>
        <v>69</v>
      </c>
      <c r="N4" s="3"/>
      <c r="O4" s="63">
        <v>0.2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s="19" customFormat="1">
      <c r="A5" s="14">
        <v>236567</v>
      </c>
      <c r="B5" s="15" t="str">
        <f>VLOOKUP(A5,Справочен!$B$4:$F$22,5,0)</f>
        <v>Георги Стефанов Дамянов</v>
      </c>
      <c r="C5" s="15" t="str">
        <f>VLOOKUP(A5,Справочен!$B$4:$G$22,6,0)</f>
        <v>Левски</v>
      </c>
      <c r="D5" s="15" t="str">
        <f>VLOOKUP(A5,Справочен!$B$4:$H$22,7,0)</f>
        <v>Дом</v>
      </c>
      <c r="E5" s="17">
        <v>250</v>
      </c>
      <c r="F5" s="64">
        <v>10.199999999999999</v>
      </c>
      <c r="G5" s="18">
        <v>43372</v>
      </c>
      <c r="H5" s="16">
        <v>255</v>
      </c>
      <c r="I5" s="81">
        <f t="shared" ref="I5:I22" si="0">IF(H5&gt;E5,H5-E5,0)</f>
        <v>5</v>
      </c>
      <c r="J5" s="82">
        <f>I5*Абонамент!$B$2</f>
        <v>0.75</v>
      </c>
      <c r="K5" s="74">
        <f t="shared" ref="K5:K22" si="1">F5+J5</f>
        <v>10.95</v>
      </c>
      <c r="L5" s="73">
        <f t="shared" ref="L5:L22" si="2">K5*$O$4</f>
        <v>2.19</v>
      </c>
      <c r="M5" s="73">
        <f t="shared" ref="M5:M22" si="3">K5+L5</f>
        <v>13.139999999999999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s="19" customFormat="1">
      <c r="A6" s="14">
        <v>236789</v>
      </c>
      <c r="B6" s="15" t="str">
        <f>VLOOKUP(A6,Справочен!$B$4:$F$22,5,0)</f>
        <v>Стоянка Илиева Дечева</v>
      </c>
      <c r="C6" s="15" t="str">
        <f>VLOOKUP(A6,Справочен!$B$4:$G$22,6,0)</f>
        <v>Чайка</v>
      </c>
      <c r="D6" s="15" t="str">
        <f>VLOOKUP(A6,Справочен!$B$4:$H$22,7,0)</f>
        <v>Фирма</v>
      </c>
      <c r="E6" s="17">
        <v>5000</v>
      </c>
      <c r="F6" s="64">
        <v>115</v>
      </c>
      <c r="G6" s="18">
        <v>43313</v>
      </c>
      <c r="H6" s="16">
        <v>5079</v>
      </c>
      <c r="I6" s="81">
        <f t="shared" si="0"/>
        <v>79</v>
      </c>
      <c r="J6" s="82">
        <f>I6*Абонамент!$B$2</f>
        <v>11.85</v>
      </c>
      <c r="K6" s="74">
        <f t="shared" si="1"/>
        <v>126.85</v>
      </c>
      <c r="L6" s="73">
        <f t="shared" si="2"/>
        <v>25.37</v>
      </c>
      <c r="M6" s="73">
        <f t="shared" si="3"/>
        <v>152.22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19" customFormat="1">
      <c r="A7" s="14">
        <v>238543</v>
      </c>
      <c r="B7" s="15" t="str">
        <f>VLOOKUP(A7,Справочен!$B$4:$F$22,5,0)</f>
        <v>Илияна Василева Димитрова</v>
      </c>
      <c r="C7" s="15" t="str">
        <f>VLOOKUP(A7,Справочен!$B$4:$G$22,6,0)</f>
        <v>Чайка</v>
      </c>
      <c r="D7" s="15" t="str">
        <f>VLOOKUP(A7,Справочен!$B$4:$H$22,7,0)</f>
        <v>Фирма</v>
      </c>
      <c r="E7" s="17">
        <v>5000</v>
      </c>
      <c r="F7" s="64">
        <v>112</v>
      </c>
      <c r="G7" s="18">
        <v>43314</v>
      </c>
      <c r="H7" s="16">
        <v>5200</v>
      </c>
      <c r="I7" s="81">
        <f t="shared" si="0"/>
        <v>200</v>
      </c>
      <c r="J7" s="82">
        <f>I7*Абонамент!$B$2</f>
        <v>30</v>
      </c>
      <c r="K7" s="74">
        <f t="shared" si="1"/>
        <v>142</v>
      </c>
      <c r="L7" s="73">
        <f t="shared" si="2"/>
        <v>28.400000000000002</v>
      </c>
      <c r="M7" s="73">
        <f t="shared" si="3"/>
        <v>170.4</v>
      </c>
      <c r="N7" s="3"/>
      <c r="O7" s="87">
        <v>0.2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s="19" customFormat="1">
      <c r="A8" s="20">
        <v>651701</v>
      </c>
      <c r="B8" s="15" t="str">
        <f>VLOOKUP(A8,Справочен!$B$4:$F$22,5,0)</f>
        <v>Петя Димитрова Михайлова</v>
      </c>
      <c r="C8" s="15" t="str">
        <f>VLOOKUP(A8,Справочен!$B$4:$G$22,6,0)</f>
        <v>Левски</v>
      </c>
      <c r="D8" s="15" t="str">
        <f>VLOOKUP(A8,Справочен!$B$4:$H$22,7,0)</f>
        <v>Фирма</v>
      </c>
      <c r="E8" s="17">
        <v>2000</v>
      </c>
      <c r="F8" s="64">
        <v>90</v>
      </c>
      <c r="G8" s="18">
        <v>43368</v>
      </c>
      <c r="H8" s="16">
        <v>1800</v>
      </c>
      <c r="I8" s="81">
        <f t="shared" si="0"/>
        <v>0</v>
      </c>
      <c r="J8" s="82">
        <f>I8*Абонамент!$B$2</f>
        <v>0</v>
      </c>
      <c r="K8" s="74">
        <f t="shared" si="1"/>
        <v>90</v>
      </c>
      <c r="L8" s="73">
        <f t="shared" si="2"/>
        <v>18</v>
      </c>
      <c r="M8" s="73">
        <f t="shared" si="3"/>
        <v>108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s="19" customFormat="1">
      <c r="A9" s="14">
        <v>652101</v>
      </c>
      <c r="B9" s="15" t="str">
        <f>VLOOKUP(A9,Справочен!$B$4:$F$22,5,0)</f>
        <v>Петър Петров Радев</v>
      </c>
      <c r="C9" s="15" t="str">
        <f>VLOOKUP(A9,Справочен!$B$4:$G$22,6,0)</f>
        <v>Център</v>
      </c>
      <c r="D9" s="15" t="str">
        <f>VLOOKUP(A9,Справочен!$B$4:$H$22,7,0)</f>
        <v>Дом</v>
      </c>
      <c r="E9" s="17">
        <v>250</v>
      </c>
      <c r="F9" s="64">
        <v>10.199999999999999</v>
      </c>
      <c r="G9" s="18" t="s">
        <v>99</v>
      </c>
      <c r="H9" s="16">
        <v>240</v>
      </c>
      <c r="I9" s="81">
        <f t="shared" si="0"/>
        <v>0</v>
      </c>
      <c r="J9" s="82">
        <f>I9*Абонамент!$B$2</f>
        <v>0</v>
      </c>
      <c r="K9" s="74">
        <f t="shared" si="1"/>
        <v>10.199999999999999</v>
      </c>
      <c r="L9" s="73">
        <f t="shared" si="2"/>
        <v>2.04</v>
      </c>
      <c r="M9" s="73">
        <f t="shared" si="3"/>
        <v>12.239999999999998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s="19" customFormat="1">
      <c r="A10" s="14">
        <v>652501</v>
      </c>
      <c r="B10" s="15" t="str">
        <f>VLOOKUP(A10,Справочен!$B$4:$F$22,5,0)</f>
        <v>Сияна Петрова Данова</v>
      </c>
      <c r="C10" s="15" t="str">
        <f>VLOOKUP(A10,Справочен!$B$4:$G$22,6,0)</f>
        <v>Възраждане</v>
      </c>
      <c r="D10" s="15" t="str">
        <f>VLOOKUP(A10,Справочен!$B$4:$H$22,7,0)</f>
        <v>Game зала</v>
      </c>
      <c r="E10" s="17">
        <v>1000</v>
      </c>
      <c r="F10" s="64">
        <v>50.5</v>
      </c>
      <c r="G10" s="18">
        <v>43317</v>
      </c>
      <c r="H10" s="16">
        <v>1200</v>
      </c>
      <c r="I10" s="81">
        <f t="shared" si="0"/>
        <v>200</v>
      </c>
      <c r="J10" s="82">
        <f>I10*Абонамент!$B$2</f>
        <v>30</v>
      </c>
      <c r="K10" s="74">
        <f t="shared" si="1"/>
        <v>80.5</v>
      </c>
      <c r="L10" s="73">
        <f t="shared" si="2"/>
        <v>16.100000000000001</v>
      </c>
      <c r="M10" s="73">
        <f t="shared" si="3"/>
        <v>96.6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s="19" customFormat="1">
      <c r="A11" s="14">
        <v>652508</v>
      </c>
      <c r="B11" s="15" t="str">
        <f>VLOOKUP(A11,Справочен!$B$4:$F$22,5,0)</f>
        <v>Николай Колев Недев</v>
      </c>
      <c r="C11" s="15" t="str">
        <f>VLOOKUP(A11,Справочен!$B$4:$G$22,6,0)</f>
        <v>Възраждане</v>
      </c>
      <c r="D11" s="15" t="str">
        <f>VLOOKUP(A11,Справочен!$B$4:$H$22,7,0)</f>
        <v>Дом</v>
      </c>
      <c r="E11" s="17">
        <v>1000</v>
      </c>
      <c r="F11" s="64">
        <v>38.5</v>
      </c>
      <c r="G11" s="18">
        <v>43371</v>
      </c>
      <c r="H11" s="16">
        <v>750</v>
      </c>
      <c r="I11" s="81">
        <f t="shared" si="0"/>
        <v>0</v>
      </c>
      <c r="J11" s="82">
        <f>I11*Абонамент!$B$2</f>
        <v>0</v>
      </c>
      <c r="K11" s="74">
        <f t="shared" si="1"/>
        <v>38.5</v>
      </c>
      <c r="L11" s="73">
        <f t="shared" si="2"/>
        <v>7.7</v>
      </c>
      <c r="M11" s="73">
        <f t="shared" si="3"/>
        <v>46.2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s="19" customFormat="1">
      <c r="A12" s="20">
        <v>660301</v>
      </c>
      <c r="B12" s="15" t="str">
        <f>VLOOKUP(A12,Справочен!$B$4:$F$22,5,0)</f>
        <v>Стефка Радева Костова</v>
      </c>
      <c r="C12" s="15" t="str">
        <f>VLOOKUP(A12,Справочен!$B$4:$G$22,6,0)</f>
        <v>Левски</v>
      </c>
      <c r="D12" s="15" t="str">
        <f>VLOOKUP(A12,Справочен!$B$4:$H$22,7,0)</f>
        <v>Дом</v>
      </c>
      <c r="E12" s="17">
        <v>600</v>
      </c>
      <c r="F12" s="64">
        <v>25.5</v>
      </c>
      <c r="G12" s="18">
        <v>43371</v>
      </c>
      <c r="H12" s="16">
        <v>550</v>
      </c>
      <c r="I12" s="81">
        <f t="shared" si="0"/>
        <v>0</v>
      </c>
      <c r="J12" s="82">
        <f>I12*Абонамент!$B$2</f>
        <v>0</v>
      </c>
      <c r="K12" s="74">
        <f t="shared" si="1"/>
        <v>25.5</v>
      </c>
      <c r="L12" s="73">
        <f t="shared" si="2"/>
        <v>5.1000000000000005</v>
      </c>
      <c r="M12" s="73">
        <f t="shared" si="3"/>
        <v>30.6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s="19" customFormat="1">
      <c r="A13" s="20">
        <v>661815</v>
      </c>
      <c r="B13" s="15" t="str">
        <f>VLOOKUP(A13,Справочен!$B$4:$F$22,5,0)</f>
        <v>Михаил Михаилов Петров</v>
      </c>
      <c r="C13" s="15" t="str">
        <f>VLOOKUP(A13,Справочен!$B$4:$G$22,6,0)</f>
        <v>Възраждане</v>
      </c>
      <c r="D13" s="15" t="str">
        <f>VLOOKUP(A13,Справочен!$B$4:$H$22,7,0)</f>
        <v>Game зала</v>
      </c>
      <c r="E13" s="17">
        <v>2000</v>
      </c>
      <c r="F13" s="64">
        <v>77</v>
      </c>
      <c r="G13" s="18">
        <v>43371</v>
      </c>
      <c r="H13" s="16">
        <v>1990</v>
      </c>
      <c r="I13" s="81">
        <f t="shared" si="0"/>
        <v>0</v>
      </c>
      <c r="J13" s="82">
        <f>I13*Абонамент!$B$2</f>
        <v>0</v>
      </c>
      <c r="K13" s="74">
        <f t="shared" si="1"/>
        <v>77</v>
      </c>
      <c r="L13" s="73">
        <f t="shared" si="2"/>
        <v>15.4</v>
      </c>
      <c r="M13" s="73">
        <f t="shared" si="3"/>
        <v>92.4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s="19" customFormat="1">
      <c r="A14" s="14">
        <v>666925</v>
      </c>
      <c r="B14" s="15" t="str">
        <f>VLOOKUP(A14,Справочен!$B$4:$F$22,5,0)</f>
        <v>Генчо Георгиев Киров</v>
      </c>
      <c r="C14" s="15" t="str">
        <f>VLOOKUP(A14,Справочен!$B$4:$G$22,6,0)</f>
        <v>Възраждане</v>
      </c>
      <c r="D14" s="15" t="str">
        <f>VLOOKUP(A14,Справочен!$B$4:$H$22,7,0)</f>
        <v>Game зала</v>
      </c>
      <c r="E14" s="17">
        <v>2000</v>
      </c>
      <c r="F14" s="64">
        <v>77</v>
      </c>
      <c r="G14" s="18">
        <v>43373</v>
      </c>
      <c r="H14" s="16">
        <v>1800</v>
      </c>
      <c r="I14" s="81">
        <f t="shared" si="0"/>
        <v>0</v>
      </c>
      <c r="J14" s="82">
        <f>I14*Абонамент!$B$2</f>
        <v>0</v>
      </c>
      <c r="K14" s="74">
        <f t="shared" si="1"/>
        <v>77</v>
      </c>
      <c r="L14" s="73">
        <f t="shared" si="2"/>
        <v>15.4</v>
      </c>
      <c r="M14" s="73">
        <f t="shared" si="3"/>
        <v>92.4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s="19" customFormat="1">
      <c r="A15" s="14">
        <v>822453</v>
      </c>
      <c r="B15" s="15" t="str">
        <f>VLOOKUP(A15,Справочен!$B$4:$F$22,5,0)</f>
        <v>Николина Парушева Костадинова</v>
      </c>
      <c r="C15" s="15" t="str">
        <f>VLOOKUP(A15,Справочен!$B$4:$G$22,6,0)</f>
        <v>Възраждане</v>
      </c>
      <c r="D15" s="15" t="str">
        <f>VLOOKUP(A15,Справочен!$B$4:$H$22,7,0)</f>
        <v>Game зала</v>
      </c>
      <c r="E15" s="17">
        <v>5000</v>
      </c>
      <c r="F15" s="64">
        <v>87</v>
      </c>
      <c r="G15" s="18">
        <v>43321</v>
      </c>
      <c r="H15" s="16">
        <v>5001</v>
      </c>
      <c r="I15" s="81">
        <f t="shared" si="0"/>
        <v>1</v>
      </c>
      <c r="J15" s="82">
        <f>I15*Абонамент!$B$2</f>
        <v>0.15</v>
      </c>
      <c r="K15" s="74">
        <f t="shared" si="1"/>
        <v>87.15</v>
      </c>
      <c r="L15" s="73">
        <f t="shared" si="2"/>
        <v>17.430000000000003</v>
      </c>
      <c r="M15" s="73">
        <f t="shared" si="3"/>
        <v>104.58000000000001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s="19" customFormat="1">
      <c r="A16" s="14">
        <v>826234</v>
      </c>
      <c r="B16" s="15" t="str">
        <f>VLOOKUP(A16,Справочен!$B$4:$F$22,5,0)</f>
        <v>Аспарух Николов Димов</v>
      </c>
      <c r="C16" s="15" t="str">
        <f>VLOOKUP(A16,Справочен!$B$4:$G$22,6,0)</f>
        <v>Възраждане</v>
      </c>
      <c r="D16" s="15" t="str">
        <f>VLOOKUP(A16,Справочен!$B$4:$H$22,7,0)</f>
        <v>Game зала</v>
      </c>
      <c r="E16" s="17">
        <v>1000</v>
      </c>
      <c r="F16" s="64">
        <v>45.5</v>
      </c>
      <c r="G16" s="18">
        <v>43314</v>
      </c>
      <c r="H16" s="16">
        <v>920</v>
      </c>
      <c r="I16" s="81">
        <f t="shared" si="0"/>
        <v>0</v>
      </c>
      <c r="J16" s="82">
        <f>I16*Абонамент!$B$2</f>
        <v>0</v>
      </c>
      <c r="K16" s="74">
        <f t="shared" si="1"/>
        <v>45.5</v>
      </c>
      <c r="L16" s="73">
        <f t="shared" si="2"/>
        <v>9.1</v>
      </c>
      <c r="M16" s="73">
        <f t="shared" si="3"/>
        <v>54.6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s="19" customFormat="1">
      <c r="A17" s="14">
        <v>826345</v>
      </c>
      <c r="B17" s="15" t="str">
        <f>VLOOKUP(A17,Справочен!$B$4:$F$22,5,0)</f>
        <v>Добри Василев Стаменов</v>
      </c>
      <c r="C17" s="15" t="str">
        <f>VLOOKUP(A17,Справочен!$B$4:$G$22,6,0)</f>
        <v>Левски</v>
      </c>
      <c r="D17" s="15" t="str">
        <f>VLOOKUP(A17,Справочен!$B$4:$H$22,7,0)</f>
        <v>Дом</v>
      </c>
      <c r="E17" s="17">
        <v>600</v>
      </c>
      <c r="F17" s="64">
        <v>20.5</v>
      </c>
      <c r="G17" s="18">
        <v>43372</v>
      </c>
      <c r="H17" s="16">
        <v>608</v>
      </c>
      <c r="I17" s="81">
        <f t="shared" si="0"/>
        <v>8</v>
      </c>
      <c r="J17" s="82">
        <f>I17*Абонамент!$B$2</f>
        <v>1.2</v>
      </c>
      <c r="K17" s="74">
        <f t="shared" si="1"/>
        <v>21.7</v>
      </c>
      <c r="L17" s="73">
        <f t="shared" si="2"/>
        <v>4.34</v>
      </c>
      <c r="M17" s="73">
        <f t="shared" si="3"/>
        <v>26.04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s="19" customFormat="1">
      <c r="A18" s="14">
        <v>826678</v>
      </c>
      <c r="B18" s="15" t="str">
        <f>VLOOKUP(A18,Справочен!$B$4:$F$22,5,0)</f>
        <v>Николай Стефанов Чакъров</v>
      </c>
      <c r="C18" s="15" t="str">
        <f>VLOOKUP(A18,Справочен!$B$4:$G$22,6,0)</f>
        <v>Левски</v>
      </c>
      <c r="D18" s="15" t="str">
        <f>VLOOKUP(A18,Справочен!$B$4:$H$22,7,0)</f>
        <v>Дом</v>
      </c>
      <c r="E18" s="17">
        <v>250</v>
      </c>
      <c r="F18" s="64">
        <v>10.199999999999999</v>
      </c>
      <c r="G18" s="18">
        <v>43456</v>
      </c>
      <c r="H18" s="16">
        <v>290</v>
      </c>
      <c r="I18" s="81">
        <f t="shared" si="0"/>
        <v>40</v>
      </c>
      <c r="J18" s="82">
        <f>I18*Абонамент!$B$2</f>
        <v>6</v>
      </c>
      <c r="K18" s="74">
        <f t="shared" si="1"/>
        <v>16.2</v>
      </c>
      <c r="L18" s="73">
        <f t="shared" si="2"/>
        <v>3.24</v>
      </c>
      <c r="M18" s="73">
        <f t="shared" si="3"/>
        <v>19.439999999999998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s="19" customFormat="1">
      <c r="A19" s="14">
        <v>827011</v>
      </c>
      <c r="B19" s="15" t="str">
        <f>VLOOKUP(A19,Справочен!$B$4:$F$22,5,0)</f>
        <v>Нели Стоянова Славова</v>
      </c>
      <c r="C19" s="15" t="str">
        <f>VLOOKUP(A19,Справочен!$B$4:$G$22,6,0)</f>
        <v>Център</v>
      </c>
      <c r="D19" s="15" t="str">
        <f>VLOOKUP(A19,Справочен!$B$4:$H$22,7,0)</f>
        <v>Дом</v>
      </c>
      <c r="E19" s="17">
        <v>1000</v>
      </c>
      <c r="F19" s="64">
        <v>43.5</v>
      </c>
      <c r="G19" s="18">
        <v>43371</v>
      </c>
      <c r="H19" s="16">
        <v>1208</v>
      </c>
      <c r="I19" s="81">
        <f t="shared" si="0"/>
        <v>208</v>
      </c>
      <c r="J19" s="82">
        <f>I19*Абонамент!$B$2</f>
        <v>31.2</v>
      </c>
      <c r="K19" s="74">
        <f t="shared" si="1"/>
        <v>74.7</v>
      </c>
      <c r="L19" s="73">
        <f t="shared" si="2"/>
        <v>14.940000000000001</v>
      </c>
      <c r="M19" s="73">
        <f t="shared" si="3"/>
        <v>89.64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s="19" customFormat="1">
      <c r="A20" s="14">
        <v>235568</v>
      </c>
      <c r="B20" s="15" t="str">
        <f>VLOOKUP(A20,Справочен!$B$4:$F$22,5,0)</f>
        <v>Нина Пеева Милева</v>
      </c>
      <c r="C20" s="15" t="str">
        <f>VLOOKUP(A20,Справочен!$B$4:$G$22,6,0)</f>
        <v>Левски</v>
      </c>
      <c r="D20" s="15" t="str">
        <f>VLOOKUP(A20,Справочен!$B$4:$H$22,7,0)</f>
        <v>Дом</v>
      </c>
      <c r="E20" s="17">
        <v>1200</v>
      </c>
      <c r="F20" s="64">
        <v>30.5</v>
      </c>
      <c r="G20" s="18">
        <v>43321</v>
      </c>
      <c r="H20" s="16">
        <v>1300</v>
      </c>
      <c r="I20" s="81">
        <f t="shared" si="0"/>
        <v>100</v>
      </c>
      <c r="J20" s="82">
        <f>I20*Абонамент!$B$2</f>
        <v>15</v>
      </c>
      <c r="K20" s="74">
        <f t="shared" si="1"/>
        <v>45.5</v>
      </c>
      <c r="L20" s="73">
        <f t="shared" si="2"/>
        <v>9.1</v>
      </c>
      <c r="M20" s="73">
        <f t="shared" si="3"/>
        <v>54.6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14">
        <v>235789</v>
      </c>
      <c r="B21" s="15" t="str">
        <f>VLOOKUP(A21,Справочен!$B$4:$F$22,5,0)</f>
        <v>Стефан Стоев Костов</v>
      </c>
      <c r="C21" s="15" t="str">
        <f>VLOOKUP(A21,Справочен!$B$4:$G$22,6,0)</f>
        <v>Чайка</v>
      </c>
      <c r="D21" s="15" t="str">
        <f>VLOOKUP(A21,Справочен!$B$4:$H$22,7,0)</f>
        <v>Фирма</v>
      </c>
      <c r="E21" s="17">
        <v>2200</v>
      </c>
      <c r="F21" s="64">
        <v>90</v>
      </c>
      <c r="G21" s="18">
        <v>43341</v>
      </c>
      <c r="H21" s="16">
        <v>2500</v>
      </c>
      <c r="I21" s="81">
        <f t="shared" si="0"/>
        <v>300</v>
      </c>
      <c r="J21" s="82">
        <f>I21*Абонамент!$B$2</f>
        <v>45</v>
      </c>
      <c r="K21" s="74">
        <f t="shared" si="1"/>
        <v>135</v>
      </c>
      <c r="L21" s="73">
        <f t="shared" si="2"/>
        <v>27</v>
      </c>
      <c r="M21" s="73">
        <f t="shared" si="3"/>
        <v>162</v>
      </c>
      <c r="N21" s="26"/>
      <c r="O21" s="26"/>
    </row>
    <row r="22" spans="1:31">
      <c r="A22" s="14">
        <v>238285</v>
      </c>
      <c r="B22" s="15" t="str">
        <f>VLOOKUP(A22,Справочен!$B$4:$F$22,5,0)</f>
        <v>Ина Димитрова Стоянова</v>
      </c>
      <c r="C22" s="15" t="str">
        <f>VLOOKUP(A22,Справочен!$B$4:$G$22,6,0)</f>
        <v>Чайка</v>
      </c>
      <c r="D22" s="15" t="str">
        <f>VLOOKUP(A22,Справочен!$B$4:$H$22,7,0)</f>
        <v>Фирма</v>
      </c>
      <c r="E22" s="17">
        <v>1020</v>
      </c>
      <c r="F22" s="64">
        <v>90</v>
      </c>
      <c r="G22" s="57">
        <v>43313</v>
      </c>
      <c r="H22" s="16">
        <v>1150</v>
      </c>
      <c r="I22" s="81">
        <f t="shared" si="0"/>
        <v>130</v>
      </c>
      <c r="J22" s="82">
        <f>I22*Абонамент!$B$2</f>
        <v>19.5</v>
      </c>
      <c r="K22" s="74">
        <f t="shared" si="1"/>
        <v>109.5</v>
      </c>
      <c r="L22" s="73">
        <f t="shared" si="2"/>
        <v>21.900000000000002</v>
      </c>
      <c r="M22" s="73">
        <f t="shared" si="3"/>
        <v>131.4</v>
      </c>
      <c r="N22" s="26"/>
      <c r="O22" s="26"/>
      <c r="P22" s="26"/>
      <c r="Q22" s="26"/>
      <c r="R22" s="26"/>
      <c r="S22" s="26"/>
    </row>
    <row r="23" spans="1:31" ht="12.75">
      <c r="A23" s="75"/>
      <c r="B23" s="22"/>
      <c r="C23" s="22"/>
      <c r="D23" s="22"/>
      <c r="E23" s="76"/>
      <c r="F23" s="77"/>
      <c r="G23" s="69"/>
      <c r="H23" s="23"/>
      <c r="I23" s="76"/>
      <c r="J23" s="78"/>
      <c r="K23" s="79"/>
      <c r="L23" s="80"/>
      <c r="M23" s="80"/>
      <c r="N23" s="26"/>
      <c r="O23" s="26"/>
      <c r="P23" s="26"/>
      <c r="Q23" s="26"/>
      <c r="R23" s="26"/>
      <c r="S23" s="26"/>
    </row>
    <row r="24" spans="1:31" s="3" customFormat="1"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71" t="s">
        <v>38</v>
      </c>
      <c r="M24" s="73">
        <f>SUM(M4:M22)</f>
        <v>1525.5000000000002</v>
      </c>
      <c r="N24" s="65"/>
      <c r="O24" s="65"/>
      <c r="P24" s="65"/>
      <c r="Q24" s="65"/>
      <c r="R24" s="65"/>
      <c r="S24" s="65"/>
    </row>
    <row r="25" spans="1:31" s="3" customFormat="1">
      <c r="B25" s="65"/>
      <c r="C25" s="83"/>
      <c r="D25" s="65"/>
      <c r="E25" s="65"/>
      <c r="F25" s="65"/>
      <c r="G25" s="65"/>
      <c r="H25" s="65"/>
      <c r="I25" s="65"/>
      <c r="J25" s="65"/>
      <c r="K25" s="65"/>
      <c r="L25" s="71" t="s">
        <v>39</v>
      </c>
      <c r="M25" s="73">
        <f>AVERAGE(M4:M22)</f>
        <v>80.289473684210535</v>
      </c>
      <c r="N25" s="65"/>
      <c r="O25" s="65"/>
      <c r="P25" s="65"/>
      <c r="Q25" s="65"/>
      <c r="R25" s="65"/>
      <c r="S25" s="65"/>
    </row>
    <row r="26" spans="1:31" s="3" customFormat="1">
      <c r="B26" s="65"/>
      <c r="C26" s="65"/>
      <c r="D26" s="65"/>
      <c r="E26" s="65"/>
      <c r="F26" s="65"/>
      <c r="G26" s="65"/>
      <c r="H26" s="66"/>
      <c r="I26" s="67"/>
      <c r="J26" s="65"/>
      <c r="K26" s="65"/>
      <c r="L26" s="71" t="s">
        <v>40</v>
      </c>
      <c r="M26" s="73">
        <f>MAX(M4:M22)</f>
        <v>170.4</v>
      </c>
      <c r="N26" s="65"/>
      <c r="O26" s="65"/>
      <c r="P26" s="65"/>
      <c r="Q26" s="65"/>
      <c r="R26" s="65"/>
      <c r="S26" s="65"/>
    </row>
    <row r="27" spans="1:31" s="3" customFormat="1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71" t="s">
        <v>45</v>
      </c>
      <c r="M27" s="73">
        <f>SUMIF($D$4:$D$22,"game зала",$M$4:$M$22)</f>
        <v>509.58000000000004</v>
      </c>
      <c r="N27" s="65"/>
      <c r="O27" s="65"/>
      <c r="P27" s="65"/>
      <c r="Q27" s="65"/>
      <c r="R27" s="65"/>
      <c r="S27" s="65"/>
    </row>
    <row r="28" spans="1:31" s="3" customFormat="1"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</row>
    <row r="29" spans="1:31" s="3" customFormat="1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</row>
    <row r="30" spans="1:31" s="3" customFormat="1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</row>
    <row r="31" spans="1:31" s="3" customFormat="1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</row>
    <row r="32" spans="1:31" s="3" customFormat="1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spans="2:19" s="3" customFormat="1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</row>
    <row r="34" spans="2:19" s="3" customFormat="1"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2:19" s="3" customFormat="1"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</row>
    <row r="36" spans="2:19" s="3" customFormat="1"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</row>
    <row r="37" spans="2:19" s="3" customFormat="1"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</row>
    <row r="38" spans="2:19" s="3" customFormat="1"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2:19" s="3" customFormat="1"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</row>
    <row r="40" spans="2:19" s="3" customFormat="1"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</row>
    <row r="41" spans="2:19" s="3" customFormat="1"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</row>
    <row r="42" spans="2:19" s="3" customFormat="1"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</row>
    <row r="43" spans="2:19" s="3" customFormat="1"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</row>
    <row r="44" spans="2:19" s="3" customFormat="1"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</row>
    <row r="45" spans="2:19" s="3" customFormat="1"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</row>
    <row r="46" spans="2:19" s="3" customFormat="1"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</row>
    <row r="47" spans="2:19" s="3" customFormat="1"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</row>
    <row r="48" spans="2:19" s="3" customFormat="1"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</row>
    <row r="49" spans="2:19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2:19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2:19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2:19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2:19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2:19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2:19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2:19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2:19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2:19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2:19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2:19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2:19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2:19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2:19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2:19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2:19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2:19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2:19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2:19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2:19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2:19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2:19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2:19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2:19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2:19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</row>
  </sheetData>
  <mergeCells count="1">
    <mergeCell ref="A1:M1"/>
  </mergeCells>
  <phoneticPr fontId="0" type="noConversion"/>
  <dataValidations count="1">
    <dataValidation type="textLength" operator="equal" allowBlank="1" showInputMessage="1" showErrorMessage="1" errorTitle="Грешка" error="Невалидна дължина" sqref="A4:A23">
      <formula1>6</formula1>
    </dataValidation>
  </dataValidations>
  <printOptions headings="1"/>
  <pageMargins left="0.15748031496062992" right="0.15748031496062992" top="0.19685039370078741" bottom="0.19685039370078741" header="0.51181102362204722" footer="0.19685039370078741"/>
  <pageSetup paperSize="9" scale="75" orientation="landscape" r:id="rId1"/>
  <headerFooter alignWithMargins="0">
    <oddFooter xml:space="preserve">&amp;CСтр.&amp;[1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zoomScaleNormal="100" workbookViewId="0">
      <selection activeCell="F4" sqref="F4"/>
    </sheetView>
  </sheetViews>
  <sheetFormatPr defaultColWidth="8" defaultRowHeight="12"/>
  <cols>
    <col min="1" max="1" width="8" style="2"/>
    <col min="2" max="2" width="7.375" style="2" bestFit="1" customWidth="1"/>
    <col min="3" max="3" width="11.625" style="2" customWidth="1"/>
    <col min="4" max="5" width="12.25" style="2" customWidth="1"/>
    <col min="6" max="6" width="22.125" style="2" customWidth="1"/>
    <col min="7" max="7" width="10" style="2" customWidth="1"/>
    <col min="8" max="8" width="8.875" style="2" bestFit="1" customWidth="1"/>
    <col min="9" max="10" width="8" style="2"/>
    <col min="11" max="11" width="10" style="2" bestFit="1" customWidth="1"/>
    <col min="12" max="16384" width="8" style="2"/>
  </cols>
  <sheetData>
    <row r="1" spans="1:59" s="32" customFormat="1">
      <c r="A1" s="38"/>
      <c r="B1" s="29" t="str">
        <f ca="1">"Клиенти към дата "&amp;TEXT(TODAY(),"dd:mm:yyyy год., dddd")</f>
        <v>Клиенти към дата 02:10:2018 год., вторник</v>
      </c>
      <c r="C1" s="29"/>
      <c r="D1" s="29"/>
      <c r="E1" s="29"/>
      <c r="F1" s="29"/>
      <c r="G1" s="29"/>
      <c r="H1" s="30"/>
      <c r="I1" s="30"/>
      <c r="J1" s="30"/>
      <c r="K1" s="30"/>
      <c r="L1" s="29"/>
      <c r="M1" s="31"/>
    </row>
    <row r="2" spans="1:59" s="32" customFormat="1">
      <c r="A2" s="27"/>
      <c r="B2" s="28"/>
      <c r="C2" s="28"/>
      <c r="D2" s="28"/>
      <c r="E2" s="28"/>
      <c r="F2" s="28"/>
      <c r="G2" s="29"/>
      <c r="H2" s="30"/>
      <c r="I2" s="30"/>
      <c r="J2" s="30"/>
      <c r="K2" s="30"/>
      <c r="L2" s="29"/>
      <c r="M2" s="31"/>
    </row>
    <row r="3" spans="1:59" s="37" customFormat="1" ht="24">
      <c r="A3" s="33"/>
      <c r="B3" s="58" t="s">
        <v>8</v>
      </c>
      <c r="C3" s="58" t="s">
        <v>13</v>
      </c>
      <c r="D3" s="58" t="s">
        <v>46</v>
      </c>
      <c r="E3" s="58" t="s">
        <v>47</v>
      </c>
      <c r="F3" s="58" t="s">
        <v>37</v>
      </c>
      <c r="G3" s="58" t="s">
        <v>1</v>
      </c>
      <c r="H3" s="58" t="s">
        <v>41</v>
      </c>
      <c r="I3" s="34"/>
      <c r="J3" s="35"/>
      <c r="K3" s="35"/>
      <c r="L3" s="36"/>
      <c r="M3" s="36"/>
    </row>
    <row r="4" spans="1:59">
      <c r="A4" s="38"/>
      <c r="B4" s="14">
        <v>231025</v>
      </c>
      <c r="C4" s="43" t="s">
        <v>48</v>
      </c>
      <c r="D4" s="43" t="s">
        <v>49</v>
      </c>
      <c r="E4" s="43" t="s">
        <v>50</v>
      </c>
      <c r="F4" s="43" t="str">
        <f>C4&amp;" "&amp;D4&amp;" "&amp;E4</f>
        <v>Векил Иванов Недялков</v>
      </c>
      <c r="G4" s="43" t="s">
        <v>5</v>
      </c>
      <c r="H4" s="39" t="s">
        <v>42</v>
      </c>
      <c r="J4" s="1"/>
      <c r="K4" s="39" t="s">
        <v>5</v>
      </c>
      <c r="L4" s="41"/>
      <c r="M4" s="42"/>
    </row>
    <row r="5" spans="1:59">
      <c r="A5" s="38"/>
      <c r="B5" s="14">
        <v>236567</v>
      </c>
      <c r="C5" s="43" t="s">
        <v>51</v>
      </c>
      <c r="D5" s="43" t="s">
        <v>52</v>
      </c>
      <c r="E5" s="43" t="s">
        <v>53</v>
      </c>
      <c r="F5" s="43" t="str">
        <f t="shared" ref="F5:F22" si="0">C5&amp;" "&amp;D5&amp;" "&amp;E5</f>
        <v>Георги Стефанов Дамянов</v>
      </c>
      <c r="G5" s="43" t="s">
        <v>5</v>
      </c>
      <c r="H5" s="39" t="s">
        <v>43</v>
      </c>
      <c r="J5" s="1"/>
      <c r="K5" s="44" t="s">
        <v>2</v>
      </c>
      <c r="L5" s="41"/>
      <c r="M5" s="42"/>
    </row>
    <row r="6" spans="1:59">
      <c r="A6" s="38"/>
      <c r="B6" s="14">
        <v>236789</v>
      </c>
      <c r="C6" s="43" t="s">
        <v>54</v>
      </c>
      <c r="D6" s="43" t="s">
        <v>55</v>
      </c>
      <c r="E6" s="43" t="s">
        <v>56</v>
      </c>
      <c r="F6" s="43" t="str">
        <f t="shared" si="0"/>
        <v>Стоянка Илиева Дечева</v>
      </c>
      <c r="G6" s="43" t="s">
        <v>2</v>
      </c>
      <c r="H6" s="39" t="s">
        <v>44</v>
      </c>
      <c r="J6" s="38"/>
      <c r="K6" s="39" t="s">
        <v>3</v>
      </c>
      <c r="L6" s="38"/>
      <c r="M6" s="38"/>
    </row>
    <row r="7" spans="1:59">
      <c r="A7" s="38"/>
      <c r="B7" s="14">
        <v>238543</v>
      </c>
      <c r="C7" s="43" t="s">
        <v>57</v>
      </c>
      <c r="D7" s="43" t="s">
        <v>58</v>
      </c>
      <c r="E7" s="43" t="s">
        <v>59</v>
      </c>
      <c r="F7" s="43" t="str">
        <f t="shared" si="0"/>
        <v>Илияна Василева Димитрова</v>
      </c>
      <c r="G7" s="39" t="s">
        <v>2</v>
      </c>
      <c r="H7" s="39" t="s">
        <v>44</v>
      </c>
      <c r="J7" s="45"/>
      <c r="K7" s="46" t="s">
        <v>4</v>
      </c>
      <c r="L7" s="41"/>
      <c r="M7" s="41"/>
    </row>
    <row r="8" spans="1:59">
      <c r="A8" s="38"/>
      <c r="B8" s="20">
        <v>651701</v>
      </c>
      <c r="C8" s="43" t="s">
        <v>60</v>
      </c>
      <c r="D8" s="43" t="s">
        <v>59</v>
      </c>
      <c r="E8" s="43" t="s">
        <v>61</v>
      </c>
      <c r="F8" s="43" t="str">
        <f t="shared" si="0"/>
        <v>Петя Димитрова Михайлова</v>
      </c>
      <c r="G8" s="43" t="s">
        <v>5</v>
      </c>
      <c r="H8" s="39" t="s">
        <v>44</v>
      </c>
      <c r="J8" s="38"/>
      <c r="K8" s="1"/>
      <c r="L8" s="47"/>
      <c r="M8" s="48"/>
    </row>
    <row r="9" spans="1:59">
      <c r="A9" s="38"/>
      <c r="B9" s="14">
        <v>652101</v>
      </c>
      <c r="C9" s="43" t="s">
        <v>62</v>
      </c>
      <c r="D9" s="43" t="s">
        <v>63</v>
      </c>
      <c r="E9" s="43" t="s">
        <v>64</v>
      </c>
      <c r="F9" s="43" t="str">
        <f t="shared" si="0"/>
        <v>Петър Петров Радев</v>
      </c>
      <c r="G9" s="43" t="s">
        <v>3</v>
      </c>
      <c r="H9" s="39" t="s">
        <v>43</v>
      </c>
    </row>
    <row r="10" spans="1:59" s="53" customFormat="1" ht="12.75" customHeight="1">
      <c r="A10" s="50"/>
      <c r="B10" s="14">
        <v>652501</v>
      </c>
      <c r="C10" s="43" t="s">
        <v>65</v>
      </c>
      <c r="D10" s="43" t="s">
        <v>66</v>
      </c>
      <c r="E10" s="43" t="s">
        <v>67</v>
      </c>
      <c r="F10" s="43" t="str">
        <f t="shared" si="0"/>
        <v>Сияна Петрова Данова</v>
      </c>
      <c r="G10" s="43" t="s">
        <v>4</v>
      </c>
      <c r="H10" s="39" t="s">
        <v>42</v>
      </c>
      <c r="J10" s="51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</row>
    <row r="11" spans="1:59">
      <c r="A11" s="38"/>
      <c r="B11" s="14">
        <v>652508</v>
      </c>
      <c r="C11" s="43" t="s">
        <v>68</v>
      </c>
      <c r="D11" s="43" t="s">
        <v>69</v>
      </c>
      <c r="E11" s="43" t="s">
        <v>70</v>
      </c>
      <c r="F11" s="43" t="str">
        <f t="shared" si="0"/>
        <v>Николай Колев Недев</v>
      </c>
      <c r="G11" s="43" t="s">
        <v>4</v>
      </c>
      <c r="H11" s="39" t="s">
        <v>43</v>
      </c>
      <c r="K11" s="2" t="s">
        <v>42</v>
      </c>
    </row>
    <row r="12" spans="1:59">
      <c r="A12" s="38"/>
      <c r="B12" s="20">
        <v>660301</v>
      </c>
      <c r="C12" s="43" t="s">
        <v>71</v>
      </c>
      <c r="D12" s="43" t="s">
        <v>72</v>
      </c>
      <c r="E12" s="43" t="s">
        <v>73</v>
      </c>
      <c r="F12" s="43" t="str">
        <f t="shared" si="0"/>
        <v>Стефка Радева Костова</v>
      </c>
      <c r="G12" s="43" t="s">
        <v>5</v>
      </c>
      <c r="H12" s="39" t="s">
        <v>43</v>
      </c>
      <c r="K12" s="2" t="s">
        <v>43</v>
      </c>
    </row>
    <row r="13" spans="1:59">
      <c r="A13" s="38"/>
      <c r="B13" s="20">
        <v>661815</v>
      </c>
      <c r="C13" s="43" t="s">
        <v>74</v>
      </c>
      <c r="D13" s="43" t="s">
        <v>75</v>
      </c>
      <c r="E13" s="43" t="s">
        <v>63</v>
      </c>
      <c r="F13" s="43" t="str">
        <f t="shared" si="0"/>
        <v>Михаил Михаилов Петров</v>
      </c>
      <c r="G13" s="43" t="s">
        <v>4</v>
      </c>
      <c r="H13" s="39" t="s">
        <v>42</v>
      </c>
      <c r="K13" s="2" t="s">
        <v>44</v>
      </c>
    </row>
    <row r="14" spans="1:59">
      <c r="A14" s="38"/>
      <c r="B14" s="14">
        <v>666925</v>
      </c>
      <c r="C14" s="43" t="s">
        <v>76</v>
      </c>
      <c r="D14" s="43" t="s">
        <v>77</v>
      </c>
      <c r="E14" s="43" t="s">
        <v>78</v>
      </c>
      <c r="F14" s="43" t="str">
        <f t="shared" si="0"/>
        <v>Генчо Георгиев Киров</v>
      </c>
      <c r="G14" s="43" t="s">
        <v>4</v>
      </c>
      <c r="H14" s="39" t="s">
        <v>42</v>
      </c>
    </row>
    <row r="15" spans="1:59">
      <c r="A15" s="38"/>
      <c r="B15" s="14">
        <v>822453</v>
      </c>
      <c r="C15" s="43" t="s">
        <v>79</v>
      </c>
      <c r="D15" s="43" t="s">
        <v>80</v>
      </c>
      <c r="E15" s="43" t="s">
        <v>81</v>
      </c>
      <c r="F15" s="43" t="str">
        <f t="shared" si="0"/>
        <v>Николина Парушева Костадинова</v>
      </c>
      <c r="G15" s="43" t="s">
        <v>4</v>
      </c>
      <c r="H15" s="39" t="s">
        <v>42</v>
      </c>
    </row>
    <row r="16" spans="1:59">
      <c r="A16" s="38"/>
      <c r="B16" s="14">
        <v>826234</v>
      </c>
      <c r="C16" s="43" t="s">
        <v>82</v>
      </c>
      <c r="D16" s="43" t="s">
        <v>83</v>
      </c>
      <c r="E16" s="43" t="s">
        <v>84</v>
      </c>
      <c r="F16" s="43" t="str">
        <f t="shared" si="0"/>
        <v>Аспарух Николов Димов</v>
      </c>
      <c r="G16" s="43" t="s">
        <v>4</v>
      </c>
      <c r="H16" s="39" t="s">
        <v>42</v>
      </c>
    </row>
    <row r="17" spans="1:8">
      <c r="A17" s="38"/>
      <c r="B17" s="14">
        <v>826345</v>
      </c>
      <c r="C17" s="43" t="s">
        <v>85</v>
      </c>
      <c r="D17" s="43" t="s">
        <v>86</v>
      </c>
      <c r="E17" s="43" t="s">
        <v>87</v>
      </c>
      <c r="F17" s="43" t="str">
        <f t="shared" si="0"/>
        <v>Добри Василев Стаменов</v>
      </c>
      <c r="G17" s="43" t="s">
        <v>5</v>
      </c>
      <c r="H17" s="39" t="s">
        <v>43</v>
      </c>
    </row>
    <row r="18" spans="1:8">
      <c r="A18" s="38"/>
      <c r="B18" s="14">
        <v>826678</v>
      </c>
      <c r="C18" s="43" t="s">
        <v>68</v>
      </c>
      <c r="D18" s="43" t="s">
        <v>52</v>
      </c>
      <c r="E18" s="43" t="s">
        <v>88</v>
      </c>
      <c r="F18" s="43" t="str">
        <f t="shared" si="0"/>
        <v>Николай Стефанов Чакъров</v>
      </c>
      <c r="G18" s="43" t="s">
        <v>5</v>
      </c>
      <c r="H18" s="39" t="s">
        <v>43</v>
      </c>
    </row>
    <row r="19" spans="1:8">
      <c r="A19" s="38"/>
      <c r="B19" s="14">
        <v>827011</v>
      </c>
      <c r="C19" s="43" t="s">
        <v>89</v>
      </c>
      <c r="D19" s="43" t="s">
        <v>90</v>
      </c>
      <c r="E19" s="43" t="s">
        <v>91</v>
      </c>
      <c r="F19" s="43" t="str">
        <f t="shared" si="0"/>
        <v>Нели Стоянова Славова</v>
      </c>
      <c r="G19" s="43" t="s">
        <v>3</v>
      </c>
      <c r="H19" s="39" t="s">
        <v>43</v>
      </c>
    </row>
    <row r="20" spans="1:8" ht="12.75">
      <c r="A20" s="49"/>
      <c r="B20" s="68">
        <v>235568</v>
      </c>
      <c r="C20" s="43" t="s">
        <v>92</v>
      </c>
      <c r="D20" s="43" t="s">
        <v>93</v>
      </c>
      <c r="E20" s="43" t="s">
        <v>94</v>
      </c>
      <c r="F20" s="43" t="str">
        <f t="shared" si="0"/>
        <v>Нина Пеева Милева</v>
      </c>
      <c r="G20" s="85" t="s">
        <v>5</v>
      </c>
      <c r="H20" s="39" t="s">
        <v>43</v>
      </c>
    </row>
    <row r="21" spans="1:8" ht="12.75">
      <c r="A21" s="49"/>
      <c r="B21" s="68">
        <v>235789</v>
      </c>
      <c r="C21" s="43" t="s">
        <v>95</v>
      </c>
      <c r="D21" s="43" t="s">
        <v>96</v>
      </c>
      <c r="E21" s="43" t="s">
        <v>97</v>
      </c>
      <c r="F21" s="43" t="str">
        <f t="shared" si="0"/>
        <v>Стефан Стоев Костов</v>
      </c>
      <c r="G21" s="85" t="s">
        <v>2</v>
      </c>
      <c r="H21" s="39" t="s">
        <v>44</v>
      </c>
    </row>
    <row r="22" spans="1:8" ht="12.75">
      <c r="A22" s="49"/>
      <c r="B22" s="68">
        <v>238285</v>
      </c>
      <c r="C22" s="43" t="s">
        <v>98</v>
      </c>
      <c r="D22" s="43" t="s">
        <v>59</v>
      </c>
      <c r="E22" s="43" t="s">
        <v>90</v>
      </c>
      <c r="F22" s="43" t="str">
        <f t="shared" si="0"/>
        <v>Ина Димитрова Стоянова</v>
      </c>
      <c r="G22" s="85" t="s">
        <v>2</v>
      </c>
      <c r="H22" s="39" t="s">
        <v>44</v>
      </c>
    </row>
  </sheetData>
  <phoneticPr fontId="0" type="noConversion"/>
  <printOptions horizontalCentered="1" heading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&amp;A</oddHeader>
    <oddFooter>&amp;CСтр.&amp;[3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"/>
    </sheetView>
  </sheetViews>
  <sheetFormatPr defaultRowHeight="12"/>
  <cols>
    <col min="1" max="1" width="6.625" style="3" bestFit="1" customWidth="1"/>
    <col min="2" max="2" width="11.375" style="3" customWidth="1"/>
    <col min="3" max="4" width="9.875" style="3" customWidth="1"/>
    <col min="5" max="5" width="9.875" style="3" bestFit="1" customWidth="1"/>
    <col min="6" max="16384" width="9" style="3"/>
  </cols>
  <sheetData>
    <row r="1" spans="1:5" ht="24">
      <c r="A1" s="54"/>
      <c r="B1" s="58" t="s">
        <v>6</v>
      </c>
      <c r="D1" s="55"/>
      <c r="E1" s="55"/>
    </row>
    <row r="2" spans="1:5">
      <c r="A2" s="54"/>
      <c r="B2" s="84">
        <v>0.15</v>
      </c>
      <c r="D2" s="55"/>
      <c r="E2" s="55"/>
    </row>
    <row r="3" spans="1:5">
      <c r="D3" s="59"/>
      <c r="E3" s="59"/>
    </row>
    <row r="4" spans="1:5">
      <c r="D4" s="40"/>
      <c r="E4" s="69"/>
    </row>
    <row r="5" spans="1:5">
      <c r="D5" s="40"/>
      <c r="E5" s="55"/>
    </row>
    <row r="6" spans="1:5">
      <c r="D6" s="40"/>
      <c r="E6" s="55"/>
    </row>
    <row r="7" spans="1:5">
      <c r="D7" s="55"/>
      <c r="E7" s="55"/>
    </row>
    <row r="8" spans="1:5">
      <c r="D8" s="55"/>
      <c r="E8" s="55"/>
    </row>
    <row r="9" spans="1:5">
      <c r="D9" s="55"/>
      <c r="E9" s="55"/>
    </row>
    <row r="10" spans="1:5">
      <c r="D10" s="55"/>
      <c r="E10" s="55"/>
    </row>
    <row r="11" spans="1:5">
      <c r="D11" s="55"/>
      <c r="E11" s="55"/>
    </row>
    <row r="12" spans="1:5">
      <c r="B12" s="59"/>
      <c r="D12" s="55"/>
      <c r="E12" s="55"/>
    </row>
    <row r="13" spans="1:5">
      <c r="B13" s="70"/>
      <c r="D13" s="55"/>
      <c r="E13" s="55"/>
    </row>
    <row r="14" spans="1:5">
      <c r="D14" s="55"/>
      <c r="E14" s="55"/>
    </row>
    <row r="15" spans="1:5">
      <c r="D15" s="55"/>
      <c r="E15" s="55"/>
    </row>
    <row r="16" spans="1:5">
      <c r="D16" s="55"/>
      <c r="E16" s="55"/>
    </row>
    <row r="17" spans="1:5">
      <c r="D17" s="55"/>
      <c r="E17" s="55"/>
    </row>
    <row r="18" spans="1:5">
      <c r="D18" s="55"/>
      <c r="E18" s="55"/>
    </row>
    <row r="19" spans="1:5"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workbookViewId="0">
      <selection activeCell="G21" sqref="G21"/>
    </sheetView>
  </sheetViews>
  <sheetFormatPr defaultRowHeight="12"/>
  <cols>
    <col min="1" max="1" width="7.375" style="25" bestFit="1" customWidth="1"/>
    <col min="2" max="2" width="25.5" style="25" bestFit="1" customWidth="1"/>
    <col min="3" max="3" width="10" style="25" bestFit="1" customWidth="1"/>
    <col min="4" max="4" width="10" style="25" customWidth="1"/>
    <col min="5" max="5" width="10.125" style="25" bestFit="1" customWidth="1"/>
    <col min="6" max="6" width="7.625" style="25" bestFit="1" customWidth="1"/>
    <col min="7" max="7" width="8.625" style="25" bestFit="1" customWidth="1"/>
    <col min="8" max="8" width="10.125" style="25" bestFit="1" customWidth="1"/>
    <col min="9" max="9" width="7.75" style="25" customWidth="1"/>
    <col min="10" max="10" width="10.875" style="25" bestFit="1" customWidth="1"/>
    <col min="11" max="11" width="10.875" style="25" customWidth="1"/>
    <col min="12" max="12" width="7.75" style="25" customWidth="1"/>
    <col min="13" max="13" width="8.75" style="25" bestFit="1" customWidth="1"/>
    <col min="14" max="16384" width="9" style="25"/>
  </cols>
  <sheetData>
    <row r="1" spans="1:31" s="5" customFormat="1">
      <c r="A1" s="72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31" s="12" customFormat="1">
      <c r="A2" s="6"/>
      <c r="B2" s="7"/>
      <c r="C2" s="7"/>
      <c r="D2" s="7"/>
      <c r="E2" s="9"/>
      <c r="F2" s="9"/>
      <c r="G2" s="9"/>
      <c r="H2" s="8"/>
      <c r="I2" s="7"/>
      <c r="J2" s="8"/>
      <c r="K2" s="8"/>
      <c r="L2" s="10"/>
      <c r="M2" s="10"/>
      <c r="N2" s="11"/>
      <c r="O2" s="11"/>
      <c r="P2" s="11"/>
      <c r="Q2" s="11"/>
      <c r="R2" s="11"/>
      <c r="S2" s="11"/>
    </row>
    <row r="3" spans="1:31" s="12" customFormat="1" ht="24">
      <c r="A3" s="13" t="s">
        <v>8</v>
      </c>
      <c r="B3" s="13" t="s">
        <v>37</v>
      </c>
      <c r="C3" s="58" t="s">
        <v>1</v>
      </c>
      <c r="D3" s="58" t="s">
        <v>41</v>
      </c>
      <c r="E3" s="13" t="s">
        <v>11</v>
      </c>
      <c r="F3" s="13" t="s">
        <v>9</v>
      </c>
      <c r="G3" s="13" t="s">
        <v>12</v>
      </c>
      <c r="H3" s="13" t="s">
        <v>10</v>
      </c>
      <c r="I3" s="13" t="s">
        <v>7</v>
      </c>
      <c r="J3" s="13" t="s">
        <v>16</v>
      </c>
      <c r="K3" s="13" t="s">
        <v>17</v>
      </c>
      <c r="L3" s="13" t="s">
        <v>0</v>
      </c>
      <c r="M3" s="13" t="s">
        <v>14</v>
      </c>
      <c r="N3" s="11"/>
      <c r="O3" s="11"/>
      <c r="P3" s="11"/>
      <c r="Q3" s="11"/>
      <c r="R3" s="11"/>
      <c r="S3" s="11"/>
    </row>
    <row r="4" spans="1:31" s="19" customFormat="1">
      <c r="A4" s="14">
        <v>231025</v>
      </c>
      <c r="B4" s="15" t="s">
        <v>18</v>
      </c>
      <c r="C4" s="15" t="s">
        <v>5</v>
      </c>
      <c r="D4" s="15" t="s">
        <v>42</v>
      </c>
      <c r="E4" s="17">
        <v>1000</v>
      </c>
      <c r="F4" s="64">
        <v>45.5</v>
      </c>
      <c r="G4" s="18">
        <v>43313</v>
      </c>
      <c r="H4" s="16">
        <v>1080</v>
      </c>
      <c r="I4" s="17">
        <v>80</v>
      </c>
      <c r="J4" s="60">
        <v>12</v>
      </c>
      <c r="K4" s="60">
        <v>57.5</v>
      </c>
      <c r="L4" s="61">
        <v>11.5</v>
      </c>
      <c r="M4" s="64">
        <v>69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s="19" customFormat="1">
      <c r="A5" s="14">
        <v>236567</v>
      </c>
      <c r="B5" s="15" t="s">
        <v>19</v>
      </c>
      <c r="C5" s="15" t="s">
        <v>5</v>
      </c>
      <c r="D5" s="15" t="s">
        <v>43</v>
      </c>
      <c r="E5" s="17">
        <v>250</v>
      </c>
      <c r="F5" s="64">
        <v>10.199999999999999</v>
      </c>
      <c r="G5" s="18">
        <v>43372</v>
      </c>
      <c r="H5" s="16">
        <v>255</v>
      </c>
      <c r="I5" s="17">
        <v>5</v>
      </c>
      <c r="J5" s="60">
        <v>0.75</v>
      </c>
      <c r="K5" s="60">
        <v>10.95</v>
      </c>
      <c r="L5" s="61">
        <v>2.19</v>
      </c>
      <c r="M5" s="64">
        <v>13.139999999999999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s="19" customFormat="1">
      <c r="A6" s="14">
        <v>236789</v>
      </c>
      <c r="B6" s="15" t="s">
        <v>20</v>
      </c>
      <c r="C6" s="15" t="s">
        <v>2</v>
      </c>
      <c r="D6" s="15" t="s">
        <v>44</v>
      </c>
      <c r="E6" s="17">
        <v>5000</v>
      </c>
      <c r="F6" s="64">
        <v>115</v>
      </c>
      <c r="G6" s="18">
        <v>43313</v>
      </c>
      <c r="H6" s="16">
        <v>5079</v>
      </c>
      <c r="I6" s="17">
        <v>79</v>
      </c>
      <c r="J6" s="60">
        <v>11.85</v>
      </c>
      <c r="K6" s="60">
        <v>126.85</v>
      </c>
      <c r="L6" s="61">
        <v>25.37</v>
      </c>
      <c r="M6" s="64">
        <v>152.22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19" customFormat="1">
      <c r="A7" s="14">
        <v>238543</v>
      </c>
      <c r="B7" s="15" t="s">
        <v>21</v>
      </c>
      <c r="C7" s="15" t="s">
        <v>2</v>
      </c>
      <c r="D7" s="15" t="s">
        <v>44</v>
      </c>
      <c r="E7" s="17">
        <v>5000</v>
      </c>
      <c r="F7" s="64">
        <v>112</v>
      </c>
      <c r="G7" s="18">
        <v>43314</v>
      </c>
      <c r="H7" s="16">
        <v>5200</v>
      </c>
      <c r="I7" s="17">
        <v>200</v>
      </c>
      <c r="J7" s="60">
        <v>30</v>
      </c>
      <c r="K7" s="60">
        <v>142</v>
      </c>
      <c r="L7" s="61">
        <v>28.400000000000002</v>
      </c>
      <c r="M7" s="64">
        <v>170.4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s="19" customFormat="1">
      <c r="A8" s="20">
        <v>651701</v>
      </c>
      <c r="B8" s="15" t="s">
        <v>22</v>
      </c>
      <c r="C8" s="15" t="s">
        <v>5</v>
      </c>
      <c r="D8" s="15" t="s">
        <v>44</v>
      </c>
      <c r="E8" s="17">
        <v>2000</v>
      </c>
      <c r="F8" s="64">
        <v>90</v>
      </c>
      <c r="G8" s="18">
        <v>43368</v>
      </c>
      <c r="H8" s="16">
        <v>1800</v>
      </c>
      <c r="I8" s="17">
        <v>0</v>
      </c>
      <c r="J8" s="60">
        <v>0</v>
      </c>
      <c r="K8" s="60">
        <v>90</v>
      </c>
      <c r="L8" s="61">
        <v>18</v>
      </c>
      <c r="M8" s="64">
        <v>108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s="19" customFormat="1">
      <c r="A9" s="14">
        <v>652101</v>
      </c>
      <c r="B9" s="15" t="s">
        <v>23</v>
      </c>
      <c r="C9" s="15" t="s">
        <v>3</v>
      </c>
      <c r="D9" s="15" t="s">
        <v>43</v>
      </c>
      <c r="E9" s="17">
        <v>250</v>
      </c>
      <c r="F9" s="64">
        <v>10.199999999999999</v>
      </c>
      <c r="G9" s="18" t="s">
        <v>99</v>
      </c>
      <c r="H9" s="16">
        <v>240</v>
      </c>
      <c r="I9" s="17">
        <v>0</v>
      </c>
      <c r="J9" s="60">
        <v>0</v>
      </c>
      <c r="K9" s="60">
        <v>10.199999999999999</v>
      </c>
      <c r="L9" s="61">
        <v>2.04</v>
      </c>
      <c r="M9" s="64">
        <v>12.239999999999998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s="19" customFormat="1">
      <c r="A10" s="14">
        <v>652501</v>
      </c>
      <c r="B10" s="15" t="s">
        <v>24</v>
      </c>
      <c r="C10" s="15" t="s">
        <v>4</v>
      </c>
      <c r="D10" s="15" t="s">
        <v>42</v>
      </c>
      <c r="E10" s="17">
        <v>1000</v>
      </c>
      <c r="F10" s="64">
        <v>50.5</v>
      </c>
      <c r="G10" s="18">
        <v>43317</v>
      </c>
      <c r="H10" s="16">
        <v>1200</v>
      </c>
      <c r="I10" s="17">
        <v>200</v>
      </c>
      <c r="J10" s="60">
        <v>30</v>
      </c>
      <c r="K10" s="60">
        <v>80.5</v>
      </c>
      <c r="L10" s="61">
        <v>16.100000000000001</v>
      </c>
      <c r="M10" s="64">
        <v>96.6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s="19" customFormat="1">
      <c r="A11" s="14">
        <v>652508</v>
      </c>
      <c r="B11" s="15" t="s">
        <v>25</v>
      </c>
      <c r="C11" s="15" t="s">
        <v>4</v>
      </c>
      <c r="D11" s="15" t="s">
        <v>43</v>
      </c>
      <c r="E11" s="17">
        <v>1000</v>
      </c>
      <c r="F11" s="64">
        <v>38.5</v>
      </c>
      <c r="G11" s="18">
        <v>43371</v>
      </c>
      <c r="H11" s="16">
        <v>750</v>
      </c>
      <c r="I11" s="17">
        <v>0</v>
      </c>
      <c r="J11" s="60">
        <v>0</v>
      </c>
      <c r="K11" s="60">
        <v>38.5</v>
      </c>
      <c r="L11" s="61">
        <v>7.7</v>
      </c>
      <c r="M11" s="64">
        <v>46.2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s="19" customFormat="1">
      <c r="A12" s="20">
        <v>660301</v>
      </c>
      <c r="B12" s="15" t="s">
        <v>26</v>
      </c>
      <c r="C12" s="15" t="s">
        <v>5</v>
      </c>
      <c r="D12" s="15" t="s">
        <v>43</v>
      </c>
      <c r="E12" s="17">
        <v>600</v>
      </c>
      <c r="F12" s="64">
        <v>25.5</v>
      </c>
      <c r="G12" s="18">
        <v>43371</v>
      </c>
      <c r="H12" s="16">
        <v>550</v>
      </c>
      <c r="I12" s="17">
        <v>0</v>
      </c>
      <c r="J12" s="60">
        <v>0</v>
      </c>
      <c r="K12" s="60">
        <v>25.5</v>
      </c>
      <c r="L12" s="61">
        <v>5.1000000000000005</v>
      </c>
      <c r="M12" s="64">
        <v>30.6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s="19" customFormat="1">
      <c r="A13" s="20">
        <v>661815</v>
      </c>
      <c r="B13" s="15" t="s">
        <v>27</v>
      </c>
      <c r="C13" s="15" t="s">
        <v>4</v>
      </c>
      <c r="D13" s="15" t="s">
        <v>42</v>
      </c>
      <c r="E13" s="17">
        <v>2000</v>
      </c>
      <c r="F13" s="64">
        <v>77</v>
      </c>
      <c r="G13" s="18">
        <v>43371</v>
      </c>
      <c r="H13" s="16">
        <v>1990</v>
      </c>
      <c r="I13" s="17">
        <v>0</v>
      </c>
      <c r="J13" s="60">
        <v>0</v>
      </c>
      <c r="K13" s="60">
        <v>77</v>
      </c>
      <c r="L13" s="61">
        <v>15.4</v>
      </c>
      <c r="M13" s="64">
        <v>92.4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s="19" customFormat="1">
      <c r="A14" s="14">
        <v>666925</v>
      </c>
      <c r="B14" s="15" t="s">
        <v>28</v>
      </c>
      <c r="C14" s="15" t="s">
        <v>4</v>
      </c>
      <c r="D14" s="15" t="s">
        <v>42</v>
      </c>
      <c r="E14" s="17">
        <v>2000</v>
      </c>
      <c r="F14" s="64">
        <v>77</v>
      </c>
      <c r="G14" s="18">
        <v>43373</v>
      </c>
      <c r="H14" s="16">
        <v>1800</v>
      </c>
      <c r="I14" s="17">
        <v>0</v>
      </c>
      <c r="J14" s="60">
        <v>0</v>
      </c>
      <c r="K14" s="60">
        <v>77</v>
      </c>
      <c r="L14" s="61">
        <v>15.4</v>
      </c>
      <c r="M14" s="64">
        <v>92.4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s="19" customFormat="1">
      <c r="A15" s="14">
        <v>822453</v>
      </c>
      <c r="B15" s="15" t="s">
        <v>29</v>
      </c>
      <c r="C15" s="15" t="s">
        <v>4</v>
      </c>
      <c r="D15" s="15" t="s">
        <v>42</v>
      </c>
      <c r="E15" s="17">
        <v>5000</v>
      </c>
      <c r="F15" s="64">
        <v>87</v>
      </c>
      <c r="G15" s="18">
        <v>43321</v>
      </c>
      <c r="H15" s="16">
        <v>5001</v>
      </c>
      <c r="I15" s="17">
        <v>1</v>
      </c>
      <c r="J15" s="60">
        <v>0.15</v>
      </c>
      <c r="K15" s="60">
        <v>87.15</v>
      </c>
      <c r="L15" s="61">
        <v>17.430000000000003</v>
      </c>
      <c r="M15" s="64">
        <v>104.58000000000001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s="19" customFormat="1">
      <c r="A16" s="14">
        <v>826234</v>
      </c>
      <c r="B16" s="15" t="s">
        <v>30</v>
      </c>
      <c r="C16" s="15" t="s">
        <v>4</v>
      </c>
      <c r="D16" s="15" t="s">
        <v>42</v>
      </c>
      <c r="E16" s="17">
        <v>1000</v>
      </c>
      <c r="F16" s="64">
        <v>45.5</v>
      </c>
      <c r="G16" s="18">
        <v>43314</v>
      </c>
      <c r="H16" s="16">
        <v>920</v>
      </c>
      <c r="I16" s="17">
        <v>0</v>
      </c>
      <c r="J16" s="60">
        <v>0</v>
      </c>
      <c r="K16" s="60">
        <v>45.5</v>
      </c>
      <c r="L16" s="61">
        <v>9.1</v>
      </c>
      <c r="M16" s="64">
        <v>54.6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s="19" customFormat="1">
      <c r="A17" s="14">
        <v>826345</v>
      </c>
      <c r="B17" s="15" t="s">
        <v>31</v>
      </c>
      <c r="C17" s="15" t="s">
        <v>5</v>
      </c>
      <c r="D17" s="15" t="s">
        <v>43</v>
      </c>
      <c r="E17" s="17">
        <v>600</v>
      </c>
      <c r="F17" s="64">
        <v>20.5</v>
      </c>
      <c r="G17" s="18">
        <v>43372</v>
      </c>
      <c r="H17" s="16">
        <v>608</v>
      </c>
      <c r="I17" s="17">
        <v>8</v>
      </c>
      <c r="J17" s="60">
        <v>1.2</v>
      </c>
      <c r="K17" s="60">
        <v>21.7</v>
      </c>
      <c r="L17" s="61">
        <v>4.34</v>
      </c>
      <c r="M17" s="64">
        <v>26.04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s="19" customFormat="1">
      <c r="A18" s="14">
        <v>826678</v>
      </c>
      <c r="B18" s="15" t="s">
        <v>32</v>
      </c>
      <c r="C18" s="15" t="s">
        <v>5</v>
      </c>
      <c r="D18" s="15" t="s">
        <v>43</v>
      </c>
      <c r="E18" s="17">
        <v>250</v>
      </c>
      <c r="F18" s="64">
        <v>10.199999999999999</v>
      </c>
      <c r="G18" s="18">
        <v>43456</v>
      </c>
      <c r="H18" s="16">
        <v>290</v>
      </c>
      <c r="I18" s="17">
        <v>40</v>
      </c>
      <c r="J18" s="60">
        <v>6</v>
      </c>
      <c r="K18" s="60">
        <v>16.2</v>
      </c>
      <c r="L18" s="61">
        <v>3.24</v>
      </c>
      <c r="M18" s="64">
        <v>19.439999999999998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s="19" customFormat="1">
      <c r="A19" s="14">
        <v>827011</v>
      </c>
      <c r="B19" s="15" t="s">
        <v>33</v>
      </c>
      <c r="C19" s="15" t="s">
        <v>3</v>
      </c>
      <c r="D19" s="15" t="s">
        <v>43</v>
      </c>
      <c r="E19" s="17">
        <v>1000</v>
      </c>
      <c r="F19" s="64">
        <v>43.5</v>
      </c>
      <c r="G19" s="18">
        <v>43371</v>
      </c>
      <c r="H19" s="16">
        <v>1208</v>
      </c>
      <c r="I19" s="17">
        <v>208</v>
      </c>
      <c r="J19" s="60">
        <v>31.2</v>
      </c>
      <c r="K19" s="60">
        <v>74.7</v>
      </c>
      <c r="L19" s="61">
        <v>14.940000000000001</v>
      </c>
      <c r="M19" s="64">
        <v>89.64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s="19" customFormat="1" ht="12.75">
      <c r="A20" s="62">
        <v>235568</v>
      </c>
      <c r="B20" s="15" t="s">
        <v>34</v>
      </c>
      <c r="C20" s="15" t="s">
        <v>5</v>
      </c>
      <c r="D20" s="15" t="s">
        <v>43</v>
      </c>
      <c r="E20" s="17">
        <v>1200</v>
      </c>
      <c r="F20" s="64">
        <v>30.5</v>
      </c>
      <c r="G20" s="18">
        <v>43321</v>
      </c>
      <c r="H20" s="16">
        <v>1300</v>
      </c>
      <c r="I20" s="16">
        <v>100</v>
      </c>
      <c r="J20" s="60">
        <v>15</v>
      </c>
      <c r="K20" s="60">
        <v>45.5</v>
      </c>
      <c r="L20" s="61">
        <v>9.1</v>
      </c>
      <c r="M20" s="64">
        <v>54.6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2.75">
      <c r="A21" s="62">
        <v>235789</v>
      </c>
      <c r="B21" s="15" t="s">
        <v>35</v>
      </c>
      <c r="C21" s="15" t="s">
        <v>2</v>
      </c>
      <c r="D21" s="15" t="s">
        <v>44</v>
      </c>
      <c r="E21" s="17">
        <v>2200</v>
      </c>
      <c r="F21" s="64">
        <v>90</v>
      </c>
      <c r="G21" s="18">
        <v>43341</v>
      </c>
      <c r="H21" s="16">
        <v>2500</v>
      </c>
      <c r="I21" s="16">
        <v>300</v>
      </c>
      <c r="J21" s="60">
        <v>45</v>
      </c>
      <c r="K21" s="60">
        <v>135</v>
      </c>
      <c r="L21" s="61">
        <v>27</v>
      </c>
      <c r="M21" s="64">
        <v>162</v>
      </c>
      <c r="N21" s="26"/>
      <c r="O21" s="26"/>
    </row>
    <row r="22" spans="1:31" ht="12.75">
      <c r="A22" s="62">
        <v>238285</v>
      </c>
      <c r="B22" s="15" t="s">
        <v>36</v>
      </c>
      <c r="C22" s="15" t="s">
        <v>2</v>
      </c>
      <c r="D22" s="15" t="s">
        <v>44</v>
      </c>
      <c r="E22" s="17">
        <v>1020</v>
      </c>
      <c r="F22" s="64">
        <v>90</v>
      </c>
      <c r="G22" s="57">
        <v>43313</v>
      </c>
      <c r="H22" s="16">
        <v>1150</v>
      </c>
      <c r="I22" s="56">
        <v>130</v>
      </c>
      <c r="J22" s="60">
        <v>19.5</v>
      </c>
      <c r="K22" s="60">
        <v>109.5</v>
      </c>
      <c r="L22" s="61">
        <v>21.900000000000002</v>
      </c>
      <c r="M22" s="64">
        <v>131.4</v>
      </c>
      <c r="N22" s="26"/>
      <c r="O22" s="26"/>
      <c r="P22" s="26"/>
      <c r="Q22" s="26"/>
      <c r="R22" s="26"/>
      <c r="S22" s="26"/>
    </row>
    <row r="23" spans="1:31" s="3" customFormat="1">
      <c r="A23" s="21"/>
      <c r="B23" s="22"/>
      <c r="C23" s="22"/>
      <c r="D23" s="22"/>
      <c r="E23" s="24"/>
      <c r="F23" s="24"/>
      <c r="G23" s="24"/>
      <c r="H23" s="23"/>
      <c r="I23" s="23"/>
      <c r="J23" s="24"/>
      <c r="K23" s="24"/>
      <c r="L23" s="24"/>
      <c r="M23" s="24"/>
      <c r="N23" s="65"/>
      <c r="O23" s="65"/>
      <c r="P23" s="65"/>
      <c r="Q23" s="65"/>
      <c r="R23" s="65"/>
      <c r="S23" s="65"/>
    </row>
    <row r="24" spans="1:31" s="3" customFormat="1"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</row>
    <row r="25" spans="1:31" s="3" customFormat="1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</row>
    <row r="26" spans="1:31" s="3" customFormat="1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spans="1:31" s="3" customFormat="1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</row>
    <row r="28" spans="1:31" s="3" customFormat="1"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</row>
    <row r="29" spans="1:31" s="3" customFormat="1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</row>
    <row r="30" spans="1:31" s="3" customFormat="1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</row>
    <row r="31" spans="1:31" s="3" customFormat="1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</row>
    <row r="32" spans="1:31" s="3" customFormat="1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spans="2:19" s="3" customFormat="1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</row>
    <row r="34" spans="2:19" s="3" customFormat="1"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2:19" s="3" customFormat="1"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</row>
    <row r="36" spans="2:19" s="3" customFormat="1"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</row>
    <row r="37" spans="2:19" s="3" customFormat="1"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</row>
    <row r="38" spans="2:19" s="3" customFormat="1"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2:19" s="3" customFormat="1"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</row>
    <row r="40" spans="2:19" s="3" customFormat="1"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</row>
    <row r="41" spans="2:19" s="3" customFormat="1"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</row>
    <row r="42" spans="2:19" s="3" customFormat="1"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</row>
    <row r="43" spans="2:19" s="3" customFormat="1"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</row>
    <row r="44" spans="2:19" s="3" customFormat="1"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</row>
    <row r="45" spans="2:19" s="3" customFormat="1"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</row>
    <row r="46" spans="2:19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2:19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2:19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2:19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2:19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2:19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2:19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2:19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2:19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2:19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2:19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2:19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2:19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2:19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2:19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2:19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2:19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2:19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2:19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2:19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2:19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2:19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2:19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2:19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2:19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2:19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Основен</vt:lpstr>
      <vt:lpstr>Справочен</vt:lpstr>
      <vt:lpstr>Абонамент</vt:lpstr>
      <vt:lpstr>База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Todoranova</cp:lastModifiedBy>
  <cp:lastPrinted>2004-01-09T15:56:13Z</cp:lastPrinted>
  <dcterms:created xsi:type="dcterms:W3CDTF">1999-03-23T11:40:03Z</dcterms:created>
  <dcterms:modified xsi:type="dcterms:W3CDTF">2018-10-02T19:28:18Z</dcterms:modified>
</cp:coreProperties>
</file>