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9010" windowHeight="10905" tabRatio="638" activeTab="2"/>
  </bookViews>
  <sheets>
    <sheet name="작성가이드" sheetId="6" r:id="rId1"/>
    <sheet name="전체매매내역" sheetId="70" r:id="rId2"/>
    <sheet name="투자유니버스" sheetId="13" r:id="rId3"/>
    <sheet name="포트변경내역(안정)" sheetId="54" r:id="rId4"/>
    <sheet name="MP내역(안정)" sheetId="55" r:id="rId5"/>
    <sheet name="잔고변경현황(안정1)" sheetId="79" r:id="rId6"/>
    <sheet name="잔고변경현황(안정2)" sheetId="96" r:id="rId7"/>
    <sheet name="잔고변경현황(안정3)" sheetId="97" r:id="rId8"/>
    <sheet name="포트변경내역(중립)" sheetId="98" r:id="rId9"/>
    <sheet name="MP내역(중립)" sheetId="99" r:id="rId10"/>
    <sheet name="잔고변경현황(중립1)" sheetId="100" r:id="rId11"/>
    <sheet name="잔고변경현황(중립2)" sheetId="101" r:id="rId12"/>
    <sheet name="잔고변경현황(중립3)" sheetId="102" r:id="rId13"/>
    <sheet name="포트변경내역(적극)" sheetId="103" r:id="rId14"/>
    <sheet name="MP내역(적극)" sheetId="104" r:id="rId15"/>
    <sheet name="잔고변경현황(적극1)" sheetId="105" r:id="rId16"/>
    <sheet name="잔고변경현황(적극2)" sheetId="106" r:id="rId17"/>
    <sheet name="잔고변경현황(적극3)" sheetId="107" r:id="rId18"/>
    <sheet name="로그첨부" sheetId="108" r:id="rId19"/>
  </sheets>
  <definedNames>
    <definedName name="_xlnm._FilterDatabase" localSheetId="2" hidden="1">투자유니버스!$A$1:$I$28</definedName>
  </definedNames>
  <calcPr calcId="162913"/>
</workbook>
</file>

<file path=xl/calcChain.xml><?xml version="1.0" encoding="utf-8"?>
<calcChain xmlns="http://schemas.openxmlformats.org/spreadsheetml/2006/main">
  <c r="H128" i="13" l="1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4" i="13"/>
  <c r="H3" i="13"/>
  <c r="H2" i="13"/>
  <c r="L17" i="107" l="1"/>
  <c r="L16" i="107"/>
  <c r="L15" i="107"/>
  <c r="L14" i="107"/>
  <c r="L13" i="107"/>
  <c r="L12" i="107"/>
  <c r="L11" i="107"/>
  <c r="L10" i="107"/>
  <c r="L9" i="107"/>
  <c r="L8" i="107"/>
  <c r="L7" i="107"/>
  <c r="L6" i="107"/>
  <c r="L5" i="107"/>
  <c r="L17" i="106"/>
  <c r="L16" i="106"/>
  <c r="L15" i="106"/>
  <c r="L14" i="106"/>
  <c r="L13" i="106"/>
  <c r="L12" i="106"/>
  <c r="L11" i="106"/>
  <c r="L10" i="106"/>
  <c r="L9" i="106"/>
  <c r="L8" i="106"/>
  <c r="L7" i="106"/>
  <c r="L6" i="106"/>
  <c r="L5" i="106"/>
  <c r="L17" i="105"/>
  <c r="L16" i="105"/>
  <c r="L15" i="105"/>
  <c r="L14" i="105"/>
  <c r="L13" i="105"/>
  <c r="L12" i="105"/>
  <c r="L11" i="105"/>
  <c r="L10" i="105"/>
  <c r="L9" i="105"/>
  <c r="L8" i="105"/>
  <c r="L7" i="105"/>
  <c r="L6" i="105"/>
  <c r="L5" i="105"/>
  <c r="J19" i="102" l="1"/>
  <c r="I19" i="102"/>
  <c r="L19" i="102" s="1"/>
  <c r="J18" i="102"/>
  <c r="I18" i="102"/>
  <c r="K18" i="102" s="1"/>
  <c r="L18" i="102" s="1"/>
  <c r="J17" i="102"/>
  <c r="I17" i="102"/>
  <c r="J16" i="102"/>
  <c r="I16" i="102"/>
  <c r="K16" i="102" s="1"/>
  <c r="L16" i="102" s="1"/>
  <c r="J15" i="102"/>
  <c r="I15" i="102"/>
  <c r="L15" i="102" s="1"/>
  <c r="J14" i="102"/>
  <c r="I14" i="102"/>
  <c r="K14" i="102" s="1"/>
  <c r="L14" i="102" s="1"/>
  <c r="J13" i="102"/>
  <c r="I13" i="102"/>
  <c r="J12" i="102"/>
  <c r="I12" i="102"/>
  <c r="K12" i="102" s="1"/>
  <c r="L12" i="102" s="1"/>
  <c r="J11" i="102"/>
  <c r="I11" i="102"/>
  <c r="J10" i="102"/>
  <c r="I10" i="102"/>
  <c r="K10" i="102" s="1"/>
  <c r="L10" i="102" s="1"/>
  <c r="J9" i="102"/>
  <c r="I9" i="102"/>
  <c r="J8" i="102"/>
  <c r="I8" i="102"/>
  <c r="K8" i="102" s="1"/>
  <c r="L8" i="102" s="1"/>
  <c r="J7" i="102"/>
  <c r="I7" i="102"/>
  <c r="J6" i="102"/>
  <c r="I6" i="102"/>
  <c r="K6" i="102" s="1"/>
  <c r="L6" i="102" s="1"/>
  <c r="J5" i="102"/>
  <c r="I5" i="102"/>
  <c r="L5" i="102" s="1"/>
  <c r="L19" i="101"/>
  <c r="J19" i="101"/>
  <c r="I19" i="101"/>
  <c r="K19" i="101" s="1"/>
  <c r="J18" i="101"/>
  <c r="I18" i="101"/>
  <c r="J17" i="101"/>
  <c r="I17" i="101"/>
  <c r="K17" i="101" s="1"/>
  <c r="L17" i="101" s="1"/>
  <c r="J16" i="101"/>
  <c r="I16" i="101"/>
  <c r="J15" i="101"/>
  <c r="I15" i="101"/>
  <c r="K15" i="101" s="1"/>
  <c r="L15" i="101" s="1"/>
  <c r="J14" i="101"/>
  <c r="I14" i="101"/>
  <c r="J13" i="101"/>
  <c r="I13" i="101"/>
  <c r="K13" i="101" s="1"/>
  <c r="L13" i="101" s="1"/>
  <c r="J12" i="101"/>
  <c r="I12" i="101"/>
  <c r="J11" i="101"/>
  <c r="I11" i="101"/>
  <c r="K11" i="101" s="1"/>
  <c r="L11" i="101" s="1"/>
  <c r="J10" i="101"/>
  <c r="I10" i="101"/>
  <c r="J9" i="101"/>
  <c r="I9" i="101"/>
  <c r="K9" i="101" s="1"/>
  <c r="L9" i="101" s="1"/>
  <c r="J8" i="101"/>
  <c r="I8" i="101"/>
  <c r="J7" i="101"/>
  <c r="I7" i="101"/>
  <c r="K7" i="101" s="1"/>
  <c r="L7" i="101" s="1"/>
  <c r="J6" i="101"/>
  <c r="I6" i="101"/>
  <c r="J5" i="101"/>
  <c r="I5" i="101"/>
  <c r="K5" i="101" s="1"/>
  <c r="L5" i="101" s="1"/>
  <c r="F17" i="107"/>
  <c r="E17" i="107"/>
  <c r="F16" i="107"/>
  <c r="E16" i="107"/>
  <c r="F15" i="107"/>
  <c r="E15" i="107"/>
  <c r="F14" i="107"/>
  <c r="E14" i="107"/>
  <c r="F13" i="107"/>
  <c r="E13" i="107"/>
  <c r="F12" i="107"/>
  <c r="E12" i="107"/>
  <c r="F11" i="107"/>
  <c r="E11" i="107"/>
  <c r="F10" i="107"/>
  <c r="E10" i="107"/>
  <c r="F9" i="107"/>
  <c r="E9" i="107"/>
  <c r="F8" i="107"/>
  <c r="E8" i="107"/>
  <c r="F7" i="107"/>
  <c r="E7" i="107"/>
  <c r="F6" i="107"/>
  <c r="E6" i="107"/>
  <c r="F5" i="107"/>
  <c r="E5" i="107"/>
  <c r="F17" i="106"/>
  <c r="E17" i="106"/>
  <c r="F16" i="106"/>
  <c r="E16" i="106"/>
  <c r="F15" i="106"/>
  <c r="E15" i="106"/>
  <c r="F14" i="106"/>
  <c r="E14" i="106"/>
  <c r="F13" i="106"/>
  <c r="E13" i="106"/>
  <c r="F12" i="106"/>
  <c r="E12" i="106"/>
  <c r="F11" i="106"/>
  <c r="E11" i="106"/>
  <c r="F10" i="106"/>
  <c r="E10" i="106"/>
  <c r="F9" i="106"/>
  <c r="E9" i="106"/>
  <c r="F8" i="106"/>
  <c r="E8" i="106"/>
  <c r="F7" i="106"/>
  <c r="E7" i="106"/>
  <c r="F6" i="106"/>
  <c r="E6" i="106"/>
  <c r="F5" i="106"/>
  <c r="E5" i="106"/>
  <c r="F17" i="105"/>
  <c r="E17" i="105"/>
  <c r="F16" i="105"/>
  <c r="E16" i="105"/>
  <c r="F15" i="105"/>
  <c r="E15" i="105"/>
  <c r="F14" i="105"/>
  <c r="E14" i="105"/>
  <c r="F13" i="105"/>
  <c r="E13" i="105"/>
  <c r="F12" i="105"/>
  <c r="E12" i="105"/>
  <c r="F11" i="105"/>
  <c r="E11" i="105"/>
  <c r="F10" i="105"/>
  <c r="E10" i="105"/>
  <c r="F9" i="105"/>
  <c r="E9" i="105"/>
  <c r="F8" i="105"/>
  <c r="E8" i="105"/>
  <c r="F7" i="105"/>
  <c r="E7" i="105"/>
  <c r="F6" i="105"/>
  <c r="E6" i="105"/>
  <c r="F5" i="105"/>
  <c r="E5" i="105"/>
  <c r="F19" i="102"/>
  <c r="E19" i="102"/>
  <c r="F18" i="102"/>
  <c r="E18" i="102"/>
  <c r="F17" i="102"/>
  <c r="E17" i="102"/>
  <c r="F16" i="102"/>
  <c r="E16" i="102"/>
  <c r="F15" i="102"/>
  <c r="E15" i="102"/>
  <c r="F14" i="102"/>
  <c r="E14" i="102"/>
  <c r="F13" i="102"/>
  <c r="E13" i="102"/>
  <c r="F12" i="102"/>
  <c r="E12" i="102"/>
  <c r="F11" i="102"/>
  <c r="E11" i="102"/>
  <c r="F10" i="102"/>
  <c r="E10" i="102"/>
  <c r="F9" i="102"/>
  <c r="E9" i="102"/>
  <c r="F8" i="102"/>
  <c r="E8" i="102"/>
  <c r="F7" i="102"/>
  <c r="E7" i="102"/>
  <c r="F6" i="102"/>
  <c r="E6" i="102"/>
  <c r="F5" i="102"/>
  <c r="E5" i="102"/>
  <c r="F19" i="101"/>
  <c r="E19" i="101"/>
  <c r="F18" i="101"/>
  <c r="E18" i="101"/>
  <c r="F17" i="101"/>
  <c r="E17" i="101"/>
  <c r="F16" i="101"/>
  <c r="E16" i="101"/>
  <c r="F15" i="101"/>
  <c r="E15" i="101"/>
  <c r="F14" i="101"/>
  <c r="E14" i="101"/>
  <c r="F13" i="101"/>
  <c r="E13" i="101"/>
  <c r="F12" i="101"/>
  <c r="E12" i="101"/>
  <c r="F11" i="101"/>
  <c r="E11" i="101"/>
  <c r="F10" i="101"/>
  <c r="E10" i="101"/>
  <c r="F9" i="101"/>
  <c r="E9" i="101"/>
  <c r="F8" i="101"/>
  <c r="E8" i="101"/>
  <c r="F7" i="101"/>
  <c r="E7" i="101"/>
  <c r="F6" i="101"/>
  <c r="E6" i="101"/>
  <c r="F5" i="101"/>
  <c r="E5" i="101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L7" i="100"/>
  <c r="L6" i="100"/>
  <c r="L5" i="100"/>
  <c r="F19" i="100"/>
  <c r="E19" i="100"/>
  <c r="F18" i="100"/>
  <c r="E18" i="100"/>
  <c r="F17" i="100"/>
  <c r="E17" i="100"/>
  <c r="F16" i="100"/>
  <c r="E16" i="100"/>
  <c r="F15" i="100"/>
  <c r="E15" i="100"/>
  <c r="F14" i="100"/>
  <c r="E14" i="100"/>
  <c r="F13" i="100"/>
  <c r="E13" i="100"/>
  <c r="F12" i="100"/>
  <c r="E12" i="100"/>
  <c r="F11" i="100"/>
  <c r="E11" i="100"/>
  <c r="F10" i="100"/>
  <c r="E10" i="100"/>
  <c r="F9" i="100"/>
  <c r="E9" i="100"/>
  <c r="F8" i="100"/>
  <c r="E8" i="100"/>
  <c r="F7" i="100"/>
  <c r="E7" i="100"/>
  <c r="F6" i="100"/>
  <c r="E6" i="100"/>
  <c r="F5" i="100"/>
  <c r="E5" i="100"/>
  <c r="J20" i="97"/>
  <c r="I20" i="97"/>
  <c r="L20" i="97" s="1"/>
  <c r="J19" i="97"/>
  <c r="I19" i="97"/>
  <c r="J18" i="97"/>
  <c r="I18" i="97"/>
  <c r="J17" i="97"/>
  <c r="I17" i="97"/>
  <c r="J16" i="97"/>
  <c r="I16" i="97"/>
  <c r="J15" i="97"/>
  <c r="I15" i="97"/>
  <c r="J14" i="97"/>
  <c r="I14" i="97"/>
  <c r="J13" i="97"/>
  <c r="I13" i="97"/>
  <c r="J12" i="97"/>
  <c r="I12" i="97"/>
  <c r="J11" i="97"/>
  <c r="I11" i="97"/>
  <c r="J10" i="97"/>
  <c r="I10" i="97"/>
  <c r="J9" i="97"/>
  <c r="I9" i="97"/>
  <c r="J8" i="97"/>
  <c r="I8" i="97"/>
  <c r="J7" i="97"/>
  <c r="I7" i="97"/>
  <c r="J6" i="97"/>
  <c r="I6" i="97"/>
  <c r="L6" i="97" s="1"/>
  <c r="J5" i="97"/>
  <c r="I5" i="97"/>
  <c r="T6" i="98"/>
  <c r="U6" i="98"/>
  <c r="F20" i="97"/>
  <c r="E20" i="97"/>
  <c r="F19" i="97"/>
  <c r="E19" i="97"/>
  <c r="F18" i="97"/>
  <c r="E18" i="97"/>
  <c r="F17" i="97"/>
  <c r="E17" i="97"/>
  <c r="F16" i="97"/>
  <c r="E16" i="97"/>
  <c r="F15" i="97"/>
  <c r="E15" i="97"/>
  <c r="F14" i="97"/>
  <c r="E14" i="97"/>
  <c r="F13" i="97"/>
  <c r="E13" i="97"/>
  <c r="F12" i="97"/>
  <c r="E12" i="97"/>
  <c r="F11" i="97"/>
  <c r="E11" i="97"/>
  <c r="F10" i="97"/>
  <c r="E10" i="97"/>
  <c r="F9" i="97"/>
  <c r="E9" i="97"/>
  <c r="F8" i="97"/>
  <c r="E8" i="97"/>
  <c r="F7" i="97"/>
  <c r="E7" i="97"/>
  <c r="F6" i="97"/>
  <c r="E6" i="97"/>
  <c r="F5" i="97"/>
  <c r="E5" i="97"/>
  <c r="J20" i="96"/>
  <c r="I20" i="96"/>
  <c r="K20" i="96" s="1"/>
  <c r="J19" i="96"/>
  <c r="I19" i="96"/>
  <c r="J18" i="96"/>
  <c r="I18" i="96"/>
  <c r="K18" i="96" s="1"/>
  <c r="L18" i="96" s="1"/>
  <c r="J17" i="96"/>
  <c r="I17" i="96"/>
  <c r="J16" i="96"/>
  <c r="I16" i="96"/>
  <c r="K16" i="96" s="1"/>
  <c r="L16" i="96" s="1"/>
  <c r="J15" i="96"/>
  <c r="I15" i="96"/>
  <c r="J14" i="96"/>
  <c r="I14" i="96"/>
  <c r="K14" i="96" s="1"/>
  <c r="L14" i="96" s="1"/>
  <c r="J13" i="96"/>
  <c r="I13" i="96"/>
  <c r="J12" i="96"/>
  <c r="I12" i="96"/>
  <c r="K12" i="96" s="1"/>
  <c r="L12" i="96" s="1"/>
  <c r="J11" i="96"/>
  <c r="I11" i="96"/>
  <c r="J10" i="96"/>
  <c r="I10" i="96"/>
  <c r="K10" i="96" s="1"/>
  <c r="L10" i="96" s="1"/>
  <c r="J9" i="96"/>
  <c r="I9" i="96"/>
  <c r="J8" i="96"/>
  <c r="I8" i="96"/>
  <c r="K8" i="96" s="1"/>
  <c r="L8" i="96" s="1"/>
  <c r="J7" i="96"/>
  <c r="I7" i="96"/>
  <c r="J6" i="96"/>
  <c r="I6" i="96"/>
  <c r="K6" i="96" s="1"/>
  <c r="L6" i="96" s="1"/>
  <c r="J5" i="96"/>
  <c r="I5" i="96"/>
  <c r="F20" i="96"/>
  <c r="E20" i="96"/>
  <c r="F19" i="96"/>
  <c r="E19" i="96"/>
  <c r="F18" i="96"/>
  <c r="E18" i="96"/>
  <c r="F17" i="96"/>
  <c r="E17" i="96"/>
  <c r="F16" i="96"/>
  <c r="E16" i="96"/>
  <c r="F15" i="96"/>
  <c r="E15" i="96"/>
  <c r="F14" i="96"/>
  <c r="E14" i="96"/>
  <c r="F13" i="96"/>
  <c r="E13" i="96"/>
  <c r="F12" i="96"/>
  <c r="E12" i="96"/>
  <c r="F11" i="96"/>
  <c r="E11" i="96"/>
  <c r="F10" i="96"/>
  <c r="E10" i="96"/>
  <c r="F9" i="96"/>
  <c r="E9" i="96"/>
  <c r="F8" i="96"/>
  <c r="E8" i="96"/>
  <c r="F7" i="96"/>
  <c r="E7" i="96"/>
  <c r="F6" i="96"/>
  <c r="E6" i="96"/>
  <c r="F5" i="96"/>
  <c r="E5" i="96"/>
  <c r="L19" i="79"/>
  <c r="L18" i="79"/>
  <c r="L17" i="79"/>
  <c r="L16" i="79"/>
  <c r="L15" i="79"/>
  <c r="L14" i="79"/>
  <c r="L13" i="79"/>
  <c r="L12" i="79"/>
  <c r="L11" i="79"/>
  <c r="L10" i="79"/>
  <c r="L9" i="79"/>
  <c r="L8" i="79"/>
  <c r="L7" i="79"/>
  <c r="L6" i="79"/>
  <c r="L5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J5" i="79"/>
  <c r="F19" i="79"/>
  <c r="F18" i="79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E5" i="79"/>
  <c r="H18" i="104"/>
  <c r="H16" i="104"/>
  <c r="H12" i="104"/>
  <c r="F18" i="104"/>
  <c r="E18" i="104"/>
  <c r="D18" i="104"/>
  <c r="C18" i="104"/>
  <c r="F17" i="104"/>
  <c r="E17" i="104"/>
  <c r="D17" i="104"/>
  <c r="C17" i="104"/>
  <c r="H17" i="104" s="1"/>
  <c r="F16" i="104"/>
  <c r="E16" i="104"/>
  <c r="D16" i="104"/>
  <c r="C16" i="104"/>
  <c r="F15" i="104"/>
  <c r="E15" i="104"/>
  <c r="D15" i="104"/>
  <c r="C15" i="104"/>
  <c r="H15" i="104" s="1"/>
  <c r="F14" i="104"/>
  <c r="E14" i="104"/>
  <c r="D14" i="104"/>
  <c r="C14" i="104"/>
  <c r="H14" i="104" s="1"/>
  <c r="F13" i="104"/>
  <c r="E13" i="104"/>
  <c r="D13" i="104"/>
  <c r="C13" i="104"/>
  <c r="H13" i="104" s="1"/>
  <c r="F12" i="104"/>
  <c r="E12" i="104"/>
  <c r="D12" i="104"/>
  <c r="C12" i="104"/>
  <c r="F11" i="104"/>
  <c r="E11" i="104"/>
  <c r="D11" i="104"/>
  <c r="C11" i="104"/>
  <c r="H11" i="104" s="1"/>
  <c r="F10" i="104"/>
  <c r="E10" i="104"/>
  <c r="D10" i="104"/>
  <c r="C10" i="104"/>
  <c r="H10" i="104" s="1"/>
  <c r="F9" i="104"/>
  <c r="E9" i="104"/>
  <c r="D9" i="104"/>
  <c r="C9" i="104"/>
  <c r="H9" i="104" s="1"/>
  <c r="F8" i="104"/>
  <c r="E8" i="104"/>
  <c r="D8" i="104"/>
  <c r="C8" i="104"/>
  <c r="H8" i="104" s="1"/>
  <c r="F7" i="104"/>
  <c r="E7" i="104"/>
  <c r="D7" i="104"/>
  <c r="C7" i="104"/>
  <c r="H7" i="104" s="1"/>
  <c r="F6" i="104"/>
  <c r="E6" i="104"/>
  <c r="D6" i="104"/>
  <c r="C6" i="104"/>
  <c r="H6" i="104" s="1"/>
  <c r="F5" i="104"/>
  <c r="E5" i="104"/>
  <c r="D5" i="104"/>
  <c r="C5" i="104"/>
  <c r="H5" i="104" s="1"/>
  <c r="F4" i="104"/>
  <c r="E4" i="104"/>
  <c r="D4" i="104"/>
  <c r="C4" i="104"/>
  <c r="H4" i="104" s="1"/>
  <c r="F3" i="104"/>
  <c r="E3" i="104"/>
  <c r="D3" i="104"/>
  <c r="C3" i="104"/>
  <c r="H3" i="104" s="1"/>
  <c r="F2" i="104"/>
  <c r="E2" i="104"/>
  <c r="D2" i="104"/>
  <c r="J6" i="103" s="1"/>
  <c r="C2" i="104"/>
  <c r="H2" i="104" s="1"/>
  <c r="H9" i="99"/>
  <c r="F18" i="99"/>
  <c r="E18" i="99"/>
  <c r="D18" i="99"/>
  <c r="C18" i="99"/>
  <c r="H18" i="99" s="1"/>
  <c r="F17" i="99"/>
  <c r="E17" i="99"/>
  <c r="D17" i="99"/>
  <c r="C17" i="99"/>
  <c r="H17" i="99" s="1"/>
  <c r="F16" i="99"/>
  <c r="E16" i="99"/>
  <c r="D16" i="99"/>
  <c r="C16" i="99"/>
  <c r="H16" i="99" s="1"/>
  <c r="F15" i="99"/>
  <c r="E15" i="99"/>
  <c r="D15" i="99"/>
  <c r="C15" i="99"/>
  <c r="H15" i="99" s="1"/>
  <c r="F14" i="99"/>
  <c r="E14" i="99"/>
  <c r="D14" i="99"/>
  <c r="C14" i="99"/>
  <c r="H14" i="99" s="1"/>
  <c r="F13" i="99"/>
  <c r="E13" i="99"/>
  <c r="D13" i="99"/>
  <c r="C13" i="99"/>
  <c r="H13" i="99" s="1"/>
  <c r="F12" i="99"/>
  <c r="E12" i="99"/>
  <c r="D12" i="99"/>
  <c r="C12" i="99"/>
  <c r="H12" i="99" s="1"/>
  <c r="F11" i="99"/>
  <c r="E11" i="99"/>
  <c r="D11" i="99"/>
  <c r="C11" i="99"/>
  <c r="H11" i="99" s="1"/>
  <c r="F10" i="99"/>
  <c r="E10" i="99"/>
  <c r="D10" i="99"/>
  <c r="C10" i="99"/>
  <c r="H10" i="99" s="1"/>
  <c r="F9" i="99"/>
  <c r="E9" i="99"/>
  <c r="D9" i="99"/>
  <c r="C9" i="99"/>
  <c r="F8" i="99"/>
  <c r="E8" i="99"/>
  <c r="D8" i="99"/>
  <c r="C8" i="99"/>
  <c r="H8" i="99" s="1"/>
  <c r="F7" i="99"/>
  <c r="E7" i="99"/>
  <c r="D7" i="99"/>
  <c r="C7" i="99"/>
  <c r="H7" i="99" s="1"/>
  <c r="F6" i="99"/>
  <c r="E6" i="99"/>
  <c r="D6" i="99"/>
  <c r="C6" i="99"/>
  <c r="H6" i="99" s="1"/>
  <c r="F5" i="99"/>
  <c r="E5" i="99"/>
  <c r="D5" i="99"/>
  <c r="C5" i="99"/>
  <c r="H5" i="99" s="1"/>
  <c r="F4" i="99"/>
  <c r="E4" i="99"/>
  <c r="D4" i="99"/>
  <c r="C4" i="99"/>
  <c r="H4" i="99" s="1"/>
  <c r="F3" i="99"/>
  <c r="E3" i="99"/>
  <c r="D3" i="99"/>
  <c r="C3" i="99"/>
  <c r="H3" i="99" s="1"/>
  <c r="F2" i="99"/>
  <c r="E2" i="99"/>
  <c r="D2" i="99"/>
  <c r="C2" i="99"/>
  <c r="H2" i="99" s="1"/>
  <c r="H12" i="55"/>
  <c r="H10" i="55"/>
  <c r="H4" i="55"/>
  <c r="H2" i="55"/>
  <c r="F18" i="55"/>
  <c r="F17" i="55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E18" i="55"/>
  <c r="E17" i="55"/>
  <c r="E16" i="55"/>
  <c r="E15" i="55"/>
  <c r="E14" i="55"/>
  <c r="E13" i="55"/>
  <c r="E12" i="55"/>
  <c r="E11" i="55"/>
  <c r="E10" i="55"/>
  <c r="E9" i="55"/>
  <c r="E8" i="55"/>
  <c r="E7" i="55"/>
  <c r="E6" i="55"/>
  <c r="E5" i="55"/>
  <c r="E4" i="55"/>
  <c r="E3" i="55"/>
  <c r="E2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6" i="55"/>
  <c r="D5" i="55"/>
  <c r="D4" i="55"/>
  <c r="D3" i="55"/>
  <c r="D2" i="55"/>
  <c r="C18" i="55"/>
  <c r="H18" i="55" s="1"/>
  <c r="C17" i="55"/>
  <c r="H17" i="55" s="1"/>
  <c r="C16" i="55"/>
  <c r="H16" i="55" s="1"/>
  <c r="C15" i="55"/>
  <c r="H15" i="55" s="1"/>
  <c r="C14" i="55"/>
  <c r="H14" i="55" s="1"/>
  <c r="C13" i="55"/>
  <c r="H13" i="55" s="1"/>
  <c r="C12" i="55"/>
  <c r="C11" i="55"/>
  <c r="H11" i="55" s="1"/>
  <c r="C10" i="55"/>
  <c r="C9" i="55"/>
  <c r="H9" i="55" s="1"/>
  <c r="C8" i="55"/>
  <c r="H8" i="55" s="1"/>
  <c r="C7" i="55"/>
  <c r="H7" i="55" s="1"/>
  <c r="C6" i="55"/>
  <c r="H6" i="55" s="1"/>
  <c r="C5" i="55"/>
  <c r="H5" i="55" s="1"/>
  <c r="C4" i="55"/>
  <c r="C3" i="55"/>
  <c r="H3" i="55" s="1"/>
  <c r="C2" i="55"/>
  <c r="U6" i="54"/>
  <c r="T6" i="54"/>
  <c r="W6" i="98" l="1"/>
  <c r="K6" i="103"/>
  <c r="L9" i="102"/>
  <c r="L13" i="102"/>
  <c r="L7" i="102"/>
  <c r="L11" i="102"/>
  <c r="K5" i="102"/>
  <c r="K7" i="102"/>
  <c r="K9" i="102"/>
  <c r="K11" i="102"/>
  <c r="K13" i="102"/>
  <c r="K15" i="102"/>
  <c r="K19" i="102"/>
  <c r="K17" i="102"/>
  <c r="L17" i="102" s="1"/>
  <c r="L6" i="101"/>
  <c r="L18" i="101"/>
  <c r="K6" i="101"/>
  <c r="K8" i="101"/>
  <c r="L8" i="101" s="1"/>
  <c r="K10" i="101"/>
  <c r="L10" i="101" s="1"/>
  <c r="K12" i="101"/>
  <c r="L12" i="101" s="1"/>
  <c r="K14" i="101"/>
  <c r="L14" i="101" s="1"/>
  <c r="K16" i="101"/>
  <c r="L16" i="101" s="1"/>
  <c r="K18" i="101"/>
  <c r="L10" i="97"/>
  <c r="L14" i="97"/>
  <c r="L15" i="97"/>
  <c r="L12" i="97"/>
  <c r="K5" i="97"/>
  <c r="L5" i="97" s="1"/>
  <c r="K7" i="97"/>
  <c r="L7" i="97" s="1"/>
  <c r="K9" i="97"/>
  <c r="L9" i="97" s="1"/>
  <c r="K11" i="97"/>
  <c r="L11" i="97" s="1"/>
  <c r="K13" i="97"/>
  <c r="L13" i="97" s="1"/>
  <c r="K15" i="97"/>
  <c r="K17" i="97"/>
  <c r="L17" i="97" s="1"/>
  <c r="K19" i="97"/>
  <c r="L19" i="97" s="1"/>
  <c r="K6" i="97"/>
  <c r="K8" i="97"/>
  <c r="L8" i="97" s="1"/>
  <c r="K10" i="97"/>
  <c r="K12" i="97"/>
  <c r="K14" i="97"/>
  <c r="K16" i="97"/>
  <c r="L16" i="97" s="1"/>
  <c r="K18" i="97"/>
  <c r="L18" i="97" s="1"/>
  <c r="K20" i="97"/>
  <c r="L20" i="96"/>
  <c r="L5" i="96"/>
  <c r="L13" i="96"/>
  <c r="L15" i="96"/>
  <c r="K5" i="96"/>
  <c r="K7" i="96"/>
  <c r="L7" i="96" s="1"/>
  <c r="K9" i="96"/>
  <c r="L9" i="96" s="1"/>
  <c r="K11" i="96"/>
  <c r="L11" i="96" s="1"/>
  <c r="K13" i="96"/>
  <c r="K15" i="96"/>
  <c r="K17" i="96"/>
  <c r="L17" i="96" s="1"/>
  <c r="K19" i="96"/>
  <c r="L19" i="96" s="1"/>
  <c r="J17" i="107" l="1"/>
  <c r="I17" i="107"/>
  <c r="J16" i="107"/>
  <c r="H16" i="107"/>
  <c r="I16" i="107" s="1"/>
  <c r="G16" i="107"/>
  <c r="J15" i="107"/>
  <c r="J14" i="107"/>
  <c r="I14" i="107"/>
  <c r="J13" i="107"/>
  <c r="J12" i="107"/>
  <c r="I12" i="107"/>
  <c r="J11" i="107"/>
  <c r="J10" i="107"/>
  <c r="I10" i="107"/>
  <c r="J9" i="107"/>
  <c r="J8" i="107"/>
  <c r="I8" i="107"/>
  <c r="J7" i="107"/>
  <c r="J6" i="107"/>
  <c r="I6" i="107"/>
  <c r="K5" i="107"/>
  <c r="J5" i="107"/>
  <c r="I5" i="107"/>
  <c r="J17" i="106"/>
  <c r="I17" i="106"/>
  <c r="J16" i="106"/>
  <c r="H16" i="106"/>
  <c r="I16" i="106" s="1"/>
  <c r="G16" i="106"/>
  <c r="J15" i="106"/>
  <c r="J14" i="106"/>
  <c r="I14" i="106"/>
  <c r="J13" i="106"/>
  <c r="J12" i="106"/>
  <c r="I12" i="106"/>
  <c r="J11" i="106"/>
  <c r="J10" i="106"/>
  <c r="I10" i="106"/>
  <c r="J9" i="106"/>
  <c r="J8" i="106"/>
  <c r="I8" i="106"/>
  <c r="J7" i="106"/>
  <c r="J6" i="106"/>
  <c r="I6" i="106"/>
  <c r="K5" i="106"/>
  <c r="J5" i="106"/>
  <c r="I5" i="106"/>
  <c r="J17" i="105"/>
  <c r="J16" i="105"/>
  <c r="H16" i="105"/>
  <c r="I16" i="105" s="1"/>
  <c r="G16" i="105"/>
  <c r="J15" i="105"/>
  <c r="J14" i="105"/>
  <c r="J13" i="105"/>
  <c r="J12" i="105"/>
  <c r="J11" i="105"/>
  <c r="J10" i="105"/>
  <c r="J9" i="105"/>
  <c r="J8" i="105"/>
  <c r="J7" i="105"/>
  <c r="J6" i="105"/>
  <c r="J5" i="105"/>
  <c r="H38" i="104"/>
  <c r="H37" i="104"/>
  <c r="H36" i="104"/>
  <c r="H35" i="104"/>
  <c r="H34" i="104"/>
  <c r="H33" i="104"/>
  <c r="H32" i="104"/>
  <c r="H31" i="104"/>
  <c r="H30" i="104"/>
  <c r="H29" i="104"/>
  <c r="H28" i="104"/>
  <c r="H27" i="104"/>
  <c r="H26" i="104"/>
  <c r="H25" i="104"/>
  <c r="H24" i="104"/>
  <c r="H23" i="104"/>
  <c r="H22" i="104"/>
  <c r="H21" i="104"/>
  <c r="H20" i="104"/>
  <c r="T307" i="103"/>
  <c r="S307" i="103"/>
  <c r="R307" i="103"/>
  <c r="Q307" i="103"/>
  <c r="P307" i="103"/>
  <c r="O307" i="103"/>
  <c r="N307" i="103"/>
  <c r="T306" i="103"/>
  <c r="S306" i="103"/>
  <c r="R306" i="103"/>
  <c r="Q306" i="103"/>
  <c r="P306" i="103"/>
  <c r="O306" i="103"/>
  <c r="N306" i="103"/>
  <c r="T305" i="103"/>
  <c r="S305" i="103"/>
  <c r="R305" i="103"/>
  <c r="Q305" i="103"/>
  <c r="P305" i="103"/>
  <c r="O305" i="103"/>
  <c r="N305" i="103"/>
  <c r="T304" i="103"/>
  <c r="S304" i="103"/>
  <c r="R304" i="103"/>
  <c r="Q304" i="103"/>
  <c r="P304" i="103"/>
  <c r="O304" i="103"/>
  <c r="N304" i="103"/>
  <c r="T303" i="103"/>
  <c r="S303" i="103"/>
  <c r="R303" i="103"/>
  <c r="Q303" i="103"/>
  <c r="P303" i="103"/>
  <c r="O303" i="103"/>
  <c r="N303" i="103"/>
  <c r="T302" i="103"/>
  <c r="S302" i="103"/>
  <c r="R302" i="103"/>
  <c r="Q302" i="103"/>
  <c r="P302" i="103"/>
  <c r="O302" i="103"/>
  <c r="N302" i="103"/>
  <c r="T301" i="103"/>
  <c r="S301" i="103"/>
  <c r="R301" i="103"/>
  <c r="Q301" i="103"/>
  <c r="P301" i="103"/>
  <c r="O301" i="103"/>
  <c r="N301" i="103"/>
  <c r="T300" i="103"/>
  <c r="S300" i="103"/>
  <c r="R300" i="103"/>
  <c r="Q300" i="103"/>
  <c r="P300" i="103"/>
  <c r="O300" i="103"/>
  <c r="N300" i="103"/>
  <c r="T299" i="103"/>
  <c r="S299" i="103"/>
  <c r="R299" i="103"/>
  <c r="Q299" i="103"/>
  <c r="P299" i="103"/>
  <c r="O299" i="103"/>
  <c r="N299" i="103"/>
  <c r="T298" i="103"/>
  <c r="S298" i="103"/>
  <c r="R298" i="103"/>
  <c r="Q298" i="103"/>
  <c r="P298" i="103"/>
  <c r="O298" i="103"/>
  <c r="N298" i="103"/>
  <c r="T297" i="103"/>
  <c r="S297" i="103"/>
  <c r="R297" i="103"/>
  <c r="Q297" i="103"/>
  <c r="P297" i="103"/>
  <c r="O297" i="103"/>
  <c r="N297" i="103"/>
  <c r="T296" i="103"/>
  <c r="S296" i="103"/>
  <c r="R296" i="103"/>
  <c r="Q296" i="103"/>
  <c r="P296" i="103"/>
  <c r="O296" i="103"/>
  <c r="N296" i="103"/>
  <c r="T295" i="103"/>
  <c r="S295" i="103"/>
  <c r="R295" i="103"/>
  <c r="Q295" i="103"/>
  <c r="P295" i="103"/>
  <c r="O295" i="103"/>
  <c r="N295" i="103"/>
  <c r="T294" i="103"/>
  <c r="S294" i="103"/>
  <c r="R294" i="103"/>
  <c r="Q294" i="103"/>
  <c r="P294" i="103"/>
  <c r="O294" i="103"/>
  <c r="N294" i="103"/>
  <c r="T293" i="103"/>
  <c r="S293" i="103"/>
  <c r="R293" i="103"/>
  <c r="Q293" i="103"/>
  <c r="P293" i="103"/>
  <c r="O293" i="103"/>
  <c r="N293" i="103"/>
  <c r="T292" i="103"/>
  <c r="S292" i="103"/>
  <c r="R292" i="103"/>
  <c r="Q292" i="103"/>
  <c r="P292" i="103"/>
  <c r="O292" i="103"/>
  <c r="N292" i="103"/>
  <c r="T291" i="103"/>
  <c r="S291" i="103"/>
  <c r="R291" i="103"/>
  <c r="Q291" i="103"/>
  <c r="P291" i="103"/>
  <c r="O291" i="103"/>
  <c r="N291" i="103"/>
  <c r="T290" i="103"/>
  <c r="S290" i="103"/>
  <c r="R290" i="103"/>
  <c r="Q290" i="103"/>
  <c r="P290" i="103"/>
  <c r="O290" i="103"/>
  <c r="N290" i="103"/>
  <c r="T289" i="103"/>
  <c r="S289" i="103"/>
  <c r="R289" i="103"/>
  <c r="Q289" i="103"/>
  <c r="P289" i="103"/>
  <c r="O289" i="103"/>
  <c r="N289" i="103"/>
  <c r="T288" i="103"/>
  <c r="S288" i="103"/>
  <c r="R288" i="103"/>
  <c r="Q288" i="103"/>
  <c r="P288" i="103"/>
  <c r="O288" i="103"/>
  <c r="N288" i="103"/>
  <c r="T287" i="103"/>
  <c r="S287" i="103"/>
  <c r="R287" i="103"/>
  <c r="Q287" i="103"/>
  <c r="P287" i="103"/>
  <c r="O287" i="103"/>
  <c r="N287" i="103"/>
  <c r="T286" i="103"/>
  <c r="S286" i="103"/>
  <c r="R286" i="103"/>
  <c r="Q286" i="103"/>
  <c r="P286" i="103"/>
  <c r="O286" i="103"/>
  <c r="N286" i="103"/>
  <c r="T285" i="103"/>
  <c r="S285" i="103"/>
  <c r="R285" i="103"/>
  <c r="Q285" i="103"/>
  <c r="P285" i="103"/>
  <c r="O285" i="103"/>
  <c r="N285" i="103"/>
  <c r="T284" i="103"/>
  <c r="S284" i="103"/>
  <c r="R284" i="103"/>
  <c r="Q284" i="103"/>
  <c r="P284" i="103"/>
  <c r="O284" i="103"/>
  <c r="N284" i="103"/>
  <c r="T283" i="103"/>
  <c r="S283" i="103"/>
  <c r="R283" i="103"/>
  <c r="Q283" i="103"/>
  <c r="P283" i="103"/>
  <c r="O283" i="103"/>
  <c r="N283" i="103"/>
  <c r="T282" i="103"/>
  <c r="S282" i="103"/>
  <c r="R282" i="103"/>
  <c r="Q282" i="103"/>
  <c r="P282" i="103"/>
  <c r="O282" i="103"/>
  <c r="N282" i="103"/>
  <c r="T281" i="103"/>
  <c r="S281" i="103"/>
  <c r="R281" i="103"/>
  <c r="Q281" i="103"/>
  <c r="P281" i="103"/>
  <c r="O281" i="103"/>
  <c r="N281" i="103"/>
  <c r="T280" i="103"/>
  <c r="S280" i="103"/>
  <c r="R280" i="103"/>
  <c r="Q280" i="103"/>
  <c r="P280" i="103"/>
  <c r="O280" i="103"/>
  <c r="N280" i="103"/>
  <c r="T279" i="103"/>
  <c r="S279" i="103"/>
  <c r="R279" i="103"/>
  <c r="Q279" i="103"/>
  <c r="P279" i="103"/>
  <c r="O279" i="103"/>
  <c r="N279" i="103"/>
  <c r="T278" i="103"/>
  <c r="S278" i="103"/>
  <c r="R278" i="103"/>
  <c r="Q278" i="103"/>
  <c r="P278" i="103"/>
  <c r="O278" i="103"/>
  <c r="N278" i="103"/>
  <c r="T277" i="103"/>
  <c r="S277" i="103"/>
  <c r="R277" i="103"/>
  <c r="Q277" i="103"/>
  <c r="P277" i="103"/>
  <c r="O277" i="103"/>
  <c r="N277" i="103"/>
  <c r="T276" i="103"/>
  <c r="S276" i="103"/>
  <c r="R276" i="103"/>
  <c r="Q276" i="103"/>
  <c r="P276" i="103"/>
  <c r="O276" i="103"/>
  <c r="N276" i="103"/>
  <c r="T275" i="103"/>
  <c r="S275" i="103"/>
  <c r="R275" i="103"/>
  <c r="Q275" i="103"/>
  <c r="P275" i="103"/>
  <c r="O275" i="103"/>
  <c r="N275" i="103"/>
  <c r="T274" i="103"/>
  <c r="S274" i="103"/>
  <c r="R274" i="103"/>
  <c r="Q274" i="103"/>
  <c r="P274" i="103"/>
  <c r="O274" i="103"/>
  <c r="N274" i="103"/>
  <c r="T273" i="103"/>
  <c r="S273" i="103"/>
  <c r="R273" i="103"/>
  <c r="Q273" i="103"/>
  <c r="P273" i="103"/>
  <c r="O273" i="103"/>
  <c r="N273" i="103"/>
  <c r="T272" i="103"/>
  <c r="S272" i="103"/>
  <c r="R272" i="103"/>
  <c r="Q272" i="103"/>
  <c r="P272" i="103"/>
  <c r="O272" i="103"/>
  <c r="N272" i="103"/>
  <c r="T271" i="103"/>
  <c r="S271" i="103"/>
  <c r="R271" i="103"/>
  <c r="Q271" i="103"/>
  <c r="P271" i="103"/>
  <c r="O271" i="103"/>
  <c r="N271" i="103"/>
  <c r="T270" i="103"/>
  <c r="S270" i="103"/>
  <c r="R270" i="103"/>
  <c r="Q270" i="103"/>
  <c r="P270" i="103"/>
  <c r="O270" i="103"/>
  <c r="N270" i="103"/>
  <c r="T269" i="103"/>
  <c r="S269" i="103"/>
  <c r="R269" i="103"/>
  <c r="Q269" i="103"/>
  <c r="P269" i="103"/>
  <c r="O269" i="103"/>
  <c r="N269" i="103"/>
  <c r="T268" i="103"/>
  <c r="S268" i="103"/>
  <c r="R268" i="103"/>
  <c r="Q268" i="103"/>
  <c r="P268" i="103"/>
  <c r="O268" i="103"/>
  <c r="N268" i="103"/>
  <c r="T267" i="103"/>
  <c r="S267" i="103"/>
  <c r="R267" i="103"/>
  <c r="Q267" i="103"/>
  <c r="P267" i="103"/>
  <c r="O267" i="103"/>
  <c r="N267" i="103"/>
  <c r="T266" i="103"/>
  <c r="S266" i="103"/>
  <c r="R266" i="103"/>
  <c r="Q266" i="103"/>
  <c r="P266" i="103"/>
  <c r="O266" i="103"/>
  <c r="N266" i="103"/>
  <c r="T265" i="103"/>
  <c r="S265" i="103"/>
  <c r="R265" i="103"/>
  <c r="Q265" i="103"/>
  <c r="P265" i="103"/>
  <c r="O265" i="103"/>
  <c r="N265" i="103"/>
  <c r="T264" i="103"/>
  <c r="S264" i="103"/>
  <c r="R264" i="103"/>
  <c r="Q264" i="103"/>
  <c r="P264" i="103"/>
  <c r="O264" i="103"/>
  <c r="N264" i="103"/>
  <c r="T263" i="103"/>
  <c r="S263" i="103"/>
  <c r="R263" i="103"/>
  <c r="Q263" i="103"/>
  <c r="P263" i="103"/>
  <c r="O263" i="103"/>
  <c r="N263" i="103"/>
  <c r="T262" i="103"/>
  <c r="S262" i="103"/>
  <c r="R262" i="103"/>
  <c r="Q262" i="103"/>
  <c r="P262" i="103"/>
  <c r="O262" i="103"/>
  <c r="N262" i="103"/>
  <c r="T261" i="103"/>
  <c r="S261" i="103"/>
  <c r="R261" i="103"/>
  <c r="Q261" i="103"/>
  <c r="P261" i="103"/>
  <c r="O261" i="103"/>
  <c r="N261" i="103"/>
  <c r="T260" i="103"/>
  <c r="S260" i="103"/>
  <c r="R260" i="103"/>
  <c r="Q260" i="103"/>
  <c r="P260" i="103"/>
  <c r="O260" i="103"/>
  <c r="N260" i="103"/>
  <c r="T259" i="103"/>
  <c r="S259" i="103"/>
  <c r="R259" i="103"/>
  <c r="Q259" i="103"/>
  <c r="P259" i="103"/>
  <c r="O259" i="103"/>
  <c r="N259" i="103"/>
  <c r="T258" i="103"/>
  <c r="S258" i="103"/>
  <c r="R258" i="103"/>
  <c r="Q258" i="103"/>
  <c r="P258" i="103"/>
  <c r="O258" i="103"/>
  <c r="N258" i="103"/>
  <c r="T257" i="103"/>
  <c r="S257" i="103"/>
  <c r="R257" i="103"/>
  <c r="Q257" i="103"/>
  <c r="P257" i="103"/>
  <c r="O257" i="103"/>
  <c r="N257" i="103"/>
  <c r="T256" i="103"/>
  <c r="S256" i="103"/>
  <c r="R256" i="103"/>
  <c r="Q256" i="103"/>
  <c r="P256" i="103"/>
  <c r="O256" i="103"/>
  <c r="N256" i="103"/>
  <c r="T255" i="103"/>
  <c r="S255" i="103"/>
  <c r="R255" i="103"/>
  <c r="Q255" i="103"/>
  <c r="P255" i="103"/>
  <c r="O255" i="103"/>
  <c r="N255" i="103"/>
  <c r="T254" i="103"/>
  <c r="S254" i="103"/>
  <c r="R254" i="103"/>
  <c r="Q254" i="103"/>
  <c r="P254" i="103"/>
  <c r="O254" i="103"/>
  <c r="N254" i="103"/>
  <c r="T253" i="103"/>
  <c r="S253" i="103"/>
  <c r="R253" i="103"/>
  <c r="Q253" i="103"/>
  <c r="P253" i="103"/>
  <c r="O253" i="103"/>
  <c r="N253" i="103"/>
  <c r="T252" i="103"/>
  <c r="S252" i="103"/>
  <c r="R252" i="103"/>
  <c r="Q252" i="103"/>
  <c r="P252" i="103"/>
  <c r="O252" i="103"/>
  <c r="N252" i="103"/>
  <c r="T251" i="103"/>
  <c r="S251" i="103"/>
  <c r="R251" i="103"/>
  <c r="Q251" i="103"/>
  <c r="P251" i="103"/>
  <c r="O251" i="103"/>
  <c r="N251" i="103"/>
  <c r="T250" i="103"/>
  <c r="S250" i="103"/>
  <c r="R250" i="103"/>
  <c r="Q250" i="103"/>
  <c r="P250" i="103"/>
  <c r="O250" i="103"/>
  <c r="N250" i="103"/>
  <c r="T249" i="103"/>
  <c r="S249" i="103"/>
  <c r="R249" i="103"/>
  <c r="Q249" i="103"/>
  <c r="P249" i="103"/>
  <c r="O249" i="103"/>
  <c r="N249" i="103"/>
  <c r="T248" i="103"/>
  <c r="S248" i="103"/>
  <c r="R248" i="103"/>
  <c r="Q248" i="103"/>
  <c r="P248" i="103"/>
  <c r="O248" i="103"/>
  <c r="N248" i="103"/>
  <c r="T247" i="103"/>
  <c r="S247" i="103"/>
  <c r="R247" i="103"/>
  <c r="Q247" i="103"/>
  <c r="P247" i="103"/>
  <c r="O247" i="103"/>
  <c r="N247" i="103"/>
  <c r="T246" i="103"/>
  <c r="S246" i="103"/>
  <c r="R246" i="103"/>
  <c r="Q246" i="103"/>
  <c r="P246" i="103"/>
  <c r="O246" i="103"/>
  <c r="N246" i="103"/>
  <c r="T245" i="103"/>
  <c r="S245" i="103"/>
  <c r="R245" i="103"/>
  <c r="Q245" i="103"/>
  <c r="P245" i="103"/>
  <c r="O245" i="103"/>
  <c r="N245" i="103"/>
  <c r="T244" i="103"/>
  <c r="S244" i="103"/>
  <c r="R244" i="103"/>
  <c r="Q244" i="103"/>
  <c r="P244" i="103"/>
  <c r="O244" i="103"/>
  <c r="N244" i="103"/>
  <c r="T243" i="103"/>
  <c r="S243" i="103"/>
  <c r="R243" i="103"/>
  <c r="Q243" i="103"/>
  <c r="P243" i="103"/>
  <c r="O243" i="103"/>
  <c r="N243" i="103"/>
  <c r="T242" i="103"/>
  <c r="S242" i="103"/>
  <c r="R242" i="103"/>
  <c r="Q242" i="103"/>
  <c r="P242" i="103"/>
  <c r="O242" i="103"/>
  <c r="N242" i="103"/>
  <c r="T241" i="103"/>
  <c r="S241" i="103"/>
  <c r="R241" i="103"/>
  <c r="Q241" i="103"/>
  <c r="P241" i="103"/>
  <c r="O241" i="103"/>
  <c r="N241" i="103"/>
  <c r="T240" i="103"/>
  <c r="S240" i="103"/>
  <c r="R240" i="103"/>
  <c r="Q240" i="103"/>
  <c r="P240" i="103"/>
  <c r="O240" i="103"/>
  <c r="N240" i="103"/>
  <c r="T239" i="103"/>
  <c r="S239" i="103"/>
  <c r="R239" i="103"/>
  <c r="Q239" i="103"/>
  <c r="P239" i="103"/>
  <c r="O239" i="103"/>
  <c r="N239" i="103"/>
  <c r="T238" i="103"/>
  <c r="S238" i="103"/>
  <c r="R238" i="103"/>
  <c r="Q238" i="103"/>
  <c r="P238" i="103"/>
  <c r="O238" i="103"/>
  <c r="N238" i="103"/>
  <c r="T237" i="103"/>
  <c r="S237" i="103"/>
  <c r="R237" i="103"/>
  <c r="Q237" i="103"/>
  <c r="P237" i="103"/>
  <c r="O237" i="103"/>
  <c r="N237" i="103"/>
  <c r="T236" i="103"/>
  <c r="S236" i="103"/>
  <c r="R236" i="103"/>
  <c r="Q236" i="103"/>
  <c r="P236" i="103"/>
  <c r="O236" i="103"/>
  <c r="N236" i="103"/>
  <c r="T235" i="103"/>
  <c r="S235" i="103"/>
  <c r="R235" i="103"/>
  <c r="Q235" i="103"/>
  <c r="P235" i="103"/>
  <c r="O235" i="103"/>
  <c r="N235" i="103"/>
  <c r="T234" i="103"/>
  <c r="S234" i="103"/>
  <c r="R234" i="103"/>
  <c r="Q234" i="103"/>
  <c r="P234" i="103"/>
  <c r="O234" i="103"/>
  <c r="N234" i="103"/>
  <c r="T233" i="103"/>
  <c r="S233" i="103"/>
  <c r="R233" i="103"/>
  <c r="Q233" i="103"/>
  <c r="P233" i="103"/>
  <c r="O233" i="103"/>
  <c r="N233" i="103"/>
  <c r="T232" i="103"/>
  <c r="S232" i="103"/>
  <c r="R232" i="103"/>
  <c r="Q232" i="103"/>
  <c r="P232" i="103"/>
  <c r="O232" i="103"/>
  <c r="N232" i="103"/>
  <c r="T231" i="103"/>
  <c r="S231" i="103"/>
  <c r="R231" i="103"/>
  <c r="Q231" i="103"/>
  <c r="P231" i="103"/>
  <c r="O231" i="103"/>
  <c r="N231" i="103"/>
  <c r="T230" i="103"/>
  <c r="S230" i="103"/>
  <c r="R230" i="103"/>
  <c r="Q230" i="103"/>
  <c r="P230" i="103"/>
  <c r="O230" i="103"/>
  <c r="N230" i="103"/>
  <c r="T229" i="103"/>
  <c r="S229" i="103"/>
  <c r="R229" i="103"/>
  <c r="Q229" i="103"/>
  <c r="P229" i="103"/>
  <c r="O229" i="103"/>
  <c r="N229" i="103"/>
  <c r="T228" i="103"/>
  <c r="S228" i="103"/>
  <c r="R228" i="103"/>
  <c r="Q228" i="103"/>
  <c r="P228" i="103"/>
  <c r="O228" i="103"/>
  <c r="N228" i="103"/>
  <c r="T227" i="103"/>
  <c r="S227" i="103"/>
  <c r="R227" i="103"/>
  <c r="Q227" i="103"/>
  <c r="P227" i="103"/>
  <c r="O227" i="103"/>
  <c r="N227" i="103"/>
  <c r="T226" i="103"/>
  <c r="S226" i="103"/>
  <c r="R226" i="103"/>
  <c r="Q226" i="103"/>
  <c r="P226" i="103"/>
  <c r="O226" i="103"/>
  <c r="N226" i="103"/>
  <c r="T225" i="103"/>
  <c r="S225" i="103"/>
  <c r="R225" i="103"/>
  <c r="Q225" i="103"/>
  <c r="P225" i="103"/>
  <c r="O225" i="103"/>
  <c r="N225" i="103"/>
  <c r="T224" i="103"/>
  <c r="S224" i="103"/>
  <c r="R224" i="103"/>
  <c r="Q224" i="103"/>
  <c r="P224" i="103"/>
  <c r="O224" i="103"/>
  <c r="N224" i="103"/>
  <c r="T223" i="103"/>
  <c r="S223" i="103"/>
  <c r="R223" i="103"/>
  <c r="Q223" i="103"/>
  <c r="P223" i="103"/>
  <c r="O223" i="103"/>
  <c r="N223" i="103"/>
  <c r="T222" i="103"/>
  <c r="S222" i="103"/>
  <c r="R222" i="103"/>
  <c r="Q222" i="103"/>
  <c r="P222" i="103"/>
  <c r="O222" i="103"/>
  <c r="N222" i="103"/>
  <c r="T221" i="103"/>
  <c r="S221" i="103"/>
  <c r="R221" i="103"/>
  <c r="Q221" i="103"/>
  <c r="P221" i="103"/>
  <c r="O221" i="103"/>
  <c r="N221" i="103"/>
  <c r="T220" i="103"/>
  <c r="S220" i="103"/>
  <c r="R220" i="103"/>
  <c r="Q220" i="103"/>
  <c r="P220" i="103"/>
  <c r="O220" i="103"/>
  <c r="N220" i="103"/>
  <c r="T219" i="103"/>
  <c r="S219" i="103"/>
  <c r="R219" i="103"/>
  <c r="Q219" i="103"/>
  <c r="P219" i="103"/>
  <c r="O219" i="103"/>
  <c r="N219" i="103"/>
  <c r="T218" i="103"/>
  <c r="S218" i="103"/>
  <c r="R218" i="103"/>
  <c r="Q218" i="103"/>
  <c r="P218" i="103"/>
  <c r="O218" i="103"/>
  <c r="N218" i="103"/>
  <c r="T217" i="103"/>
  <c r="S217" i="103"/>
  <c r="R217" i="103"/>
  <c r="Q217" i="103"/>
  <c r="P217" i="103"/>
  <c r="O217" i="103"/>
  <c r="N217" i="103"/>
  <c r="T216" i="103"/>
  <c r="S216" i="103"/>
  <c r="R216" i="103"/>
  <c r="Q216" i="103"/>
  <c r="P216" i="103"/>
  <c r="O216" i="103"/>
  <c r="N216" i="103"/>
  <c r="T215" i="103"/>
  <c r="S215" i="103"/>
  <c r="R215" i="103"/>
  <c r="Q215" i="103"/>
  <c r="P215" i="103"/>
  <c r="O215" i="103"/>
  <c r="N215" i="103"/>
  <c r="T214" i="103"/>
  <c r="S214" i="103"/>
  <c r="R214" i="103"/>
  <c r="Q214" i="103"/>
  <c r="P214" i="103"/>
  <c r="O214" i="103"/>
  <c r="N214" i="103"/>
  <c r="T213" i="103"/>
  <c r="S213" i="103"/>
  <c r="R213" i="103"/>
  <c r="Q213" i="103"/>
  <c r="P213" i="103"/>
  <c r="O213" i="103"/>
  <c r="N213" i="103"/>
  <c r="T212" i="103"/>
  <c r="S212" i="103"/>
  <c r="R212" i="103"/>
  <c r="Q212" i="103"/>
  <c r="P212" i="103"/>
  <c r="O212" i="103"/>
  <c r="N212" i="103"/>
  <c r="T211" i="103"/>
  <c r="S211" i="103"/>
  <c r="R211" i="103"/>
  <c r="Q211" i="103"/>
  <c r="P211" i="103"/>
  <c r="O211" i="103"/>
  <c r="N211" i="103"/>
  <c r="T210" i="103"/>
  <c r="S210" i="103"/>
  <c r="R210" i="103"/>
  <c r="Q210" i="103"/>
  <c r="P210" i="103"/>
  <c r="O210" i="103"/>
  <c r="N210" i="103"/>
  <c r="T209" i="103"/>
  <c r="S209" i="103"/>
  <c r="R209" i="103"/>
  <c r="Q209" i="103"/>
  <c r="P209" i="103"/>
  <c r="O209" i="103"/>
  <c r="N209" i="103"/>
  <c r="T208" i="103"/>
  <c r="S208" i="103"/>
  <c r="R208" i="103"/>
  <c r="Q208" i="103"/>
  <c r="P208" i="103"/>
  <c r="O208" i="103"/>
  <c r="N208" i="103"/>
  <c r="T207" i="103"/>
  <c r="S207" i="103"/>
  <c r="R207" i="103"/>
  <c r="Q207" i="103"/>
  <c r="P207" i="103"/>
  <c r="O207" i="103"/>
  <c r="N207" i="103"/>
  <c r="T206" i="103"/>
  <c r="S206" i="103"/>
  <c r="R206" i="103"/>
  <c r="Q206" i="103"/>
  <c r="P206" i="103"/>
  <c r="O206" i="103"/>
  <c r="N206" i="103"/>
  <c r="T205" i="103"/>
  <c r="S205" i="103"/>
  <c r="R205" i="103"/>
  <c r="Q205" i="103"/>
  <c r="P205" i="103"/>
  <c r="O205" i="103"/>
  <c r="N205" i="103"/>
  <c r="T204" i="103"/>
  <c r="S204" i="103"/>
  <c r="R204" i="103"/>
  <c r="Q204" i="103"/>
  <c r="P204" i="103"/>
  <c r="O204" i="103"/>
  <c r="N204" i="103"/>
  <c r="T203" i="103"/>
  <c r="S203" i="103"/>
  <c r="R203" i="103"/>
  <c r="Q203" i="103"/>
  <c r="P203" i="103"/>
  <c r="O203" i="103"/>
  <c r="N203" i="103"/>
  <c r="T202" i="103"/>
  <c r="S202" i="103"/>
  <c r="R202" i="103"/>
  <c r="Q202" i="103"/>
  <c r="P202" i="103"/>
  <c r="O202" i="103"/>
  <c r="N202" i="103"/>
  <c r="T201" i="103"/>
  <c r="S201" i="103"/>
  <c r="R201" i="103"/>
  <c r="Q201" i="103"/>
  <c r="P201" i="103"/>
  <c r="O201" i="103"/>
  <c r="N201" i="103"/>
  <c r="T200" i="103"/>
  <c r="S200" i="103"/>
  <c r="R200" i="103"/>
  <c r="Q200" i="103"/>
  <c r="P200" i="103"/>
  <c r="O200" i="103"/>
  <c r="N200" i="103"/>
  <c r="T199" i="103"/>
  <c r="S199" i="103"/>
  <c r="R199" i="103"/>
  <c r="Q199" i="103"/>
  <c r="P199" i="103"/>
  <c r="O199" i="103"/>
  <c r="N199" i="103"/>
  <c r="T198" i="103"/>
  <c r="S198" i="103"/>
  <c r="R198" i="103"/>
  <c r="Q198" i="103"/>
  <c r="P198" i="103"/>
  <c r="O198" i="103"/>
  <c r="N198" i="103"/>
  <c r="T197" i="103"/>
  <c r="S197" i="103"/>
  <c r="R197" i="103"/>
  <c r="Q197" i="103"/>
  <c r="P197" i="103"/>
  <c r="O197" i="103"/>
  <c r="N197" i="103"/>
  <c r="T196" i="103"/>
  <c r="S196" i="103"/>
  <c r="R196" i="103"/>
  <c r="Q196" i="103"/>
  <c r="P196" i="103"/>
  <c r="O196" i="103"/>
  <c r="N196" i="103"/>
  <c r="T195" i="103"/>
  <c r="S195" i="103"/>
  <c r="R195" i="103"/>
  <c r="Q195" i="103"/>
  <c r="P195" i="103"/>
  <c r="O195" i="103"/>
  <c r="N195" i="103"/>
  <c r="T194" i="103"/>
  <c r="S194" i="103"/>
  <c r="R194" i="103"/>
  <c r="Q194" i="103"/>
  <c r="P194" i="103"/>
  <c r="O194" i="103"/>
  <c r="N194" i="103"/>
  <c r="T193" i="103"/>
  <c r="S193" i="103"/>
  <c r="R193" i="103"/>
  <c r="Q193" i="103"/>
  <c r="P193" i="103"/>
  <c r="O193" i="103"/>
  <c r="N193" i="103"/>
  <c r="T192" i="103"/>
  <c r="S192" i="103"/>
  <c r="R192" i="103"/>
  <c r="Q192" i="103"/>
  <c r="P192" i="103"/>
  <c r="O192" i="103"/>
  <c r="N192" i="103"/>
  <c r="T191" i="103"/>
  <c r="S191" i="103"/>
  <c r="R191" i="103"/>
  <c r="Q191" i="103"/>
  <c r="P191" i="103"/>
  <c r="O191" i="103"/>
  <c r="N191" i="103"/>
  <c r="T190" i="103"/>
  <c r="S190" i="103"/>
  <c r="R190" i="103"/>
  <c r="Q190" i="103"/>
  <c r="P190" i="103"/>
  <c r="O190" i="103"/>
  <c r="N190" i="103"/>
  <c r="T189" i="103"/>
  <c r="S189" i="103"/>
  <c r="R189" i="103"/>
  <c r="Q189" i="103"/>
  <c r="P189" i="103"/>
  <c r="O189" i="103"/>
  <c r="N189" i="103"/>
  <c r="T188" i="103"/>
  <c r="S188" i="103"/>
  <c r="R188" i="103"/>
  <c r="Q188" i="103"/>
  <c r="P188" i="103"/>
  <c r="O188" i="103"/>
  <c r="N188" i="103"/>
  <c r="T187" i="103"/>
  <c r="S187" i="103"/>
  <c r="R187" i="103"/>
  <c r="Q187" i="103"/>
  <c r="P187" i="103"/>
  <c r="O187" i="103"/>
  <c r="N187" i="103"/>
  <c r="T186" i="103"/>
  <c r="S186" i="103"/>
  <c r="R186" i="103"/>
  <c r="Q186" i="103"/>
  <c r="P186" i="103"/>
  <c r="O186" i="103"/>
  <c r="N186" i="103"/>
  <c r="T185" i="103"/>
  <c r="S185" i="103"/>
  <c r="R185" i="103"/>
  <c r="Q185" i="103"/>
  <c r="P185" i="103"/>
  <c r="O185" i="103"/>
  <c r="N185" i="103"/>
  <c r="T184" i="103"/>
  <c r="S184" i="103"/>
  <c r="R184" i="103"/>
  <c r="Q184" i="103"/>
  <c r="P184" i="103"/>
  <c r="O184" i="103"/>
  <c r="N184" i="103"/>
  <c r="T183" i="103"/>
  <c r="S183" i="103"/>
  <c r="R183" i="103"/>
  <c r="Q183" i="103"/>
  <c r="P183" i="103"/>
  <c r="O183" i="103"/>
  <c r="N183" i="103"/>
  <c r="T182" i="103"/>
  <c r="S182" i="103"/>
  <c r="R182" i="103"/>
  <c r="Q182" i="103"/>
  <c r="P182" i="103"/>
  <c r="O182" i="103"/>
  <c r="N182" i="103"/>
  <c r="T181" i="103"/>
  <c r="S181" i="103"/>
  <c r="R181" i="103"/>
  <c r="Q181" i="103"/>
  <c r="P181" i="103"/>
  <c r="O181" i="103"/>
  <c r="N181" i="103"/>
  <c r="T180" i="103"/>
  <c r="S180" i="103"/>
  <c r="R180" i="103"/>
  <c r="Q180" i="103"/>
  <c r="P180" i="103"/>
  <c r="O180" i="103"/>
  <c r="N180" i="103"/>
  <c r="T179" i="103"/>
  <c r="S179" i="103"/>
  <c r="R179" i="103"/>
  <c r="Q179" i="103"/>
  <c r="P179" i="103"/>
  <c r="O179" i="103"/>
  <c r="N179" i="103"/>
  <c r="T178" i="103"/>
  <c r="S178" i="103"/>
  <c r="R178" i="103"/>
  <c r="Q178" i="103"/>
  <c r="P178" i="103"/>
  <c r="O178" i="103"/>
  <c r="N178" i="103"/>
  <c r="T177" i="103"/>
  <c r="S177" i="103"/>
  <c r="R177" i="103"/>
  <c r="Q177" i="103"/>
  <c r="P177" i="103"/>
  <c r="O177" i="103"/>
  <c r="N177" i="103"/>
  <c r="T176" i="103"/>
  <c r="S176" i="103"/>
  <c r="R176" i="103"/>
  <c r="Q176" i="103"/>
  <c r="P176" i="103"/>
  <c r="O176" i="103"/>
  <c r="N176" i="103"/>
  <c r="T175" i="103"/>
  <c r="S175" i="103"/>
  <c r="R175" i="103"/>
  <c r="Q175" i="103"/>
  <c r="P175" i="103"/>
  <c r="O175" i="103"/>
  <c r="N175" i="103"/>
  <c r="T174" i="103"/>
  <c r="S174" i="103"/>
  <c r="R174" i="103"/>
  <c r="Q174" i="103"/>
  <c r="P174" i="103"/>
  <c r="O174" i="103"/>
  <c r="N174" i="103"/>
  <c r="T173" i="103"/>
  <c r="S173" i="103"/>
  <c r="R173" i="103"/>
  <c r="Q173" i="103"/>
  <c r="P173" i="103"/>
  <c r="O173" i="103"/>
  <c r="N173" i="103"/>
  <c r="T172" i="103"/>
  <c r="S172" i="103"/>
  <c r="R172" i="103"/>
  <c r="Q172" i="103"/>
  <c r="P172" i="103"/>
  <c r="O172" i="103"/>
  <c r="N172" i="103"/>
  <c r="T171" i="103"/>
  <c r="S171" i="103"/>
  <c r="R171" i="103"/>
  <c r="Q171" i="103"/>
  <c r="P171" i="103"/>
  <c r="O171" i="103"/>
  <c r="N171" i="103"/>
  <c r="T170" i="103"/>
  <c r="S170" i="103"/>
  <c r="R170" i="103"/>
  <c r="Q170" i="103"/>
  <c r="P170" i="103"/>
  <c r="O170" i="103"/>
  <c r="N170" i="103"/>
  <c r="T169" i="103"/>
  <c r="S169" i="103"/>
  <c r="R169" i="103"/>
  <c r="Q169" i="103"/>
  <c r="P169" i="103"/>
  <c r="O169" i="103"/>
  <c r="N169" i="103"/>
  <c r="T168" i="103"/>
  <c r="S168" i="103"/>
  <c r="R168" i="103"/>
  <c r="Q168" i="103"/>
  <c r="P168" i="103"/>
  <c r="O168" i="103"/>
  <c r="N168" i="103"/>
  <c r="T167" i="103"/>
  <c r="S167" i="103"/>
  <c r="R167" i="103"/>
  <c r="Q167" i="103"/>
  <c r="P167" i="103"/>
  <c r="O167" i="103"/>
  <c r="N167" i="103"/>
  <c r="T166" i="103"/>
  <c r="S166" i="103"/>
  <c r="R166" i="103"/>
  <c r="Q166" i="103"/>
  <c r="P166" i="103"/>
  <c r="O166" i="103"/>
  <c r="N166" i="103"/>
  <c r="T165" i="103"/>
  <c r="S165" i="103"/>
  <c r="R165" i="103"/>
  <c r="Q165" i="103"/>
  <c r="P165" i="103"/>
  <c r="O165" i="103"/>
  <c r="N165" i="103"/>
  <c r="T164" i="103"/>
  <c r="S164" i="103"/>
  <c r="R164" i="103"/>
  <c r="Q164" i="103"/>
  <c r="P164" i="103"/>
  <c r="O164" i="103"/>
  <c r="N164" i="103"/>
  <c r="T163" i="103"/>
  <c r="S163" i="103"/>
  <c r="R163" i="103"/>
  <c r="Q163" i="103"/>
  <c r="P163" i="103"/>
  <c r="O163" i="103"/>
  <c r="N163" i="103"/>
  <c r="T162" i="103"/>
  <c r="S162" i="103"/>
  <c r="R162" i="103"/>
  <c r="Q162" i="103"/>
  <c r="P162" i="103"/>
  <c r="O162" i="103"/>
  <c r="N162" i="103"/>
  <c r="T161" i="103"/>
  <c r="S161" i="103"/>
  <c r="R161" i="103"/>
  <c r="Q161" i="103"/>
  <c r="P161" i="103"/>
  <c r="O161" i="103"/>
  <c r="N161" i="103"/>
  <c r="T160" i="103"/>
  <c r="S160" i="103"/>
  <c r="R160" i="103"/>
  <c r="Q160" i="103"/>
  <c r="P160" i="103"/>
  <c r="O160" i="103"/>
  <c r="N160" i="103"/>
  <c r="T159" i="103"/>
  <c r="S159" i="103"/>
  <c r="R159" i="103"/>
  <c r="Q159" i="103"/>
  <c r="P159" i="103"/>
  <c r="O159" i="103"/>
  <c r="N159" i="103"/>
  <c r="T158" i="103"/>
  <c r="S158" i="103"/>
  <c r="R158" i="103"/>
  <c r="Q158" i="103"/>
  <c r="P158" i="103"/>
  <c r="O158" i="103"/>
  <c r="N158" i="103"/>
  <c r="T157" i="103"/>
  <c r="S157" i="103"/>
  <c r="R157" i="103"/>
  <c r="Q157" i="103"/>
  <c r="P157" i="103"/>
  <c r="O157" i="103"/>
  <c r="N157" i="103"/>
  <c r="T156" i="103"/>
  <c r="S156" i="103"/>
  <c r="R156" i="103"/>
  <c r="Q156" i="103"/>
  <c r="P156" i="103"/>
  <c r="O156" i="103"/>
  <c r="N156" i="103"/>
  <c r="T155" i="103"/>
  <c r="S155" i="103"/>
  <c r="R155" i="103"/>
  <c r="Q155" i="103"/>
  <c r="P155" i="103"/>
  <c r="O155" i="103"/>
  <c r="N155" i="103"/>
  <c r="T154" i="103"/>
  <c r="S154" i="103"/>
  <c r="R154" i="103"/>
  <c r="Q154" i="103"/>
  <c r="P154" i="103"/>
  <c r="O154" i="103"/>
  <c r="N154" i="103"/>
  <c r="T153" i="103"/>
  <c r="S153" i="103"/>
  <c r="R153" i="103"/>
  <c r="Q153" i="103"/>
  <c r="P153" i="103"/>
  <c r="O153" i="103"/>
  <c r="N153" i="103"/>
  <c r="T152" i="103"/>
  <c r="S152" i="103"/>
  <c r="R152" i="103"/>
  <c r="Q152" i="103"/>
  <c r="P152" i="103"/>
  <c r="O152" i="103"/>
  <c r="N152" i="103"/>
  <c r="T151" i="103"/>
  <c r="S151" i="103"/>
  <c r="R151" i="103"/>
  <c r="Q151" i="103"/>
  <c r="P151" i="103"/>
  <c r="O151" i="103"/>
  <c r="N151" i="103"/>
  <c r="T150" i="103"/>
  <c r="S150" i="103"/>
  <c r="R150" i="103"/>
  <c r="Q150" i="103"/>
  <c r="P150" i="103"/>
  <c r="O150" i="103"/>
  <c r="N150" i="103"/>
  <c r="T149" i="103"/>
  <c r="S149" i="103"/>
  <c r="R149" i="103"/>
  <c r="Q149" i="103"/>
  <c r="P149" i="103"/>
  <c r="O149" i="103"/>
  <c r="N149" i="103"/>
  <c r="T148" i="103"/>
  <c r="S148" i="103"/>
  <c r="R148" i="103"/>
  <c r="Q148" i="103"/>
  <c r="P148" i="103"/>
  <c r="O148" i="103"/>
  <c r="N148" i="103"/>
  <c r="T147" i="103"/>
  <c r="S147" i="103"/>
  <c r="R147" i="103"/>
  <c r="Q147" i="103"/>
  <c r="P147" i="103"/>
  <c r="O147" i="103"/>
  <c r="N147" i="103"/>
  <c r="T146" i="103"/>
  <c r="S146" i="103"/>
  <c r="R146" i="103"/>
  <c r="Q146" i="103"/>
  <c r="P146" i="103"/>
  <c r="O146" i="103"/>
  <c r="N146" i="103"/>
  <c r="T145" i="103"/>
  <c r="S145" i="103"/>
  <c r="R145" i="103"/>
  <c r="Q145" i="103"/>
  <c r="P145" i="103"/>
  <c r="O145" i="103"/>
  <c r="N145" i="103"/>
  <c r="T144" i="103"/>
  <c r="S144" i="103"/>
  <c r="R144" i="103"/>
  <c r="Q144" i="103"/>
  <c r="P144" i="103"/>
  <c r="O144" i="103"/>
  <c r="N144" i="103"/>
  <c r="T143" i="103"/>
  <c r="S143" i="103"/>
  <c r="R143" i="103"/>
  <c r="Q143" i="103"/>
  <c r="P143" i="103"/>
  <c r="O143" i="103"/>
  <c r="N143" i="103"/>
  <c r="T142" i="103"/>
  <c r="S142" i="103"/>
  <c r="R142" i="103"/>
  <c r="Q142" i="103"/>
  <c r="P142" i="103"/>
  <c r="O142" i="103"/>
  <c r="N142" i="103"/>
  <c r="T141" i="103"/>
  <c r="S141" i="103"/>
  <c r="R141" i="103"/>
  <c r="Q141" i="103"/>
  <c r="P141" i="103"/>
  <c r="O141" i="103"/>
  <c r="N141" i="103"/>
  <c r="T140" i="103"/>
  <c r="S140" i="103"/>
  <c r="R140" i="103"/>
  <c r="Q140" i="103"/>
  <c r="P140" i="103"/>
  <c r="O140" i="103"/>
  <c r="N140" i="103"/>
  <c r="T139" i="103"/>
  <c r="S139" i="103"/>
  <c r="R139" i="103"/>
  <c r="Q139" i="103"/>
  <c r="P139" i="103"/>
  <c r="O139" i="103"/>
  <c r="N139" i="103"/>
  <c r="T138" i="103"/>
  <c r="S138" i="103"/>
  <c r="R138" i="103"/>
  <c r="Q138" i="103"/>
  <c r="P138" i="103"/>
  <c r="O138" i="103"/>
  <c r="N138" i="103"/>
  <c r="T137" i="103"/>
  <c r="S137" i="103"/>
  <c r="R137" i="103"/>
  <c r="Q137" i="103"/>
  <c r="P137" i="103"/>
  <c r="O137" i="103"/>
  <c r="N137" i="103"/>
  <c r="T136" i="103"/>
  <c r="S136" i="103"/>
  <c r="R136" i="103"/>
  <c r="Q136" i="103"/>
  <c r="P136" i="103"/>
  <c r="O136" i="103"/>
  <c r="N136" i="103"/>
  <c r="T135" i="103"/>
  <c r="S135" i="103"/>
  <c r="R135" i="103"/>
  <c r="Q135" i="103"/>
  <c r="P135" i="103"/>
  <c r="O135" i="103"/>
  <c r="N135" i="103"/>
  <c r="T134" i="103"/>
  <c r="S134" i="103"/>
  <c r="R134" i="103"/>
  <c r="Q134" i="103"/>
  <c r="P134" i="103"/>
  <c r="O134" i="103"/>
  <c r="N134" i="103"/>
  <c r="T133" i="103"/>
  <c r="S133" i="103"/>
  <c r="R133" i="103"/>
  <c r="Q133" i="103"/>
  <c r="P133" i="103"/>
  <c r="O133" i="103"/>
  <c r="N133" i="103"/>
  <c r="T132" i="103"/>
  <c r="S132" i="103"/>
  <c r="R132" i="103"/>
  <c r="Q132" i="103"/>
  <c r="P132" i="103"/>
  <c r="O132" i="103"/>
  <c r="N132" i="103"/>
  <c r="T131" i="103"/>
  <c r="S131" i="103"/>
  <c r="R131" i="103"/>
  <c r="Q131" i="103"/>
  <c r="P131" i="103"/>
  <c r="O131" i="103"/>
  <c r="N131" i="103"/>
  <c r="T130" i="103"/>
  <c r="S130" i="103"/>
  <c r="R130" i="103"/>
  <c r="Q130" i="103"/>
  <c r="P130" i="103"/>
  <c r="O130" i="103"/>
  <c r="N130" i="103"/>
  <c r="T129" i="103"/>
  <c r="S129" i="103"/>
  <c r="R129" i="103"/>
  <c r="Q129" i="103"/>
  <c r="P129" i="103"/>
  <c r="O129" i="103"/>
  <c r="N129" i="103"/>
  <c r="T128" i="103"/>
  <c r="S128" i="103"/>
  <c r="R128" i="103"/>
  <c r="Q128" i="103"/>
  <c r="P128" i="103"/>
  <c r="O128" i="103"/>
  <c r="N128" i="103"/>
  <c r="T127" i="103"/>
  <c r="S127" i="103"/>
  <c r="R127" i="103"/>
  <c r="Q127" i="103"/>
  <c r="P127" i="103"/>
  <c r="O127" i="103"/>
  <c r="N127" i="103"/>
  <c r="T126" i="103"/>
  <c r="S126" i="103"/>
  <c r="R126" i="103"/>
  <c r="Q126" i="103"/>
  <c r="P126" i="103"/>
  <c r="O126" i="103"/>
  <c r="N126" i="103"/>
  <c r="T125" i="103"/>
  <c r="S125" i="103"/>
  <c r="R125" i="103"/>
  <c r="Q125" i="103"/>
  <c r="P125" i="103"/>
  <c r="O125" i="103"/>
  <c r="N125" i="103"/>
  <c r="T124" i="103"/>
  <c r="S124" i="103"/>
  <c r="R124" i="103"/>
  <c r="Q124" i="103"/>
  <c r="P124" i="103"/>
  <c r="O124" i="103"/>
  <c r="N124" i="103"/>
  <c r="T123" i="103"/>
  <c r="S123" i="103"/>
  <c r="R123" i="103"/>
  <c r="Q123" i="103"/>
  <c r="P123" i="103"/>
  <c r="O123" i="103"/>
  <c r="N123" i="103"/>
  <c r="T122" i="103"/>
  <c r="S122" i="103"/>
  <c r="R122" i="103"/>
  <c r="Q122" i="103"/>
  <c r="P122" i="103"/>
  <c r="O122" i="103"/>
  <c r="N122" i="103"/>
  <c r="T121" i="103"/>
  <c r="S121" i="103"/>
  <c r="R121" i="103"/>
  <c r="Q121" i="103"/>
  <c r="P121" i="103"/>
  <c r="O121" i="103"/>
  <c r="N121" i="103"/>
  <c r="T120" i="103"/>
  <c r="S120" i="103"/>
  <c r="R120" i="103"/>
  <c r="Q120" i="103"/>
  <c r="P120" i="103"/>
  <c r="O120" i="103"/>
  <c r="N120" i="103"/>
  <c r="T119" i="103"/>
  <c r="S119" i="103"/>
  <c r="R119" i="103"/>
  <c r="Q119" i="103"/>
  <c r="P119" i="103"/>
  <c r="O119" i="103"/>
  <c r="N119" i="103"/>
  <c r="T118" i="103"/>
  <c r="S118" i="103"/>
  <c r="R118" i="103"/>
  <c r="Q118" i="103"/>
  <c r="P118" i="103"/>
  <c r="O118" i="103"/>
  <c r="N118" i="103"/>
  <c r="T117" i="103"/>
  <c r="S117" i="103"/>
  <c r="R117" i="103"/>
  <c r="Q117" i="103"/>
  <c r="P117" i="103"/>
  <c r="O117" i="103"/>
  <c r="N117" i="103"/>
  <c r="T116" i="103"/>
  <c r="S116" i="103"/>
  <c r="R116" i="103"/>
  <c r="Q116" i="103"/>
  <c r="P116" i="103"/>
  <c r="O116" i="103"/>
  <c r="N116" i="103"/>
  <c r="T115" i="103"/>
  <c r="S115" i="103"/>
  <c r="R115" i="103"/>
  <c r="Q115" i="103"/>
  <c r="P115" i="103"/>
  <c r="O115" i="103"/>
  <c r="N115" i="103"/>
  <c r="T114" i="103"/>
  <c r="S114" i="103"/>
  <c r="R114" i="103"/>
  <c r="Q114" i="103"/>
  <c r="P114" i="103"/>
  <c r="O114" i="103"/>
  <c r="N114" i="103"/>
  <c r="T113" i="103"/>
  <c r="S113" i="103"/>
  <c r="R113" i="103"/>
  <c r="Q113" i="103"/>
  <c r="P113" i="103"/>
  <c r="O113" i="103"/>
  <c r="N113" i="103"/>
  <c r="T112" i="103"/>
  <c r="S112" i="103"/>
  <c r="R112" i="103"/>
  <c r="Q112" i="103"/>
  <c r="P112" i="103"/>
  <c r="O112" i="103"/>
  <c r="N112" i="103"/>
  <c r="T111" i="103"/>
  <c r="S111" i="103"/>
  <c r="R111" i="103"/>
  <c r="Q111" i="103"/>
  <c r="P111" i="103"/>
  <c r="O111" i="103"/>
  <c r="N111" i="103"/>
  <c r="T110" i="103"/>
  <c r="S110" i="103"/>
  <c r="R110" i="103"/>
  <c r="Q110" i="103"/>
  <c r="P110" i="103"/>
  <c r="O110" i="103"/>
  <c r="N110" i="103"/>
  <c r="T109" i="103"/>
  <c r="S109" i="103"/>
  <c r="R109" i="103"/>
  <c r="Q109" i="103"/>
  <c r="P109" i="103"/>
  <c r="O109" i="103"/>
  <c r="N109" i="103"/>
  <c r="T108" i="103"/>
  <c r="S108" i="103"/>
  <c r="R108" i="103"/>
  <c r="Q108" i="103"/>
  <c r="P108" i="103"/>
  <c r="O108" i="103"/>
  <c r="N108" i="103"/>
  <c r="T107" i="103"/>
  <c r="S107" i="103"/>
  <c r="R107" i="103"/>
  <c r="Q107" i="103"/>
  <c r="P107" i="103"/>
  <c r="O107" i="103"/>
  <c r="N107" i="103"/>
  <c r="T106" i="103"/>
  <c r="S106" i="103"/>
  <c r="R106" i="103"/>
  <c r="Q106" i="103"/>
  <c r="P106" i="103"/>
  <c r="O106" i="103"/>
  <c r="N106" i="103"/>
  <c r="T105" i="103"/>
  <c r="S105" i="103"/>
  <c r="R105" i="103"/>
  <c r="Q105" i="103"/>
  <c r="P105" i="103"/>
  <c r="O105" i="103"/>
  <c r="N105" i="103"/>
  <c r="T104" i="103"/>
  <c r="S104" i="103"/>
  <c r="R104" i="103"/>
  <c r="Q104" i="103"/>
  <c r="P104" i="103"/>
  <c r="O104" i="103"/>
  <c r="N104" i="103"/>
  <c r="T103" i="103"/>
  <c r="S103" i="103"/>
  <c r="R103" i="103"/>
  <c r="Q103" i="103"/>
  <c r="P103" i="103"/>
  <c r="O103" i="103"/>
  <c r="N103" i="103"/>
  <c r="T102" i="103"/>
  <c r="S102" i="103"/>
  <c r="R102" i="103"/>
  <c r="Q102" i="103"/>
  <c r="P102" i="103"/>
  <c r="O102" i="103"/>
  <c r="N102" i="103"/>
  <c r="T101" i="103"/>
  <c r="S101" i="103"/>
  <c r="R101" i="103"/>
  <c r="Q101" i="103"/>
  <c r="P101" i="103"/>
  <c r="O101" i="103"/>
  <c r="N101" i="103"/>
  <c r="T100" i="103"/>
  <c r="S100" i="103"/>
  <c r="R100" i="103"/>
  <c r="Q100" i="103"/>
  <c r="P100" i="103"/>
  <c r="O100" i="103"/>
  <c r="N100" i="103"/>
  <c r="T99" i="103"/>
  <c r="S99" i="103"/>
  <c r="R99" i="103"/>
  <c r="Q99" i="103"/>
  <c r="P99" i="103"/>
  <c r="O99" i="103"/>
  <c r="N99" i="103"/>
  <c r="T98" i="103"/>
  <c r="S98" i="103"/>
  <c r="R98" i="103"/>
  <c r="Q98" i="103"/>
  <c r="P98" i="103"/>
  <c r="O98" i="103"/>
  <c r="N98" i="103"/>
  <c r="T97" i="103"/>
  <c r="S97" i="103"/>
  <c r="R97" i="103"/>
  <c r="Q97" i="103"/>
  <c r="P97" i="103"/>
  <c r="O97" i="103"/>
  <c r="N97" i="103"/>
  <c r="T96" i="103"/>
  <c r="S96" i="103"/>
  <c r="R96" i="103"/>
  <c r="Q96" i="103"/>
  <c r="P96" i="103"/>
  <c r="O96" i="103"/>
  <c r="N96" i="103"/>
  <c r="T95" i="103"/>
  <c r="S95" i="103"/>
  <c r="R95" i="103"/>
  <c r="Q95" i="103"/>
  <c r="P95" i="103"/>
  <c r="O95" i="103"/>
  <c r="N95" i="103"/>
  <c r="T94" i="103"/>
  <c r="S94" i="103"/>
  <c r="R94" i="103"/>
  <c r="Q94" i="103"/>
  <c r="P94" i="103"/>
  <c r="O94" i="103"/>
  <c r="N94" i="103"/>
  <c r="T93" i="103"/>
  <c r="S93" i="103"/>
  <c r="R93" i="103"/>
  <c r="Q93" i="103"/>
  <c r="P93" i="103"/>
  <c r="O93" i="103"/>
  <c r="N93" i="103"/>
  <c r="T92" i="103"/>
  <c r="S92" i="103"/>
  <c r="R92" i="103"/>
  <c r="Q92" i="103"/>
  <c r="P92" i="103"/>
  <c r="O92" i="103"/>
  <c r="N92" i="103"/>
  <c r="T91" i="103"/>
  <c r="S91" i="103"/>
  <c r="R91" i="103"/>
  <c r="Q91" i="103"/>
  <c r="P91" i="103"/>
  <c r="O91" i="103"/>
  <c r="N91" i="103"/>
  <c r="T90" i="103"/>
  <c r="S90" i="103"/>
  <c r="R90" i="103"/>
  <c r="Q90" i="103"/>
  <c r="P90" i="103"/>
  <c r="O90" i="103"/>
  <c r="N90" i="103"/>
  <c r="T89" i="103"/>
  <c r="S89" i="103"/>
  <c r="R89" i="103"/>
  <c r="Q89" i="103"/>
  <c r="P89" i="103"/>
  <c r="O89" i="103"/>
  <c r="N89" i="103"/>
  <c r="T88" i="103"/>
  <c r="S88" i="103"/>
  <c r="R88" i="103"/>
  <c r="Q88" i="103"/>
  <c r="P88" i="103"/>
  <c r="O88" i="103"/>
  <c r="N88" i="103"/>
  <c r="T87" i="103"/>
  <c r="S87" i="103"/>
  <c r="R87" i="103"/>
  <c r="Q87" i="103"/>
  <c r="P87" i="103"/>
  <c r="O87" i="103"/>
  <c r="N87" i="103"/>
  <c r="T86" i="103"/>
  <c r="S86" i="103"/>
  <c r="R86" i="103"/>
  <c r="Q86" i="103"/>
  <c r="P86" i="103"/>
  <c r="O86" i="103"/>
  <c r="N86" i="103"/>
  <c r="T85" i="103"/>
  <c r="S85" i="103"/>
  <c r="R85" i="103"/>
  <c r="Q85" i="103"/>
  <c r="P85" i="103"/>
  <c r="O85" i="103"/>
  <c r="N85" i="103"/>
  <c r="T84" i="103"/>
  <c r="S84" i="103"/>
  <c r="R84" i="103"/>
  <c r="Q84" i="103"/>
  <c r="P84" i="103"/>
  <c r="O84" i="103"/>
  <c r="N84" i="103"/>
  <c r="T83" i="103"/>
  <c r="S83" i="103"/>
  <c r="R83" i="103"/>
  <c r="Q83" i="103"/>
  <c r="P83" i="103"/>
  <c r="O83" i="103"/>
  <c r="N83" i="103"/>
  <c r="T82" i="103"/>
  <c r="S82" i="103"/>
  <c r="R82" i="103"/>
  <c r="Q82" i="103"/>
  <c r="P82" i="103"/>
  <c r="O82" i="103"/>
  <c r="N82" i="103"/>
  <c r="T81" i="103"/>
  <c r="S81" i="103"/>
  <c r="R81" i="103"/>
  <c r="Q81" i="103"/>
  <c r="P81" i="103"/>
  <c r="O81" i="103"/>
  <c r="N81" i="103"/>
  <c r="T80" i="103"/>
  <c r="S80" i="103"/>
  <c r="R80" i="103"/>
  <c r="Q80" i="103"/>
  <c r="P80" i="103"/>
  <c r="O80" i="103"/>
  <c r="N80" i="103"/>
  <c r="T79" i="103"/>
  <c r="S79" i="103"/>
  <c r="R79" i="103"/>
  <c r="Q79" i="103"/>
  <c r="P79" i="103"/>
  <c r="O79" i="103"/>
  <c r="N79" i="103"/>
  <c r="T78" i="103"/>
  <c r="S78" i="103"/>
  <c r="R78" i="103"/>
  <c r="Q78" i="103"/>
  <c r="P78" i="103"/>
  <c r="O78" i="103"/>
  <c r="N78" i="103"/>
  <c r="T77" i="103"/>
  <c r="S77" i="103"/>
  <c r="R77" i="103"/>
  <c r="Q77" i="103"/>
  <c r="P77" i="103"/>
  <c r="O77" i="103"/>
  <c r="N77" i="103"/>
  <c r="T76" i="103"/>
  <c r="S76" i="103"/>
  <c r="R76" i="103"/>
  <c r="Q76" i="103"/>
  <c r="P76" i="103"/>
  <c r="O76" i="103"/>
  <c r="N76" i="103"/>
  <c r="T75" i="103"/>
  <c r="S75" i="103"/>
  <c r="R75" i="103"/>
  <c r="Q75" i="103"/>
  <c r="P75" i="103"/>
  <c r="O75" i="103"/>
  <c r="N75" i="103"/>
  <c r="T74" i="103"/>
  <c r="S74" i="103"/>
  <c r="R74" i="103"/>
  <c r="Q74" i="103"/>
  <c r="P74" i="103"/>
  <c r="O74" i="103"/>
  <c r="N74" i="103"/>
  <c r="T73" i="103"/>
  <c r="S73" i="103"/>
  <c r="R73" i="103"/>
  <c r="Q73" i="103"/>
  <c r="P73" i="103"/>
  <c r="O73" i="103"/>
  <c r="N73" i="103"/>
  <c r="T72" i="103"/>
  <c r="S72" i="103"/>
  <c r="R72" i="103"/>
  <c r="Q72" i="103"/>
  <c r="P72" i="103"/>
  <c r="O72" i="103"/>
  <c r="N72" i="103"/>
  <c r="T71" i="103"/>
  <c r="S71" i="103"/>
  <c r="R71" i="103"/>
  <c r="Q71" i="103"/>
  <c r="P71" i="103"/>
  <c r="O71" i="103"/>
  <c r="N71" i="103"/>
  <c r="T70" i="103"/>
  <c r="S70" i="103"/>
  <c r="R70" i="103"/>
  <c r="Q70" i="103"/>
  <c r="P70" i="103"/>
  <c r="O70" i="103"/>
  <c r="N70" i="103"/>
  <c r="T69" i="103"/>
  <c r="S69" i="103"/>
  <c r="R69" i="103"/>
  <c r="Q69" i="103"/>
  <c r="P69" i="103"/>
  <c r="O69" i="103"/>
  <c r="N69" i="103"/>
  <c r="T68" i="103"/>
  <c r="S68" i="103"/>
  <c r="R68" i="103"/>
  <c r="Q68" i="103"/>
  <c r="P68" i="103"/>
  <c r="O68" i="103"/>
  <c r="N68" i="103"/>
  <c r="T67" i="103"/>
  <c r="S67" i="103"/>
  <c r="R67" i="103"/>
  <c r="Q67" i="103"/>
  <c r="P67" i="103"/>
  <c r="O67" i="103"/>
  <c r="N67" i="103"/>
  <c r="T66" i="103"/>
  <c r="S66" i="103"/>
  <c r="R66" i="103"/>
  <c r="Q66" i="103"/>
  <c r="P66" i="103"/>
  <c r="O66" i="103"/>
  <c r="N66" i="103"/>
  <c r="T65" i="103"/>
  <c r="S65" i="103"/>
  <c r="R65" i="103"/>
  <c r="Q65" i="103"/>
  <c r="P65" i="103"/>
  <c r="O65" i="103"/>
  <c r="N65" i="103"/>
  <c r="T64" i="103"/>
  <c r="S64" i="103"/>
  <c r="R64" i="103"/>
  <c r="Q64" i="103"/>
  <c r="P64" i="103"/>
  <c r="O64" i="103"/>
  <c r="N64" i="103"/>
  <c r="T63" i="103"/>
  <c r="S63" i="103"/>
  <c r="R63" i="103"/>
  <c r="Q63" i="103"/>
  <c r="P63" i="103"/>
  <c r="O63" i="103"/>
  <c r="N63" i="103"/>
  <c r="T62" i="103"/>
  <c r="S62" i="103"/>
  <c r="R62" i="103"/>
  <c r="Q62" i="103"/>
  <c r="P62" i="103"/>
  <c r="O62" i="103"/>
  <c r="N62" i="103"/>
  <c r="T61" i="103"/>
  <c r="S61" i="103"/>
  <c r="R61" i="103"/>
  <c r="Q61" i="103"/>
  <c r="P61" i="103"/>
  <c r="O61" i="103"/>
  <c r="N61" i="103"/>
  <c r="T60" i="103"/>
  <c r="S60" i="103"/>
  <c r="R60" i="103"/>
  <c r="Q60" i="103"/>
  <c r="P60" i="103"/>
  <c r="O60" i="103"/>
  <c r="N60" i="103"/>
  <c r="T59" i="103"/>
  <c r="S59" i="103"/>
  <c r="R59" i="103"/>
  <c r="Q59" i="103"/>
  <c r="P59" i="103"/>
  <c r="O59" i="103"/>
  <c r="N59" i="103"/>
  <c r="T58" i="103"/>
  <c r="S58" i="103"/>
  <c r="R58" i="103"/>
  <c r="Q58" i="103"/>
  <c r="P58" i="103"/>
  <c r="O58" i="103"/>
  <c r="N58" i="103"/>
  <c r="T57" i="103"/>
  <c r="S57" i="103"/>
  <c r="R57" i="103"/>
  <c r="Q57" i="103"/>
  <c r="P57" i="103"/>
  <c r="O57" i="103"/>
  <c r="N57" i="103"/>
  <c r="T56" i="103"/>
  <c r="S56" i="103"/>
  <c r="R56" i="103"/>
  <c r="Q56" i="103"/>
  <c r="P56" i="103"/>
  <c r="O56" i="103"/>
  <c r="N56" i="103"/>
  <c r="T55" i="103"/>
  <c r="S55" i="103"/>
  <c r="R55" i="103"/>
  <c r="Q55" i="103"/>
  <c r="P55" i="103"/>
  <c r="O55" i="103"/>
  <c r="N55" i="103"/>
  <c r="T54" i="103"/>
  <c r="S54" i="103"/>
  <c r="R54" i="103"/>
  <c r="Q54" i="103"/>
  <c r="P54" i="103"/>
  <c r="O54" i="103"/>
  <c r="N54" i="103"/>
  <c r="T53" i="103"/>
  <c r="S53" i="103"/>
  <c r="R53" i="103"/>
  <c r="Q53" i="103"/>
  <c r="P53" i="103"/>
  <c r="O53" i="103"/>
  <c r="N53" i="103"/>
  <c r="T52" i="103"/>
  <c r="S52" i="103"/>
  <c r="R52" i="103"/>
  <c r="Q52" i="103"/>
  <c r="P52" i="103"/>
  <c r="O52" i="103"/>
  <c r="N52" i="103"/>
  <c r="T51" i="103"/>
  <c r="S51" i="103"/>
  <c r="R51" i="103"/>
  <c r="Q51" i="103"/>
  <c r="P51" i="103"/>
  <c r="O51" i="103"/>
  <c r="N51" i="103"/>
  <c r="T50" i="103"/>
  <c r="S50" i="103"/>
  <c r="R50" i="103"/>
  <c r="Q50" i="103"/>
  <c r="P50" i="103"/>
  <c r="O50" i="103"/>
  <c r="N50" i="103"/>
  <c r="T49" i="103"/>
  <c r="S49" i="103"/>
  <c r="R49" i="103"/>
  <c r="Q49" i="103"/>
  <c r="P49" i="103"/>
  <c r="O49" i="103"/>
  <c r="N49" i="103"/>
  <c r="T48" i="103"/>
  <c r="S48" i="103"/>
  <c r="R48" i="103"/>
  <c r="Q48" i="103"/>
  <c r="P48" i="103"/>
  <c r="O48" i="103"/>
  <c r="N48" i="103"/>
  <c r="T47" i="103"/>
  <c r="S47" i="103"/>
  <c r="R47" i="103"/>
  <c r="Q47" i="103"/>
  <c r="P47" i="103"/>
  <c r="O47" i="103"/>
  <c r="N47" i="103"/>
  <c r="T46" i="103"/>
  <c r="S46" i="103"/>
  <c r="R46" i="103"/>
  <c r="Q46" i="103"/>
  <c r="P46" i="103"/>
  <c r="O46" i="103"/>
  <c r="N46" i="103"/>
  <c r="T45" i="103"/>
  <c r="S45" i="103"/>
  <c r="R45" i="103"/>
  <c r="Q45" i="103"/>
  <c r="P45" i="103"/>
  <c r="O45" i="103"/>
  <c r="N45" i="103"/>
  <c r="T44" i="103"/>
  <c r="S44" i="103"/>
  <c r="R44" i="103"/>
  <c r="Q44" i="103"/>
  <c r="P44" i="103"/>
  <c r="O44" i="103"/>
  <c r="N44" i="103"/>
  <c r="T43" i="103"/>
  <c r="S43" i="103"/>
  <c r="R43" i="103"/>
  <c r="Q43" i="103"/>
  <c r="P43" i="103"/>
  <c r="O43" i="103"/>
  <c r="N43" i="103"/>
  <c r="T42" i="103"/>
  <c r="S42" i="103"/>
  <c r="R42" i="103"/>
  <c r="Q42" i="103"/>
  <c r="P42" i="103"/>
  <c r="O42" i="103"/>
  <c r="N42" i="103"/>
  <c r="T41" i="103"/>
  <c r="S41" i="103"/>
  <c r="R41" i="103"/>
  <c r="Q41" i="103"/>
  <c r="P41" i="103"/>
  <c r="O41" i="103"/>
  <c r="N41" i="103"/>
  <c r="T40" i="103"/>
  <c r="S40" i="103"/>
  <c r="R40" i="103"/>
  <c r="Q40" i="103"/>
  <c r="P40" i="103"/>
  <c r="O40" i="103"/>
  <c r="N40" i="103"/>
  <c r="T39" i="103"/>
  <c r="S39" i="103"/>
  <c r="R39" i="103"/>
  <c r="Q39" i="103"/>
  <c r="P39" i="103"/>
  <c r="O39" i="103"/>
  <c r="N39" i="103"/>
  <c r="T38" i="103"/>
  <c r="S38" i="103"/>
  <c r="R38" i="103"/>
  <c r="Q38" i="103"/>
  <c r="P38" i="103"/>
  <c r="O38" i="103"/>
  <c r="N38" i="103"/>
  <c r="T37" i="103"/>
  <c r="S37" i="103"/>
  <c r="R37" i="103"/>
  <c r="Q37" i="103"/>
  <c r="P37" i="103"/>
  <c r="O37" i="103"/>
  <c r="N37" i="103"/>
  <c r="T36" i="103"/>
  <c r="S36" i="103"/>
  <c r="R36" i="103"/>
  <c r="Q36" i="103"/>
  <c r="P36" i="103"/>
  <c r="O36" i="103"/>
  <c r="N36" i="103"/>
  <c r="T35" i="103"/>
  <c r="S35" i="103"/>
  <c r="R35" i="103"/>
  <c r="Q35" i="103"/>
  <c r="P35" i="103"/>
  <c r="O35" i="103"/>
  <c r="N35" i="103"/>
  <c r="T34" i="103"/>
  <c r="S34" i="103"/>
  <c r="R34" i="103"/>
  <c r="Q34" i="103"/>
  <c r="P34" i="103"/>
  <c r="O34" i="103"/>
  <c r="N34" i="103"/>
  <c r="T33" i="103"/>
  <c r="S33" i="103"/>
  <c r="R33" i="103"/>
  <c r="Q33" i="103"/>
  <c r="P33" i="103"/>
  <c r="O33" i="103"/>
  <c r="N33" i="103"/>
  <c r="T32" i="103"/>
  <c r="S32" i="103"/>
  <c r="R32" i="103"/>
  <c r="Q32" i="103"/>
  <c r="P32" i="103"/>
  <c r="O32" i="103"/>
  <c r="N32" i="103"/>
  <c r="T31" i="103"/>
  <c r="S31" i="103"/>
  <c r="R31" i="103"/>
  <c r="Q31" i="103"/>
  <c r="P31" i="103"/>
  <c r="O31" i="103"/>
  <c r="N31" i="103"/>
  <c r="T30" i="103"/>
  <c r="S30" i="103"/>
  <c r="R30" i="103"/>
  <c r="Q30" i="103"/>
  <c r="P30" i="103"/>
  <c r="O30" i="103"/>
  <c r="N30" i="103"/>
  <c r="T29" i="103"/>
  <c r="S29" i="103"/>
  <c r="R29" i="103"/>
  <c r="Q29" i="103"/>
  <c r="P29" i="103"/>
  <c r="O29" i="103"/>
  <c r="N29" i="103"/>
  <c r="T28" i="103"/>
  <c r="S28" i="103"/>
  <c r="R28" i="103"/>
  <c r="Q28" i="103"/>
  <c r="P28" i="103"/>
  <c r="O28" i="103"/>
  <c r="N28" i="103"/>
  <c r="T27" i="103"/>
  <c r="S27" i="103"/>
  <c r="R27" i="103"/>
  <c r="Q27" i="103"/>
  <c r="P27" i="103"/>
  <c r="O27" i="103"/>
  <c r="N27" i="103"/>
  <c r="T26" i="103"/>
  <c r="S26" i="103"/>
  <c r="R26" i="103"/>
  <c r="Q26" i="103"/>
  <c r="P26" i="103"/>
  <c r="O26" i="103"/>
  <c r="N26" i="103"/>
  <c r="T25" i="103"/>
  <c r="S25" i="103"/>
  <c r="R25" i="103"/>
  <c r="Q25" i="103"/>
  <c r="P25" i="103"/>
  <c r="O25" i="103"/>
  <c r="N25" i="103"/>
  <c r="T24" i="103"/>
  <c r="S24" i="103"/>
  <c r="R24" i="103"/>
  <c r="Q24" i="103"/>
  <c r="P24" i="103"/>
  <c r="O24" i="103"/>
  <c r="N24" i="103"/>
  <c r="T23" i="103"/>
  <c r="S23" i="103"/>
  <c r="R23" i="103"/>
  <c r="Q23" i="103"/>
  <c r="P23" i="103"/>
  <c r="O23" i="103"/>
  <c r="N23" i="103"/>
  <c r="T22" i="103"/>
  <c r="S22" i="103"/>
  <c r="R22" i="103"/>
  <c r="Q22" i="103"/>
  <c r="P22" i="103"/>
  <c r="O22" i="103"/>
  <c r="N22" i="103"/>
  <c r="T21" i="103"/>
  <c r="S21" i="103"/>
  <c r="R21" i="103"/>
  <c r="Q21" i="103"/>
  <c r="P21" i="103"/>
  <c r="O21" i="103"/>
  <c r="N21" i="103"/>
  <c r="T20" i="103"/>
  <c r="S20" i="103"/>
  <c r="R20" i="103"/>
  <c r="Q20" i="103"/>
  <c r="P20" i="103"/>
  <c r="O20" i="103"/>
  <c r="N20" i="103"/>
  <c r="T19" i="103"/>
  <c r="S19" i="103"/>
  <c r="R19" i="103"/>
  <c r="Q19" i="103"/>
  <c r="P19" i="103"/>
  <c r="O19" i="103"/>
  <c r="N19" i="103"/>
  <c r="W6" i="103"/>
  <c r="U6" i="103"/>
  <c r="T6" i="103"/>
  <c r="N6" i="103"/>
  <c r="L6" i="103"/>
  <c r="I6" i="103"/>
  <c r="H6" i="103"/>
  <c r="G6" i="103"/>
  <c r="F6" i="103"/>
  <c r="E6" i="103"/>
  <c r="D6" i="103"/>
  <c r="C6" i="103"/>
  <c r="B6" i="103"/>
  <c r="H18" i="102"/>
  <c r="G18" i="102"/>
  <c r="H18" i="101"/>
  <c r="G18" i="101"/>
  <c r="J19" i="100"/>
  <c r="I19" i="100"/>
  <c r="J18" i="100"/>
  <c r="H18" i="100"/>
  <c r="I15" i="100" s="1"/>
  <c r="G18" i="100"/>
  <c r="J17" i="100"/>
  <c r="J16" i="100"/>
  <c r="J15" i="100"/>
  <c r="J14" i="100"/>
  <c r="I14" i="100"/>
  <c r="J13" i="100"/>
  <c r="J12" i="100"/>
  <c r="J11" i="100"/>
  <c r="J10" i="100"/>
  <c r="I10" i="100"/>
  <c r="J9" i="100"/>
  <c r="J8" i="100"/>
  <c r="J7" i="100"/>
  <c r="J6" i="100"/>
  <c r="I6" i="100"/>
  <c r="J5" i="100"/>
  <c r="H38" i="99"/>
  <c r="H37" i="99"/>
  <c r="H36" i="99"/>
  <c r="H35" i="99"/>
  <c r="H34" i="99"/>
  <c r="H33" i="99"/>
  <c r="H32" i="99"/>
  <c r="H31" i="99"/>
  <c r="H30" i="99"/>
  <c r="H29" i="99"/>
  <c r="H28" i="99"/>
  <c r="H27" i="99"/>
  <c r="H26" i="99"/>
  <c r="H25" i="99"/>
  <c r="H24" i="99"/>
  <c r="H23" i="99"/>
  <c r="H22" i="99"/>
  <c r="H21" i="99"/>
  <c r="H20" i="99"/>
  <c r="I6" i="98"/>
  <c r="T301" i="98"/>
  <c r="S301" i="98"/>
  <c r="R301" i="98"/>
  <c r="Q301" i="98"/>
  <c r="P301" i="98"/>
  <c r="O301" i="98"/>
  <c r="N301" i="98"/>
  <c r="T300" i="98"/>
  <c r="S300" i="98"/>
  <c r="R300" i="98"/>
  <c r="Q300" i="98"/>
  <c r="P300" i="98"/>
  <c r="O300" i="98"/>
  <c r="N300" i="98"/>
  <c r="T299" i="98"/>
  <c r="S299" i="98"/>
  <c r="R299" i="98"/>
  <c r="Q299" i="98"/>
  <c r="P299" i="98"/>
  <c r="O299" i="98"/>
  <c r="N299" i="98"/>
  <c r="T298" i="98"/>
  <c r="S298" i="98"/>
  <c r="R298" i="98"/>
  <c r="Q298" i="98"/>
  <c r="P298" i="98"/>
  <c r="O298" i="98"/>
  <c r="N298" i="98"/>
  <c r="T297" i="98"/>
  <c r="S297" i="98"/>
  <c r="R297" i="98"/>
  <c r="Q297" i="98"/>
  <c r="P297" i="98"/>
  <c r="O297" i="98"/>
  <c r="N297" i="98"/>
  <c r="T296" i="98"/>
  <c r="S296" i="98"/>
  <c r="R296" i="98"/>
  <c r="Q296" i="98"/>
  <c r="P296" i="98"/>
  <c r="O296" i="98"/>
  <c r="N296" i="98"/>
  <c r="T295" i="98"/>
  <c r="S295" i="98"/>
  <c r="R295" i="98"/>
  <c r="Q295" i="98"/>
  <c r="P295" i="98"/>
  <c r="O295" i="98"/>
  <c r="N295" i="98"/>
  <c r="T294" i="98"/>
  <c r="S294" i="98"/>
  <c r="R294" i="98"/>
  <c r="Q294" i="98"/>
  <c r="P294" i="98"/>
  <c r="O294" i="98"/>
  <c r="N294" i="98"/>
  <c r="T293" i="98"/>
  <c r="S293" i="98"/>
  <c r="R293" i="98"/>
  <c r="Q293" i="98"/>
  <c r="P293" i="98"/>
  <c r="O293" i="98"/>
  <c r="N293" i="98"/>
  <c r="T292" i="98"/>
  <c r="S292" i="98"/>
  <c r="R292" i="98"/>
  <c r="Q292" i="98"/>
  <c r="P292" i="98"/>
  <c r="O292" i="98"/>
  <c r="N292" i="98"/>
  <c r="T291" i="98"/>
  <c r="S291" i="98"/>
  <c r="R291" i="98"/>
  <c r="Q291" i="98"/>
  <c r="P291" i="98"/>
  <c r="O291" i="98"/>
  <c r="N291" i="98"/>
  <c r="T290" i="98"/>
  <c r="S290" i="98"/>
  <c r="R290" i="98"/>
  <c r="Q290" i="98"/>
  <c r="P290" i="98"/>
  <c r="O290" i="98"/>
  <c r="N290" i="98"/>
  <c r="T289" i="98"/>
  <c r="S289" i="98"/>
  <c r="R289" i="98"/>
  <c r="Q289" i="98"/>
  <c r="P289" i="98"/>
  <c r="O289" i="98"/>
  <c r="N289" i="98"/>
  <c r="T288" i="98"/>
  <c r="S288" i="98"/>
  <c r="R288" i="98"/>
  <c r="Q288" i="98"/>
  <c r="P288" i="98"/>
  <c r="O288" i="98"/>
  <c r="N288" i="98"/>
  <c r="T287" i="98"/>
  <c r="S287" i="98"/>
  <c r="R287" i="98"/>
  <c r="Q287" i="98"/>
  <c r="P287" i="98"/>
  <c r="O287" i="98"/>
  <c r="N287" i="98"/>
  <c r="T286" i="98"/>
  <c r="S286" i="98"/>
  <c r="R286" i="98"/>
  <c r="Q286" i="98"/>
  <c r="P286" i="98"/>
  <c r="O286" i="98"/>
  <c r="N286" i="98"/>
  <c r="T285" i="98"/>
  <c r="S285" i="98"/>
  <c r="R285" i="98"/>
  <c r="Q285" i="98"/>
  <c r="P285" i="98"/>
  <c r="O285" i="98"/>
  <c r="N285" i="98"/>
  <c r="T284" i="98"/>
  <c r="S284" i="98"/>
  <c r="R284" i="98"/>
  <c r="Q284" i="98"/>
  <c r="P284" i="98"/>
  <c r="O284" i="98"/>
  <c r="N284" i="98"/>
  <c r="T283" i="98"/>
  <c r="S283" i="98"/>
  <c r="R283" i="98"/>
  <c r="Q283" i="98"/>
  <c r="P283" i="98"/>
  <c r="O283" i="98"/>
  <c r="N283" i="98"/>
  <c r="T282" i="98"/>
  <c r="S282" i="98"/>
  <c r="R282" i="98"/>
  <c r="Q282" i="98"/>
  <c r="P282" i="98"/>
  <c r="O282" i="98"/>
  <c r="N282" i="98"/>
  <c r="T281" i="98"/>
  <c r="S281" i="98"/>
  <c r="R281" i="98"/>
  <c r="Q281" i="98"/>
  <c r="P281" i="98"/>
  <c r="O281" i="98"/>
  <c r="N281" i="98"/>
  <c r="T280" i="98"/>
  <c r="S280" i="98"/>
  <c r="R280" i="98"/>
  <c r="Q280" i="98"/>
  <c r="P280" i="98"/>
  <c r="O280" i="98"/>
  <c r="N280" i="98"/>
  <c r="T279" i="98"/>
  <c r="S279" i="98"/>
  <c r="R279" i="98"/>
  <c r="Q279" i="98"/>
  <c r="P279" i="98"/>
  <c r="O279" i="98"/>
  <c r="N279" i="98"/>
  <c r="T278" i="98"/>
  <c r="S278" i="98"/>
  <c r="R278" i="98"/>
  <c r="Q278" i="98"/>
  <c r="P278" i="98"/>
  <c r="O278" i="98"/>
  <c r="N278" i="98"/>
  <c r="T277" i="98"/>
  <c r="S277" i="98"/>
  <c r="R277" i="98"/>
  <c r="Q277" i="98"/>
  <c r="P277" i="98"/>
  <c r="O277" i="98"/>
  <c r="N277" i="98"/>
  <c r="T276" i="98"/>
  <c r="S276" i="98"/>
  <c r="R276" i="98"/>
  <c r="Q276" i="98"/>
  <c r="P276" i="98"/>
  <c r="O276" i="98"/>
  <c r="N276" i="98"/>
  <c r="T275" i="98"/>
  <c r="S275" i="98"/>
  <c r="R275" i="98"/>
  <c r="Q275" i="98"/>
  <c r="P275" i="98"/>
  <c r="O275" i="98"/>
  <c r="N275" i="98"/>
  <c r="T274" i="98"/>
  <c r="S274" i="98"/>
  <c r="R274" i="98"/>
  <c r="Q274" i="98"/>
  <c r="P274" i="98"/>
  <c r="O274" i="98"/>
  <c r="N274" i="98"/>
  <c r="T273" i="98"/>
  <c r="S273" i="98"/>
  <c r="R273" i="98"/>
  <c r="Q273" i="98"/>
  <c r="P273" i="98"/>
  <c r="O273" i="98"/>
  <c r="N273" i="98"/>
  <c r="T272" i="98"/>
  <c r="S272" i="98"/>
  <c r="R272" i="98"/>
  <c r="Q272" i="98"/>
  <c r="P272" i="98"/>
  <c r="O272" i="98"/>
  <c r="N272" i="98"/>
  <c r="T271" i="98"/>
  <c r="S271" i="98"/>
  <c r="R271" i="98"/>
  <c r="Q271" i="98"/>
  <c r="P271" i="98"/>
  <c r="O271" i="98"/>
  <c r="N271" i="98"/>
  <c r="T270" i="98"/>
  <c r="S270" i="98"/>
  <c r="R270" i="98"/>
  <c r="Q270" i="98"/>
  <c r="P270" i="98"/>
  <c r="O270" i="98"/>
  <c r="N270" i="98"/>
  <c r="T269" i="98"/>
  <c r="S269" i="98"/>
  <c r="R269" i="98"/>
  <c r="Q269" i="98"/>
  <c r="P269" i="98"/>
  <c r="O269" i="98"/>
  <c r="N269" i="98"/>
  <c r="T268" i="98"/>
  <c r="S268" i="98"/>
  <c r="R268" i="98"/>
  <c r="Q268" i="98"/>
  <c r="P268" i="98"/>
  <c r="O268" i="98"/>
  <c r="N268" i="98"/>
  <c r="T267" i="98"/>
  <c r="S267" i="98"/>
  <c r="R267" i="98"/>
  <c r="Q267" i="98"/>
  <c r="P267" i="98"/>
  <c r="O267" i="98"/>
  <c r="N267" i="98"/>
  <c r="T266" i="98"/>
  <c r="S266" i="98"/>
  <c r="R266" i="98"/>
  <c r="Q266" i="98"/>
  <c r="P266" i="98"/>
  <c r="O266" i="98"/>
  <c r="N266" i="98"/>
  <c r="T265" i="98"/>
  <c r="S265" i="98"/>
  <c r="R265" i="98"/>
  <c r="Q265" i="98"/>
  <c r="P265" i="98"/>
  <c r="O265" i="98"/>
  <c r="N265" i="98"/>
  <c r="T264" i="98"/>
  <c r="S264" i="98"/>
  <c r="R264" i="98"/>
  <c r="Q264" i="98"/>
  <c r="P264" i="98"/>
  <c r="O264" i="98"/>
  <c r="N264" i="98"/>
  <c r="T263" i="98"/>
  <c r="S263" i="98"/>
  <c r="R263" i="98"/>
  <c r="Q263" i="98"/>
  <c r="P263" i="98"/>
  <c r="O263" i="98"/>
  <c r="N263" i="98"/>
  <c r="T262" i="98"/>
  <c r="S262" i="98"/>
  <c r="R262" i="98"/>
  <c r="Q262" i="98"/>
  <c r="P262" i="98"/>
  <c r="O262" i="98"/>
  <c r="N262" i="98"/>
  <c r="T261" i="98"/>
  <c r="S261" i="98"/>
  <c r="R261" i="98"/>
  <c r="Q261" i="98"/>
  <c r="P261" i="98"/>
  <c r="O261" i="98"/>
  <c r="N261" i="98"/>
  <c r="T260" i="98"/>
  <c r="S260" i="98"/>
  <c r="R260" i="98"/>
  <c r="Q260" i="98"/>
  <c r="P260" i="98"/>
  <c r="O260" i="98"/>
  <c r="N260" i="98"/>
  <c r="T259" i="98"/>
  <c r="S259" i="98"/>
  <c r="R259" i="98"/>
  <c r="Q259" i="98"/>
  <c r="P259" i="98"/>
  <c r="O259" i="98"/>
  <c r="N259" i="98"/>
  <c r="T258" i="98"/>
  <c r="S258" i="98"/>
  <c r="R258" i="98"/>
  <c r="Q258" i="98"/>
  <c r="P258" i="98"/>
  <c r="O258" i="98"/>
  <c r="N258" i="98"/>
  <c r="T257" i="98"/>
  <c r="S257" i="98"/>
  <c r="R257" i="98"/>
  <c r="Q257" i="98"/>
  <c r="P257" i="98"/>
  <c r="O257" i="98"/>
  <c r="N257" i="98"/>
  <c r="T256" i="98"/>
  <c r="S256" i="98"/>
  <c r="R256" i="98"/>
  <c r="Q256" i="98"/>
  <c r="P256" i="98"/>
  <c r="O256" i="98"/>
  <c r="N256" i="98"/>
  <c r="T255" i="98"/>
  <c r="S255" i="98"/>
  <c r="R255" i="98"/>
  <c r="Q255" i="98"/>
  <c r="P255" i="98"/>
  <c r="O255" i="98"/>
  <c r="N255" i="98"/>
  <c r="T254" i="98"/>
  <c r="S254" i="98"/>
  <c r="R254" i="98"/>
  <c r="Q254" i="98"/>
  <c r="P254" i="98"/>
  <c r="O254" i="98"/>
  <c r="N254" i="98"/>
  <c r="T253" i="98"/>
  <c r="S253" i="98"/>
  <c r="R253" i="98"/>
  <c r="Q253" i="98"/>
  <c r="P253" i="98"/>
  <c r="O253" i="98"/>
  <c r="N253" i="98"/>
  <c r="T252" i="98"/>
  <c r="S252" i="98"/>
  <c r="R252" i="98"/>
  <c r="Q252" i="98"/>
  <c r="P252" i="98"/>
  <c r="O252" i="98"/>
  <c r="N252" i="98"/>
  <c r="T251" i="98"/>
  <c r="S251" i="98"/>
  <c r="R251" i="98"/>
  <c r="Q251" i="98"/>
  <c r="P251" i="98"/>
  <c r="O251" i="98"/>
  <c r="N251" i="98"/>
  <c r="T250" i="98"/>
  <c r="S250" i="98"/>
  <c r="R250" i="98"/>
  <c r="Q250" i="98"/>
  <c r="P250" i="98"/>
  <c r="O250" i="98"/>
  <c r="N250" i="98"/>
  <c r="T249" i="98"/>
  <c r="S249" i="98"/>
  <c r="R249" i="98"/>
  <c r="Q249" i="98"/>
  <c r="P249" i="98"/>
  <c r="O249" i="98"/>
  <c r="N249" i="98"/>
  <c r="T248" i="98"/>
  <c r="S248" i="98"/>
  <c r="R248" i="98"/>
  <c r="Q248" i="98"/>
  <c r="P248" i="98"/>
  <c r="O248" i="98"/>
  <c r="N248" i="98"/>
  <c r="T247" i="98"/>
  <c r="S247" i="98"/>
  <c r="R247" i="98"/>
  <c r="Q247" i="98"/>
  <c r="P247" i="98"/>
  <c r="O247" i="98"/>
  <c r="N247" i="98"/>
  <c r="T246" i="98"/>
  <c r="S246" i="98"/>
  <c r="R246" i="98"/>
  <c r="Q246" i="98"/>
  <c r="P246" i="98"/>
  <c r="O246" i="98"/>
  <c r="N246" i="98"/>
  <c r="T245" i="98"/>
  <c r="S245" i="98"/>
  <c r="R245" i="98"/>
  <c r="Q245" i="98"/>
  <c r="P245" i="98"/>
  <c r="O245" i="98"/>
  <c r="N245" i="98"/>
  <c r="T244" i="98"/>
  <c r="S244" i="98"/>
  <c r="R244" i="98"/>
  <c r="Q244" i="98"/>
  <c r="P244" i="98"/>
  <c r="O244" i="98"/>
  <c r="N244" i="98"/>
  <c r="T243" i="98"/>
  <c r="S243" i="98"/>
  <c r="R243" i="98"/>
  <c r="Q243" i="98"/>
  <c r="P243" i="98"/>
  <c r="O243" i="98"/>
  <c r="N243" i="98"/>
  <c r="T242" i="98"/>
  <c r="S242" i="98"/>
  <c r="R242" i="98"/>
  <c r="Q242" i="98"/>
  <c r="P242" i="98"/>
  <c r="O242" i="98"/>
  <c r="N242" i="98"/>
  <c r="T241" i="98"/>
  <c r="S241" i="98"/>
  <c r="R241" i="98"/>
  <c r="Q241" i="98"/>
  <c r="P241" i="98"/>
  <c r="O241" i="98"/>
  <c r="N241" i="98"/>
  <c r="T240" i="98"/>
  <c r="S240" i="98"/>
  <c r="R240" i="98"/>
  <c r="Q240" i="98"/>
  <c r="P240" i="98"/>
  <c r="O240" i="98"/>
  <c r="N240" i="98"/>
  <c r="T239" i="98"/>
  <c r="S239" i="98"/>
  <c r="R239" i="98"/>
  <c r="Q239" i="98"/>
  <c r="P239" i="98"/>
  <c r="O239" i="98"/>
  <c r="N239" i="98"/>
  <c r="T238" i="98"/>
  <c r="S238" i="98"/>
  <c r="R238" i="98"/>
  <c r="Q238" i="98"/>
  <c r="P238" i="98"/>
  <c r="O238" i="98"/>
  <c r="N238" i="98"/>
  <c r="T237" i="98"/>
  <c r="S237" i="98"/>
  <c r="R237" i="98"/>
  <c r="Q237" i="98"/>
  <c r="P237" i="98"/>
  <c r="O237" i="98"/>
  <c r="N237" i="98"/>
  <c r="T236" i="98"/>
  <c r="S236" i="98"/>
  <c r="R236" i="98"/>
  <c r="Q236" i="98"/>
  <c r="P236" i="98"/>
  <c r="O236" i="98"/>
  <c r="N236" i="98"/>
  <c r="T235" i="98"/>
  <c r="S235" i="98"/>
  <c r="R235" i="98"/>
  <c r="Q235" i="98"/>
  <c r="P235" i="98"/>
  <c r="O235" i="98"/>
  <c r="N235" i="98"/>
  <c r="T234" i="98"/>
  <c r="S234" i="98"/>
  <c r="R234" i="98"/>
  <c r="Q234" i="98"/>
  <c r="P234" i="98"/>
  <c r="O234" i="98"/>
  <c r="N234" i="98"/>
  <c r="T233" i="98"/>
  <c r="S233" i="98"/>
  <c r="R233" i="98"/>
  <c r="Q233" i="98"/>
  <c r="P233" i="98"/>
  <c r="O233" i="98"/>
  <c r="N233" i="98"/>
  <c r="T232" i="98"/>
  <c r="S232" i="98"/>
  <c r="R232" i="98"/>
  <c r="Q232" i="98"/>
  <c r="P232" i="98"/>
  <c r="O232" i="98"/>
  <c r="N232" i="98"/>
  <c r="T231" i="98"/>
  <c r="S231" i="98"/>
  <c r="R231" i="98"/>
  <c r="Q231" i="98"/>
  <c r="P231" i="98"/>
  <c r="O231" i="98"/>
  <c r="N231" i="98"/>
  <c r="T230" i="98"/>
  <c r="S230" i="98"/>
  <c r="R230" i="98"/>
  <c r="Q230" i="98"/>
  <c r="P230" i="98"/>
  <c r="O230" i="98"/>
  <c r="N230" i="98"/>
  <c r="T229" i="98"/>
  <c r="S229" i="98"/>
  <c r="R229" i="98"/>
  <c r="Q229" i="98"/>
  <c r="P229" i="98"/>
  <c r="O229" i="98"/>
  <c r="N229" i="98"/>
  <c r="T228" i="98"/>
  <c r="S228" i="98"/>
  <c r="R228" i="98"/>
  <c r="Q228" i="98"/>
  <c r="P228" i="98"/>
  <c r="O228" i="98"/>
  <c r="N228" i="98"/>
  <c r="T227" i="98"/>
  <c r="S227" i="98"/>
  <c r="R227" i="98"/>
  <c r="Q227" i="98"/>
  <c r="P227" i="98"/>
  <c r="O227" i="98"/>
  <c r="N227" i="98"/>
  <c r="T226" i="98"/>
  <c r="S226" i="98"/>
  <c r="R226" i="98"/>
  <c r="Q226" i="98"/>
  <c r="P226" i="98"/>
  <c r="O226" i="98"/>
  <c r="N226" i="98"/>
  <c r="T225" i="98"/>
  <c r="S225" i="98"/>
  <c r="R225" i="98"/>
  <c r="Q225" i="98"/>
  <c r="P225" i="98"/>
  <c r="O225" i="98"/>
  <c r="N225" i="98"/>
  <c r="T224" i="98"/>
  <c r="S224" i="98"/>
  <c r="R224" i="98"/>
  <c r="Q224" i="98"/>
  <c r="P224" i="98"/>
  <c r="O224" i="98"/>
  <c r="N224" i="98"/>
  <c r="T223" i="98"/>
  <c r="S223" i="98"/>
  <c r="R223" i="98"/>
  <c r="Q223" i="98"/>
  <c r="P223" i="98"/>
  <c r="O223" i="98"/>
  <c r="N223" i="98"/>
  <c r="T222" i="98"/>
  <c r="S222" i="98"/>
  <c r="R222" i="98"/>
  <c r="Q222" i="98"/>
  <c r="P222" i="98"/>
  <c r="O222" i="98"/>
  <c r="N222" i="98"/>
  <c r="T221" i="98"/>
  <c r="S221" i="98"/>
  <c r="R221" i="98"/>
  <c r="Q221" i="98"/>
  <c r="P221" i="98"/>
  <c r="O221" i="98"/>
  <c r="N221" i="98"/>
  <c r="T220" i="98"/>
  <c r="S220" i="98"/>
  <c r="R220" i="98"/>
  <c r="Q220" i="98"/>
  <c r="P220" i="98"/>
  <c r="O220" i="98"/>
  <c r="N220" i="98"/>
  <c r="T219" i="98"/>
  <c r="S219" i="98"/>
  <c r="R219" i="98"/>
  <c r="Q219" i="98"/>
  <c r="P219" i="98"/>
  <c r="O219" i="98"/>
  <c r="N219" i="98"/>
  <c r="T218" i="98"/>
  <c r="S218" i="98"/>
  <c r="R218" i="98"/>
  <c r="Q218" i="98"/>
  <c r="P218" i="98"/>
  <c r="O218" i="98"/>
  <c r="N218" i="98"/>
  <c r="T217" i="98"/>
  <c r="S217" i="98"/>
  <c r="R217" i="98"/>
  <c r="Q217" i="98"/>
  <c r="P217" i="98"/>
  <c r="O217" i="98"/>
  <c r="N217" i="98"/>
  <c r="T216" i="98"/>
  <c r="S216" i="98"/>
  <c r="R216" i="98"/>
  <c r="Q216" i="98"/>
  <c r="P216" i="98"/>
  <c r="O216" i="98"/>
  <c r="N216" i="98"/>
  <c r="T215" i="98"/>
  <c r="S215" i="98"/>
  <c r="R215" i="98"/>
  <c r="Q215" i="98"/>
  <c r="P215" i="98"/>
  <c r="O215" i="98"/>
  <c r="N215" i="98"/>
  <c r="T214" i="98"/>
  <c r="S214" i="98"/>
  <c r="R214" i="98"/>
  <c r="Q214" i="98"/>
  <c r="P214" i="98"/>
  <c r="O214" i="98"/>
  <c r="N214" i="98"/>
  <c r="T213" i="98"/>
  <c r="S213" i="98"/>
  <c r="R213" i="98"/>
  <c r="Q213" i="98"/>
  <c r="P213" i="98"/>
  <c r="O213" i="98"/>
  <c r="N213" i="98"/>
  <c r="T212" i="98"/>
  <c r="S212" i="98"/>
  <c r="R212" i="98"/>
  <c r="Q212" i="98"/>
  <c r="P212" i="98"/>
  <c r="O212" i="98"/>
  <c r="N212" i="98"/>
  <c r="T211" i="98"/>
  <c r="S211" i="98"/>
  <c r="R211" i="98"/>
  <c r="Q211" i="98"/>
  <c r="P211" i="98"/>
  <c r="O211" i="98"/>
  <c r="N211" i="98"/>
  <c r="T210" i="98"/>
  <c r="S210" i="98"/>
  <c r="R210" i="98"/>
  <c r="Q210" i="98"/>
  <c r="P210" i="98"/>
  <c r="O210" i="98"/>
  <c r="N210" i="98"/>
  <c r="T209" i="98"/>
  <c r="S209" i="98"/>
  <c r="R209" i="98"/>
  <c r="Q209" i="98"/>
  <c r="P209" i="98"/>
  <c r="O209" i="98"/>
  <c r="N209" i="98"/>
  <c r="T208" i="98"/>
  <c r="S208" i="98"/>
  <c r="R208" i="98"/>
  <c r="Q208" i="98"/>
  <c r="P208" i="98"/>
  <c r="O208" i="98"/>
  <c r="N208" i="98"/>
  <c r="T207" i="98"/>
  <c r="S207" i="98"/>
  <c r="R207" i="98"/>
  <c r="Q207" i="98"/>
  <c r="P207" i="98"/>
  <c r="O207" i="98"/>
  <c r="N207" i="98"/>
  <c r="T206" i="98"/>
  <c r="S206" i="98"/>
  <c r="R206" i="98"/>
  <c r="Q206" i="98"/>
  <c r="P206" i="98"/>
  <c r="O206" i="98"/>
  <c r="N206" i="98"/>
  <c r="T205" i="98"/>
  <c r="S205" i="98"/>
  <c r="R205" i="98"/>
  <c r="Q205" i="98"/>
  <c r="P205" i="98"/>
  <c r="O205" i="98"/>
  <c r="N205" i="98"/>
  <c r="T204" i="98"/>
  <c r="S204" i="98"/>
  <c r="R204" i="98"/>
  <c r="Q204" i="98"/>
  <c r="P204" i="98"/>
  <c r="O204" i="98"/>
  <c r="N204" i="98"/>
  <c r="T203" i="98"/>
  <c r="S203" i="98"/>
  <c r="R203" i="98"/>
  <c r="Q203" i="98"/>
  <c r="P203" i="98"/>
  <c r="O203" i="98"/>
  <c r="N203" i="98"/>
  <c r="T202" i="98"/>
  <c r="S202" i="98"/>
  <c r="R202" i="98"/>
  <c r="Q202" i="98"/>
  <c r="P202" i="98"/>
  <c r="O202" i="98"/>
  <c r="N202" i="98"/>
  <c r="T201" i="98"/>
  <c r="S201" i="98"/>
  <c r="R201" i="98"/>
  <c r="Q201" i="98"/>
  <c r="P201" i="98"/>
  <c r="O201" i="98"/>
  <c r="N201" i="98"/>
  <c r="T200" i="98"/>
  <c r="S200" i="98"/>
  <c r="R200" i="98"/>
  <c r="Q200" i="98"/>
  <c r="P200" i="98"/>
  <c r="O200" i="98"/>
  <c r="N200" i="98"/>
  <c r="T199" i="98"/>
  <c r="S199" i="98"/>
  <c r="R199" i="98"/>
  <c r="Q199" i="98"/>
  <c r="P199" i="98"/>
  <c r="O199" i="98"/>
  <c r="N199" i="98"/>
  <c r="T198" i="98"/>
  <c r="S198" i="98"/>
  <c r="R198" i="98"/>
  <c r="Q198" i="98"/>
  <c r="P198" i="98"/>
  <c r="O198" i="98"/>
  <c r="N198" i="98"/>
  <c r="T197" i="98"/>
  <c r="S197" i="98"/>
  <c r="R197" i="98"/>
  <c r="Q197" i="98"/>
  <c r="P197" i="98"/>
  <c r="O197" i="98"/>
  <c r="N197" i="98"/>
  <c r="T196" i="98"/>
  <c r="S196" i="98"/>
  <c r="R196" i="98"/>
  <c r="Q196" i="98"/>
  <c r="P196" i="98"/>
  <c r="O196" i="98"/>
  <c r="N196" i="98"/>
  <c r="T195" i="98"/>
  <c r="S195" i="98"/>
  <c r="R195" i="98"/>
  <c r="Q195" i="98"/>
  <c r="P195" i="98"/>
  <c r="O195" i="98"/>
  <c r="N195" i="98"/>
  <c r="T194" i="98"/>
  <c r="S194" i="98"/>
  <c r="R194" i="98"/>
  <c r="Q194" i="98"/>
  <c r="P194" i="98"/>
  <c r="O194" i="98"/>
  <c r="N194" i="98"/>
  <c r="T193" i="98"/>
  <c r="S193" i="98"/>
  <c r="R193" i="98"/>
  <c r="Q193" i="98"/>
  <c r="P193" i="98"/>
  <c r="O193" i="98"/>
  <c r="N193" i="98"/>
  <c r="T192" i="98"/>
  <c r="S192" i="98"/>
  <c r="R192" i="98"/>
  <c r="Q192" i="98"/>
  <c r="P192" i="98"/>
  <c r="O192" i="98"/>
  <c r="N192" i="98"/>
  <c r="T191" i="98"/>
  <c r="S191" i="98"/>
  <c r="R191" i="98"/>
  <c r="Q191" i="98"/>
  <c r="P191" i="98"/>
  <c r="O191" i="98"/>
  <c r="N191" i="98"/>
  <c r="T190" i="98"/>
  <c r="S190" i="98"/>
  <c r="R190" i="98"/>
  <c r="Q190" i="98"/>
  <c r="P190" i="98"/>
  <c r="O190" i="98"/>
  <c r="N190" i="98"/>
  <c r="T189" i="98"/>
  <c r="S189" i="98"/>
  <c r="R189" i="98"/>
  <c r="Q189" i="98"/>
  <c r="P189" i="98"/>
  <c r="O189" i="98"/>
  <c r="N189" i="98"/>
  <c r="T188" i="98"/>
  <c r="S188" i="98"/>
  <c r="R188" i="98"/>
  <c r="Q188" i="98"/>
  <c r="P188" i="98"/>
  <c r="O188" i="98"/>
  <c r="N188" i="98"/>
  <c r="T187" i="98"/>
  <c r="S187" i="98"/>
  <c r="R187" i="98"/>
  <c r="Q187" i="98"/>
  <c r="P187" i="98"/>
  <c r="O187" i="98"/>
  <c r="N187" i="98"/>
  <c r="T186" i="98"/>
  <c r="S186" i="98"/>
  <c r="R186" i="98"/>
  <c r="Q186" i="98"/>
  <c r="P186" i="98"/>
  <c r="O186" i="98"/>
  <c r="N186" i="98"/>
  <c r="T185" i="98"/>
  <c r="S185" i="98"/>
  <c r="R185" i="98"/>
  <c r="Q185" i="98"/>
  <c r="P185" i="98"/>
  <c r="O185" i="98"/>
  <c r="N185" i="98"/>
  <c r="T184" i="98"/>
  <c r="S184" i="98"/>
  <c r="R184" i="98"/>
  <c r="Q184" i="98"/>
  <c r="P184" i="98"/>
  <c r="O184" i="98"/>
  <c r="N184" i="98"/>
  <c r="T183" i="98"/>
  <c r="S183" i="98"/>
  <c r="R183" i="98"/>
  <c r="Q183" i="98"/>
  <c r="P183" i="98"/>
  <c r="O183" i="98"/>
  <c r="N183" i="98"/>
  <c r="T182" i="98"/>
  <c r="S182" i="98"/>
  <c r="R182" i="98"/>
  <c r="Q182" i="98"/>
  <c r="P182" i="98"/>
  <c r="O182" i="98"/>
  <c r="N182" i="98"/>
  <c r="T181" i="98"/>
  <c r="S181" i="98"/>
  <c r="R181" i="98"/>
  <c r="Q181" i="98"/>
  <c r="P181" i="98"/>
  <c r="O181" i="98"/>
  <c r="N181" i="98"/>
  <c r="T180" i="98"/>
  <c r="S180" i="98"/>
  <c r="R180" i="98"/>
  <c r="Q180" i="98"/>
  <c r="P180" i="98"/>
  <c r="O180" i="98"/>
  <c r="N180" i="98"/>
  <c r="T179" i="98"/>
  <c r="S179" i="98"/>
  <c r="R179" i="98"/>
  <c r="Q179" i="98"/>
  <c r="P179" i="98"/>
  <c r="O179" i="98"/>
  <c r="N179" i="98"/>
  <c r="T178" i="98"/>
  <c r="S178" i="98"/>
  <c r="R178" i="98"/>
  <c r="Q178" i="98"/>
  <c r="P178" i="98"/>
  <c r="O178" i="98"/>
  <c r="N178" i="98"/>
  <c r="T177" i="98"/>
  <c r="S177" i="98"/>
  <c r="R177" i="98"/>
  <c r="Q177" i="98"/>
  <c r="P177" i="98"/>
  <c r="O177" i="98"/>
  <c r="N177" i="98"/>
  <c r="T176" i="98"/>
  <c r="S176" i="98"/>
  <c r="R176" i="98"/>
  <c r="Q176" i="98"/>
  <c r="P176" i="98"/>
  <c r="O176" i="98"/>
  <c r="N176" i="98"/>
  <c r="T175" i="98"/>
  <c r="S175" i="98"/>
  <c r="R175" i="98"/>
  <c r="Q175" i="98"/>
  <c r="P175" i="98"/>
  <c r="O175" i="98"/>
  <c r="N175" i="98"/>
  <c r="T174" i="98"/>
  <c r="S174" i="98"/>
  <c r="R174" i="98"/>
  <c r="Q174" i="98"/>
  <c r="P174" i="98"/>
  <c r="O174" i="98"/>
  <c r="N174" i="98"/>
  <c r="T173" i="98"/>
  <c r="S173" i="98"/>
  <c r="R173" i="98"/>
  <c r="Q173" i="98"/>
  <c r="P173" i="98"/>
  <c r="O173" i="98"/>
  <c r="N173" i="98"/>
  <c r="T172" i="98"/>
  <c r="S172" i="98"/>
  <c r="R172" i="98"/>
  <c r="Q172" i="98"/>
  <c r="P172" i="98"/>
  <c r="O172" i="98"/>
  <c r="N172" i="98"/>
  <c r="T171" i="98"/>
  <c r="S171" i="98"/>
  <c r="R171" i="98"/>
  <c r="Q171" i="98"/>
  <c r="P171" i="98"/>
  <c r="O171" i="98"/>
  <c r="N171" i="98"/>
  <c r="T170" i="98"/>
  <c r="S170" i="98"/>
  <c r="R170" i="98"/>
  <c r="Q170" i="98"/>
  <c r="P170" i="98"/>
  <c r="O170" i="98"/>
  <c r="N170" i="98"/>
  <c r="T169" i="98"/>
  <c r="S169" i="98"/>
  <c r="R169" i="98"/>
  <c r="Q169" i="98"/>
  <c r="P169" i="98"/>
  <c r="O169" i="98"/>
  <c r="N169" i="98"/>
  <c r="T168" i="98"/>
  <c r="S168" i="98"/>
  <c r="R168" i="98"/>
  <c r="Q168" i="98"/>
  <c r="P168" i="98"/>
  <c r="O168" i="98"/>
  <c r="N168" i="98"/>
  <c r="T167" i="98"/>
  <c r="S167" i="98"/>
  <c r="R167" i="98"/>
  <c r="Q167" i="98"/>
  <c r="P167" i="98"/>
  <c r="O167" i="98"/>
  <c r="N167" i="98"/>
  <c r="T166" i="98"/>
  <c r="S166" i="98"/>
  <c r="R166" i="98"/>
  <c r="Q166" i="98"/>
  <c r="P166" i="98"/>
  <c r="O166" i="98"/>
  <c r="N166" i="98"/>
  <c r="T165" i="98"/>
  <c r="S165" i="98"/>
  <c r="R165" i="98"/>
  <c r="Q165" i="98"/>
  <c r="P165" i="98"/>
  <c r="O165" i="98"/>
  <c r="N165" i="98"/>
  <c r="T164" i="98"/>
  <c r="S164" i="98"/>
  <c r="R164" i="98"/>
  <c r="Q164" i="98"/>
  <c r="P164" i="98"/>
  <c r="O164" i="98"/>
  <c r="N164" i="98"/>
  <c r="T163" i="98"/>
  <c r="S163" i="98"/>
  <c r="R163" i="98"/>
  <c r="Q163" i="98"/>
  <c r="P163" i="98"/>
  <c r="O163" i="98"/>
  <c r="N163" i="98"/>
  <c r="T162" i="98"/>
  <c r="S162" i="98"/>
  <c r="R162" i="98"/>
  <c r="Q162" i="98"/>
  <c r="P162" i="98"/>
  <c r="O162" i="98"/>
  <c r="N162" i="98"/>
  <c r="T161" i="98"/>
  <c r="S161" i="98"/>
  <c r="R161" i="98"/>
  <c r="Q161" i="98"/>
  <c r="P161" i="98"/>
  <c r="O161" i="98"/>
  <c r="N161" i="98"/>
  <c r="T160" i="98"/>
  <c r="S160" i="98"/>
  <c r="R160" i="98"/>
  <c r="Q160" i="98"/>
  <c r="P160" i="98"/>
  <c r="O160" i="98"/>
  <c r="N160" i="98"/>
  <c r="T159" i="98"/>
  <c r="S159" i="98"/>
  <c r="R159" i="98"/>
  <c r="Q159" i="98"/>
  <c r="P159" i="98"/>
  <c r="O159" i="98"/>
  <c r="N159" i="98"/>
  <c r="T158" i="98"/>
  <c r="S158" i="98"/>
  <c r="R158" i="98"/>
  <c r="Q158" i="98"/>
  <c r="P158" i="98"/>
  <c r="O158" i="98"/>
  <c r="N158" i="98"/>
  <c r="T157" i="98"/>
  <c r="S157" i="98"/>
  <c r="R157" i="98"/>
  <c r="Q157" i="98"/>
  <c r="P157" i="98"/>
  <c r="O157" i="98"/>
  <c r="N157" i="98"/>
  <c r="T156" i="98"/>
  <c r="S156" i="98"/>
  <c r="R156" i="98"/>
  <c r="Q156" i="98"/>
  <c r="P156" i="98"/>
  <c r="O156" i="98"/>
  <c r="N156" i="98"/>
  <c r="T155" i="98"/>
  <c r="S155" i="98"/>
  <c r="R155" i="98"/>
  <c r="Q155" i="98"/>
  <c r="P155" i="98"/>
  <c r="O155" i="98"/>
  <c r="N155" i="98"/>
  <c r="T154" i="98"/>
  <c r="S154" i="98"/>
  <c r="R154" i="98"/>
  <c r="Q154" i="98"/>
  <c r="P154" i="98"/>
  <c r="O154" i="98"/>
  <c r="N154" i="98"/>
  <c r="T153" i="98"/>
  <c r="S153" i="98"/>
  <c r="R153" i="98"/>
  <c r="Q153" i="98"/>
  <c r="P153" i="98"/>
  <c r="O153" i="98"/>
  <c r="N153" i="98"/>
  <c r="T152" i="98"/>
  <c r="S152" i="98"/>
  <c r="R152" i="98"/>
  <c r="Q152" i="98"/>
  <c r="P152" i="98"/>
  <c r="O152" i="98"/>
  <c r="N152" i="98"/>
  <c r="T151" i="98"/>
  <c r="S151" i="98"/>
  <c r="R151" i="98"/>
  <c r="Q151" i="98"/>
  <c r="P151" i="98"/>
  <c r="O151" i="98"/>
  <c r="N151" i="98"/>
  <c r="T150" i="98"/>
  <c r="S150" i="98"/>
  <c r="R150" i="98"/>
  <c r="Q150" i="98"/>
  <c r="P150" i="98"/>
  <c r="O150" i="98"/>
  <c r="N150" i="98"/>
  <c r="T149" i="98"/>
  <c r="S149" i="98"/>
  <c r="R149" i="98"/>
  <c r="Q149" i="98"/>
  <c r="P149" i="98"/>
  <c r="O149" i="98"/>
  <c r="N149" i="98"/>
  <c r="T148" i="98"/>
  <c r="S148" i="98"/>
  <c r="R148" i="98"/>
  <c r="Q148" i="98"/>
  <c r="P148" i="98"/>
  <c r="O148" i="98"/>
  <c r="N148" i="98"/>
  <c r="T147" i="98"/>
  <c r="S147" i="98"/>
  <c r="R147" i="98"/>
  <c r="Q147" i="98"/>
  <c r="P147" i="98"/>
  <c r="O147" i="98"/>
  <c r="N147" i="98"/>
  <c r="T146" i="98"/>
  <c r="S146" i="98"/>
  <c r="R146" i="98"/>
  <c r="Q146" i="98"/>
  <c r="P146" i="98"/>
  <c r="O146" i="98"/>
  <c r="N146" i="98"/>
  <c r="T145" i="98"/>
  <c r="S145" i="98"/>
  <c r="R145" i="98"/>
  <c r="Q145" i="98"/>
  <c r="P145" i="98"/>
  <c r="O145" i="98"/>
  <c r="N145" i="98"/>
  <c r="T144" i="98"/>
  <c r="S144" i="98"/>
  <c r="R144" i="98"/>
  <c r="Q144" i="98"/>
  <c r="P144" i="98"/>
  <c r="O144" i="98"/>
  <c r="N144" i="98"/>
  <c r="T143" i="98"/>
  <c r="S143" i="98"/>
  <c r="R143" i="98"/>
  <c r="Q143" i="98"/>
  <c r="P143" i="98"/>
  <c r="O143" i="98"/>
  <c r="N143" i="98"/>
  <c r="T142" i="98"/>
  <c r="S142" i="98"/>
  <c r="R142" i="98"/>
  <c r="Q142" i="98"/>
  <c r="P142" i="98"/>
  <c r="O142" i="98"/>
  <c r="N142" i="98"/>
  <c r="T141" i="98"/>
  <c r="S141" i="98"/>
  <c r="R141" i="98"/>
  <c r="Q141" i="98"/>
  <c r="P141" i="98"/>
  <c r="O141" i="98"/>
  <c r="N141" i="98"/>
  <c r="T140" i="98"/>
  <c r="S140" i="98"/>
  <c r="R140" i="98"/>
  <c r="Q140" i="98"/>
  <c r="P140" i="98"/>
  <c r="O140" i="98"/>
  <c r="N140" i="98"/>
  <c r="T139" i="98"/>
  <c r="S139" i="98"/>
  <c r="R139" i="98"/>
  <c r="Q139" i="98"/>
  <c r="P139" i="98"/>
  <c r="O139" i="98"/>
  <c r="N139" i="98"/>
  <c r="T138" i="98"/>
  <c r="S138" i="98"/>
  <c r="R138" i="98"/>
  <c r="Q138" i="98"/>
  <c r="P138" i="98"/>
  <c r="O138" i="98"/>
  <c r="N138" i="98"/>
  <c r="T137" i="98"/>
  <c r="S137" i="98"/>
  <c r="R137" i="98"/>
  <c r="Q137" i="98"/>
  <c r="P137" i="98"/>
  <c r="O137" i="98"/>
  <c r="N137" i="98"/>
  <c r="T136" i="98"/>
  <c r="S136" i="98"/>
  <c r="R136" i="98"/>
  <c r="Q136" i="98"/>
  <c r="P136" i="98"/>
  <c r="O136" i="98"/>
  <c r="N136" i="98"/>
  <c r="T135" i="98"/>
  <c r="S135" i="98"/>
  <c r="R135" i="98"/>
  <c r="Q135" i="98"/>
  <c r="P135" i="98"/>
  <c r="O135" i="98"/>
  <c r="N135" i="98"/>
  <c r="T134" i="98"/>
  <c r="S134" i="98"/>
  <c r="R134" i="98"/>
  <c r="Q134" i="98"/>
  <c r="P134" i="98"/>
  <c r="O134" i="98"/>
  <c r="N134" i="98"/>
  <c r="T133" i="98"/>
  <c r="S133" i="98"/>
  <c r="R133" i="98"/>
  <c r="Q133" i="98"/>
  <c r="P133" i="98"/>
  <c r="O133" i="98"/>
  <c r="N133" i="98"/>
  <c r="T132" i="98"/>
  <c r="S132" i="98"/>
  <c r="R132" i="98"/>
  <c r="Q132" i="98"/>
  <c r="P132" i="98"/>
  <c r="O132" i="98"/>
  <c r="N132" i="98"/>
  <c r="T131" i="98"/>
  <c r="S131" i="98"/>
  <c r="R131" i="98"/>
  <c r="Q131" i="98"/>
  <c r="P131" i="98"/>
  <c r="O131" i="98"/>
  <c r="N131" i="98"/>
  <c r="T130" i="98"/>
  <c r="S130" i="98"/>
  <c r="R130" i="98"/>
  <c r="Q130" i="98"/>
  <c r="P130" i="98"/>
  <c r="O130" i="98"/>
  <c r="N130" i="98"/>
  <c r="T129" i="98"/>
  <c r="S129" i="98"/>
  <c r="R129" i="98"/>
  <c r="Q129" i="98"/>
  <c r="P129" i="98"/>
  <c r="O129" i="98"/>
  <c r="N129" i="98"/>
  <c r="T128" i="98"/>
  <c r="S128" i="98"/>
  <c r="R128" i="98"/>
  <c r="Q128" i="98"/>
  <c r="P128" i="98"/>
  <c r="O128" i="98"/>
  <c r="N128" i="98"/>
  <c r="T127" i="98"/>
  <c r="S127" i="98"/>
  <c r="R127" i="98"/>
  <c r="Q127" i="98"/>
  <c r="P127" i="98"/>
  <c r="O127" i="98"/>
  <c r="N127" i="98"/>
  <c r="T126" i="98"/>
  <c r="S126" i="98"/>
  <c r="R126" i="98"/>
  <c r="Q126" i="98"/>
  <c r="P126" i="98"/>
  <c r="O126" i="98"/>
  <c r="N126" i="98"/>
  <c r="T125" i="98"/>
  <c r="S125" i="98"/>
  <c r="R125" i="98"/>
  <c r="Q125" i="98"/>
  <c r="P125" i="98"/>
  <c r="O125" i="98"/>
  <c r="N125" i="98"/>
  <c r="T124" i="98"/>
  <c r="S124" i="98"/>
  <c r="R124" i="98"/>
  <c r="Q124" i="98"/>
  <c r="P124" i="98"/>
  <c r="O124" i="98"/>
  <c r="N124" i="98"/>
  <c r="T123" i="98"/>
  <c r="S123" i="98"/>
  <c r="R123" i="98"/>
  <c r="Q123" i="98"/>
  <c r="P123" i="98"/>
  <c r="O123" i="98"/>
  <c r="N123" i="98"/>
  <c r="T122" i="98"/>
  <c r="S122" i="98"/>
  <c r="R122" i="98"/>
  <c r="Q122" i="98"/>
  <c r="P122" i="98"/>
  <c r="O122" i="98"/>
  <c r="N122" i="98"/>
  <c r="T121" i="98"/>
  <c r="S121" i="98"/>
  <c r="R121" i="98"/>
  <c r="Q121" i="98"/>
  <c r="P121" i="98"/>
  <c r="O121" i="98"/>
  <c r="N121" i="98"/>
  <c r="T120" i="98"/>
  <c r="S120" i="98"/>
  <c r="R120" i="98"/>
  <c r="Q120" i="98"/>
  <c r="P120" i="98"/>
  <c r="O120" i="98"/>
  <c r="N120" i="98"/>
  <c r="T119" i="98"/>
  <c r="S119" i="98"/>
  <c r="R119" i="98"/>
  <c r="Q119" i="98"/>
  <c r="P119" i="98"/>
  <c r="O119" i="98"/>
  <c r="N119" i="98"/>
  <c r="T118" i="98"/>
  <c r="S118" i="98"/>
  <c r="R118" i="98"/>
  <c r="Q118" i="98"/>
  <c r="P118" i="98"/>
  <c r="O118" i="98"/>
  <c r="N118" i="98"/>
  <c r="T117" i="98"/>
  <c r="S117" i="98"/>
  <c r="R117" i="98"/>
  <c r="Q117" i="98"/>
  <c r="P117" i="98"/>
  <c r="O117" i="98"/>
  <c r="N117" i="98"/>
  <c r="T116" i="98"/>
  <c r="S116" i="98"/>
  <c r="R116" i="98"/>
  <c r="Q116" i="98"/>
  <c r="P116" i="98"/>
  <c r="O116" i="98"/>
  <c r="N116" i="98"/>
  <c r="T115" i="98"/>
  <c r="S115" i="98"/>
  <c r="R115" i="98"/>
  <c r="Q115" i="98"/>
  <c r="P115" i="98"/>
  <c r="O115" i="98"/>
  <c r="N115" i="98"/>
  <c r="T114" i="98"/>
  <c r="S114" i="98"/>
  <c r="R114" i="98"/>
  <c r="Q114" i="98"/>
  <c r="P114" i="98"/>
  <c r="O114" i="98"/>
  <c r="N114" i="98"/>
  <c r="T113" i="98"/>
  <c r="S113" i="98"/>
  <c r="R113" i="98"/>
  <c r="Q113" i="98"/>
  <c r="P113" i="98"/>
  <c r="O113" i="98"/>
  <c r="N113" i="98"/>
  <c r="T112" i="98"/>
  <c r="S112" i="98"/>
  <c r="R112" i="98"/>
  <c r="Q112" i="98"/>
  <c r="P112" i="98"/>
  <c r="O112" i="98"/>
  <c r="N112" i="98"/>
  <c r="T111" i="98"/>
  <c r="S111" i="98"/>
  <c r="R111" i="98"/>
  <c r="Q111" i="98"/>
  <c r="P111" i="98"/>
  <c r="O111" i="98"/>
  <c r="N111" i="98"/>
  <c r="T110" i="98"/>
  <c r="S110" i="98"/>
  <c r="R110" i="98"/>
  <c r="Q110" i="98"/>
  <c r="P110" i="98"/>
  <c r="O110" i="98"/>
  <c r="N110" i="98"/>
  <c r="T109" i="98"/>
  <c r="S109" i="98"/>
  <c r="R109" i="98"/>
  <c r="Q109" i="98"/>
  <c r="P109" i="98"/>
  <c r="O109" i="98"/>
  <c r="N109" i="98"/>
  <c r="T108" i="98"/>
  <c r="S108" i="98"/>
  <c r="R108" i="98"/>
  <c r="Q108" i="98"/>
  <c r="P108" i="98"/>
  <c r="O108" i="98"/>
  <c r="N108" i="98"/>
  <c r="T107" i="98"/>
  <c r="S107" i="98"/>
  <c r="R107" i="98"/>
  <c r="Q107" i="98"/>
  <c r="P107" i="98"/>
  <c r="O107" i="98"/>
  <c r="N107" i="98"/>
  <c r="T106" i="98"/>
  <c r="S106" i="98"/>
  <c r="R106" i="98"/>
  <c r="Q106" i="98"/>
  <c r="P106" i="98"/>
  <c r="O106" i="98"/>
  <c r="N106" i="98"/>
  <c r="T105" i="98"/>
  <c r="S105" i="98"/>
  <c r="R105" i="98"/>
  <c r="Q105" i="98"/>
  <c r="P105" i="98"/>
  <c r="O105" i="98"/>
  <c r="N105" i="98"/>
  <c r="T104" i="98"/>
  <c r="S104" i="98"/>
  <c r="R104" i="98"/>
  <c r="Q104" i="98"/>
  <c r="P104" i="98"/>
  <c r="O104" i="98"/>
  <c r="N104" i="98"/>
  <c r="T103" i="98"/>
  <c r="S103" i="98"/>
  <c r="R103" i="98"/>
  <c r="Q103" i="98"/>
  <c r="P103" i="98"/>
  <c r="O103" i="98"/>
  <c r="N103" i="98"/>
  <c r="T102" i="98"/>
  <c r="S102" i="98"/>
  <c r="R102" i="98"/>
  <c r="Q102" i="98"/>
  <c r="P102" i="98"/>
  <c r="O102" i="98"/>
  <c r="N102" i="98"/>
  <c r="T101" i="98"/>
  <c r="S101" i="98"/>
  <c r="R101" i="98"/>
  <c r="Q101" i="98"/>
  <c r="P101" i="98"/>
  <c r="O101" i="98"/>
  <c r="N101" i="98"/>
  <c r="T100" i="98"/>
  <c r="S100" i="98"/>
  <c r="R100" i="98"/>
  <c r="Q100" i="98"/>
  <c r="P100" i="98"/>
  <c r="O100" i="98"/>
  <c r="N100" i="98"/>
  <c r="T99" i="98"/>
  <c r="S99" i="98"/>
  <c r="R99" i="98"/>
  <c r="Q99" i="98"/>
  <c r="P99" i="98"/>
  <c r="O99" i="98"/>
  <c r="N99" i="98"/>
  <c r="T98" i="98"/>
  <c r="S98" i="98"/>
  <c r="R98" i="98"/>
  <c r="Q98" i="98"/>
  <c r="P98" i="98"/>
  <c r="O98" i="98"/>
  <c r="N98" i="98"/>
  <c r="T97" i="98"/>
  <c r="S97" i="98"/>
  <c r="R97" i="98"/>
  <c r="Q97" i="98"/>
  <c r="P97" i="98"/>
  <c r="O97" i="98"/>
  <c r="N97" i="98"/>
  <c r="T96" i="98"/>
  <c r="S96" i="98"/>
  <c r="R96" i="98"/>
  <c r="Q96" i="98"/>
  <c r="P96" i="98"/>
  <c r="O96" i="98"/>
  <c r="N96" i="98"/>
  <c r="T95" i="98"/>
  <c r="S95" i="98"/>
  <c r="R95" i="98"/>
  <c r="Q95" i="98"/>
  <c r="P95" i="98"/>
  <c r="O95" i="98"/>
  <c r="N95" i="98"/>
  <c r="T94" i="98"/>
  <c r="S94" i="98"/>
  <c r="R94" i="98"/>
  <c r="Q94" i="98"/>
  <c r="P94" i="98"/>
  <c r="O94" i="98"/>
  <c r="N94" i="98"/>
  <c r="T93" i="98"/>
  <c r="S93" i="98"/>
  <c r="R93" i="98"/>
  <c r="Q93" i="98"/>
  <c r="P93" i="98"/>
  <c r="O93" i="98"/>
  <c r="N93" i="98"/>
  <c r="T92" i="98"/>
  <c r="S92" i="98"/>
  <c r="R92" i="98"/>
  <c r="Q92" i="98"/>
  <c r="P92" i="98"/>
  <c r="O92" i="98"/>
  <c r="N92" i="98"/>
  <c r="T91" i="98"/>
  <c r="S91" i="98"/>
  <c r="R91" i="98"/>
  <c r="Q91" i="98"/>
  <c r="P91" i="98"/>
  <c r="O91" i="98"/>
  <c r="N91" i="98"/>
  <c r="T90" i="98"/>
  <c r="S90" i="98"/>
  <c r="R90" i="98"/>
  <c r="Q90" i="98"/>
  <c r="P90" i="98"/>
  <c r="O90" i="98"/>
  <c r="N90" i="98"/>
  <c r="T89" i="98"/>
  <c r="S89" i="98"/>
  <c r="R89" i="98"/>
  <c r="Q89" i="98"/>
  <c r="P89" i="98"/>
  <c r="O89" i="98"/>
  <c r="N89" i="98"/>
  <c r="T88" i="98"/>
  <c r="S88" i="98"/>
  <c r="R88" i="98"/>
  <c r="Q88" i="98"/>
  <c r="P88" i="98"/>
  <c r="O88" i="98"/>
  <c r="N88" i="98"/>
  <c r="T87" i="98"/>
  <c r="S87" i="98"/>
  <c r="R87" i="98"/>
  <c r="Q87" i="98"/>
  <c r="P87" i="98"/>
  <c r="O87" i="98"/>
  <c r="N87" i="98"/>
  <c r="T86" i="98"/>
  <c r="S86" i="98"/>
  <c r="R86" i="98"/>
  <c r="Q86" i="98"/>
  <c r="P86" i="98"/>
  <c r="O86" i="98"/>
  <c r="N86" i="98"/>
  <c r="T85" i="98"/>
  <c r="S85" i="98"/>
  <c r="R85" i="98"/>
  <c r="Q85" i="98"/>
  <c r="P85" i="98"/>
  <c r="O85" i="98"/>
  <c r="N85" i="98"/>
  <c r="T84" i="98"/>
  <c r="S84" i="98"/>
  <c r="R84" i="98"/>
  <c r="Q84" i="98"/>
  <c r="P84" i="98"/>
  <c r="O84" i="98"/>
  <c r="N84" i="98"/>
  <c r="T83" i="98"/>
  <c r="S83" i="98"/>
  <c r="R83" i="98"/>
  <c r="Q83" i="98"/>
  <c r="P83" i="98"/>
  <c r="O83" i="98"/>
  <c r="N83" i="98"/>
  <c r="T82" i="98"/>
  <c r="S82" i="98"/>
  <c r="R82" i="98"/>
  <c r="Q82" i="98"/>
  <c r="P82" i="98"/>
  <c r="O82" i="98"/>
  <c r="N82" i="98"/>
  <c r="T81" i="98"/>
  <c r="S81" i="98"/>
  <c r="R81" i="98"/>
  <c r="Q81" i="98"/>
  <c r="P81" i="98"/>
  <c r="O81" i="98"/>
  <c r="N81" i="98"/>
  <c r="T80" i="98"/>
  <c r="S80" i="98"/>
  <c r="R80" i="98"/>
  <c r="Q80" i="98"/>
  <c r="P80" i="98"/>
  <c r="O80" i="98"/>
  <c r="N80" i="98"/>
  <c r="T79" i="98"/>
  <c r="S79" i="98"/>
  <c r="R79" i="98"/>
  <c r="Q79" i="98"/>
  <c r="P79" i="98"/>
  <c r="O79" i="98"/>
  <c r="N79" i="98"/>
  <c r="T78" i="98"/>
  <c r="S78" i="98"/>
  <c r="R78" i="98"/>
  <c r="Q78" i="98"/>
  <c r="P78" i="98"/>
  <c r="O78" i="98"/>
  <c r="N78" i="98"/>
  <c r="T77" i="98"/>
  <c r="S77" i="98"/>
  <c r="R77" i="98"/>
  <c r="Q77" i="98"/>
  <c r="P77" i="98"/>
  <c r="O77" i="98"/>
  <c r="N77" i="98"/>
  <c r="T76" i="98"/>
  <c r="S76" i="98"/>
  <c r="R76" i="98"/>
  <c r="Q76" i="98"/>
  <c r="P76" i="98"/>
  <c r="O76" i="98"/>
  <c r="N76" i="98"/>
  <c r="T75" i="98"/>
  <c r="S75" i="98"/>
  <c r="R75" i="98"/>
  <c r="Q75" i="98"/>
  <c r="P75" i="98"/>
  <c r="O75" i="98"/>
  <c r="N75" i="98"/>
  <c r="T74" i="98"/>
  <c r="S74" i="98"/>
  <c r="R74" i="98"/>
  <c r="Q74" i="98"/>
  <c r="P74" i="98"/>
  <c r="O74" i="98"/>
  <c r="N74" i="98"/>
  <c r="T73" i="98"/>
  <c r="S73" i="98"/>
  <c r="R73" i="98"/>
  <c r="Q73" i="98"/>
  <c r="P73" i="98"/>
  <c r="O73" i="98"/>
  <c r="N73" i="98"/>
  <c r="T72" i="98"/>
  <c r="S72" i="98"/>
  <c r="R72" i="98"/>
  <c r="Q72" i="98"/>
  <c r="P72" i="98"/>
  <c r="O72" i="98"/>
  <c r="N72" i="98"/>
  <c r="T71" i="98"/>
  <c r="S71" i="98"/>
  <c r="R71" i="98"/>
  <c r="Q71" i="98"/>
  <c r="P71" i="98"/>
  <c r="O71" i="98"/>
  <c r="N71" i="98"/>
  <c r="T70" i="98"/>
  <c r="S70" i="98"/>
  <c r="R70" i="98"/>
  <c r="Q70" i="98"/>
  <c r="P70" i="98"/>
  <c r="O70" i="98"/>
  <c r="N70" i="98"/>
  <c r="T69" i="98"/>
  <c r="S69" i="98"/>
  <c r="R69" i="98"/>
  <c r="Q69" i="98"/>
  <c r="P69" i="98"/>
  <c r="O69" i="98"/>
  <c r="N69" i="98"/>
  <c r="T68" i="98"/>
  <c r="S68" i="98"/>
  <c r="R68" i="98"/>
  <c r="Q68" i="98"/>
  <c r="P68" i="98"/>
  <c r="O68" i="98"/>
  <c r="N68" i="98"/>
  <c r="T67" i="98"/>
  <c r="S67" i="98"/>
  <c r="R67" i="98"/>
  <c r="Q67" i="98"/>
  <c r="P67" i="98"/>
  <c r="O67" i="98"/>
  <c r="N67" i="98"/>
  <c r="T66" i="98"/>
  <c r="S66" i="98"/>
  <c r="R66" i="98"/>
  <c r="Q66" i="98"/>
  <c r="P66" i="98"/>
  <c r="O66" i="98"/>
  <c r="N66" i="98"/>
  <c r="T65" i="98"/>
  <c r="S65" i="98"/>
  <c r="R65" i="98"/>
  <c r="Q65" i="98"/>
  <c r="P65" i="98"/>
  <c r="O65" i="98"/>
  <c r="N65" i="98"/>
  <c r="T64" i="98"/>
  <c r="S64" i="98"/>
  <c r="R64" i="98"/>
  <c r="Q64" i="98"/>
  <c r="P64" i="98"/>
  <c r="O64" i="98"/>
  <c r="N64" i="98"/>
  <c r="T63" i="98"/>
  <c r="S63" i="98"/>
  <c r="R63" i="98"/>
  <c r="Q63" i="98"/>
  <c r="P63" i="98"/>
  <c r="O63" i="98"/>
  <c r="N63" i="98"/>
  <c r="T62" i="98"/>
  <c r="S62" i="98"/>
  <c r="R62" i="98"/>
  <c r="Q62" i="98"/>
  <c r="P62" i="98"/>
  <c r="O62" i="98"/>
  <c r="N62" i="98"/>
  <c r="T61" i="98"/>
  <c r="S61" i="98"/>
  <c r="R61" i="98"/>
  <c r="Q61" i="98"/>
  <c r="P61" i="98"/>
  <c r="O61" i="98"/>
  <c r="N61" i="98"/>
  <c r="T60" i="98"/>
  <c r="S60" i="98"/>
  <c r="R60" i="98"/>
  <c r="Q60" i="98"/>
  <c r="P60" i="98"/>
  <c r="O60" i="98"/>
  <c r="N60" i="98"/>
  <c r="T59" i="98"/>
  <c r="S59" i="98"/>
  <c r="R59" i="98"/>
  <c r="Q59" i="98"/>
  <c r="P59" i="98"/>
  <c r="O59" i="98"/>
  <c r="N59" i="98"/>
  <c r="T58" i="98"/>
  <c r="S58" i="98"/>
  <c r="R58" i="98"/>
  <c r="Q58" i="98"/>
  <c r="P58" i="98"/>
  <c r="O58" i="98"/>
  <c r="N58" i="98"/>
  <c r="T57" i="98"/>
  <c r="S57" i="98"/>
  <c r="R57" i="98"/>
  <c r="Q57" i="98"/>
  <c r="P57" i="98"/>
  <c r="O57" i="98"/>
  <c r="N57" i="98"/>
  <c r="T56" i="98"/>
  <c r="S56" i="98"/>
  <c r="R56" i="98"/>
  <c r="Q56" i="98"/>
  <c r="P56" i="98"/>
  <c r="O56" i="98"/>
  <c r="N56" i="98"/>
  <c r="T55" i="98"/>
  <c r="S55" i="98"/>
  <c r="R55" i="98"/>
  <c r="Q55" i="98"/>
  <c r="P55" i="98"/>
  <c r="O55" i="98"/>
  <c r="N55" i="98"/>
  <c r="T54" i="98"/>
  <c r="S54" i="98"/>
  <c r="R54" i="98"/>
  <c r="Q54" i="98"/>
  <c r="P54" i="98"/>
  <c r="O54" i="98"/>
  <c r="N54" i="98"/>
  <c r="T53" i="98"/>
  <c r="S53" i="98"/>
  <c r="R53" i="98"/>
  <c r="Q53" i="98"/>
  <c r="P53" i="98"/>
  <c r="O53" i="98"/>
  <c r="N53" i="98"/>
  <c r="T52" i="98"/>
  <c r="S52" i="98"/>
  <c r="R52" i="98"/>
  <c r="Q52" i="98"/>
  <c r="P52" i="98"/>
  <c r="O52" i="98"/>
  <c r="N52" i="98"/>
  <c r="T51" i="98"/>
  <c r="S51" i="98"/>
  <c r="R51" i="98"/>
  <c r="Q51" i="98"/>
  <c r="P51" i="98"/>
  <c r="O51" i="98"/>
  <c r="N51" i="98"/>
  <c r="T50" i="98"/>
  <c r="S50" i="98"/>
  <c r="R50" i="98"/>
  <c r="Q50" i="98"/>
  <c r="P50" i="98"/>
  <c r="O50" i="98"/>
  <c r="N50" i="98"/>
  <c r="T49" i="98"/>
  <c r="S49" i="98"/>
  <c r="R49" i="98"/>
  <c r="Q49" i="98"/>
  <c r="P49" i="98"/>
  <c r="O49" i="98"/>
  <c r="N49" i="98"/>
  <c r="T48" i="98"/>
  <c r="S48" i="98"/>
  <c r="R48" i="98"/>
  <c r="Q48" i="98"/>
  <c r="P48" i="98"/>
  <c r="O48" i="98"/>
  <c r="N48" i="98"/>
  <c r="T47" i="98"/>
  <c r="S47" i="98"/>
  <c r="R47" i="98"/>
  <c r="Q47" i="98"/>
  <c r="P47" i="98"/>
  <c r="O47" i="98"/>
  <c r="N47" i="98"/>
  <c r="T46" i="98"/>
  <c r="S46" i="98"/>
  <c r="R46" i="98"/>
  <c r="Q46" i="98"/>
  <c r="P46" i="98"/>
  <c r="O46" i="98"/>
  <c r="N46" i="98"/>
  <c r="T45" i="98"/>
  <c r="S45" i="98"/>
  <c r="R45" i="98"/>
  <c r="Q45" i="98"/>
  <c r="P45" i="98"/>
  <c r="O45" i="98"/>
  <c r="N45" i="98"/>
  <c r="T44" i="98"/>
  <c r="S44" i="98"/>
  <c r="R44" i="98"/>
  <c r="Q44" i="98"/>
  <c r="P44" i="98"/>
  <c r="O44" i="98"/>
  <c r="N44" i="98"/>
  <c r="T43" i="98"/>
  <c r="S43" i="98"/>
  <c r="R43" i="98"/>
  <c r="Q43" i="98"/>
  <c r="P43" i="98"/>
  <c r="O43" i="98"/>
  <c r="N43" i="98"/>
  <c r="T42" i="98"/>
  <c r="S42" i="98"/>
  <c r="R42" i="98"/>
  <c r="Q42" i="98"/>
  <c r="P42" i="98"/>
  <c r="O42" i="98"/>
  <c r="N42" i="98"/>
  <c r="T41" i="98"/>
  <c r="S41" i="98"/>
  <c r="R41" i="98"/>
  <c r="Q41" i="98"/>
  <c r="P41" i="98"/>
  <c r="O41" i="98"/>
  <c r="N41" i="98"/>
  <c r="T40" i="98"/>
  <c r="S40" i="98"/>
  <c r="R40" i="98"/>
  <c r="Q40" i="98"/>
  <c r="P40" i="98"/>
  <c r="O40" i="98"/>
  <c r="N40" i="98"/>
  <c r="T39" i="98"/>
  <c r="S39" i="98"/>
  <c r="R39" i="98"/>
  <c r="Q39" i="98"/>
  <c r="P39" i="98"/>
  <c r="O39" i="98"/>
  <c r="N39" i="98"/>
  <c r="T38" i="98"/>
  <c r="S38" i="98"/>
  <c r="R38" i="98"/>
  <c r="Q38" i="98"/>
  <c r="P38" i="98"/>
  <c r="O38" i="98"/>
  <c r="N38" i="98"/>
  <c r="T37" i="98"/>
  <c r="S37" i="98"/>
  <c r="R37" i="98"/>
  <c r="Q37" i="98"/>
  <c r="P37" i="98"/>
  <c r="O37" i="98"/>
  <c r="N37" i="98"/>
  <c r="T36" i="98"/>
  <c r="S36" i="98"/>
  <c r="R36" i="98"/>
  <c r="Q36" i="98"/>
  <c r="P36" i="98"/>
  <c r="O36" i="98"/>
  <c r="N36" i="98"/>
  <c r="T35" i="98"/>
  <c r="S35" i="98"/>
  <c r="R35" i="98"/>
  <c r="Q35" i="98"/>
  <c r="P35" i="98"/>
  <c r="O35" i="98"/>
  <c r="N35" i="98"/>
  <c r="T34" i="98"/>
  <c r="S34" i="98"/>
  <c r="R34" i="98"/>
  <c r="Q34" i="98"/>
  <c r="P34" i="98"/>
  <c r="O34" i="98"/>
  <c r="N34" i="98"/>
  <c r="T33" i="98"/>
  <c r="S33" i="98"/>
  <c r="R33" i="98"/>
  <c r="Q33" i="98"/>
  <c r="P33" i="98"/>
  <c r="O33" i="98"/>
  <c r="N33" i="98"/>
  <c r="T32" i="98"/>
  <c r="S32" i="98"/>
  <c r="R32" i="98"/>
  <c r="Q32" i="98"/>
  <c r="P32" i="98"/>
  <c r="O32" i="98"/>
  <c r="N32" i="98"/>
  <c r="T31" i="98"/>
  <c r="S31" i="98"/>
  <c r="R31" i="98"/>
  <c r="Q31" i="98"/>
  <c r="P31" i="98"/>
  <c r="O31" i="98"/>
  <c r="N31" i="98"/>
  <c r="T30" i="98"/>
  <c r="S30" i="98"/>
  <c r="R30" i="98"/>
  <c r="Q30" i="98"/>
  <c r="P30" i="98"/>
  <c r="O30" i="98"/>
  <c r="N30" i="98"/>
  <c r="T29" i="98"/>
  <c r="S29" i="98"/>
  <c r="R29" i="98"/>
  <c r="Q29" i="98"/>
  <c r="P29" i="98"/>
  <c r="O29" i="98"/>
  <c r="N29" i="98"/>
  <c r="T28" i="98"/>
  <c r="S28" i="98"/>
  <c r="R28" i="98"/>
  <c r="Q28" i="98"/>
  <c r="P28" i="98"/>
  <c r="O28" i="98"/>
  <c r="N28" i="98"/>
  <c r="T27" i="98"/>
  <c r="S27" i="98"/>
  <c r="R27" i="98"/>
  <c r="Q27" i="98"/>
  <c r="P27" i="98"/>
  <c r="O27" i="98"/>
  <c r="N27" i="98"/>
  <c r="T26" i="98"/>
  <c r="S26" i="98"/>
  <c r="R26" i="98"/>
  <c r="Q26" i="98"/>
  <c r="P26" i="98"/>
  <c r="O26" i="98"/>
  <c r="N26" i="98"/>
  <c r="T25" i="98"/>
  <c r="S25" i="98"/>
  <c r="R25" i="98"/>
  <c r="Q25" i="98"/>
  <c r="P25" i="98"/>
  <c r="O25" i="98"/>
  <c r="N25" i="98"/>
  <c r="T24" i="98"/>
  <c r="S24" i="98"/>
  <c r="R24" i="98"/>
  <c r="Q24" i="98"/>
  <c r="P24" i="98"/>
  <c r="O24" i="98"/>
  <c r="N24" i="98"/>
  <c r="H19" i="97"/>
  <c r="G19" i="97"/>
  <c r="H19" i="96"/>
  <c r="G19" i="96"/>
  <c r="H18" i="79"/>
  <c r="I18" i="79" s="1"/>
  <c r="G18" i="79"/>
  <c r="I16" i="79"/>
  <c r="I15" i="79"/>
  <c r="I12" i="79"/>
  <c r="I11" i="79"/>
  <c r="I8" i="79"/>
  <c r="I7" i="79"/>
  <c r="W6" i="54"/>
  <c r="T301" i="54"/>
  <c r="S301" i="54"/>
  <c r="R301" i="54"/>
  <c r="Q301" i="54"/>
  <c r="P301" i="54"/>
  <c r="O301" i="54"/>
  <c r="N301" i="54"/>
  <c r="T300" i="54"/>
  <c r="S300" i="54"/>
  <c r="R300" i="54"/>
  <c r="Q300" i="54"/>
  <c r="P300" i="54"/>
  <c r="O300" i="54"/>
  <c r="N300" i="54"/>
  <c r="T299" i="54"/>
  <c r="S299" i="54"/>
  <c r="R299" i="54"/>
  <c r="Q299" i="54"/>
  <c r="P299" i="54"/>
  <c r="O299" i="54"/>
  <c r="N299" i="54"/>
  <c r="T298" i="54"/>
  <c r="S298" i="54"/>
  <c r="R298" i="54"/>
  <c r="Q298" i="54"/>
  <c r="P298" i="54"/>
  <c r="O298" i="54"/>
  <c r="N298" i="54"/>
  <c r="T297" i="54"/>
  <c r="S297" i="54"/>
  <c r="R297" i="54"/>
  <c r="Q297" i="54"/>
  <c r="P297" i="54"/>
  <c r="O297" i="54"/>
  <c r="N297" i="54"/>
  <c r="T296" i="54"/>
  <c r="S296" i="54"/>
  <c r="R296" i="54"/>
  <c r="Q296" i="54"/>
  <c r="P296" i="54"/>
  <c r="O296" i="54"/>
  <c r="N296" i="54"/>
  <c r="T295" i="54"/>
  <c r="S295" i="54"/>
  <c r="R295" i="54"/>
  <c r="Q295" i="54"/>
  <c r="P295" i="54"/>
  <c r="O295" i="54"/>
  <c r="N295" i="54"/>
  <c r="T294" i="54"/>
  <c r="S294" i="54"/>
  <c r="R294" i="54"/>
  <c r="Q294" i="54"/>
  <c r="P294" i="54"/>
  <c r="O294" i="54"/>
  <c r="N294" i="54"/>
  <c r="T293" i="54"/>
  <c r="S293" i="54"/>
  <c r="R293" i="54"/>
  <c r="Q293" i="54"/>
  <c r="P293" i="54"/>
  <c r="O293" i="54"/>
  <c r="N293" i="54"/>
  <c r="T292" i="54"/>
  <c r="S292" i="54"/>
  <c r="R292" i="54"/>
  <c r="Q292" i="54"/>
  <c r="P292" i="54"/>
  <c r="O292" i="54"/>
  <c r="N292" i="54"/>
  <c r="T291" i="54"/>
  <c r="S291" i="54"/>
  <c r="R291" i="54"/>
  <c r="Q291" i="54"/>
  <c r="P291" i="54"/>
  <c r="O291" i="54"/>
  <c r="N291" i="54"/>
  <c r="T290" i="54"/>
  <c r="S290" i="54"/>
  <c r="R290" i="54"/>
  <c r="Q290" i="54"/>
  <c r="P290" i="54"/>
  <c r="O290" i="54"/>
  <c r="N290" i="54"/>
  <c r="T289" i="54"/>
  <c r="S289" i="54"/>
  <c r="R289" i="54"/>
  <c r="Q289" i="54"/>
  <c r="P289" i="54"/>
  <c r="O289" i="54"/>
  <c r="N289" i="54"/>
  <c r="T288" i="54"/>
  <c r="S288" i="54"/>
  <c r="R288" i="54"/>
  <c r="Q288" i="54"/>
  <c r="P288" i="54"/>
  <c r="O288" i="54"/>
  <c r="N288" i="54"/>
  <c r="T287" i="54"/>
  <c r="S287" i="54"/>
  <c r="R287" i="54"/>
  <c r="Q287" i="54"/>
  <c r="P287" i="54"/>
  <c r="O287" i="54"/>
  <c r="N287" i="54"/>
  <c r="T286" i="54"/>
  <c r="S286" i="54"/>
  <c r="R286" i="54"/>
  <c r="Q286" i="54"/>
  <c r="P286" i="54"/>
  <c r="O286" i="54"/>
  <c r="N286" i="54"/>
  <c r="T285" i="54"/>
  <c r="S285" i="54"/>
  <c r="R285" i="54"/>
  <c r="Q285" i="54"/>
  <c r="P285" i="54"/>
  <c r="O285" i="54"/>
  <c r="N285" i="54"/>
  <c r="T284" i="54"/>
  <c r="S284" i="54"/>
  <c r="R284" i="54"/>
  <c r="Q284" i="54"/>
  <c r="P284" i="54"/>
  <c r="O284" i="54"/>
  <c r="N284" i="54"/>
  <c r="T283" i="54"/>
  <c r="S283" i="54"/>
  <c r="R283" i="54"/>
  <c r="Q283" i="54"/>
  <c r="P283" i="54"/>
  <c r="O283" i="54"/>
  <c r="N283" i="54"/>
  <c r="T282" i="54"/>
  <c r="S282" i="54"/>
  <c r="R282" i="54"/>
  <c r="Q282" i="54"/>
  <c r="P282" i="54"/>
  <c r="O282" i="54"/>
  <c r="N282" i="54"/>
  <c r="T281" i="54"/>
  <c r="S281" i="54"/>
  <c r="R281" i="54"/>
  <c r="Q281" i="54"/>
  <c r="P281" i="54"/>
  <c r="O281" i="54"/>
  <c r="N281" i="54"/>
  <c r="T280" i="54"/>
  <c r="S280" i="54"/>
  <c r="R280" i="54"/>
  <c r="Q280" i="54"/>
  <c r="P280" i="54"/>
  <c r="O280" i="54"/>
  <c r="N280" i="54"/>
  <c r="T279" i="54"/>
  <c r="S279" i="54"/>
  <c r="R279" i="54"/>
  <c r="Q279" i="54"/>
  <c r="P279" i="54"/>
  <c r="O279" i="54"/>
  <c r="N279" i="54"/>
  <c r="T278" i="54"/>
  <c r="S278" i="54"/>
  <c r="R278" i="54"/>
  <c r="Q278" i="54"/>
  <c r="P278" i="54"/>
  <c r="O278" i="54"/>
  <c r="N278" i="54"/>
  <c r="T277" i="54"/>
  <c r="S277" i="54"/>
  <c r="R277" i="54"/>
  <c r="Q277" i="54"/>
  <c r="P277" i="54"/>
  <c r="O277" i="54"/>
  <c r="N277" i="54"/>
  <c r="T276" i="54"/>
  <c r="S276" i="54"/>
  <c r="R276" i="54"/>
  <c r="Q276" i="54"/>
  <c r="P276" i="54"/>
  <c r="O276" i="54"/>
  <c r="N276" i="54"/>
  <c r="T275" i="54"/>
  <c r="S275" i="54"/>
  <c r="R275" i="54"/>
  <c r="Q275" i="54"/>
  <c r="P275" i="54"/>
  <c r="O275" i="54"/>
  <c r="N275" i="54"/>
  <c r="T274" i="54"/>
  <c r="S274" i="54"/>
  <c r="R274" i="54"/>
  <c r="Q274" i="54"/>
  <c r="P274" i="54"/>
  <c r="O274" i="54"/>
  <c r="N274" i="54"/>
  <c r="T273" i="54"/>
  <c r="S273" i="54"/>
  <c r="R273" i="54"/>
  <c r="Q273" i="54"/>
  <c r="P273" i="54"/>
  <c r="O273" i="54"/>
  <c r="N273" i="54"/>
  <c r="T272" i="54"/>
  <c r="S272" i="54"/>
  <c r="R272" i="54"/>
  <c r="Q272" i="54"/>
  <c r="P272" i="54"/>
  <c r="O272" i="54"/>
  <c r="N272" i="54"/>
  <c r="T271" i="54"/>
  <c r="S271" i="54"/>
  <c r="R271" i="54"/>
  <c r="Q271" i="54"/>
  <c r="P271" i="54"/>
  <c r="O271" i="54"/>
  <c r="N271" i="54"/>
  <c r="T270" i="54"/>
  <c r="S270" i="54"/>
  <c r="R270" i="54"/>
  <c r="Q270" i="54"/>
  <c r="P270" i="54"/>
  <c r="O270" i="54"/>
  <c r="N270" i="54"/>
  <c r="T269" i="54"/>
  <c r="S269" i="54"/>
  <c r="R269" i="54"/>
  <c r="Q269" i="54"/>
  <c r="P269" i="54"/>
  <c r="O269" i="54"/>
  <c r="N269" i="54"/>
  <c r="T268" i="54"/>
  <c r="S268" i="54"/>
  <c r="R268" i="54"/>
  <c r="Q268" i="54"/>
  <c r="P268" i="54"/>
  <c r="O268" i="54"/>
  <c r="N268" i="54"/>
  <c r="T267" i="54"/>
  <c r="S267" i="54"/>
  <c r="R267" i="54"/>
  <c r="Q267" i="54"/>
  <c r="P267" i="54"/>
  <c r="O267" i="54"/>
  <c r="N267" i="54"/>
  <c r="T266" i="54"/>
  <c r="S266" i="54"/>
  <c r="R266" i="54"/>
  <c r="Q266" i="54"/>
  <c r="P266" i="54"/>
  <c r="O266" i="54"/>
  <c r="N266" i="54"/>
  <c r="T265" i="54"/>
  <c r="S265" i="54"/>
  <c r="R265" i="54"/>
  <c r="Q265" i="54"/>
  <c r="P265" i="54"/>
  <c r="O265" i="54"/>
  <c r="N265" i="54"/>
  <c r="T264" i="54"/>
  <c r="S264" i="54"/>
  <c r="R264" i="54"/>
  <c r="Q264" i="54"/>
  <c r="P264" i="54"/>
  <c r="O264" i="54"/>
  <c r="N264" i="54"/>
  <c r="T263" i="54"/>
  <c r="S263" i="54"/>
  <c r="R263" i="54"/>
  <c r="Q263" i="54"/>
  <c r="P263" i="54"/>
  <c r="O263" i="54"/>
  <c r="N263" i="54"/>
  <c r="T262" i="54"/>
  <c r="S262" i="54"/>
  <c r="R262" i="54"/>
  <c r="Q262" i="54"/>
  <c r="P262" i="54"/>
  <c r="O262" i="54"/>
  <c r="N262" i="54"/>
  <c r="T261" i="54"/>
  <c r="S261" i="54"/>
  <c r="R261" i="54"/>
  <c r="Q261" i="54"/>
  <c r="P261" i="54"/>
  <c r="O261" i="54"/>
  <c r="N261" i="54"/>
  <c r="T260" i="54"/>
  <c r="S260" i="54"/>
  <c r="R260" i="54"/>
  <c r="Q260" i="54"/>
  <c r="P260" i="54"/>
  <c r="O260" i="54"/>
  <c r="N260" i="54"/>
  <c r="T259" i="54"/>
  <c r="S259" i="54"/>
  <c r="R259" i="54"/>
  <c r="Q259" i="54"/>
  <c r="P259" i="54"/>
  <c r="O259" i="54"/>
  <c r="N259" i="54"/>
  <c r="T258" i="54"/>
  <c r="S258" i="54"/>
  <c r="R258" i="54"/>
  <c r="Q258" i="54"/>
  <c r="P258" i="54"/>
  <c r="O258" i="54"/>
  <c r="N258" i="54"/>
  <c r="T257" i="54"/>
  <c r="S257" i="54"/>
  <c r="R257" i="54"/>
  <c r="Q257" i="54"/>
  <c r="P257" i="54"/>
  <c r="O257" i="54"/>
  <c r="N257" i="54"/>
  <c r="T256" i="54"/>
  <c r="S256" i="54"/>
  <c r="R256" i="54"/>
  <c r="Q256" i="54"/>
  <c r="P256" i="54"/>
  <c r="O256" i="54"/>
  <c r="N256" i="54"/>
  <c r="T255" i="54"/>
  <c r="S255" i="54"/>
  <c r="R255" i="54"/>
  <c r="Q255" i="54"/>
  <c r="P255" i="54"/>
  <c r="O255" i="54"/>
  <c r="N255" i="54"/>
  <c r="T254" i="54"/>
  <c r="S254" i="54"/>
  <c r="R254" i="54"/>
  <c r="Q254" i="54"/>
  <c r="P254" i="54"/>
  <c r="O254" i="54"/>
  <c r="N254" i="54"/>
  <c r="T253" i="54"/>
  <c r="S253" i="54"/>
  <c r="R253" i="54"/>
  <c r="Q253" i="54"/>
  <c r="P253" i="54"/>
  <c r="O253" i="54"/>
  <c r="N253" i="54"/>
  <c r="T252" i="54"/>
  <c r="S252" i="54"/>
  <c r="R252" i="54"/>
  <c r="Q252" i="54"/>
  <c r="P252" i="54"/>
  <c r="O252" i="54"/>
  <c r="N252" i="54"/>
  <c r="T251" i="54"/>
  <c r="S251" i="54"/>
  <c r="R251" i="54"/>
  <c r="Q251" i="54"/>
  <c r="P251" i="54"/>
  <c r="O251" i="54"/>
  <c r="N251" i="54"/>
  <c r="T250" i="54"/>
  <c r="S250" i="54"/>
  <c r="R250" i="54"/>
  <c r="Q250" i="54"/>
  <c r="P250" i="54"/>
  <c r="O250" i="54"/>
  <c r="N250" i="54"/>
  <c r="T249" i="54"/>
  <c r="S249" i="54"/>
  <c r="R249" i="54"/>
  <c r="Q249" i="54"/>
  <c r="P249" i="54"/>
  <c r="O249" i="54"/>
  <c r="N249" i="54"/>
  <c r="T248" i="54"/>
  <c r="S248" i="54"/>
  <c r="R248" i="54"/>
  <c r="Q248" i="54"/>
  <c r="P248" i="54"/>
  <c r="O248" i="54"/>
  <c r="N248" i="54"/>
  <c r="T247" i="54"/>
  <c r="S247" i="54"/>
  <c r="R247" i="54"/>
  <c r="Q247" i="54"/>
  <c r="P247" i="54"/>
  <c r="O247" i="54"/>
  <c r="N247" i="54"/>
  <c r="T246" i="54"/>
  <c r="S246" i="54"/>
  <c r="R246" i="54"/>
  <c r="Q246" i="54"/>
  <c r="P246" i="54"/>
  <c r="O246" i="54"/>
  <c r="N246" i="54"/>
  <c r="T245" i="54"/>
  <c r="S245" i="54"/>
  <c r="R245" i="54"/>
  <c r="Q245" i="54"/>
  <c r="P245" i="54"/>
  <c r="O245" i="54"/>
  <c r="N245" i="54"/>
  <c r="T244" i="54"/>
  <c r="S244" i="54"/>
  <c r="R244" i="54"/>
  <c r="Q244" i="54"/>
  <c r="P244" i="54"/>
  <c r="O244" i="54"/>
  <c r="N244" i="54"/>
  <c r="T243" i="54"/>
  <c r="S243" i="54"/>
  <c r="R243" i="54"/>
  <c r="Q243" i="54"/>
  <c r="P243" i="54"/>
  <c r="O243" i="54"/>
  <c r="N243" i="54"/>
  <c r="T242" i="54"/>
  <c r="S242" i="54"/>
  <c r="R242" i="54"/>
  <c r="Q242" i="54"/>
  <c r="P242" i="54"/>
  <c r="O242" i="54"/>
  <c r="N242" i="54"/>
  <c r="T241" i="54"/>
  <c r="S241" i="54"/>
  <c r="R241" i="54"/>
  <c r="Q241" i="54"/>
  <c r="P241" i="54"/>
  <c r="O241" i="54"/>
  <c r="N241" i="54"/>
  <c r="T240" i="54"/>
  <c r="S240" i="54"/>
  <c r="R240" i="54"/>
  <c r="Q240" i="54"/>
  <c r="P240" i="54"/>
  <c r="O240" i="54"/>
  <c r="N240" i="54"/>
  <c r="T239" i="54"/>
  <c r="S239" i="54"/>
  <c r="R239" i="54"/>
  <c r="Q239" i="54"/>
  <c r="P239" i="54"/>
  <c r="O239" i="54"/>
  <c r="N239" i="54"/>
  <c r="T238" i="54"/>
  <c r="S238" i="54"/>
  <c r="R238" i="54"/>
  <c r="Q238" i="54"/>
  <c r="P238" i="54"/>
  <c r="O238" i="54"/>
  <c r="N238" i="54"/>
  <c r="T237" i="54"/>
  <c r="S237" i="54"/>
  <c r="R237" i="54"/>
  <c r="Q237" i="54"/>
  <c r="P237" i="54"/>
  <c r="O237" i="54"/>
  <c r="N237" i="54"/>
  <c r="T236" i="54"/>
  <c r="S236" i="54"/>
  <c r="R236" i="54"/>
  <c r="Q236" i="54"/>
  <c r="P236" i="54"/>
  <c r="O236" i="54"/>
  <c r="N236" i="54"/>
  <c r="T235" i="54"/>
  <c r="S235" i="54"/>
  <c r="R235" i="54"/>
  <c r="Q235" i="54"/>
  <c r="P235" i="54"/>
  <c r="O235" i="54"/>
  <c r="N235" i="54"/>
  <c r="T234" i="54"/>
  <c r="S234" i="54"/>
  <c r="R234" i="54"/>
  <c r="Q234" i="54"/>
  <c r="P234" i="54"/>
  <c r="O234" i="54"/>
  <c r="N234" i="54"/>
  <c r="T233" i="54"/>
  <c r="S233" i="54"/>
  <c r="R233" i="54"/>
  <c r="Q233" i="54"/>
  <c r="P233" i="54"/>
  <c r="O233" i="54"/>
  <c r="N233" i="54"/>
  <c r="T232" i="54"/>
  <c r="S232" i="54"/>
  <c r="R232" i="54"/>
  <c r="Q232" i="54"/>
  <c r="P232" i="54"/>
  <c r="O232" i="54"/>
  <c r="N232" i="54"/>
  <c r="T231" i="54"/>
  <c r="S231" i="54"/>
  <c r="R231" i="54"/>
  <c r="Q231" i="54"/>
  <c r="P231" i="54"/>
  <c r="O231" i="54"/>
  <c r="N231" i="54"/>
  <c r="T230" i="54"/>
  <c r="S230" i="54"/>
  <c r="R230" i="54"/>
  <c r="Q230" i="54"/>
  <c r="P230" i="54"/>
  <c r="O230" i="54"/>
  <c r="N230" i="54"/>
  <c r="T229" i="54"/>
  <c r="S229" i="54"/>
  <c r="R229" i="54"/>
  <c r="Q229" i="54"/>
  <c r="P229" i="54"/>
  <c r="O229" i="54"/>
  <c r="N229" i="54"/>
  <c r="T228" i="54"/>
  <c r="S228" i="54"/>
  <c r="R228" i="54"/>
  <c r="Q228" i="54"/>
  <c r="P228" i="54"/>
  <c r="O228" i="54"/>
  <c r="N228" i="54"/>
  <c r="T227" i="54"/>
  <c r="S227" i="54"/>
  <c r="R227" i="54"/>
  <c r="Q227" i="54"/>
  <c r="P227" i="54"/>
  <c r="O227" i="54"/>
  <c r="N227" i="54"/>
  <c r="T226" i="54"/>
  <c r="S226" i="54"/>
  <c r="R226" i="54"/>
  <c r="Q226" i="54"/>
  <c r="P226" i="54"/>
  <c r="O226" i="54"/>
  <c r="N226" i="54"/>
  <c r="T225" i="54"/>
  <c r="S225" i="54"/>
  <c r="R225" i="54"/>
  <c r="Q225" i="54"/>
  <c r="P225" i="54"/>
  <c r="O225" i="54"/>
  <c r="N225" i="54"/>
  <c r="T224" i="54"/>
  <c r="S224" i="54"/>
  <c r="R224" i="54"/>
  <c r="Q224" i="54"/>
  <c r="P224" i="54"/>
  <c r="O224" i="54"/>
  <c r="N224" i="54"/>
  <c r="T223" i="54"/>
  <c r="S223" i="54"/>
  <c r="R223" i="54"/>
  <c r="Q223" i="54"/>
  <c r="P223" i="54"/>
  <c r="O223" i="54"/>
  <c r="N223" i="54"/>
  <c r="T222" i="54"/>
  <c r="S222" i="54"/>
  <c r="R222" i="54"/>
  <c r="Q222" i="54"/>
  <c r="P222" i="54"/>
  <c r="O222" i="54"/>
  <c r="N222" i="54"/>
  <c r="T221" i="54"/>
  <c r="S221" i="54"/>
  <c r="R221" i="54"/>
  <c r="Q221" i="54"/>
  <c r="P221" i="54"/>
  <c r="O221" i="54"/>
  <c r="N221" i="54"/>
  <c r="T220" i="54"/>
  <c r="S220" i="54"/>
  <c r="R220" i="54"/>
  <c r="Q220" i="54"/>
  <c r="P220" i="54"/>
  <c r="O220" i="54"/>
  <c r="N220" i="54"/>
  <c r="T219" i="54"/>
  <c r="S219" i="54"/>
  <c r="R219" i="54"/>
  <c r="Q219" i="54"/>
  <c r="P219" i="54"/>
  <c r="O219" i="54"/>
  <c r="N219" i="54"/>
  <c r="T218" i="54"/>
  <c r="S218" i="54"/>
  <c r="R218" i="54"/>
  <c r="Q218" i="54"/>
  <c r="P218" i="54"/>
  <c r="O218" i="54"/>
  <c r="N218" i="54"/>
  <c r="T217" i="54"/>
  <c r="S217" i="54"/>
  <c r="R217" i="54"/>
  <c r="Q217" i="54"/>
  <c r="P217" i="54"/>
  <c r="O217" i="54"/>
  <c r="N217" i="54"/>
  <c r="T216" i="54"/>
  <c r="S216" i="54"/>
  <c r="R216" i="54"/>
  <c r="Q216" i="54"/>
  <c r="P216" i="54"/>
  <c r="O216" i="54"/>
  <c r="N216" i="54"/>
  <c r="T215" i="54"/>
  <c r="S215" i="54"/>
  <c r="R215" i="54"/>
  <c r="Q215" i="54"/>
  <c r="P215" i="54"/>
  <c r="O215" i="54"/>
  <c r="N215" i="54"/>
  <c r="T214" i="54"/>
  <c r="S214" i="54"/>
  <c r="R214" i="54"/>
  <c r="Q214" i="54"/>
  <c r="P214" i="54"/>
  <c r="O214" i="54"/>
  <c r="N214" i="54"/>
  <c r="T213" i="54"/>
  <c r="S213" i="54"/>
  <c r="R213" i="54"/>
  <c r="Q213" i="54"/>
  <c r="P213" i="54"/>
  <c r="O213" i="54"/>
  <c r="N213" i="54"/>
  <c r="T212" i="54"/>
  <c r="S212" i="54"/>
  <c r="R212" i="54"/>
  <c r="Q212" i="54"/>
  <c r="P212" i="54"/>
  <c r="O212" i="54"/>
  <c r="N212" i="54"/>
  <c r="T211" i="54"/>
  <c r="S211" i="54"/>
  <c r="R211" i="54"/>
  <c r="Q211" i="54"/>
  <c r="P211" i="54"/>
  <c r="O211" i="54"/>
  <c r="N211" i="54"/>
  <c r="T210" i="54"/>
  <c r="S210" i="54"/>
  <c r="R210" i="54"/>
  <c r="Q210" i="54"/>
  <c r="P210" i="54"/>
  <c r="O210" i="54"/>
  <c r="N210" i="54"/>
  <c r="T209" i="54"/>
  <c r="S209" i="54"/>
  <c r="R209" i="54"/>
  <c r="Q209" i="54"/>
  <c r="P209" i="54"/>
  <c r="O209" i="54"/>
  <c r="N209" i="54"/>
  <c r="T208" i="54"/>
  <c r="S208" i="54"/>
  <c r="R208" i="54"/>
  <c r="Q208" i="54"/>
  <c r="P208" i="54"/>
  <c r="O208" i="54"/>
  <c r="N208" i="54"/>
  <c r="T207" i="54"/>
  <c r="S207" i="54"/>
  <c r="R207" i="54"/>
  <c r="Q207" i="54"/>
  <c r="P207" i="54"/>
  <c r="O207" i="54"/>
  <c r="N207" i="54"/>
  <c r="T206" i="54"/>
  <c r="S206" i="54"/>
  <c r="R206" i="54"/>
  <c r="Q206" i="54"/>
  <c r="P206" i="54"/>
  <c r="O206" i="54"/>
  <c r="N206" i="54"/>
  <c r="T205" i="54"/>
  <c r="S205" i="54"/>
  <c r="R205" i="54"/>
  <c r="Q205" i="54"/>
  <c r="P205" i="54"/>
  <c r="O205" i="54"/>
  <c r="N205" i="54"/>
  <c r="T204" i="54"/>
  <c r="S204" i="54"/>
  <c r="R204" i="54"/>
  <c r="Q204" i="54"/>
  <c r="P204" i="54"/>
  <c r="O204" i="54"/>
  <c r="N204" i="54"/>
  <c r="T203" i="54"/>
  <c r="S203" i="54"/>
  <c r="R203" i="54"/>
  <c r="Q203" i="54"/>
  <c r="P203" i="54"/>
  <c r="O203" i="54"/>
  <c r="N203" i="54"/>
  <c r="T202" i="54"/>
  <c r="S202" i="54"/>
  <c r="R202" i="54"/>
  <c r="Q202" i="54"/>
  <c r="P202" i="54"/>
  <c r="O202" i="54"/>
  <c r="N202" i="54"/>
  <c r="T201" i="54"/>
  <c r="S201" i="54"/>
  <c r="R201" i="54"/>
  <c r="Q201" i="54"/>
  <c r="P201" i="54"/>
  <c r="O201" i="54"/>
  <c r="N201" i="54"/>
  <c r="T200" i="54"/>
  <c r="S200" i="54"/>
  <c r="R200" i="54"/>
  <c r="Q200" i="54"/>
  <c r="P200" i="54"/>
  <c r="O200" i="54"/>
  <c r="N200" i="54"/>
  <c r="T199" i="54"/>
  <c r="S199" i="54"/>
  <c r="R199" i="54"/>
  <c r="Q199" i="54"/>
  <c r="P199" i="54"/>
  <c r="O199" i="54"/>
  <c r="N199" i="54"/>
  <c r="T198" i="54"/>
  <c r="S198" i="54"/>
  <c r="R198" i="54"/>
  <c r="Q198" i="54"/>
  <c r="P198" i="54"/>
  <c r="O198" i="54"/>
  <c r="N198" i="54"/>
  <c r="T197" i="54"/>
  <c r="S197" i="54"/>
  <c r="R197" i="54"/>
  <c r="Q197" i="54"/>
  <c r="P197" i="54"/>
  <c r="O197" i="54"/>
  <c r="N197" i="54"/>
  <c r="T196" i="54"/>
  <c r="S196" i="54"/>
  <c r="R196" i="54"/>
  <c r="Q196" i="54"/>
  <c r="P196" i="54"/>
  <c r="O196" i="54"/>
  <c r="N196" i="54"/>
  <c r="T195" i="54"/>
  <c r="S195" i="54"/>
  <c r="R195" i="54"/>
  <c r="Q195" i="54"/>
  <c r="P195" i="54"/>
  <c r="O195" i="54"/>
  <c r="N195" i="54"/>
  <c r="T194" i="54"/>
  <c r="S194" i="54"/>
  <c r="R194" i="54"/>
  <c r="Q194" i="54"/>
  <c r="P194" i="54"/>
  <c r="O194" i="54"/>
  <c r="N194" i="54"/>
  <c r="T193" i="54"/>
  <c r="S193" i="54"/>
  <c r="R193" i="54"/>
  <c r="Q193" i="54"/>
  <c r="P193" i="54"/>
  <c r="O193" i="54"/>
  <c r="N193" i="54"/>
  <c r="T192" i="54"/>
  <c r="S192" i="54"/>
  <c r="R192" i="54"/>
  <c r="Q192" i="54"/>
  <c r="P192" i="54"/>
  <c r="O192" i="54"/>
  <c r="N192" i="54"/>
  <c r="T191" i="54"/>
  <c r="S191" i="54"/>
  <c r="R191" i="54"/>
  <c r="Q191" i="54"/>
  <c r="P191" i="54"/>
  <c r="O191" i="54"/>
  <c r="N191" i="54"/>
  <c r="T190" i="54"/>
  <c r="S190" i="54"/>
  <c r="R190" i="54"/>
  <c r="Q190" i="54"/>
  <c r="P190" i="54"/>
  <c r="O190" i="54"/>
  <c r="N190" i="54"/>
  <c r="T189" i="54"/>
  <c r="S189" i="54"/>
  <c r="R189" i="54"/>
  <c r="Q189" i="54"/>
  <c r="P189" i="54"/>
  <c r="O189" i="54"/>
  <c r="N189" i="54"/>
  <c r="T188" i="54"/>
  <c r="S188" i="54"/>
  <c r="R188" i="54"/>
  <c r="Q188" i="54"/>
  <c r="P188" i="54"/>
  <c r="O188" i="54"/>
  <c r="N188" i="54"/>
  <c r="T187" i="54"/>
  <c r="S187" i="54"/>
  <c r="R187" i="54"/>
  <c r="Q187" i="54"/>
  <c r="P187" i="54"/>
  <c r="O187" i="54"/>
  <c r="N187" i="54"/>
  <c r="T186" i="54"/>
  <c r="S186" i="54"/>
  <c r="R186" i="54"/>
  <c r="Q186" i="54"/>
  <c r="P186" i="54"/>
  <c r="O186" i="54"/>
  <c r="N186" i="54"/>
  <c r="T185" i="54"/>
  <c r="S185" i="54"/>
  <c r="R185" i="54"/>
  <c r="Q185" i="54"/>
  <c r="P185" i="54"/>
  <c r="O185" i="54"/>
  <c r="N185" i="54"/>
  <c r="T184" i="54"/>
  <c r="S184" i="54"/>
  <c r="R184" i="54"/>
  <c r="Q184" i="54"/>
  <c r="P184" i="54"/>
  <c r="O184" i="54"/>
  <c r="N184" i="54"/>
  <c r="T183" i="54"/>
  <c r="S183" i="54"/>
  <c r="R183" i="54"/>
  <c r="Q183" i="54"/>
  <c r="P183" i="54"/>
  <c r="O183" i="54"/>
  <c r="N183" i="54"/>
  <c r="T182" i="54"/>
  <c r="S182" i="54"/>
  <c r="R182" i="54"/>
  <c r="Q182" i="54"/>
  <c r="P182" i="54"/>
  <c r="O182" i="54"/>
  <c r="N182" i="54"/>
  <c r="T181" i="54"/>
  <c r="S181" i="54"/>
  <c r="R181" i="54"/>
  <c r="Q181" i="54"/>
  <c r="P181" i="54"/>
  <c r="O181" i="54"/>
  <c r="N181" i="54"/>
  <c r="T180" i="54"/>
  <c r="S180" i="54"/>
  <c r="R180" i="54"/>
  <c r="Q180" i="54"/>
  <c r="P180" i="54"/>
  <c r="O180" i="54"/>
  <c r="N180" i="54"/>
  <c r="T179" i="54"/>
  <c r="S179" i="54"/>
  <c r="R179" i="54"/>
  <c r="Q179" i="54"/>
  <c r="P179" i="54"/>
  <c r="O179" i="54"/>
  <c r="N179" i="54"/>
  <c r="T178" i="54"/>
  <c r="S178" i="54"/>
  <c r="R178" i="54"/>
  <c r="Q178" i="54"/>
  <c r="P178" i="54"/>
  <c r="O178" i="54"/>
  <c r="N178" i="54"/>
  <c r="T177" i="54"/>
  <c r="S177" i="54"/>
  <c r="R177" i="54"/>
  <c r="Q177" i="54"/>
  <c r="P177" i="54"/>
  <c r="O177" i="54"/>
  <c r="N177" i="54"/>
  <c r="T176" i="54"/>
  <c r="S176" i="54"/>
  <c r="R176" i="54"/>
  <c r="Q176" i="54"/>
  <c r="P176" i="54"/>
  <c r="O176" i="54"/>
  <c r="N176" i="54"/>
  <c r="T175" i="54"/>
  <c r="S175" i="54"/>
  <c r="R175" i="54"/>
  <c r="Q175" i="54"/>
  <c r="P175" i="54"/>
  <c r="O175" i="54"/>
  <c r="N175" i="54"/>
  <c r="T174" i="54"/>
  <c r="S174" i="54"/>
  <c r="R174" i="54"/>
  <c r="Q174" i="54"/>
  <c r="P174" i="54"/>
  <c r="O174" i="54"/>
  <c r="N174" i="54"/>
  <c r="T173" i="54"/>
  <c r="S173" i="54"/>
  <c r="R173" i="54"/>
  <c r="Q173" i="54"/>
  <c r="P173" i="54"/>
  <c r="O173" i="54"/>
  <c r="N173" i="54"/>
  <c r="T172" i="54"/>
  <c r="S172" i="54"/>
  <c r="R172" i="54"/>
  <c r="Q172" i="54"/>
  <c r="P172" i="54"/>
  <c r="O172" i="54"/>
  <c r="N172" i="54"/>
  <c r="T171" i="54"/>
  <c r="S171" i="54"/>
  <c r="R171" i="54"/>
  <c r="Q171" i="54"/>
  <c r="P171" i="54"/>
  <c r="O171" i="54"/>
  <c r="N171" i="54"/>
  <c r="T170" i="54"/>
  <c r="S170" i="54"/>
  <c r="R170" i="54"/>
  <c r="Q170" i="54"/>
  <c r="P170" i="54"/>
  <c r="O170" i="54"/>
  <c r="N170" i="54"/>
  <c r="T169" i="54"/>
  <c r="S169" i="54"/>
  <c r="R169" i="54"/>
  <c r="Q169" i="54"/>
  <c r="P169" i="54"/>
  <c r="O169" i="54"/>
  <c r="N169" i="54"/>
  <c r="T168" i="54"/>
  <c r="S168" i="54"/>
  <c r="R168" i="54"/>
  <c r="Q168" i="54"/>
  <c r="P168" i="54"/>
  <c r="O168" i="54"/>
  <c r="N168" i="54"/>
  <c r="T167" i="54"/>
  <c r="S167" i="54"/>
  <c r="R167" i="54"/>
  <c r="Q167" i="54"/>
  <c r="P167" i="54"/>
  <c r="O167" i="54"/>
  <c r="N167" i="54"/>
  <c r="T166" i="54"/>
  <c r="S166" i="54"/>
  <c r="R166" i="54"/>
  <c r="Q166" i="54"/>
  <c r="P166" i="54"/>
  <c r="O166" i="54"/>
  <c r="N166" i="54"/>
  <c r="T165" i="54"/>
  <c r="S165" i="54"/>
  <c r="R165" i="54"/>
  <c r="Q165" i="54"/>
  <c r="P165" i="54"/>
  <c r="O165" i="54"/>
  <c r="N165" i="54"/>
  <c r="T164" i="54"/>
  <c r="S164" i="54"/>
  <c r="R164" i="54"/>
  <c r="Q164" i="54"/>
  <c r="P164" i="54"/>
  <c r="O164" i="54"/>
  <c r="N164" i="54"/>
  <c r="T163" i="54"/>
  <c r="S163" i="54"/>
  <c r="R163" i="54"/>
  <c r="Q163" i="54"/>
  <c r="P163" i="54"/>
  <c r="O163" i="54"/>
  <c r="N163" i="54"/>
  <c r="T162" i="54"/>
  <c r="S162" i="54"/>
  <c r="R162" i="54"/>
  <c r="Q162" i="54"/>
  <c r="P162" i="54"/>
  <c r="O162" i="54"/>
  <c r="N162" i="54"/>
  <c r="T161" i="54"/>
  <c r="S161" i="54"/>
  <c r="R161" i="54"/>
  <c r="Q161" i="54"/>
  <c r="P161" i="54"/>
  <c r="O161" i="54"/>
  <c r="N161" i="54"/>
  <c r="T160" i="54"/>
  <c r="S160" i="54"/>
  <c r="R160" i="54"/>
  <c r="Q160" i="54"/>
  <c r="P160" i="54"/>
  <c r="O160" i="54"/>
  <c r="N160" i="54"/>
  <c r="T159" i="54"/>
  <c r="S159" i="54"/>
  <c r="R159" i="54"/>
  <c r="Q159" i="54"/>
  <c r="P159" i="54"/>
  <c r="O159" i="54"/>
  <c r="N159" i="54"/>
  <c r="T158" i="54"/>
  <c r="S158" i="54"/>
  <c r="R158" i="54"/>
  <c r="Q158" i="54"/>
  <c r="P158" i="54"/>
  <c r="O158" i="54"/>
  <c r="N158" i="54"/>
  <c r="T157" i="54"/>
  <c r="S157" i="54"/>
  <c r="R157" i="54"/>
  <c r="Q157" i="54"/>
  <c r="P157" i="54"/>
  <c r="O157" i="54"/>
  <c r="N157" i="54"/>
  <c r="T156" i="54"/>
  <c r="S156" i="54"/>
  <c r="R156" i="54"/>
  <c r="Q156" i="54"/>
  <c r="P156" i="54"/>
  <c r="O156" i="54"/>
  <c r="N156" i="54"/>
  <c r="T155" i="54"/>
  <c r="S155" i="54"/>
  <c r="R155" i="54"/>
  <c r="Q155" i="54"/>
  <c r="P155" i="54"/>
  <c r="O155" i="54"/>
  <c r="N155" i="54"/>
  <c r="T154" i="54"/>
  <c r="S154" i="54"/>
  <c r="R154" i="54"/>
  <c r="Q154" i="54"/>
  <c r="P154" i="54"/>
  <c r="O154" i="54"/>
  <c r="N154" i="54"/>
  <c r="T153" i="54"/>
  <c r="S153" i="54"/>
  <c r="R153" i="54"/>
  <c r="Q153" i="54"/>
  <c r="P153" i="54"/>
  <c r="O153" i="54"/>
  <c r="N153" i="54"/>
  <c r="T152" i="54"/>
  <c r="S152" i="54"/>
  <c r="R152" i="54"/>
  <c r="Q152" i="54"/>
  <c r="P152" i="54"/>
  <c r="O152" i="54"/>
  <c r="N152" i="54"/>
  <c r="T151" i="54"/>
  <c r="S151" i="54"/>
  <c r="R151" i="54"/>
  <c r="Q151" i="54"/>
  <c r="P151" i="54"/>
  <c r="O151" i="54"/>
  <c r="N151" i="54"/>
  <c r="T150" i="54"/>
  <c r="S150" i="54"/>
  <c r="R150" i="54"/>
  <c r="Q150" i="54"/>
  <c r="P150" i="54"/>
  <c r="O150" i="54"/>
  <c r="N150" i="54"/>
  <c r="T149" i="54"/>
  <c r="S149" i="54"/>
  <c r="R149" i="54"/>
  <c r="Q149" i="54"/>
  <c r="P149" i="54"/>
  <c r="O149" i="54"/>
  <c r="N149" i="54"/>
  <c r="T148" i="54"/>
  <c r="S148" i="54"/>
  <c r="R148" i="54"/>
  <c r="Q148" i="54"/>
  <c r="P148" i="54"/>
  <c r="O148" i="54"/>
  <c r="N148" i="54"/>
  <c r="T147" i="54"/>
  <c r="S147" i="54"/>
  <c r="R147" i="54"/>
  <c r="Q147" i="54"/>
  <c r="P147" i="54"/>
  <c r="O147" i="54"/>
  <c r="N147" i="54"/>
  <c r="T146" i="54"/>
  <c r="S146" i="54"/>
  <c r="R146" i="54"/>
  <c r="Q146" i="54"/>
  <c r="P146" i="54"/>
  <c r="O146" i="54"/>
  <c r="N146" i="54"/>
  <c r="T145" i="54"/>
  <c r="S145" i="54"/>
  <c r="R145" i="54"/>
  <c r="Q145" i="54"/>
  <c r="P145" i="54"/>
  <c r="O145" i="54"/>
  <c r="N145" i="54"/>
  <c r="T144" i="54"/>
  <c r="S144" i="54"/>
  <c r="R144" i="54"/>
  <c r="Q144" i="54"/>
  <c r="P144" i="54"/>
  <c r="O144" i="54"/>
  <c r="N144" i="54"/>
  <c r="T143" i="54"/>
  <c r="S143" i="54"/>
  <c r="R143" i="54"/>
  <c r="Q143" i="54"/>
  <c r="P143" i="54"/>
  <c r="O143" i="54"/>
  <c r="N143" i="54"/>
  <c r="T142" i="54"/>
  <c r="S142" i="54"/>
  <c r="R142" i="54"/>
  <c r="Q142" i="54"/>
  <c r="P142" i="54"/>
  <c r="O142" i="54"/>
  <c r="N142" i="54"/>
  <c r="T141" i="54"/>
  <c r="S141" i="54"/>
  <c r="R141" i="54"/>
  <c r="Q141" i="54"/>
  <c r="P141" i="54"/>
  <c r="O141" i="54"/>
  <c r="N141" i="54"/>
  <c r="T140" i="54"/>
  <c r="S140" i="54"/>
  <c r="R140" i="54"/>
  <c r="Q140" i="54"/>
  <c r="P140" i="54"/>
  <c r="O140" i="54"/>
  <c r="N140" i="54"/>
  <c r="T139" i="54"/>
  <c r="S139" i="54"/>
  <c r="R139" i="54"/>
  <c r="Q139" i="54"/>
  <c r="P139" i="54"/>
  <c r="O139" i="54"/>
  <c r="N139" i="54"/>
  <c r="T138" i="54"/>
  <c r="S138" i="54"/>
  <c r="R138" i="54"/>
  <c r="Q138" i="54"/>
  <c r="P138" i="54"/>
  <c r="O138" i="54"/>
  <c r="N138" i="54"/>
  <c r="T137" i="54"/>
  <c r="S137" i="54"/>
  <c r="R137" i="54"/>
  <c r="Q137" i="54"/>
  <c r="P137" i="54"/>
  <c r="O137" i="54"/>
  <c r="N137" i="54"/>
  <c r="T136" i="54"/>
  <c r="S136" i="54"/>
  <c r="R136" i="54"/>
  <c r="Q136" i="54"/>
  <c r="P136" i="54"/>
  <c r="O136" i="54"/>
  <c r="N136" i="54"/>
  <c r="T135" i="54"/>
  <c r="S135" i="54"/>
  <c r="R135" i="54"/>
  <c r="Q135" i="54"/>
  <c r="P135" i="54"/>
  <c r="O135" i="54"/>
  <c r="N135" i="54"/>
  <c r="T134" i="54"/>
  <c r="S134" i="54"/>
  <c r="R134" i="54"/>
  <c r="Q134" i="54"/>
  <c r="P134" i="54"/>
  <c r="O134" i="54"/>
  <c r="N134" i="54"/>
  <c r="T133" i="54"/>
  <c r="S133" i="54"/>
  <c r="R133" i="54"/>
  <c r="Q133" i="54"/>
  <c r="P133" i="54"/>
  <c r="O133" i="54"/>
  <c r="N133" i="54"/>
  <c r="T132" i="54"/>
  <c r="S132" i="54"/>
  <c r="R132" i="54"/>
  <c r="Q132" i="54"/>
  <c r="P132" i="54"/>
  <c r="O132" i="54"/>
  <c r="N132" i="54"/>
  <c r="T131" i="54"/>
  <c r="S131" i="54"/>
  <c r="R131" i="54"/>
  <c r="Q131" i="54"/>
  <c r="P131" i="54"/>
  <c r="O131" i="54"/>
  <c r="N131" i="54"/>
  <c r="T130" i="54"/>
  <c r="S130" i="54"/>
  <c r="R130" i="54"/>
  <c r="Q130" i="54"/>
  <c r="P130" i="54"/>
  <c r="O130" i="54"/>
  <c r="N130" i="54"/>
  <c r="T129" i="54"/>
  <c r="S129" i="54"/>
  <c r="R129" i="54"/>
  <c r="Q129" i="54"/>
  <c r="P129" i="54"/>
  <c r="O129" i="54"/>
  <c r="N129" i="54"/>
  <c r="T128" i="54"/>
  <c r="S128" i="54"/>
  <c r="R128" i="54"/>
  <c r="Q128" i="54"/>
  <c r="P128" i="54"/>
  <c r="O128" i="54"/>
  <c r="N128" i="54"/>
  <c r="T127" i="54"/>
  <c r="S127" i="54"/>
  <c r="R127" i="54"/>
  <c r="Q127" i="54"/>
  <c r="P127" i="54"/>
  <c r="O127" i="54"/>
  <c r="N127" i="54"/>
  <c r="T126" i="54"/>
  <c r="S126" i="54"/>
  <c r="R126" i="54"/>
  <c r="Q126" i="54"/>
  <c r="P126" i="54"/>
  <c r="O126" i="54"/>
  <c r="N126" i="54"/>
  <c r="T125" i="54"/>
  <c r="S125" i="54"/>
  <c r="R125" i="54"/>
  <c r="Q125" i="54"/>
  <c r="P125" i="54"/>
  <c r="O125" i="54"/>
  <c r="N125" i="54"/>
  <c r="T124" i="54"/>
  <c r="S124" i="54"/>
  <c r="R124" i="54"/>
  <c r="Q124" i="54"/>
  <c r="P124" i="54"/>
  <c r="O124" i="54"/>
  <c r="N124" i="54"/>
  <c r="T123" i="54"/>
  <c r="S123" i="54"/>
  <c r="R123" i="54"/>
  <c r="Q123" i="54"/>
  <c r="P123" i="54"/>
  <c r="O123" i="54"/>
  <c r="N123" i="54"/>
  <c r="T122" i="54"/>
  <c r="S122" i="54"/>
  <c r="R122" i="54"/>
  <c r="Q122" i="54"/>
  <c r="P122" i="54"/>
  <c r="O122" i="54"/>
  <c r="N122" i="54"/>
  <c r="T121" i="54"/>
  <c r="S121" i="54"/>
  <c r="R121" i="54"/>
  <c r="Q121" i="54"/>
  <c r="P121" i="54"/>
  <c r="O121" i="54"/>
  <c r="N121" i="54"/>
  <c r="T120" i="54"/>
  <c r="S120" i="54"/>
  <c r="R120" i="54"/>
  <c r="Q120" i="54"/>
  <c r="P120" i="54"/>
  <c r="O120" i="54"/>
  <c r="N120" i="54"/>
  <c r="T119" i="54"/>
  <c r="S119" i="54"/>
  <c r="R119" i="54"/>
  <c r="Q119" i="54"/>
  <c r="P119" i="54"/>
  <c r="O119" i="54"/>
  <c r="N119" i="54"/>
  <c r="T118" i="54"/>
  <c r="S118" i="54"/>
  <c r="R118" i="54"/>
  <c r="Q118" i="54"/>
  <c r="P118" i="54"/>
  <c r="O118" i="54"/>
  <c r="N118" i="54"/>
  <c r="T117" i="54"/>
  <c r="S117" i="54"/>
  <c r="R117" i="54"/>
  <c r="Q117" i="54"/>
  <c r="P117" i="54"/>
  <c r="O117" i="54"/>
  <c r="N117" i="54"/>
  <c r="T116" i="54"/>
  <c r="S116" i="54"/>
  <c r="R116" i="54"/>
  <c r="Q116" i="54"/>
  <c r="P116" i="54"/>
  <c r="O116" i="54"/>
  <c r="N116" i="54"/>
  <c r="T115" i="54"/>
  <c r="S115" i="54"/>
  <c r="R115" i="54"/>
  <c r="Q115" i="54"/>
  <c r="P115" i="54"/>
  <c r="O115" i="54"/>
  <c r="N115" i="54"/>
  <c r="T114" i="54"/>
  <c r="S114" i="54"/>
  <c r="R114" i="54"/>
  <c r="Q114" i="54"/>
  <c r="P114" i="54"/>
  <c r="O114" i="54"/>
  <c r="N114" i="54"/>
  <c r="T113" i="54"/>
  <c r="S113" i="54"/>
  <c r="R113" i="54"/>
  <c r="Q113" i="54"/>
  <c r="P113" i="54"/>
  <c r="O113" i="54"/>
  <c r="N113" i="54"/>
  <c r="T112" i="54"/>
  <c r="S112" i="54"/>
  <c r="R112" i="54"/>
  <c r="Q112" i="54"/>
  <c r="P112" i="54"/>
  <c r="O112" i="54"/>
  <c r="N112" i="54"/>
  <c r="T111" i="54"/>
  <c r="S111" i="54"/>
  <c r="R111" i="54"/>
  <c r="Q111" i="54"/>
  <c r="P111" i="54"/>
  <c r="O111" i="54"/>
  <c r="N111" i="54"/>
  <c r="T110" i="54"/>
  <c r="S110" i="54"/>
  <c r="R110" i="54"/>
  <c r="Q110" i="54"/>
  <c r="P110" i="54"/>
  <c r="O110" i="54"/>
  <c r="N110" i="54"/>
  <c r="T109" i="54"/>
  <c r="S109" i="54"/>
  <c r="R109" i="54"/>
  <c r="Q109" i="54"/>
  <c r="P109" i="54"/>
  <c r="O109" i="54"/>
  <c r="N109" i="54"/>
  <c r="T108" i="54"/>
  <c r="S108" i="54"/>
  <c r="R108" i="54"/>
  <c r="Q108" i="54"/>
  <c r="P108" i="54"/>
  <c r="O108" i="54"/>
  <c r="N108" i="54"/>
  <c r="T107" i="54"/>
  <c r="S107" i="54"/>
  <c r="R107" i="54"/>
  <c r="Q107" i="54"/>
  <c r="P107" i="54"/>
  <c r="O107" i="54"/>
  <c r="N107" i="54"/>
  <c r="T106" i="54"/>
  <c r="S106" i="54"/>
  <c r="R106" i="54"/>
  <c r="Q106" i="54"/>
  <c r="P106" i="54"/>
  <c r="O106" i="54"/>
  <c r="N106" i="54"/>
  <c r="T105" i="54"/>
  <c r="S105" i="54"/>
  <c r="R105" i="54"/>
  <c r="Q105" i="54"/>
  <c r="P105" i="54"/>
  <c r="O105" i="54"/>
  <c r="N105" i="54"/>
  <c r="T104" i="54"/>
  <c r="S104" i="54"/>
  <c r="R104" i="54"/>
  <c r="Q104" i="54"/>
  <c r="P104" i="54"/>
  <c r="O104" i="54"/>
  <c r="N104" i="54"/>
  <c r="T103" i="54"/>
  <c r="S103" i="54"/>
  <c r="R103" i="54"/>
  <c r="Q103" i="54"/>
  <c r="P103" i="54"/>
  <c r="O103" i="54"/>
  <c r="N103" i="54"/>
  <c r="T102" i="54"/>
  <c r="S102" i="54"/>
  <c r="R102" i="54"/>
  <c r="Q102" i="54"/>
  <c r="P102" i="54"/>
  <c r="O102" i="54"/>
  <c r="N102" i="54"/>
  <c r="T101" i="54"/>
  <c r="S101" i="54"/>
  <c r="R101" i="54"/>
  <c r="Q101" i="54"/>
  <c r="P101" i="54"/>
  <c r="O101" i="54"/>
  <c r="N101" i="54"/>
  <c r="T100" i="54"/>
  <c r="S100" i="54"/>
  <c r="R100" i="54"/>
  <c r="Q100" i="54"/>
  <c r="P100" i="54"/>
  <c r="O100" i="54"/>
  <c r="N100" i="54"/>
  <c r="T99" i="54"/>
  <c r="S99" i="54"/>
  <c r="R99" i="54"/>
  <c r="Q99" i="54"/>
  <c r="P99" i="54"/>
  <c r="O99" i="54"/>
  <c r="N99" i="54"/>
  <c r="T98" i="54"/>
  <c r="S98" i="54"/>
  <c r="R98" i="54"/>
  <c r="Q98" i="54"/>
  <c r="P98" i="54"/>
  <c r="O98" i="54"/>
  <c r="N98" i="54"/>
  <c r="T97" i="54"/>
  <c r="S97" i="54"/>
  <c r="R97" i="54"/>
  <c r="Q97" i="54"/>
  <c r="P97" i="54"/>
  <c r="O97" i="54"/>
  <c r="N97" i="54"/>
  <c r="T96" i="54"/>
  <c r="S96" i="54"/>
  <c r="R96" i="54"/>
  <c r="Q96" i="54"/>
  <c r="P96" i="54"/>
  <c r="O96" i="54"/>
  <c r="N96" i="54"/>
  <c r="T95" i="54"/>
  <c r="S95" i="54"/>
  <c r="R95" i="54"/>
  <c r="Q95" i="54"/>
  <c r="P95" i="54"/>
  <c r="O95" i="54"/>
  <c r="N95" i="54"/>
  <c r="T94" i="54"/>
  <c r="S94" i="54"/>
  <c r="R94" i="54"/>
  <c r="Q94" i="54"/>
  <c r="P94" i="54"/>
  <c r="O94" i="54"/>
  <c r="N94" i="54"/>
  <c r="T93" i="54"/>
  <c r="S93" i="54"/>
  <c r="R93" i="54"/>
  <c r="Q93" i="54"/>
  <c r="P93" i="54"/>
  <c r="O93" i="54"/>
  <c r="N93" i="54"/>
  <c r="T92" i="54"/>
  <c r="S92" i="54"/>
  <c r="R92" i="54"/>
  <c r="Q92" i="54"/>
  <c r="P92" i="54"/>
  <c r="O92" i="54"/>
  <c r="N92" i="54"/>
  <c r="T91" i="54"/>
  <c r="S91" i="54"/>
  <c r="R91" i="54"/>
  <c r="Q91" i="54"/>
  <c r="P91" i="54"/>
  <c r="O91" i="54"/>
  <c r="N91" i="54"/>
  <c r="T90" i="54"/>
  <c r="S90" i="54"/>
  <c r="R90" i="54"/>
  <c r="Q90" i="54"/>
  <c r="P90" i="54"/>
  <c r="O90" i="54"/>
  <c r="N90" i="54"/>
  <c r="T89" i="54"/>
  <c r="S89" i="54"/>
  <c r="R89" i="54"/>
  <c r="Q89" i="54"/>
  <c r="P89" i="54"/>
  <c r="O89" i="54"/>
  <c r="N89" i="54"/>
  <c r="T88" i="54"/>
  <c r="S88" i="54"/>
  <c r="R88" i="54"/>
  <c r="Q88" i="54"/>
  <c r="P88" i="54"/>
  <c r="O88" i="54"/>
  <c r="N88" i="54"/>
  <c r="T87" i="54"/>
  <c r="S87" i="54"/>
  <c r="R87" i="54"/>
  <c r="Q87" i="54"/>
  <c r="P87" i="54"/>
  <c r="O87" i="54"/>
  <c r="N87" i="54"/>
  <c r="T86" i="54"/>
  <c r="S86" i="54"/>
  <c r="R86" i="54"/>
  <c r="Q86" i="54"/>
  <c r="P86" i="54"/>
  <c r="O86" i="54"/>
  <c r="N86" i="54"/>
  <c r="T85" i="54"/>
  <c r="S85" i="54"/>
  <c r="R85" i="54"/>
  <c r="Q85" i="54"/>
  <c r="P85" i="54"/>
  <c r="O85" i="54"/>
  <c r="N85" i="54"/>
  <c r="T84" i="54"/>
  <c r="S84" i="54"/>
  <c r="R84" i="54"/>
  <c r="Q84" i="54"/>
  <c r="P84" i="54"/>
  <c r="O84" i="54"/>
  <c r="N84" i="54"/>
  <c r="T83" i="54"/>
  <c r="S83" i="54"/>
  <c r="R83" i="54"/>
  <c r="Q83" i="54"/>
  <c r="P83" i="54"/>
  <c r="O83" i="54"/>
  <c r="N83" i="54"/>
  <c r="T82" i="54"/>
  <c r="S82" i="54"/>
  <c r="R82" i="54"/>
  <c r="Q82" i="54"/>
  <c r="P82" i="54"/>
  <c r="O82" i="54"/>
  <c r="N82" i="54"/>
  <c r="T81" i="54"/>
  <c r="S81" i="54"/>
  <c r="R81" i="54"/>
  <c r="Q81" i="54"/>
  <c r="P81" i="54"/>
  <c r="O81" i="54"/>
  <c r="N81" i="54"/>
  <c r="T80" i="54"/>
  <c r="S80" i="54"/>
  <c r="R80" i="54"/>
  <c r="Q80" i="54"/>
  <c r="P80" i="54"/>
  <c r="O80" i="54"/>
  <c r="N80" i="54"/>
  <c r="T79" i="54"/>
  <c r="S79" i="54"/>
  <c r="R79" i="54"/>
  <c r="Q79" i="54"/>
  <c r="P79" i="54"/>
  <c r="O79" i="54"/>
  <c r="N79" i="54"/>
  <c r="T78" i="54"/>
  <c r="S78" i="54"/>
  <c r="R78" i="54"/>
  <c r="Q78" i="54"/>
  <c r="P78" i="54"/>
  <c r="O78" i="54"/>
  <c r="N78" i="54"/>
  <c r="T77" i="54"/>
  <c r="S77" i="54"/>
  <c r="R77" i="54"/>
  <c r="Q77" i="54"/>
  <c r="P77" i="54"/>
  <c r="O77" i="54"/>
  <c r="N77" i="54"/>
  <c r="T76" i="54"/>
  <c r="S76" i="54"/>
  <c r="R76" i="54"/>
  <c r="Q76" i="54"/>
  <c r="P76" i="54"/>
  <c r="O76" i="54"/>
  <c r="N76" i="54"/>
  <c r="T75" i="54"/>
  <c r="S75" i="54"/>
  <c r="R75" i="54"/>
  <c r="Q75" i="54"/>
  <c r="P75" i="54"/>
  <c r="O75" i="54"/>
  <c r="N75" i="54"/>
  <c r="T74" i="54"/>
  <c r="S74" i="54"/>
  <c r="R74" i="54"/>
  <c r="Q74" i="54"/>
  <c r="P74" i="54"/>
  <c r="O74" i="54"/>
  <c r="N74" i="54"/>
  <c r="T73" i="54"/>
  <c r="S73" i="54"/>
  <c r="R73" i="54"/>
  <c r="Q73" i="54"/>
  <c r="P73" i="54"/>
  <c r="O73" i="54"/>
  <c r="N73" i="54"/>
  <c r="T72" i="54"/>
  <c r="S72" i="54"/>
  <c r="R72" i="54"/>
  <c r="Q72" i="54"/>
  <c r="P72" i="54"/>
  <c r="O72" i="54"/>
  <c r="N72" i="54"/>
  <c r="T71" i="54"/>
  <c r="S71" i="54"/>
  <c r="R71" i="54"/>
  <c r="Q71" i="54"/>
  <c r="P71" i="54"/>
  <c r="O71" i="54"/>
  <c r="N71" i="54"/>
  <c r="T70" i="54"/>
  <c r="S70" i="54"/>
  <c r="R70" i="54"/>
  <c r="Q70" i="54"/>
  <c r="P70" i="54"/>
  <c r="O70" i="54"/>
  <c r="N70" i="54"/>
  <c r="T69" i="54"/>
  <c r="S69" i="54"/>
  <c r="R69" i="54"/>
  <c r="Q69" i="54"/>
  <c r="P69" i="54"/>
  <c r="O69" i="54"/>
  <c r="N69" i="54"/>
  <c r="T68" i="54"/>
  <c r="S68" i="54"/>
  <c r="R68" i="54"/>
  <c r="Q68" i="54"/>
  <c r="P68" i="54"/>
  <c r="O68" i="54"/>
  <c r="N68" i="54"/>
  <c r="T67" i="54"/>
  <c r="S67" i="54"/>
  <c r="R67" i="54"/>
  <c r="Q67" i="54"/>
  <c r="P67" i="54"/>
  <c r="O67" i="54"/>
  <c r="N67" i="54"/>
  <c r="T66" i="54"/>
  <c r="S66" i="54"/>
  <c r="R66" i="54"/>
  <c r="Q66" i="54"/>
  <c r="P66" i="54"/>
  <c r="O66" i="54"/>
  <c r="N66" i="54"/>
  <c r="T65" i="54"/>
  <c r="S65" i="54"/>
  <c r="R65" i="54"/>
  <c r="Q65" i="54"/>
  <c r="P65" i="54"/>
  <c r="O65" i="54"/>
  <c r="N65" i="54"/>
  <c r="T64" i="54"/>
  <c r="S64" i="54"/>
  <c r="R64" i="54"/>
  <c r="Q64" i="54"/>
  <c r="P64" i="54"/>
  <c r="O64" i="54"/>
  <c r="N64" i="54"/>
  <c r="T63" i="54"/>
  <c r="S63" i="54"/>
  <c r="R63" i="54"/>
  <c r="Q63" i="54"/>
  <c r="P63" i="54"/>
  <c r="O63" i="54"/>
  <c r="N63" i="54"/>
  <c r="T62" i="54"/>
  <c r="S62" i="54"/>
  <c r="R62" i="54"/>
  <c r="Q62" i="54"/>
  <c r="P62" i="54"/>
  <c r="O62" i="54"/>
  <c r="N62" i="54"/>
  <c r="T61" i="54"/>
  <c r="S61" i="54"/>
  <c r="R61" i="54"/>
  <c r="Q61" i="54"/>
  <c r="P61" i="54"/>
  <c r="O61" i="54"/>
  <c r="N61" i="54"/>
  <c r="T60" i="54"/>
  <c r="S60" i="54"/>
  <c r="R60" i="54"/>
  <c r="Q60" i="54"/>
  <c r="P60" i="54"/>
  <c r="O60" i="54"/>
  <c r="N60" i="54"/>
  <c r="T59" i="54"/>
  <c r="S59" i="54"/>
  <c r="R59" i="54"/>
  <c r="Q59" i="54"/>
  <c r="P59" i="54"/>
  <c r="O59" i="54"/>
  <c r="N59" i="54"/>
  <c r="T58" i="54"/>
  <c r="S58" i="54"/>
  <c r="R58" i="54"/>
  <c r="Q58" i="54"/>
  <c r="P58" i="54"/>
  <c r="O58" i="54"/>
  <c r="N58" i="54"/>
  <c r="T57" i="54"/>
  <c r="S57" i="54"/>
  <c r="R57" i="54"/>
  <c r="Q57" i="54"/>
  <c r="P57" i="54"/>
  <c r="O57" i="54"/>
  <c r="N57" i="54"/>
  <c r="T56" i="54"/>
  <c r="S56" i="54"/>
  <c r="R56" i="54"/>
  <c r="Q56" i="54"/>
  <c r="P56" i="54"/>
  <c r="O56" i="54"/>
  <c r="N56" i="54"/>
  <c r="T55" i="54"/>
  <c r="S55" i="54"/>
  <c r="R55" i="54"/>
  <c r="Q55" i="54"/>
  <c r="P55" i="54"/>
  <c r="O55" i="54"/>
  <c r="N55" i="54"/>
  <c r="T54" i="54"/>
  <c r="S54" i="54"/>
  <c r="R54" i="54"/>
  <c r="Q54" i="54"/>
  <c r="P54" i="54"/>
  <c r="O54" i="54"/>
  <c r="N54" i="54"/>
  <c r="T53" i="54"/>
  <c r="S53" i="54"/>
  <c r="R53" i="54"/>
  <c r="Q53" i="54"/>
  <c r="P53" i="54"/>
  <c r="O53" i="54"/>
  <c r="N53" i="54"/>
  <c r="T52" i="54"/>
  <c r="S52" i="54"/>
  <c r="R52" i="54"/>
  <c r="Q52" i="54"/>
  <c r="P52" i="54"/>
  <c r="O52" i="54"/>
  <c r="N52" i="54"/>
  <c r="T51" i="54"/>
  <c r="S51" i="54"/>
  <c r="R51" i="54"/>
  <c r="Q51" i="54"/>
  <c r="P51" i="54"/>
  <c r="O51" i="54"/>
  <c r="N51" i="54"/>
  <c r="T50" i="54"/>
  <c r="S50" i="54"/>
  <c r="R50" i="54"/>
  <c r="Q50" i="54"/>
  <c r="P50" i="54"/>
  <c r="O50" i="54"/>
  <c r="N50" i="54"/>
  <c r="T49" i="54"/>
  <c r="S49" i="54"/>
  <c r="R49" i="54"/>
  <c r="Q49" i="54"/>
  <c r="P49" i="54"/>
  <c r="O49" i="54"/>
  <c r="N49" i="54"/>
  <c r="T48" i="54"/>
  <c r="S48" i="54"/>
  <c r="R48" i="54"/>
  <c r="Q48" i="54"/>
  <c r="P48" i="54"/>
  <c r="O48" i="54"/>
  <c r="N48" i="54"/>
  <c r="T47" i="54"/>
  <c r="S47" i="54"/>
  <c r="R47" i="54"/>
  <c r="Q47" i="54"/>
  <c r="P47" i="54"/>
  <c r="O47" i="54"/>
  <c r="N47" i="54"/>
  <c r="T46" i="54"/>
  <c r="S46" i="54"/>
  <c r="R46" i="54"/>
  <c r="Q46" i="54"/>
  <c r="P46" i="54"/>
  <c r="O46" i="54"/>
  <c r="N46" i="54"/>
  <c r="T45" i="54"/>
  <c r="S45" i="54"/>
  <c r="R45" i="54"/>
  <c r="Q45" i="54"/>
  <c r="P45" i="54"/>
  <c r="O45" i="54"/>
  <c r="N45" i="54"/>
  <c r="T44" i="54"/>
  <c r="S44" i="54"/>
  <c r="R44" i="54"/>
  <c r="Q44" i="54"/>
  <c r="P44" i="54"/>
  <c r="O44" i="54"/>
  <c r="N44" i="54"/>
  <c r="T43" i="54"/>
  <c r="S43" i="54"/>
  <c r="R43" i="54"/>
  <c r="Q43" i="54"/>
  <c r="P43" i="54"/>
  <c r="O43" i="54"/>
  <c r="N43" i="54"/>
  <c r="T42" i="54"/>
  <c r="S42" i="54"/>
  <c r="R42" i="54"/>
  <c r="Q42" i="54"/>
  <c r="P42" i="54"/>
  <c r="O42" i="54"/>
  <c r="N42" i="54"/>
  <c r="T41" i="54"/>
  <c r="S41" i="54"/>
  <c r="R41" i="54"/>
  <c r="Q41" i="54"/>
  <c r="P41" i="54"/>
  <c r="O41" i="54"/>
  <c r="N41" i="54"/>
  <c r="T40" i="54"/>
  <c r="S40" i="54"/>
  <c r="R40" i="54"/>
  <c r="Q40" i="54"/>
  <c r="P40" i="54"/>
  <c r="O40" i="54"/>
  <c r="N40" i="54"/>
  <c r="T39" i="54"/>
  <c r="S39" i="54"/>
  <c r="R39" i="54"/>
  <c r="Q39" i="54"/>
  <c r="P39" i="54"/>
  <c r="O39" i="54"/>
  <c r="N39" i="54"/>
  <c r="T38" i="54"/>
  <c r="S38" i="54"/>
  <c r="R38" i="54"/>
  <c r="Q38" i="54"/>
  <c r="P38" i="54"/>
  <c r="O38" i="54"/>
  <c r="N38" i="54"/>
  <c r="T37" i="54"/>
  <c r="S37" i="54"/>
  <c r="R37" i="54"/>
  <c r="Q37" i="54"/>
  <c r="P37" i="54"/>
  <c r="O37" i="54"/>
  <c r="N37" i="54"/>
  <c r="T36" i="54"/>
  <c r="S36" i="54"/>
  <c r="R36" i="54"/>
  <c r="Q36" i="54"/>
  <c r="P36" i="54"/>
  <c r="O36" i="54"/>
  <c r="N36" i="54"/>
  <c r="T35" i="54"/>
  <c r="S35" i="54"/>
  <c r="R35" i="54"/>
  <c r="Q35" i="54"/>
  <c r="P35" i="54"/>
  <c r="O35" i="54"/>
  <c r="N35" i="54"/>
  <c r="T34" i="54"/>
  <c r="S34" i="54"/>
  <c r="R34" i="54"/>
  <c r="Q34" i="54"/>
  <c r="P34" i="54"/>
  <c r="O34" i="54"/>
  <c r="N34" i="54"/>
  <c r="T33" i="54"/>
  <c r="S33" i="54"/>
  <c r="R33" i="54"/>
  <c r="Q33" i="54"/>
  <c r="P33" i="54"/>
  <c r="O33" i="54"/>
  <c r="N33" i="54"/>
  <c r="T32" i="54"/>
  <c r="S32" i="54"/>
  <c r="R32" i="54"/>
  <c r="Q32" i="54"/>
  <c r="P32" i="54"/>
  <c r="O32" i="54"/>
  <c r="N32" i="54"/>
  <c r="T31" i="54"/>
  <c r="S31" i="54"/>
  <c r="R31" i="54"/>
  <c r="Q31" i="54"/>
  <c r="P31" i="54"/>
  <c r="O31" i="54"/>
  <c r="N31" i="54"/>
  <c r="T30" i="54"/>
  <c r="S30" i="54"/>
  <c r="R30" i="54"/>
  <c r="Q30" i="54"/>
  <c r="P30" i="54"/>
  <c r="O30" i="54"/>
  <c r="N30" i="54"/>
  <c r="T29" i="54"/>
  <c r="S29" i="54"/>
  <c r="R29" i="54"/>
  <c r="Q29" i="54"/>
  <c r="P29" i="54"/>
  <c r="O29" i="54"/>
  <c r="N29" i="54"/>
  <c r="T28" i="54"/>
  <c r="S28" i="54"/>
  <c r="R28" i="54"/>
  <c r="Q28" i="54"/>
  <c r="P28" i="54"/>
  <c r="O28" i="54"/>
  <c r="N28" i="54"/>
  <c r="T27" i="54"/>
  <c r="S27" i="54"/>
  <c r="R27" i="54"/>
  <c r="Q27" i="54"/>
  <c r="P27" i="54"/>
  <c r="O27" i="54"/>
  <c r="N27" i="54"/>
  <c r="T26" i="54"/>
  <c r="S26" i="54"/>
  <c r="R26" i="54"/>
  <c r="Q26" i="54"/>
  <c r="P26" i="54"/>
  <c r="O26" i="54"/>
  <c r="N26" i="54"/>
  <c r="T25" i="54"/>
  <c r="S25" i="54"/>
  <c r="R25" i="54"/>
  <c r="Q25" i="54"/>
  <c r="P25" i="54"/>
  <c r="O25" i="54"/>
  <c r="N25" i="54"/>
  <c r="T24" i="54"/>
  <c r="S24" i="54"/>
  <c r="R24" i="54"/>
  <c r="Q24" i="54"/>
  <c r="P24" i="54"/>
  <c r="O24" i="54"/>
  <c r="N24" i="54"/>
  <c r="T23" i="54"/>
  <c r="S23" i="54"/>
  <c r="R23" i="54"/>
  <c r="Q23" i="54"/>
  <c r="P23" i="54"/>
  <c r="O23" i="54"/>
  <c r="N23" i="54"/>
  <c r="T22" i="54"/>
  <c r="S22" i="54"/>
  <c r="R22" i="54"/>
  <c r="Q22" i="54"/>
  <c r="P22" i="54"/>
  <c r="O22" i="54"/>
  <c r="N22" i="54"/>
  <c r="T21" i="54"/>
  <c r="S21" i="54"/>
  <c r="R21" i="54"/>
  <c r="Q21" i="54"/>
  <c r="P21" i="54"/>
  <c r="O21" i="54"/>
  <c r="N21" i="54"/>
  <c r="T20" i="54"/>
  <c r="S20" i="54"/>
  <c r="R20" i="54"/>
  <c r="Q20" i="54"/>
  <c r="P20" i="54"/>
  <c r="O20" i="54"/>
  <c r="N20" i="54"/>
  <c r="T19" i="54"/>
  <c r="S19" i="54"/>
  <c r="R19" i="54"/>
  <c r="Q19" i="54"/>
  <c r="P19" i="54"/>
  <c r="O19" i="54"/>
  <c r="N19" i="54"/>
  <c r="T18" i="54"/>
  <c r="S18" i="54"/>
  <c r="R18" i="54"/>
  <c r="Q18" i="54"/>
  <c r="P18" i="54"/>
  <c r="O18" i="54"/>
  <c r="N18" i="54"/>
  <c r="T17" i="54"/>
  <c r="S17" i="54"/>
  <c r="R17" i="54"/>
  <c r="Q17" i="54"/>
  <c r="P17" i="54"/>
  <c r="O17" i="54"/>
  <c r="N17" i="54"/>
  <c r="T16" i="54"/>
  <c r="S16" i="54"/>
  <c r="R16" i="54"/>
  <c r="Q16" i="54"/>
  <c r="P16" i="54"/>
  <c r="O16" i="54"/>
  <c r="N16" i="54"/>
  <c r="J114" i="70"/>
  <c r="J113" i="70"/>
  <c r="J112" i="70"/>
  <c r="J111" i="70"/>
  <c r="J110" i="70"/>
  <c r="J109" i="70"/>
  <c r="J108" i="70"/>
  <c r="J107" i="70"/>
  <c r="J106" i="70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I8" i="105" l="1"/>
  <c r="K8" i="105" s="1"/>
  <c r="I5" i="105"/>
  <c r="I9" i="105"/>
  <c r="K9" i="105" s="1"/>
  <c r="I14" i="105"/>
  <c r="I12" i="105"/>
  <c r="I17" i="105"/>
  <c r="I10" i="105"/>
  <c r="K10" i="105" s="1"/>
  <c r="I6" i="105"/>
  <c r="H6" i="54"/>
  <c r="L6" i="54"/>
  <c r="D6" i="54"/>
  <c r="J6" i="54"/>
  <c r="G6" i="54"/>
  <c r="F6" i="54"/>
  <c r="K6" i="54"/>
  <c r="B6" i="54"/>
  <c r="E6" i="54"/>
  <c r="C6" i="54"/>
  <c r="I6" i="54"/>
  <c r="N6" i="54"/>
  <c r="K12" i="79"/>
  <c r="N6" i="98"/>
  <c r="J6" i="98"/>
  <c r="H6" i="98"/>
  <c r="M6" i="103"/>
  <c r="V6" i="103" s="1"/>
  <c r="O6" i="103"/>
  <c r="K16" i="106"/>
  <c r="K16" i="107"/>
  <c r="K16" i="105"/>
  <c r="Q6" i="103"/>
  <c r="I13" i="105"/>
  <c r="K14" i="105"/>
  <c r="K6" i="106"/>
  <c r="I9" i="106"/>
  <c r="K10" i="106"/>
  <c r="I13" i="106"/>
  <c r="K14" i="106"/>
  <c r="K6" i="107"/>
  <c r="I9" i="107"/>
  <c r="K10" i="107"/>
  <c r="I13" i="107"/>
  <c r="K14" i="107"/>
  <c r="I7" i="105"/>
  <c r="I11" i="105"/>
  <c r="K12" i="105"/>
  <c r="I15" i="105"/>
  <c r="K17" i="105"/>
  <c r="I7" i="106"/>
  <c r="K8" i="106"/>
  <c r="I11" i="106"/>
  <c r="K12" i="106"/>
  <c r="I15" i="106"/>
  <c r="K17" i="106"/>
  <c r="I7" i="107"/>
  <c r="K8" i="107"/>
  <c r="I11" i="107"/>
  <c r="K12" i="107"/>
  <c r="I15" i="107"/>
  <c r="K17" i="107"/>
  <c r="K15" i="100"/>
  <c r="I5" i="100"/>
  <c r="K6" i="100"/>
  <c r="I9" i="100"/>
  <c r="K10" i="100"/>
  <c r="I13" i="100"/>
  <c r="K14" i="100"/>
  <c r="I17" i="100"/>
  <c r="I18" i="100"/>
  <c r="K19" i="100"/>
  <c r="D6" i="98"/>
  <c r="L6" i="98"/>
  <c r="E6" i="98"/>
  <c r="I8" i="100"/>
  <c r="I12" i="100"/>
  <c r="I16" i="100"/>
  <c r="B6" i="98"/>
  <c r="C6" i="98"/>
  <c r="F6" i="98"/>
  <c r="G6" i="98"/>
  <c r="I7" i="100"/>
  <c r="I11" i="100"/>
  <c r="K6" i="98"/>
  <c r="K18" i="79"/>
  <c r="K8" i="79"/>
  <c r="K16" i="79"/>
  <c r="I6" i="79"/>
  <c r="K7" i="79"/>
  <c r="I10" i="79"/>
  <c r="K11" i="79"/>
  <c r="I14" i="79"/>
  <c r="K15" i="79"/>
  <c r="I19" i="79"/>
  <c r="I5" i="79"/>
  <c r="I9" i="79"/>
  <c r="I13" i="79"/>
  <c r="I17" i="79"/>
  <c r="Q6" i="98" l="1"/>
  <c r="S6" i="103"/>
  <c r="R6" i="103"/>
  <c r="K6" i="105"/>
  <c r="K5" i="105"/>
  <c r="M6" i="54"/>
  <c r="V6" i="54" s="1"/>
  <c r="O6" i="54"/>
  <c r="Q6" i="54"/>
  <c r="K11" i="107"/>
  <c r="K7" i="106"/>
  <c r="K13" i="106"/>
  <c r="K7" i="107"/>
  <c r="K9" i="106"/>
  <c r="K11" i="105"/>
  <c r="K13" i="107"/>
  <c r="K15" i="105"/>
  <c r="K15" i="106"/>
  <c r="K15" i="107"/>
  <c r="K11" i="106"/>
  <c r="K7" i="105"/>
  <c r="K9" i="107"/>
  <c r="K13" i="105"/>
  <c r="O6" i="98"/>
  <c r="S6" i="98" s="1"/>
  <c r="M6" i="98"/>
  <c r="V6" i="98" s="1"/>
  <c r="K12" i="100"/>
  <c r="K9" i="100"/>
  <c r="K11" i="100"/>
  <c r="K8" i="100"/>
  <c r="K7" i="100"/>
  <c r="K5" i="100"/>
  <c r="K16" i="100"/>
  <c r="K18" i="100"/>
  <c r="K17" i="100"/>
  <c r="K13" i="100"/>
  <c r="K9" i="79"/>
  <c r="K14" i="79"/>
  <c r="K19" i="79"/>
  <c r="K17" i="79"/>
  <c r="K10" i="79"/>
  <c r="K13" i="79"/>
  <c r="K5" i="79"/>
  <c r="K6" i="79"/>
  <c r="S6" i="54" l="1"/>
  <c r="R6" i="54"/>
  <c r="R6" i="98"/>
</calcChain>
</file>

<file path=xl/comments1.xml><?xml version="1.0" encoding="utf-8"?>
<comments xmlns="http://schemas.openxmlformats.org/spreadsheetml/2006/main">
  <authors>
    <author>만든 이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</commentList>
</comments>
</file>

<file path=xl/comments10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1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C2" authorId="0" shapeId="0">
      <text>
        <r>
          <rPr>
            <b/>
            <sz val="11"/>
            <color indexed="81"/>
            <rFont val="돋움"/>
            <family val="3"/>
            <charset val="129"/>
          </rPr>
          <t>알고리즘설명서</t>
        </r>
        <r>
          <rPr>
            <b/>
            <sz val="11"/>
            <color indexed="81"/>
            <rFont val="Tahoma"/>
            <family val="2"/>
          </rPr>
          <t xml:space="preserve"> 
4. </t>
        </r>
        <r>
          <rPr>
            <b/>
            <sz val="11"/>
            <color indexed="81"/>
            <rFont val="돋움"/>
            <family val="3"/>
            <charset val="129"/>
          </rPr>
          <t>편입자산현황</t>
        </r>
        <r>
          <rPr>
            <b/>
            <sz val="11"/>
            <color indexed="81"/>
            <rFont val="Tahoma"/>
            <family val="2"/>
          </rPr>
          <t xml:space="preserve"> 
(3) </t>
        </r>
        <r>
          <rPr>
            <b/>
            <sz val="11"/>
            <color indexed="81"/>
            <rFont val="돋움"/>
            <family val="3"/>
            <charset val="129"/>
          </rPr>
          <t>포트폴리오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유형별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위험자산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비중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편입한도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및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위험도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범위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내용과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일치시켜야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</t>
        </r>
      </text>
    </comment>
    <comment ref="T5" authorId="0" shapeId="0">
      <text>
        <r>
          <rPr>
            <b/>
            <sz val="14"/>
            <color indexed="81"/>
            <rFont val="돋움"/>
            <family val="3"/>
            <charset val="129"/>
          </rPr>
          <t>대기성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현금을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제외하고</t>
        </r>
        <r>
          <rPr>
            <b/>
            <sz val="14"/>
            <color indexed="81"/>
            <rFont val="Tahoma"/>
            <family val="2"/>
          </rPr>
          <t xml:space="preserve"> 5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
주식종목으로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구성시</t>
        </r>
        <r>
          <rPr>
            <b/>
            <sz val="14"/>
            <color indexed="81"/>
            <rFont val="Tahoma"/>
            <family val="2"/>
          </rPr>
          <t xml:space="preserve"> 10</t>
        </r>
        <r>
          <rPr>
            <b/>
            <sz val="14"/>
            <color indexed="81"/>
            <rFont val="돋움"/>
            <family val="3"/>
            <charset val="129"/>
          </rPr>
          <t>종목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이상</t>
        </r>
      </text>
    </comment>
  </commentList>
</comments>
</file>

<file path=xl/comments8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참여사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알고리즘명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B4" authorId="0" shapeId="0">
      <text>
        <r>
          <rPr>
            <b/>
            <sz val="11"/>
            <color indexed="81"/>
            <rFont val="돋움"/>
            <family val="3"/>
            <charset val="129"/>
          </rPr>
          <t>펀드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또는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해외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상품의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
리밸런싱일자와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잔고변경일자가
다를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있음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<sst xmlns="http://schemas.openxmlformats.org/spreadsheetml/2006/main" count="2240" uniqueCount="376">
  <si>
    <t>리밸런싱 사유</t>
    <phoneticPr fontId="1" type="noConversion"/>
  </si>
  <si>
    <t>포트폴리오
차별성</t>
    <phoneticPr fontId="1" type="noConversion"/>
  </si>
  <si>
    <t>최고위험도</t>
    <phoneticPr fontId="1" type="noConversion"/>
  </si>
  <si>
    <t>종목한도 상세</t>
    <phoneticPr fontId="1" type="noConversion"/>
  </si>
  <si>
    <t>보유수량</t>
    <phoneticPr fontId="1" type="noConversion"/>
  </si>
  <si>
    <t>평가금액</t>
    <phoneticPr fontId="1" type="noConversion"/>
  </si>
  <si>
    <t>비고</t>
    <phoneticPr fontId="1" type="noConversion"/>
  </si>
  <si>
    <t>종목코드(ISIN코드)</t>
    <phoneticPr fontId="1" type="noConversion"/>
  </si>
  <si>
    <t>종목명</t>
    <phoneticPr fontId="1" type="noConversion"/>
  </si>
  <si>
    <t>포트폴리오유형</t>
    <phoneticPr fontId="1" type="noConversion"/>
  </si>
  <si>
    <t>ISIN코드</t>
    <phoneticPr fontId="1" type="noConversion"/>
  </si>
  <si>
    <t>운용개시</t>
    <phoneticPr fontId="1" type="noConversion"/>
  </si>
  <si>
    <t>부적합 사유</t>
    <phoneticPr fontId="1" type="noConversion"/>
  </si>
  <si>
    <t>계좌번호</t>
    <phoneticPr fontId="1" type="noConversion"/>
  </si>
  <si>
    <t>위험자산편입한도</t>
    <phoneticPr fontId="1" type="noConversion"/>
  </si>
  <si>
    <t>최저위험도</t>
    <phoneticPr fontId="1" type="noConversion"/>
  </si>
  <si>
    <t>위험자산
비중 적정성</t>
    <phoneticPr fontId="1" type="noConversion"/>
  </si>
  <si>
    <t>위험도
적정성</t>
    <phoneticPr fontId="1" type="noConversion"/>
  </si>
  <si>
    <t>운용금액</t>
    <phoneticPr fontId="1" type="noConversion"/>
  </si>
  <si>
    <t>단일종목편입한도</t>
    <phoneticPr fontId="1" type="noConversion"/>
  </si>
  <si>
    <t>리밸런싱일자</t>
    <phoneticPr fontId="1" type="noConversion"/>
  </si>
  <si>
    <t>잔고변경일자</t>
    <phoneticPr fontId="1" type="noConversion"/>
  </si>
  <si>
    <t>매매구분</t>
    <phoneticPr fontId="1" type="noConversion"/>
  </si>
  <si>
    <t>종목명</t>
    <phoneticPr fontId="1" type="noConversion"/>
  </si>
  <si>
    <t>자산종류</t>
    <phoneticPr fontId="1" type="noConversion"/>
  </si>
  <si>
    <t>비중</t>
    <phoneticPr fontId="1" type="noConversion"/>
  </si>
  <si>
    <t>투자유니버스</t>
    <phoneticPr fontId="1" type="noConversion"/>
  </si>
  <si>
    <t>1. 파일명 : [알고리즘명]21.리밸런싱 발생내역_회사명_YYYYMMDD.xlsx</t>
    <phoneticPr fontId="1" type="noConversion"/>
  </si>
  <si>
    <t>2. 전계좌매매내역을 전체매매내역 시트에 작성</t>
    <phoneticPr fontId="1" type="noConversion"/>
  </si>
  <si>
    <t>종목수</t>
    <phoneticPr fontId="1" type="noConversion"/>
  </si>
  <si>
    <t>포트폴리오 변경내역 확인</t>
    <phoneticPr fontId="1" type="noConversion"/>
  </si>
  <si>
    <t>잔고변경현황 확인</t>
    <phoneticPr fontId="1" type="noConversion"/>
  </si>
  <si>
    <t>안정추구형1</t>
    <phoneticPr fontId="1" type="noConversion"/>
  </si>
  <si>
    <t>신규매수</t>
  </si>
  <si>
    <t>단일종목
편입한도적정성</t>
    <phoneticPr fontId="1" type="noConversion"/>
  </si>
  <si>
    <t>자료
정합성</t>
    <phoneticPr fontId="1" type="noConversion"/>
  </si>
  <si>
    <t>매매일자</t>
    <phoneticPr fontId="1" type="noConversion"/>
  </si>
  <si>
    <t>일임계좌번호</t>
    <phoneticPr fontId="1" type="noConversion"/>
  </si>
  <si>
    <t>종목코드</t>
    <phoneticPr fontId="1" type="noConversion"/>
  </si>
  <si>
    <t>매매수량</t>
    <phoneticPr fontId="1" type="noConversion"/>
  </si>
  <si>
    <t>잔고수량</t>
    <phoneticPr fontId="1" type="noConversion"/>
  </si>
  <si>
    <t>종목한도예외자산1</t>
    <phoneticPr fontId="1" type="noConversion"/>
  </si>
  <si>
    <t>종목한도예외자산2</t>
    <phoneticPr fontId="1" type="noConversion"/>
  </si>
  <si>
    <t>매매가격</t>
    <phoneticPr fontId="1" type="noConversion"/>
  </si>
  <si>
    <t>합계</t>
    <phoneticPr fontId="1" type="noConversion"/>
  </si>
  <si>
    <t>위험도</t>
    <phoneticPr fontId="1" type="noConversion"/>
  </si>
  <si>
    <t>위험등급</t>
    <phoneticPr fontId="1" type="noConversion"/>
  </si>
  <si>
    <t>위험도 점수</t>
    <phoneticPr fontId="1" type="noConversion"/>
  </si>
  <si>
    <t>안정추구형</t>
    <phoneticPr fontId="1" type="noConversion"/>
  </si>
  <si>
    <t>MP생성일자</t>
    <phoneticPr fontId="1" type="noConversion"/>
  </si>
  <si>
    <t xml:space="preserve">     위험도(점수)
MP생성일자</t>
    <phoneticPr fontId="1" type="noConversion"/>
  </si>
  <si>
    <t>위험자산여부</t>
    <phoneticPr fontId="1" type="noConversion"/>
  </si>
  <si>
    <t>현금</t>
    <phoneticPr fontId="1" type="noConversion"/>
  </si>
  <si>
    <t>실잔고비중</t>
    <phoneticPr fontId="1" type="noConversion"/>
  </si>
  <si>
    <t>목표비중</t>
    <phoneticPr fontId="1" type="noConversion"/>
  </si>
  <si>
    <t>위험중립형</t>
    <phoneticPr fontId="1" type="noConversion"/>
  </si>
  <si>
    <t>위험중립형1</t>
    <phoneticPr fontId="1" type="noConversion"/>
  </si>
  <si>
    <t>위험중립형2</t>
    <phoneticPr fontId="1" type="noConversion"/>
  </si>
  <si>
    <t>위험중립형3</t>
    <phoneticPr fontId="1" type="noConversion"/>
  </si>
  <si>
    <t>안정추구형3</t>
    <phoneticPr fontId="1" type="noConversion"/>
  </si>
  <si>
    <t>안정추구형2</t>
    <phoneticPr fontId="1" type="noConversion"/>
  </si>
  <si>
    <t>적극투자형1</t>
    <phoneticPr fontId="1" type="noConversion"/>
  </si>
  <si>
    <t>적극투자형2</t>
    <phoneticPr fontId="1" type="noConversion"/>
  </si>
  <si>
    <t>1.리밸런싱 발생사실 증명가능한 로그 첨부</t>
    <phoneticPr fontId="1" type="noConversion"/>
  </si>
  <si>
    <t>(프로그램 로그 및 관련 화면 등 자유양식으로 첨부, 추후 현장실사시 확인)</t>
    <phoneticPr fontId="1" type="noConversion"/>
  </si>
  <si>
    <t xml:space="preserve">    (1) 로그 캡쳐</t>
    <phoneticPr fontId="1" type="noConversion"/>
  </si>
  <si>
    <t xml:space="preserve">    (2) 화면 캡쳐</t>
    <phoneticPr fontId="1" type="noConversion"/>
  </si>
  <si>
    <t>3. 포트변경내역과 MP내역은 포트폴리오 유형별로 작성, 잔고변경현황은 계좌단위로 작성</t>
    <phoneticPr fontId="1" type="noConversion"/>
  </si>
  <si>
    <t>4. 투자금액 별로 MP가 다른 경우에는 계좌(9개 계좌)마다 포트변경내역과 MP내역을 작성</t>
    <phoneticPr fontId="1" type="noConversion"/>
  </si>
  <si>
    <t>5. 매일 리밸런싱이 발생하는 경우 1주일 단위로 제출 가능하나 누락되는 날짜가 없어야 함</t>
    <phoneticPr fontId="1" type="noConversion"/>
  </si>
  <si>
    <t>6. 펀드, 해외종목, 분할매수, 분할매도 등 수일에 걸쳐 리밸런싱되는 경우 리밸런싱이 완료된 후 작성</t>
    <phoneticPr fontId="1" type="noConversion"/>
  </si>
  <si>
    <t xml:space="preserve">7. 제출 양식을 변형하여 사용하고자 할 경우 테스트베드 사무국의 사전 확인 필요 </t>
    <phoneticPr fontId="1" type="noConversion"/>
  </si>
  <si>
    <t>위험자산
비중</t>
    <phoneticPr fontId="1" type="noConversion"/>
  </si>
  <si>
    <t>차이</t>
    <phoneticPr fontId="1" type="noConversion"/>
  </si>
  <si>
    <t>적극투자형3</t>
    <phoneticPr fontId="1" type="noConversion"/>
  </si>
  <si>
    <t>적극투자형</t>
    <phoneticPr fontId="1" type="noConversion"/>
  </si>
  <si>
    <t>8. 검정 라벨의 칼럼은 함수식이 반영된 칼럼이므로 가급적 그대로 사용을 권함</t>
    <phoneticPr fontId="1" type="noConversion"/>
  </si>
  <si>
    <t>부족수량</t>
    <phoneticPr fontId="1" type="noConversion"/>
  </si>
  <si>
    <t>국내</t>
    <phoneticPr fontId="1" type="noConversion"/>
  </si>
  <si>
    <t>ETF</t>
    <phoneticPr fontId="1" type="noConversion"/>
  </si>
  <si>
    <t>해외</t>
    <phoneticPr fontId="1" type="noConversion"/>
  </si>
  <si>
    <t>시장구분</t>
    <phoneticPr fontId="1" type="noConversion"/>
  </si>
  <si>
    <t>자산군</t>
    <phoneticPr fontId="1" type="noConversion"/>
  </si>
  <si>
    <t>안정성장형</t>
    <phoneticPr fontId="1" type="noConversion"/>
  </si>
  <si>
    <t>080-11-332605</t>
  </si>
  <si>
    <t>매수</t>
  </si>
  <si>
    <t>US46138B1035</t>
  </si>
  <si>
    <t>INVESCO DB COMMODITY INDEX T</t>
  </si>
  <si>
    <t>US46090E1038</t>
  </si>
  <si>
    <t>INVESCO QQQ TRUST</t>
  </si>
  <si>
    <t>US4642874402</t>
  </si>
  <si>
    <t>ISHARES 7-10 YEAR TREASURY B</t>
  </si>
  <si>
    <t>US4642885135</t>
  </si>
  <si>
    <t>ISHARES IBOXX HIGH YIELD COR ETF</t>
  </si>
  <si>
    <t>US4642872422</t>
  </si>
  <si>
    <t>ISHARES IBOXX INVESTMENT GRA</t>
  </si>
  <si>
    <t>US4642871762</t>
  </si>
  <si>
    <t>ISHARES TIPS BOND ETF</t>
  </si>
  <si>
    <t>US4642877397</t>
  </si>
  <si>
    <t>ISHARES US REAL ESTATE ETF</t>
  </si>
  <si>
    <t>US72201R3049</t>
  </si>
  <si>
    <t>PIMCO 15+ YR US TIPS INDX</t>
  </si>
  <si>
    <t>US9219438580</t>
  </si>
  <si>
    <t>VANGUARD FTSE DEVELOPED ETF</t>
  </si>
  <si>
    <t>US9229083632</t>
  </si>
  <si>
    <t>VANGUARD S&amp;P 500 ETF</t>
  </si>
  <si>
    <t>US9220427424</t>
  </si>
  <si>
    <t>VANGUARD TOT WORLD STK ETF</t>
  </si>
  <si>
    <t>US9220428588</t>
  </si>
  <si>
    <t>Vanguard MSCI Emerging Markets ETF</t>
  </si>
  <si>
    <t>US4642852044</t>
  </si>
  <si>
    <t>iShares Gold Trust</t>
  </si>
  <si>
    <t>080-11-332613</t>
  </si>
  <si>
    <t>080-11-332621</t>
  </si>
  <si>
    <t>080-11-332738</t>
  </si>
  <si>
    <t>US4642882819</t>
  </si>
  <si>
    <t>ISHARES JP MORGAN USD EMERGI</t>
  </si>
  <si>
    <t>080-11-332639</t>
  </si>
  <si>
    <t>080-11-332647</t>
  </si>
  <si>
    <t>080-11-332555</t>
  </si>
  <si>
    <t>080-11-332589</t>
  </si>
  <si>
    <t>080-11-332597</t>
  </si>
  <si>
    <t>초개인화자산관리로보유형</t>
    <phoneticPr fontId="1" type="noConversion"/>
  </si>
  <si>
    <t>해외현금</t>
    <phoneticPr fontId="1" type="noConversion"/>
  </si>
  <si>
    <t>예수금(달러화)</t>
    <phoneticPr fontId="1" type="noConversion"/>
  </si>
  <si>
    <t>현금</t>
  </si>
  <si>
    <t>초저위험</t>
  </si>
  <si>
    <t>채권</t>
  </si>
  <si>
    <t>US4642874576</t>
  </si>
  <si>
    <t>ISHARES 1-3 YEAR TREASURY BO</t>
  </si>
  <si>
    <t>US4642872265</t>
  </si>
  <si>
    <t>ISHARES CORE U.S. AGGREGATE</t>
  </si>
  <si>
    <t>US46429B6552</t>
  </si>
  <si>
    <t>ISHARES FLOATING RATE BOND E</t>
  </si>
  <si>
    <t>ISHARES IBOXX HIGH YLD CORP</t>
  </si>
  <si>
    <t>저위험</t>
  </si>
  <si>
    <t>ISHARES GOLD TRUST</t>
  </si>
  <si>
    <t>대체자산</t>
    <phoneticPr fontId="1" type="noConversion"/>
  </si>
  <si>
    <t>중위험</t>
  </si>
  <si>
    <t>US4642874329</t>
  </si>
  <si>
    <t>ISHARES 20+ YEAR TREASURY BO</t>
  </si>
  <si>
    <t>US92189F4375</t>
  </si>
  <si>
    <t>VANECK FALLEN ANGEL HIGH YIE</t>
  </si>
  <si>
    <t>US46435G4745</t>
  </si>
  <si>
    <t>ISHARES FALLEN ANGELS ETF</t>
  </si>
  <si>
    <t>US46434V6965</t>
  </si>
  <si>
    <t>ISHARES CORE MSCI PACIFIC ET</t>
  </si>
  <si>
    <t>주식</t>
  </si>
  <si>
    <t>US46434G8226</t>
  </si>
  <si>
    <t>ISHARES MSCI JAPAN ETF</t>
  </si>
  <si>
    <t>US92204A2078</t>
  </si>
  <si>
    <t>VANGUARD CONSUMER STAPLE ETF</t>
  </si>
  <si>
    <t>US81369Y3080</t>
  </si>
  <si>
    <t>CONSUMER STAPLES SPDR</t>
  </si>
  <si>
    <t>US4642882579</t>
  </si>
  <si>
    <t>ISHARES MSCI ACWI ETF</t>
  </si>
  <si>
    <t>고위험</t>
  </si>
  <si>
    <t>US78463X4759</t>
  </si>
  <si>
    <t>SPDR PORTFOLIO MSCI GLOBAL S</t>
  </si>
  <si>
    <t>US78463X8487</t>
  </si>
  <si>
    <t>SPDR MSCI ACWI EX-US</t>
  </si>
  <si>
    <t>US9219107250</t>
  </si>
  <si>
    <t>VANGUARD ESG INTL STOCK ETF</t>
  </si>
  <si>
    <t>US9229083632</t>
    <phoneticPr fontId="1" type="noConversion"/>
  </si>
  <si>
    <t>INVESCO QQQ TRUST SERIES 1</t>
  </si>
  <si>
    <t>US4642872000</t>
  </si>
  <si>
    <t>ISHARES CORE S&amp;P 500 ETF</t>
  </si>
  <si>
    <t>US78462F1030</t>
  </si>
  <si>
    <t>SPDR S&amp;P 500 ETF TRUST</t>
  </si>
  <si>
    <t>US78467X1090</t>
  </si>
  <si>
    <t>SPDR DJIA TRUST</t>
  </si>
  <si>
    <t>US46432F3394</t>
  </si>
  <si>
    <t>ISHARES MSCI USA QUALITY FAC</t>
  </si>
  <si>
    <t>US46137V2410</t>
  </si>
  <si>
    <t>INVESCO S&amp;P 500 QUALITY ETF</t>
  </si>
  <si>
    <t>US46432F3964</t>
  </si>
  <si>
    <t>ISHARES MSCI USA MOMENTUM FA</t>
  </si>
  <si>
    <t>US46137V8375</t>
  </si>
  <si>
    <t>INVESCO DWA MOMENTUM ETF</t>
  </si>
  <si>
    <t>US78468R7052</t>
  </si>
  <si>
    <t>SPDR S&amp;P1500 MOMENTUM TILT</t>
  </si>
  <si>
    <t>US97717W5884</t>
  </si>
  <si>
    <t>WISDOMTREE US LARGE CAP FUND</t>
  </si>
  <si>
    <t>US46432F3709</t>
  </si>
  <si>
    <t>ISHARES MSCI USA SIZE FACTOR</t>
  </si>
  <si>
    <t>US46137V3574</t>
  </si>
  <si>
    <t>INVESCO S&amp;P 500 EQUAL WEIGHT</t>
  </si>
  <si>
    <t>US46435G4257</t>
  </si>
  <si>
    <t>ISHARES ESG AWARE MSCI USA</t>
  </si>
  <si>
    <t>US2330511500</t>
  </si>
  <si>
    <t>XTRACKERS MSCI USA ESG LDRS</t>
  </si>
  <si>
    <t>US46435U2188</t>
  </si>
  <si>
    <t>ISHARES ESG MSCI USA LEADERS</t>
  </si>
  <si>
    <t>US4642888022</t>
  </si>
  <si>
    <t>ISHARES MSCI USA ESG SELECT</t>
  </si>
  <si>
    <t>US9219107334</t>
  </si>
  <si>
    <t>VANGUARD ESG US STOCK ETF</t>
  </si>
  <si>
    <t>US67092P3001</t>
  </si>
  <si>
    <t>NUVEEN ESG LARGE-CAP VALUE E</t>
  </si>
  <si>
    <t>US67092P2011</t>
  </si>
  <si>
    <t>NUVEEN ESG LARGE-CAP GROWTH</t>
  </si>
  <si>
    <t>US4642863926</t>
  </si>
  <si>
    <t>ISHARES MSCI WORLD ETF</t>
  </si>
  <si>
    <t>LU0274208692</t>
  </si>
  <si>
    <t>X WORLD SWAP 1C</t>
  </si>
  <si>
    <t>US9220427754</t>
  </si>
  <si>
    <t>VANGUARD FTSE ALL-WORLD EX-U</t>
  </si>
  <si>
    <t>US4642874659</t>
  </si>
  <si>
    <t>ISHARES MSCI EAFE ETF</t>
  </si>
  <si>
    <t>US46432F8427</t>
  </si>
  <si>
    <t>ISHARES CORE MSCI EAFE ETF</t>
  </si>
  <si>
    <t>US46435G5163</t>
  </si>
  <si>
    <t>ISHARES TRUST ISHARES ESG AW</t>
  </si>
  <si>
    <t>VANGUARD FTSE EMERGING MARKE</t>
  </si>
  <si>
    <t>US46434G1031</t>
  </si>
  <si>
    <t>ISHARES CORE MSCI EMERGING</t>
  </si>
  <si>
    <t>US4642872349</t>
  </si>
  <si>
    <t>ISHARES MSCI EMERGING MARKET</t>
  </si>
  <si>
    <t>LU1900066462</t>
  </si>
  <si>
    <t>LYXOR MSCI EAST EU EX RUSSIA</t>
  </si>
  <si>
    <t>US4642864262</t>
  </si>
  <si>
    <t>ISHARES MSCI EMERG MRKT ASIA</t>
  </si>
  <si>
    <t>US37950E6480</t>
  </si>
  <si>
    <t>GLOBAL X FTSE SOUTHEAST ASIA</t>
  </si>
  <si>
    <t>US78463X3017</t>
  </si>
  <si>
    <t>SPDR S&amp;P EMERGING ASIA PACIF</t>
  </si>
  <si>
    <t>US46434G8630</t>
  </si>
  <si>
    <t>ISHARES INC ISHARES ESG AWAR</t>
  </si>
  <si>
    <t>US4642866655</t>
  </si>
  <si>
    <t>ISHARES MSCI PACIFIC EX JAPA</t>
  </si>
  <si>
    <t>US4642881829</t>
  </si>
  <si>
    <t>ISHARES MSCI ALL COUNTRY ASI</t>
  </si>
  <si>
    <t>US9220428745</t>
  </si>
  <si>
    <t>VANGUARD FTSE EUROPE ETF</t>
  </si>
  <si>
    <t>US4642866085</t>
  </si>
  <si>
    <t>ISHARES MSCI EUROZONE ETF</t>
  </si>
  <si>
    <t>US78463X2027</t>
  </si>
  <si>
    <t>SPDR EURO STOXX 50 ETF</t>
  </si>
  <si>
    <t>US46434V7385</t>
  </si>
  <si>
    <t>ISHARES CORE MSCI EUROPE</t>
  </si>
  <si>
    <t>US37950E1010</t>
  </si>
  <si>
    <t>GLOBAL X FTSE NORDIC REGION</t>
  </si>
  <si>
    <t>LU0274211217</t>
  </si>
  <si>
    <t>X EURO STOXX 50 1D</t>
  </si>
  <si>
    <t>DE0005933956</t>
  </si>
  <si>
    <t>ISHARES CORE EURO STOXX50 DE</t>
  </si>
  <si>
    <t>IE0008471009</t>
  </si>
  <si>
    <t>ISHARES CORE EURO STOXX 50</t>
  </si>
  <si>
    <t>LU1681047236</t>
  </si>
  <si>
    <t>AMUNDI EURO STOXX 50 ETF DR</t>
  </si>
  <si>
    <t>US46429B6719</t>
  </si>
  <si>
    <t>ISHARES MSCI CHINA ETF</t>
  </si>
  <si>
    <t>US2330518794</t>
  </si>
  <si>
    <t>XTRACKERS HARVEST CSI 300 CH</t>
  </si>
  <si>
    <t>US2330517549</t>
  </si>
  <si>
    <t>XTRACKERS HARVEST CSI 500 CH</t>
  </si>
  <si>
    <t>US4642871846</t>
  </si>
  <si>
    <t>ISHARES CHINA LARGE-CAP ETF</t>
  </si>
  <si>
    <t>US37954Y5666</t>
  </si>
  <si>
    <t>GLBL MSCI CHINA LARGE CAP</t>
  </si>
  <si>
    <t>US4642867729</t>
  </si>
  <si>
    <t>ISHARES MSCI SOUTH KOREA ETF</t>
  </si>
  <si>
    <t>US81369Y1001</t>
  </si>
  <si>
    <t>MATERIALS SELECT SECTOR SPDR</t>
  </si>
  <si>
    <t>US92204A8018</t>
  </si>
  <si>
    <t>VANGUARD MATERIALS ETF</t>
  </si>
  <si>
    <t>US4642878387</t>
  </si>
  <si>
    <t>ISHARES U.S. BASIC MATERIALS</t>
  </si>
  <si>
    <t>US81369Y6059</t>
  </si>
  <si>
    <t>FINANCIAL SELECT SECTOR SPDR</t>
  </si>
  <si>
    <t>US92204A4058</t>
  </si>
  <si>
    <t>VANGUARD FINANCIALS ETF</t>
  </si>
  <si>
    <t>US81369Y8865</t>
  </si>
  <si>
    <t>UTILITIES SELECT SECTOR SPDR</t>
  </si>
  <si>
    <t>US92204A8760</t>
  </si>
  <si>
    <t>VANGUARD UTILITIES ETF</t>
  </si>
  <si>
    <t>US4642876977</t>
  </si>
  <si>
    <t>ISHARES US UTILITIES ETF</t>
  </si>
  <si>
    <t>US81369Y2090</t>
  </si>
  <si>
    <t>HEALTH CARE SELECT SECTOR</t>
  </si>
  <si>
    <t>US92204A5048</t>
  </si>
  <si>
    <t>VANGUARD HEALTH CARE ETF</t>
  </si>
  <si>
    <t>US4642877629</t>
  </si>
  <si>
    <t>ISHARES U.S. HEALTHCARE ETF</t>
  </si>
  <si>
    <t>US81369Y8030</t>
  </si>
  <si>
    <t>TECHNOLOGY SELECT SECT SPDR</t>
  </si>
  <si>
    <t>US92204A7028</t>
  </si>
  <si>
    <t>VANGUARD INFO TECH ETF</t>
  </si>
  <si>
    <t>US4642877215</t>
  </si>
  <si>
    <t>ISHARES USTECHNOLOGY ETF</t>
  </si>
  <si>
    <t>US81369Y7040</t>
  </si>
  <si>
    <t>INDUSTRIAL SELECT SECT SPDR</t>
  </si>
  <si>
    <t>US4642877546</t>
  </si>
  <si>
    <t>ISHARES U.S. INDUSTRIALS ETF</t>
  </si>
  <si>
    <t>US92204A6038</t>
  </si>
  <si>
    <t>VANGUARD INDUSTRIALS ETF</t>
  </si>
  <si>
    <t>US81369Y4070</t>
  </si>
  <si>
    <t>CONSUMER DISCRETIONARY SELT</t>
  </si>
  <si>
    <t>US4642878122</t>
  </si>
  <si>
    <t>ISHARES US CONSUMER GOODS ET</t>
  </si>
  <si>
    <t>US92204A1088</t>
  </si>
  <si>
    <t>VANGUARD CONSUMER DISCRE ETF</t>
  </si>
  <si>
    <t>US4642875805</t>
  </si>
  <si>
    <t>ISHARES U.S. CONSUMER SERVIC</t>
  </si>
  <si>
    <t>US92204A8844</t>
  </si>
  <si>
    <t>VANGUARD COMMUNICATION SERVI</t>
  </si>
  <si>
    <t>US4642877132</t>
  </si>
  <si>
    <t>ISHARES US TELECOMMUNICATION</t>
  </si>
  <si>
    <t>US78464A5406</t>
  </si>
  <si>
    <t>SPDR S&amp;P TELECOM ETF</t>
  </si>
  <si>
    <t>US81369Y8527</t>
  </si>
  <si>
    <t>COMM SERV SELECT SECTOR SPDR</t>
  </si>
  <si>
    <t>US9229085538</t>
  </si>
  <si>
    <t>VANGUARD REAL ESTATE ETF</t>
  </si>
  <si>
    <t>US78464A6073</t>
  </si>
  <si>
    <t>SPDR DOW JONES REIT ETF</t>
  </si>
  <si>
    <t>US4642875235</t>
  </si>
  <si>
    <t>ISHARES SEMICONDUCTOR ETF</t>
  </si>
  <si>
    <t>US92189F6768</t>
  </si>
  <si>
    <t>VANECK SEMICONDUCTOR ETF</t>
  </si>
  <si>
    <t>US26922A2895</t>
  </si>
  <si>
    <t>DEFIANCE NEXT GEN CONN ETF</t>
  </si>
  <si>
    <t>US37954Y6326</t>
  </si>
  <si>
    <t>GLOBAL X ART INTEL &amp; TECH</t>
  </si>
  <si>
    <t>US46137V1347</t>
  </si>
  <si>
    <t>INVESCO WILDERHILL CLEAN ENE</t>
  </si>
  <si>
    <t>초고위험</t>
  </si>
  <si>
    <t>US46138E3707</t>
  </si>
  <si>
    <t>INVESCO S&amp;P 500 HIGH BETA ET</t>
  </si>
  <si>
    <t>US67092P6079</t>
  </si>
  <si>
    <t>NUVEEN ESG SMALL-CAP ETF</t>
  </si>
  <si>
    <t>US4642873909</t>
  </si>
  <si>
    <t>ISHARES LATIN AMERICA 40 ETF</t>
  </si>
  <si>
    <t>US78464A7972</t>
  </si>
  <si>
    <t>SPDR S&amp;P BANK ETF</t>
  </si>
  <si>
    <t>US81369Y5069</t>
  </si>
  <si>
    <t>ENERGY SELECT SECTOR SPDR</t>
  </si>
  <si>
    <t>US92204A3068</t>
  </si>
  <si>
    <t>VANGUARD ENERGY ETF</t>
  </si>
  <si>
    <t>US4642877967</t>
  </si>
  <si>
    <t>ISHARES U.S. ENERGY ETF</t>
  </si>
  <si>
    <t>US74347B1695</t>
  </si>
  <si>
    <t>PROSHARES ONLINE RETAIL ETF</t>
  </si>
  <si>
    <t>US78464A8707</t>
  </si>
  <si>
    <t>SPDR S&amp;P BIOTECH ETF</t>
  </si>
  <si>
    <t>US37954Y4420</t>
  </si>
  <si>
    <t>GLOBAL X CLOUD COMPUTING ETF</t>
  </si>
  <si>
    <t>US37954Y8140</t>
  </si>
  <si>
    <t>GLOBAL X FINTECH ETF</t>
  </si>
  <si>
    <t>US37954Y7803</t>
  </si>
  <si>
    <t>GLOBAL X INTERNET OF THINGS</t>
  </si>
  <si>
    <t>US37954Y8553</t>
  </si>
  <si>
    <t>GLOBAL X LITHIUM &amp; BATTERY T</t>
  </si>
  <si>
    <t>US37954Y7159</t>
  </si>
  <si>
    <t>GLOBAL X ROBOTICS &amp; ARTIFICI</t>
  </si>
  <si>
    <t>US46138G7060</t>
  </si>
  <si>
    <t>INVESCO SOLAR ETF</t>
  </si>
  <si>
    <t>US26922A8421</t>
  </si>
  <si>
    <t>US GLOBAL JETS ETF</t>
  </si>
  <si>
    <t>국내현금</t>
    <phoneticPr fontId="1" type="noConversion"/>
  </si>
  <si>
    <t>예수금(원화)</t>
    <phoneticPr fontId="1" type="noConversion"/>
  </si>
  <si>
    <t>대체자산</t>
  </si>
  <si>
    <r>
      <rPr>
        <sz val="11"/>
        <color rgb="FF333333"/>
        <rFont val="맑은 고딕"/>
        <family val="3"/>
        <charset val="129"/>
      </rPr>
      <t>합계</t>
    </r>
    <phoneticPr fontId="1" type="noConversion"/>
  </si>
  <si>
    <t>080-11-332738</t>
    <phoneticPr fontId="1" type="noConversion"/>
  </si>
  <si>
    <t>매입후 자산가치 변동</t>
    <phoneticPr fontId="1" type="noConversion"/>
  </si>
  <si>
    <t>환율조건 및 환전비용 고려하여 필요시 리밸런싱</t>
    <phoneticPr fontId="1" type="noConversion"/>
  </si>
  <si>
    <t>080-11-332639</t>
    <phoneticPr fontId="29" type="noConversion"/>
  </si>
  <si>
    <t>080-11-332647</t>
    <phoneticPr fontId="29" type="noConversion"/>
  </si>
  <si>
    <t>080-11-332605</t>
    <phoneticPr fontId="29" type="noConversion"/>
  </si>
  <si>
    <t>080-11-332621</t>
    <phoneticPr fontId="29" type="noConversion"/>
  </si>
  <si>
    <t>080-11-332555</t>
    <phoneticPr fontId="29" type="noConversion"/>
  </si>
  <si>
    <t>US46429B7477</t>
  </si>
  <si>
    <t>ISHARES TRUST 0-5 YEAR TIPS BD ETF</t>
  </si>
  <si>
    <t>채권</t>
    <phoneticPr fontId="1" type="noConversion"/>
  </si>
  <si>
    <t>초저위험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</si>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</sst>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&quot;종목이상&quot;"/>
    <numFmt numFmtId="177" formatCode="0.00_ 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</font>
    <font>
      <b/>
      <sz val="11"/>
      <color rgb="FFFFFF0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theme="0" tint="-4.9989318521683403E-2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i/>
      <sz val="11"/>
      <color theme="1"/>
      <name val="맑은 고딕"/>
      <family val="3"/>
      <charset val="129"/>
      <scheme val="minor"/>
    </font>
    <font>
      <sz val="11"/>
      <color rgb="FF333333"/>
      <name val="Arial"/>
      <family val="2"/>
    </font>
    <font>
      <sz val="11"/>
      <color rgb="FF333333"/>
      <name val="맑은 고딕"/>
      <family val="3"/>
      <charset val="129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0"/>
    <xf numFmtId="9" fontId="5" fillId="0" borderId="0" applyFont="0" applyFill="0" applyBorder="0" applyAlignment="0" applyProtection="0">
      <alignment vertical="center"/>
    </xf>
    <xf numFmtId="0" fontId="5" fillId="0" borderId="0"/>
  </cellStyleXfs>
  <cellXfs count="110">
    <xf numFmtId="0" fontId="0" fillId="0" borderId="0" xfId="0">
      <alignment vertical="center"/>
    </xf>
    <xf numFmtId="0" fontId="3" fillId="0" borderId="0" xfId="0" applyFont="1" applyFill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11" fillId="0" borderId="1" xfId="1" applyFont="1" applyFill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2" fillId="2" borderId="15" xfId="0" applyNumberFormat="1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>
      <alignment vertical="center"/>
    </xf>
    <xf numFmtId="10" fontId="3" fillId="0" borderId="0" xfId="3" applyNumberFormat="1" applyFont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>
      <alignment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2" applyFont="1" applyFill="1" applyBorder="1" applyAlignment="1">
      <alignment horizontal="left" vertical="top"/>
    </xf>
    <xf numFmtId="0" fontId="3" fillId="0" borderId="1" xfId="2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10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41" fontId="3" fillId="0" borderId="0" xfId="0" applyNumberFormat="1" applyFont="1" applyFill="1">
      <alignment vertical="center"/>
    </xf>
    <xf numFmtId="10" fontId="3" fillId="0" borderId="0" xfId="3" applyNumberFormat="1" applyFont="1" applyBorder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Fill="1" applyBorder="1">
      <alignment vertical="center"/>
    </xf>
    <xf numFmtId="0" fontId="14" fillId="3" borderId="4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15" fillId="3" borderId="1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6" fillId="0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10" fontId="3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left" vertical="top"/>
    </xf>
    <xf numFmtId="10" fontId="3" fillId="0" borderId="17" xfId="0" applyNumberFormat="1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4" fontId="2" fillId="0" borderId="20" xfId="0" applyNumberFormat="1" applyFont="1" applyFill="1" applyBorder="1" applyAlignment="1">
      <alignment horizontal="center" vertical="center" wrapText="1"/>
    </xf>
    <xf numFmtId="41" fontId="0" fillId="0" borderId="1" xfId="1" applyFont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41" fontId="3" fillId="0" borderId="1" xfId="1" applyFont="1" applyBorder="1" applyAlignment="1">
      <alignment vertical="center"/>
    </xf>
    <xf numFmtId="41" fontId="0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41" fontId="3" fillId="0" borderId="1" xfId="1" applyFont="1" applyBorder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41" fontId="15" fillId="3" borderId="1" xfId="1" applyFont="1" applyFill="1" applyBorder="1" applyAlignment="1">
      <alignment horizontal="center" vertical="center"/>
    </xf>
    <xf numFmtId="0" fontId="15" fillId="3" borderId="14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</cellXfs>
  <cellStyles count="5">
    <cellStyle name="XLConnect.Boolean" xfId="4"/>
    <cellStyle name="백분율" xfId="3" builtinId="5"/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FFFF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609600</xdr:colOff>
      <xdr:row>84</xdr:row>
      <xdr:rowOff>171450</xdr:rowOff>
    </xdr:from>
    <xdr:ext cx="2482539" cy="937629"/>
    <xdr:sp macro="" textlink="">
      <xdr:nvSpPr>
        <xdr:cNvPr id="2" name="TextBox 1"/>
        <xdr:cNvSpPr txBox="1"/>
      </xdr:nvSpPr>
      <xdr:spPr>
        <a:xfrm rot="972293">
          <a:off x="5000625" y="2057400"/>
          <a:ext cx="2482539" cy="93762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ko-KR" sz="5400">
              <a:solidFill>
                <a:srgbClr val="FF0000"/>
              </a:solidFill>
            </a:rPr>
            <a:t>SAMPLE</a:t>
          </a:r>
          <a:endParaRPr lang="ko-KR" altLang="en-US" sz="54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30</xdr:row>
      <xdr:rowOff>200025</xdr:rowOff>
    </xdr:from>
    <xdr:ext cx="2414635" cy="336246"/>
    <xdr:sp macro="" textlink="">
      <xdr:nvSpPr>
        <xdr:cNvPr id="3" name="TextBox 2"/>
        <xdr:cNvSpPr txBox="1"/>
      </xdr:nvSpPr>
      <xdr:spPr>
        <a:xfrm>
          <a:off x="3209925" y="6067425"/>
          <a:ext cx="241463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</a:t>
          </a:r>
          <a:r>
            <a:rPr lang="en-US" altLang="ko-KR" sz="1100" b="1">
              <a:solidFill>
                <a:srgbClr val="FF0000"/>
              </a:solidFill>
            </a:rPr>
            <a:t>MP</a:t>
          </a:r>
          <a:r>
            <a:rPr lang="ko-KR" altLang="en-US" sz="1100" b="1">
              <a:solidFill>
                <a:srgbClr val="FF0000"/>
              </a:solidFill>
            </a:rPr>
            <a:t>내역은 날짜별로 누적해서 작성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619125</xdr:colOff>
      <xdr:row>41</xdr:row>
      <xdr:rowOff>95250</xdr:rowOff>
    </xdr:from>
    <xdr:ext cx="2498376" cy="336246"/>
    <xdr:sp macro="" textlink="">
      <xdr:nvSpPr>
        <xdr:cNvPr id="3" name="TextBox 2"/>
        <xdr:cNvSpPr txBox="1"/>
      </xdr:nvSpPr>
      <xdr:spPr>
        <a:xfrm>
          <a:off x="5457825" y="8553450"/>
          <a:ext cx="249837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100" b="1">
              <a:solidFill>
                <a:srgbClr val="FF0000"/>
              </a:solidFill>
            </a:rPr>
            <a:t>* 잔고현황은 날짜별로 누적해서 작성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22</xdr:col>
      <xdr:colOff>554181</xdr:colOff>
      <xdr:row>70</xdr:row>
      <xdr:rowOff>141888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915150"/>
          <a:ext cx="15117906" cy="7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71</xdr:row>
      <xdr:rowOff>0</xdr:rowOff>
    </xdr:from>
    <xdr:to>
      <xdr:col>22</xdr:col>
      <xdr:colOff>523875</xdr:colOff>
      <xdr:row>109</xdr:row>
      <xdr:rowOff>166687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1" y="14878050"/>
          <a:ext cx="15087599" cy="81295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-1</xdr:rowOff>
    </xdr:from>
    <xdr:to>
      <xdr:col>22</xdr:col>
      <xdr:colOff>523874</xdr:colOff>
      <xdr:row>150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3050499"/>
          <a:ext cx="15087599" cy="85725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13</xdr:col>
      <xdr:colOff>385068</xdr:colOff>
      <xdr:row>31</xdr:row>
      <xdr:rowOff>163286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47750"/>
          <a:ext cx="8776593" cy="5611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99"/>
        </a:solidFill>
        <a:ln w="635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B10"/>
  <sheetViews>
    <sheetView workbookViewId="0">
      <selection activeCell="N6" sqref="N6"/>
    </sheetView>
  </sheetViews>
  <sheetFormatPr defaultRowHeight="16.5" x14ac:dyDescent="0.3"/>
  <cols>
    <col min="1" max="1" width="2.5" customWidth="1"/>
  </cols>
  <sheetData>
    <row r="3" spans="2:2" ht="20.25" x14ac:dyDescent="0.3">
      <c r="B3" s="31" t="s">
        <v>27</v>
      </c>
    </row>
    <row r="4" spans="2:2" ht="20.25" x14ac:dyDescent="0.3">
      <c r="B4" s="32" t="s">
        <v>28</v>
      </c>
    </row>
    <row r="5" spans="2:2" ht="20.25" x14ac:dyDescent="0.3">
      <c r="B5" s="32" t="s">
        <v>67</v>
      </c>
    </row>
    <row r="6" spans="2:2" ht="20.25" x14ac:dyDescent="0.3">
      <c r="B6" s="32" t="s">
        <v>68</v>
      </c>
    </row>
    <row r="7" spans="2:2" ht="20.25" x14ac:dyDescent="0.3">
      <c r="B7" s="32" t="s">
        <v>69</v>
      </c>
    </row>
    <row r="8" spans="2:2" ht="20.25" x14ac:dyDescent="0.3">
      <c r="B8" s="32" t="s">
        <v>70</v>
      </c>
    </row>
    <row r="9" spans="2:2" ht="20.25" x14ac:dyDescent="0.3">
      <c r="B9" s="32" t="s">
        <v>71</v>
      </c>
    </row>
    <row r="10" spans="2:2" ht="20.25" x14ac:dyDescent="0.3">
      <c r="B10" s="32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" activePane="bottomLeft" state="frozen"/>
      <selection activeCell="D20" sqref="D20"/>
      <selection pane="bottomLeft"/>
    </sheetView>
  </sheetViews>
  <sheetFormatPr defaultColWidth="9" defaultRowHeight="16.5" x14ac:dyDescent="0.3"/>
  <cols>
    <col min="1" max="1" width="15.125" style="26" customWidth="1"/>
    <col min="2" max="2" width="19" style="26" customWidth="1"/>
    <col min="3" max="3" width="44.25" style="24" customWidth="1"/>
    <col min="4" max="4" width="15.125" style="24" bestFit="1" customWidth="1"/>
    <col min="5" max="5" width="11.5" style="24" customWidth="1"/>
    <col min="6" max="6" width="11.625" style="26" customWidth="1"/>
    <col min="7" max="7" width="12.25" style="28" customWidth="1"/>
    <col min="8" max="8" width="13.25" style="26" bestFit="1" customWidth="1"/>
    <col min="9" max="16384" width="9" style="26"/>
  </cols>
  <sheetData>
    <row r="1" spans="1:9" s="8" customFormat="1" x14ac:dyDescent="0.3">
      <c r="A1" s="55" t="s">
        <v>49</v>
      </c>
      <c r="B1" s="55" t="s">
        <v>10</v>
      </c>
      <c r="C1" s="67" t="s">
        <v>8</v>
      </c>
      <c r="D1" s="67" t="s">
        <v>24</v>
      </c>
      <c r="E1" s="67" t="s">
        <v>45</v>
      </c>
      <c r="F1" s="67" t="s">
        <v>51</v>
      </c>
      <c r="G1" s="55" t="s">
        <v>25</v>
      </c>
      <c r="H1" s="25" t="s">
        <v>26</v>
      </c>
    </row>
    <row r="2" spans="1:9" x14ac:dyDescent="0.3">
      <c r="A2" s="2">
        <v>44501</v>
      </c>
      <c r="B2" s="96" t="s">
        <v>123</v>
      </c>
      <c r="C2" s="42" t="str">
        <f>VLOOKUP($B2,투자유니버스!$A:$H,2,0)</f>
        <v>예수금(달러화)</v>
      </c>
      <c r="D2" s="42" t="str">
        <f>VLOOKUP($B2,투자유니버스!$A:$H,5,0)</f>
        <v>현금</v>
      </c>
      <c r="E2" s="42">
        <f>VLOOKUP($B2,투자유니버스!$A:$H,7,0)</f>
        <v>1</v>
      </c>
      <c r="F2" s="42" t="str">
        <f>VLOOKUP($B2,투자유니버스!$A:$H,8,0)</f>
        <v>N</v>
      </c>
      <c r="G2" s="48">
        <v>0.10539999999999999</v>
      </c>
      <c r="H2" s="38" t="str">
        <f>IF(A2="","",IF(OR(B2="",B2="합계",C2="합계"),"",IF(COUNTIF(투자유니버스!A:A,B2)&gt;0,"O","X")))</f>
        <v>O</v>
      </c>
      <c r="I2" s="51"/>
    </row>
    <row r="3" spans="1:9" x14ac:dyDescent="0.3">
      <c r="A3" s="2">
        <v>44501</v>
      </c>
      <c r="B3" s="96" t="s">
        <v>86</v>
      </c>
      <c r="C3" s="42" t="str">
        <f>VLOOKUP($B3,투자유니버스!$A:$H,2,0)</f>
        <v>INVESCO DB COMMODITY INDEX T</v>
      </c>
      <c r="D3" s="42" t="str">
        <f>VLOOKUP($B3,투자유니버스!$A:$H,5,0)</f>
        <v>대체자산</v>
      </c>
      <c r="E3" s="42">
        <f>VLOOKUP($B3,투자유니버스!$A:$H,7,0)</f>
        <v>4</v>
      </c>
      <c r="F3" s="42" t="str">
        <f>VLOOKUP($B3,투자유니버스!$A:$H,8,0)</f>
        <v>Y</v>
      </c>
      <c r="G3" s="48">
        <v>5.33E-2</v>
      </c>
      <c r="H3" s="38" t="str">
        <f>IF(A3="","",IF(OR(B3="",B3="합계",C3="합계"),"",IF(COUNTIF(투자유니버스!A:A,B3)&gt;0,"O","X")))</f>
        <v>O</v>
      </c>
      <c r="I3" s="51"/>
    </row>
    <row r="4" spans="1:9" x14ac:dyDescent="0.3">
      <c r="A4" s="2">
        <v>44501</v>
      </c>
      <c r="B4" s="96" t="s">
        <v>115</v>
      </c>
      <c r="C4" s="42" t="str">
        <f>VLOOKUP($B4,투자유니버스!$A:$H,2,0)</f>
        <v>ISHARES JP MORGAN USD EMERGI</v>
      </c>
      <c r="D4" s="42" t="str">
        <f>VLOOKUP($B4,투자유니버스!$A:$H,5,0)</f>
        <v>채권</v>
      </c>
      <c r="E4" s="42">
        <f>VLOOKUP($B4,투자유니버스!$A:$H,7,0)</f>
        <v>3</v>
      </c>
      <c r="F4" s="42" t="str">
        <f>VLOOKUP($B4,투자유니버스!$A:$H,8,0)</f>
        <v>N</v>
      </c>
      <c r="G4" s="48">
        <v>1.9E-3</v>
      </c>
      <c r="H4" s="38" t="str">
        <f>IF(A4="","",IF(OR(B4="",B4="합계",C4="합계"),"",IF(COUNTIF(투자유니버스!A:A,B4)&gt;0,"O","X")))</f>
        <v>O</v>
      </c>
      <c r="I4" s="51"/>
    </row>
    <row r="5" spans="1:9" x14ac:dyDescent="0.3">
      <c r="A5" s="2">
        <v>44501</v>
      </c>
      <c r="B5" s="96" t="s">
        <v>92</v>
      </c>
      <c r="C5" s="42" t="str">
        <f>VLOOKUP($B5,투자유니버스!$A:$H,2,0)</f>
        <v>ISHARES IBOXX HIGH YLD CORP</v>
      </c>
      <c r="D5" s="42" t="str">
        <f>VLOOKUP($B5,투자유니버스!$A:$H,5,0)</f>
        <v>채권</v>
      </c>
      <c r="E5" s="42">
        <f>VLOOKUP($B5,투자유니버스!$A:$H,7,0)</f>
        <v>2</v>
      </c>
      <c r="F5" s="42" t="str">
        <f>VLOOKUP($B5,투자유니버스!$A:$H,8,0)</f>
        <v>N</v>
      </c>
      <c r="G5" s="48">
        <v>3.0899999999999997E-2</v>
      </c>
      <c r="H5" s="38" t="str">
        <f>IF(A5="","",IF(OR(B5="",B5="합계",C5="합계"),"",IF(COUNTIF(투자유니버스!A:A,B5)&gt;0,"O","X")))</f>
        <v>O</v>
      </c>
      <c r="I5" s="51"/>
    </row>
    <row r="6" spans="1:9" x14ac:dyDescent="0.3">
      <c r="A6" s="2">
        <v>44501</v>
      </c>
      <c r="B6" s="96" t="s">
        <v>110</v>
      </c>
      <c r="C6" s="42" t="str">
        <f>VLOOKUP($B6,투자유니버스!$A:$H,2,0)</f>
        <v>ISHARES GOLD TRUST</v>
      </c>
      <c r="D6" s="42" t="str">
        <f>VLOOKUP($B6,투자유니버스!$A:$H,5,0)</f>
        <v>대체자산</v>
      </c>
      <c r="E6" s="42">
        <f>VLOOKUP($B6,투자유니버스!$A:$H,7,0)</f>
        <v>3</v>
      </c>
      <c r="F6" s="42" t="str">
        <f>VLOOKUP($B6,투자유니버스!$A:$H,8,0)</f>
        <v>N</v>
      </c>
      <c r="G6" s="48">
        <v>6.7000000000000002E-3</v>
      </c>
      <c r="H6" s="38" t="str">
        <f>IF(A6="","",IF(OR(B6="",B6="합계",C6="합계"),"",IF(COUNTIF(투자유니버스!A:A,B6)&gt;0,"O","X")))</f>
        <v>O</v>
      </c>
      <c r="I6" s="51"/>
    </row>
    <row r="7" spans="1:9" x14ac:dyDescent="0.3">
      <c r="A7" s="2">
        <v>44501</v>
      </c>
      <c r="B7" s="96" t="s">
        <v>90</v>
      </c>
      <c r="C7" s="42" t="str">
        <f>VLOOKUP($B7,투자유니버스!$A:$H,2,0)</f>
        <v>ISHARES 7-10 YEAR TREASURY B</v>
      </c>
      <c r="D7" s="42" t="str">
        <f>VLOOKUP($B7,투자유니버스!$A:$H,5,0)</f>
        <v>채권</v>
      </c>
      <c r="E7" s="42">
        <f>VLOOKUP($B7,투자유니버스!$A:$H,7,0)</f>
        <v>1</v>
      </c>
      <c r="F7" s="42" t="str">
        <f>VLOOKUP($B7,투자유니버스!$A:$H,8,0)</f>
        <v>N</v>
      </c>
      <c r="G7" s="48">
        <v>5.0000000000000001E-3</v>
      </c>
      <c r="H7" s="38" t="str">
        <f>IF(A7="","",IF(OR(B7="",B7="합계",C7="합계"),"",IF(COUNTIF(투자유니버스!A:A,B7)&gt;0,"O","X")))</f>
        <v>O</v>
      </c>
      <c r="I7" s="51"/>
    </row>
    <row r="8" spans="1:9" x14ac:dyDescent="0.3">
      <c r="A8" s="2">
        <v>44501</v>
      </c>
      <c r="B8" s="96" t="s">
        <v>98</v>
      </c>
      <c r="C8" s="42" t="str">
        <f>VLOOKUP($B8,투자유니버스!$A:$H,2,0)</f>
        <v>ISHARES US REAL ESTATE ETF</v>
      </c>
      <c r="D8" s="42" t="str">
        <f>VLOOKUP($B8,투자유니버스!$A:$H,5,0)</f>
        <v>대체자산</v>
      </c>
      <c r="E8" s="42">
        <f>VLOOKUP($B8,투자유니버스!$A:$H,7,0)</f>
        <v>4</v>
      </c>
      <c r="F8" s="42" t="str">
        <f>VLOOKUP($B8,투자유니버스!$A:$H,8,0)</f>
        <v>Y</v>
      </c>
      <c r="G8" s="48">
        <v>6.2800000000000009E-2</v>
      </c>
      <c r="H8" s="38" t="str">
        <f>IF(A8="","",IF(OR(B8="",B8="합계",C8="합계"),"",IF(COUNTIF(투자유니버스!A:A,B8)&gt;0,"O","X")))</f>
        <v>O</v>
      </c>
      <c r="I8" s="51"/>
    </row>
    <row r="9" spans="1:9" x14ac:dyDescent="0.3">
      <c r="A9" s="2">
        <v>44501</v>
      </c>
      <c r="B9" s="96" t="s">
        <v>94</v>
      </c>
      <c r="C9" s="42" t="str">
        <f>VLOOKUP($B9,투자유니버스!$A:$H,2,0)</f>
        <v>ISHARES IBOXX INVESTMENT GRA</v>
      </c>
      <c r="D9" s="42" t="str">
        <f>VLOOKUP($B9,투자유니버스!$A:$H,5,0)</f>
        <v>채권</v>
      </c>
      <c r="E9" s="42">
        <f>VLOOKUP($B9,투자유니버스!$A:$H,7,0)</f>
        <v>2</v>
      </c>
      <c r="F9" s="42" t="str">
        <f>VLOOKUP($B9,투자유니버스!$A:$H,8,0)</f>
        <v>N</v>
      </c>
      <c r="G9" s="48">
        <v>8.3999999999999995E-3</v>
      </c>
      <c r="H9" s="38" t="str">
        <f>IF(A9="","",IF(OR(B9="",B9="합계",C9="합계"),"",IF(COUNTIF(투자유니버스!A:A,B9)&gt;0,"O","X")))</f>
        <v>O</v>
      </c>
      <c r="I9" s="51"/>
    </row>
    <row r="10" spans="1:9" x14ac:dyDescent="0.3">
      <c r="A10" s="2">
        <v>44501</v>
      </c>
      <c r="B10" s="96" t="s">
        <v>100</v>
      </c>
      <c r="C10" s="42" t="str">
        <f>VLOOKUP($B10,투자유니버스!$A:$H,2,0)</f>
        <v>PIMCO 15+ YR US TIPS INDX</v>
      </c>
      <c r="D10" s="42" t="str">
        <f>VLOOKUP($B10,투자유니버스!$A:$H,5,0)</f>
        <v>채권</v>
      </c>
      <c r="E10" s="42">
        <f>VLOOKUP($B10,투자유니버스!$A:$H,7,0)</f>
        <v>3</v>
      </c>
      <c r="F10" s="42" t="str">
        <f>VLOOKUP($B10,투자유니버스!$A:$H,8,0)</f>
        <v>N</v>
      </c>
      <c r="G10" s="48">
        <v>0.1234</v>
      </c>
      <c r="H10" s="38" t="str">
        <f>IF(A10="","",IF(OR(B10="",B10="합계",C10="합계"),"",IF(COUNTIF(투자유니버스!A:A,B10)&gt;0,"O","X")))</f>
        <v>O</v>
      </c>
      <c r="I10" s="51"/>
    </row>
    <row r="11" spans="1:9" x14ac:dyDescent="0.3">
      <c r="A11" s="2">
        <v>44501</v>
      </c>
      <c r="B11" s="96" t="s">
        <v>88</v>
      </c>
      <c r="C11" s="42" t="str">
        <f>VLOOKUP($B11,투자유니버스!$A:$H,2,0)</f>
        <v>INVESCO QQQ TRUST SERIES 1</v>
      </c>
      <c r="D11" s="42" t="str">
        <f>VLOOKUP($B11,투자유니버스!$A:$H,5,0)</f>
        <v>주식</v>
      </c>
      <c r="E11" s="42">
        <f>VLOOKUP($B11,투자유니버스!$A:$H,7,0)</f>
        <v>4</v>
      </c>
      <c r="F11" s="42" t="str">
        <f>VLOOKUP($B11,투자유니버스!$A:$H,8,0)</f>
        <v>Y</v>
      </c>
      <c r="G11" s="48">
        <v>0.1807</v>
      </c>
      <c r="H11" s="38" t="str">
        <f>IF(A11="","",IF(OR(B11="",B11="합계",C11="합계"),"",IF(COUNTIF(투자유니버스!A:A,B11)&gt;0,"O","X")))</f>
        <v>O</v>
      </c>
      <c r="I11" s="51"/>
    </row>
    <row r="12" spans="1:9" x14ac:dyDescent="0.3">
      <c r="A12" s="2">
        <v>44501</v>
      </c>
      <c r="B12" s="96" t="s">
        <v>128</v>
      </c>
      <c r="C12" s="42" t="str">
        <f>VLOOKUP($B12,투자유니버스!$A:$H,2,0)</f>
        <v>ISHARES 1-3 YEAR TREASURY BO</v>
      </c>
      <c r="D12" s="42" t="str">
        <f>VLOOKUP($B12,투자유니버스!$A:$H,5,0)</f>
        <v>채권</v>
      </c>
      <c r="E12" s="42">
        <f>VLOOKUP($B12,투자유니버스!$A:$H,7,0)</f>
        <v>1</v>
      </c>
      <c r="F12" s="42" t="str">
        <f>VLOOKUP($B12,투자유니버스!$A:$H,8,0)</f>
        <v>N</v>
      </c>
      <c r="G12" s="48">
        <v>0</v>
      </c>
      <c r="H12" s="38" t="str">
        <f>IF(A12="","",IF(OR(B12="",B12="합계",C12="합계"),"",IF(COUNTIF(투자유니버스!A:A,B12)&gt;0,"O","X")))</f>
        <v>O</v>
      </c>
    </row>
    <row r="13" spans="1:9" x14ac:dyDescent="0.3">
      <c r="A13" s="2">
        <v>44501</v>
      </c>
      <c r="B13" s="96" t="s">
        <v>96</v>
      </c>
      <c r="C13" s="42" t="str">
        <f>VLOOKUP($B13,투자유니버스!$A:$H,2,0)</f>
        <v>ISHARES TIPS BOND ETF</v>
      </c>
      <c r="D13" s="42" t="str">
        <f>VLOOKUP($B13,투자유니버스!$A:$H,5,0)</f>
        <v>채권</v>
      </c>
      <c r="E13" s="42">
        <f>VLOOKUP($B13,투자유니버스!$A:$H,7,0)</f>
        <v>1</v>
      </c>
      <c r="F13" s="42" t="str">
        <f>VLOOKUP($B13,투자유니버스!$A:$H,8,0)</f>
        <v>N</v>
      </c>
      <c r="G13" s="48">
        <v>0.15410000000000001</v>
      </c>
      <c r="H13" s="38" t="str">
        <f>IF(A13="","",IF(OR(B13="",B13="합계",C13="합계"),"",IF(COUNTIF(투자유니버스!A:A,B13)&gt;0,"O","X")))</f>
        <v>O</v>
      </c>
    </row>
    <row r="14" spans="1:9" x14ac:dyDescent="0.3">
      <c r="A14" s="2">
        <v>44501</v>
      </c>
      <c r="B14" s="96" t="s">
        <v>139</v>
      </c>
      <c r="C14" s="42" t="str">
        <f>VLOOKUP($B14,투자유니버스!$A:$H,2,0)</f>
        <v>ISHARES 20+ YEAR TREASURY BO</v>
      </c>
      <c r="D14" s="42" t="str">
        <f>VLOOKUP($B14,투자유니버스!$A:$H,5,0)</f>
        <v>채권</v>
      </c>
      <c r="E14" s="42">
        <f>VLOOKUP($B14,투자유니버스!$A:$H,7,0)</f>
        <v>3</v>
      </c>
      <c r="F14" s="42" t="str">
        <f>VLOOKUP($B14,투자유니버스!$A:$H,8,0)</f>
        <v>N</v>
      </c>
      <c r="G14" s="48">
        <v>0</v>
      </c>
      <c r="H14" s="38" t="str">
        <f>IF(A14="","",IF(OR(B14="",B14="합계",C14="합계"),"",IF(COUNTIF(투자유니버스!A:A,B14)&gt;0,"O","X")))</f>
        <v>O</v>
      </c>
    </row>
    <row r="15" spans="1:9" x14ac:dyDescent="0.3">
      <c r="A15" s="2">
        <v>44501</v>
      </c>
      <c r="B15" s="96" t="s">
        <v>102</v>
      </c>
      <c r="C15" s="42" t="str">
        <f>VLOOKUP($B15,투자유니버스!$A:$H,2,0)</f>
        <v>VANGUARD FTSE DEVELOPED ETF</v>
      </c>
      <c r="D15" s="42" t="str">
        <f>VLOOKUP($B15,투자유니버스!$A:$H,5,0)</f>
        <v>주식</v>
      </c>
      <c r="E15" s="42">
        <f>VLOOKUP($B15,투자유니버스!$A:$H,7,0)</f>
        <v>4</v>
      </c>
      <c r="F15" s="42" t="str">
        <f>VLOOKUP($B15,투자유니버스!$A:$H,8,0)</f>
        <v>Y</v>
      </c>
      <c r="G15" s="48">
        <v>5.4000000000000003E-3</v>
      </c>
      <c r="H15" s="38" t="str">
        <f>IF(A15="","",IF(OR(B15="",B15="합계",C15="합계"),"",IF(COUNTIF(투자유니버스!A:A,B15)&gt;0,"O","X")))</f>
        <v>O</v>
      </c>
    </row>
    <row r="16" spans="1:9" x14ac:dyDescent="0.3">
      <c r="A16" s="2">
        <v>44501</v>
      </c>
      <c r="B16" s="96" t="s">
        <v>104</v>
      </c>
      <c r="C16" s="42" t="str">
        <f>VLOOKUP($B16,투자유니버스!$A:$H,2,0)</f>
        <v>VANGUARD S&amp;P 500 ETF</v>
      </c>
      <c r="D16" s="42" t="str">
        <f>VLOOKUP($B16,투자유니버스!$A:$H,5,0)</f>
        <v>주식</v>
      </c>
      <c r="E16" s="42">
        <f>VLOOKUP($B16,투자유니버스!$A:$H,7,0)</f>
        <v>4</v>
      </c>
      <c r="F16" s="42" t="str">
        <f>VLOOKUP($B16,투자유니버스!$A:$H,8,0)</f>
        <v>Y</v>
      </c>
      <c r="G16" s="48">
        <v>0.1663</v>
      </c>
      <c r="H16" s="38" t="str">
        <f>IF(A16="","",IF(OR(B16="",B16="합계",C16="합계"),"",IF(COUNTIF(투자유니버스!A:A,B16)&gt;0,"O","X")))</f>
        <v>O</v>
      </c>
    </row>
    <row r="17" spans="1:8" x14ac:dyDescent="0.3">
      <c r="A17" s="2">
        <v>44501</v>
      </c>
      <c r="B17" s="96" t="s">
        <v>106</v>
      </c>
      <c r="C17" s="42" t="str">
        <f>VLOOKUP($B17,투자유니버스!$A:$H,2,0)</f>
        <v>VANGUARD TOT WORLD STK ETF</v>
      </c>
      <c r="D17" s="42" t="str">
        <f>VLOOKUP($B17,투자유니버스!$A:$H,5,0)</f>
        <v>주식</v>
      </c>
      <c r="E17" s="42">
        <f>VLOOKUP($B17,투자유니버스!$A:$H,7,0)</f>
        <v>4</v>
      </c>
      <c r="F17" s="42" t="str">
        <f>VLOOKUP($B17,투자유니버스!$A:$H,8,0)</f>
        <v>Y</v>
      </c>
      <c r="G17" s="48">
        <v>6.6299999999999998E-2</v>
      </c>
      <c r="H17" s="38" t="str">
        <f>IF(A17="","",IF(OR(B17="",B17="합계",C17="합계"),"",IF(COUNTIF(투자유니버스!A:A,B17)&gt;0,"O","X")))</f>
        <v>O</v>
      </c>
    </row>
    <row r="18" spans="1:8" x14ac:dyDescent="0.3">
      <c r="A18" s="2">
        <v>44501</v>
      </c>
      <c r="B18" s="96" t="s">
        <v>108</v>
      </c>
      <c r="C18" s="42" t="str">
        <f>VLOOKUP($B18,투자유니버스!$A:$H,2,0)</f>
        <v>VANGUARD FTSE EMERGING MARKE</v>
      </c>
      <c r="D18" s="42" t="str">
        <f>VLOOKUP($B18,투자유니버스!$A:$H,5,0)</f>
        <v>주식</v>
      </c>
      <c r="E18" s="42">
        <f>VLOOKUP($B18,투자유니버스!$A:$H,7,0)</f>
        <v>4</v>
      </c>
      <c r="F18" s="42" t="str">
        <f>VLOOKUP($B18,투자유니버스!$A:$H,8,0)</f>
        <v>Y</v>
      </c>
      <c r="G18" s="48">
        <v>2.9399999999999999E-2</v>
      </c>
      <c r="H18" s="38" t="str">
        <f>IF(A18="","",IF(OR(B18="",B18="합계",C18="합계"),"",IF(COUNTIF(투자유니버스!A:A,B18)&gt;0,"O","X")))</f>
        <v>O</v>
      </c>
    </row>
    <row r="19" spans="1:8" x14ac:dyDescent="0.3">
      <c r="A19" s="2">
        <v>44501</v>
      </c>
      <c r="B19" s="97" t="s">
        <v>362</v>
      </c>
      <c r="C19" s="23"/>
      <c r="D19" s="23"/>
      <c r="E19" s="23"/>
      <c r="F19" s="23"/>
      <c r="G19" s="81">
        <v>1</v>
      </c>
      <c r="H19" s="38"/>
    </row>
    <row r="20" spans="1:8" x14ac:dyDescent="0.3">
      <c r="H20" s="14" t="str">
        <f>IF(A20="","",IF(OR(B20="",B20="합계",C20="합계"),"",IF(COUNTIF(#REF!,B20)&gt;0,"O","X")))</f>
        <v/>
      </c>
    </row>
    <row r="21" spans="1:8" x14ac:dyDescent="0.3">
      <c r="H21" s="14" t="str">
        <f>IF(A21="","",IF(OR(B21="",B21="합계",C21="합계"),"",IF(COUNTIF(#REF!,B21)&gt;0,"O","X")))</f>
        <v/>
      </c>
    </row>
    <row r="22" spans="1:8" x14ac:dyDescent="0.3">
      <c r="H22" s="14" t="str">
        <f>IF(A22="","",IF(OR(B22="",B22="합계",C22="합계"),"",IF(COUNTIF(#REF!,B22)&gt;0,"O","X")))</f>
        <v/>
      </c>
    </row>
    <row r="23" spans="1:8" x14ac:dyDescent="0.3">
      <c r="H23" s="14" t="str">
        <f>IF(A23="","",IF(OR(B23="",B23="합계",C23="합계"),"",IF(COUNTIF(#REF!,B23)&gt;0,"O","X")))</f>
        <v/>
      </c>
    </row>
    <row r="24" spans="1:8" x14ac:dyDescent="0.3">
      <c r="H24" s="14" t="str">
        <f>IF(A24="","",IF(OR(B24="",B24="합계",C24="합계"),"",IF(COUNTIF(#REF!,B24)&gt;0,"O","X")))</f>
        <v/>
      </c>
    </row>
    <row r="25" spans="1:8" x14ac:dyDescent="0.3">
      <c r="H25" s="14" t="str">
        <f>IF(A25="","",IF(OR(B25="",B25="합계",C25="합계"),"",IF(COUNTIF(#REF!,B25)&gt;0,"O","X")))</f>
        <v/>
      </c>
    </row>
    <row r="26" spans="1:8" x14ac:dyDescent="0.3">
      <c r="H26" s="14" t="str">
        <f>IF(A26="","",IF(OR(B26="",B26="합계",C26="합계"),"",IF(COUNTIF(#REF!,B26)&gt;0,"O","X")))</f>
        <v/>
      </c>
    </row>
    <row r="27" spans="1:8" x14ac:dyDescent="0.3">
      <c r="H27" s="14" t="str">
        <f>IF(A27="","",IF(OR(B27="",B27="합계",C27="합계"),"",IF(COUNTIF(#REF!,B27)&gt;0,"O","X")))</f>
        <v/>
      </c>
    </row>
    <row r="28" spans="1:8" x14ac:dyDescent="0.3">
      <c r="H28" s="14" t="str">
        <f>IF(A28="","",IF(OR(B28="",B28="합계",C28="합계"),"",IF(COUNTIF(#REF!,B28)&gt;0,"O","X")))</f>
        <v/>
      </c>
    </row>
    <row r="29" spans="1:8" x14ac:dyDescent="0.3">
      <c r="H29" s="14" t="str">
        <f>IF(A29="","",IF(OR(B29="",B29="합계",C29="합계"),"",IF(COUNTIF(#REF!,B29)&gt;0,"O","X")))</f>
        <v/>
      </c>
    </row>
    <row r="30" spans="1:8" x14ac:dyDescent="0.3">
      <c r="H30" s="14" t="str">
        <f>IF(A30="","",IF(OR(B30="",B30="합계",C30="합계"),"",IF(COUNTIF(#REF!,B30)&gt;0,"O","X")))</f>
        <v/>
      </c>
    </row>
    <row r="31" spans="1:8" x14ac:dyDescent="0.3">
      <c r="H31" s="14" t="str">
        <f>IF(A31="","",IF(OR(B31="",B31="합계",C31="합계"),"",IF(COUNTIF(#REF!,B31)&gt;0,"O","X")))</f>
        <v/>
      </c>
    </row>
    <row r="32" spans="1:8" x14ac:dyDescent="0.3">
      <c r="H32" s="14" t="str">
        <f>IF(A32="","",IF(OR(B32="",B32="합계",C32="합계"),"",IF(COUNTIF(#REF!,B32)&gt;0,"O","X")))</f>
        <v/>
      </c>
    </row>
    <row r="33" spans="8:8" x14ac:dyDescent="0.3">
      <c r="H33" s="14" t="str">
        <f>IF(A33="","",IF(OR(B33="",B33="합계",C33="합계"),"",IF(COUNTIF(#REF!,B33)&gt;0,"O","X")))</f>
        <v/>
      </c>
    </row>
    <row r="34" spans="8:8" x14ac:dyDescent="0.3">
      <c r="H34" s="14" t="str">
        <f>IF(A34="","",IF(OR(B34="",B34="합계",C34="합계"),"",IF(COUNTIF(#REF!,B34)&gt;0,"O","X")))</f>
        <v/>
      </c>
    </row>
    <row r="35" spans="8:8" x14ac:dyDescent="0.3">
      <c r="H35" s="14" t="str">
        <f>IF(A35="","",IF(OR(B35="",B35="합계",C35="합계"),"",IF(COUNTIF(#REF!,B35)&gt;0,"O","X")))</f>
        <v/>
      </c>
    </row>
    <row r="36" spans="8:8" x14ac:dyDescent="0.3">
      <c r="H36" s="14" t="str">
        <f>IF(A36="","",IF(OR(B36="",B36="합계",C36="합계"),"",IF(COUNTIF(#REF!,B36)&gt;0,"O","X")))</f>
        <v/>
      </c>
    </row>
    <row r="37" spans="8:8" x14ac:dyDescent="0.3">
      <c r="H37" s="14" t="str">
        <f>IF(A37="","",IF(OR(B37="",B37="합계",C37="합계"),"",IF(COUNTIF(#REF!,B37)&gt;0,"O","X")))</f>
        <v/>
      </c>
    </row>
    <row r="38" spans="8:8" x14ac:dyDescent="0.3">
      <c r="H38" s="14" t="str">
        <f>IF(A38="","",IF(OR(B38="",B38="합계",C38="합계"),"",IF(COUNTIF(#REF!,B38)&gt;0,"O","X")))</f>
        <v/>
      </c>
    </row>
  </sheetData>
  <phoneticPr fontId="1" type="noConversion"/>
  <dataValidations disablePrompts="1" count="1">
    <dataValidation type="list" allowBlank="1" showInputMessage="1" showErrorMessage="1" sqref="E217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opLeftCell="B1" workbookViewId="0">
      <pane ySplit="4" topLeftCell="A5" activePane="bottomLeft" state="frozen"/>
      <selection activeCell="D20" sqref="D20"/>
      <selection pane="bottomLeft" activeCell="I5" sqref="I5:L19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56</v>
      </c>
      <c r="B2" s="40" t="s">
        <v>83</v>
      </c>
      <c r="C2" s="9" t="s">
        <v>368</v>
      </c>
      <c r="D2" s="27">
        <v>35000000</v>
      </c>
    </row>
    <row r="3" spans="1:13" ht="6" customHeight="1" x14ac:dyDescent="0.3"/>
    <row r="4" spans="1:13" s="8" customFormat="1" x14ac:dyDescent="0.3">
      <c r="A4" s="82" t="s">
        <v>20</v>
      </c>
      <c r="B4" s="82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82" t="s">
        <v>4</v>
      </c>
      <c r="H4" s="82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2">
        <v>44501</v>
      </c>
      <c r="B5" s="2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73</v>
      </c>
      <c r="H5" s="69">
        <v>1844078</v>
      </c>
      <c r="I5" s="48">
        <f t="shared" ref="I5:I19" si="0">H5/SUMIF(B:B,B5,H:H)</f>
        <v>5.2811226894096633E-2</v>
      </c>
      <c r="J5" s="48">
        <f>SUMIFS('MP내역(중립)'!G:G,'MP내역(중립)'!A:A,A5,'MP내역(중립)'!B:B,D5)</f>
        <v>5.33E-2</v>
      </c>
      <c r="K5" s="48">
        <f>ABS(I5-J5)</f>
        <v>4.8877310590336731E-4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13</v>
      </c>
      <c r="H6" s="69">
        <v>5914971</v>
      </c>
      <c r="I6" s="48">
        <f t="shared" si="0"/>
        <v>0.16939461104844897</v>
      </c>
      <c r="J6" s="48">
        <f>SUMIFS('MP내역(중립)'!G:G,'MP내역(중립)'!A:A,A6,'MP내역(중립)'!B:B,D6)</f>
        <v>0.1807</v>
      </c>
      <c r="K6" s="48">
        <f t="shared" ref="K6:K19" si="1">ABS(I6-J6)</f>
        <v>1.1305388951551032E-2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75" t="s">
        <v>33</v>
      </c>
      <c r="D7" s="21" t="s">
        <v>90</v>
      </c>
      <c r="E7" s="42" t="str">
        <f>VLOOKUP($D7,투자유니버스!$A:$H,2,0)</f>
        <v>ISHARES 7-10 YEAR TREASURY B</v>
      </c>
      <c r="F7" s="42" t="str">
        <f>VLOOKUP($D7,투자유니버스!$A:$H,5,0)</f>
        <v>채권</v>
      </c>
      <c r="G7" s="69">
        <v>1</v>
      </c>
      <c r="H7" s="69">
        <v>134515</v>
      </c>
      <c r="I7" s="48">
        <f t="shared" si="0"/>
        <v>3.8522785834760832E-3</v>
      </c>
      <c r="J7" s="48">
        <f>SUMIFS('MP내역(중립)'!G:G,'MP내역(중립)'!A:A,A7,'MP내역(중립)'!B:B,D7)</f>
        <v>5.0000000000000001E-3</v>
      </c>
      <c r="K7" s="48">
        <f t="shared" si="1"/>
        <v>1.1477214165239169E-3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75" t="s">
        <v>33</v>
      </c>
      <c r="D8" s="21" t="s">
        <v>92</v>
      </c>
      <c r="E8" s="42" t="str">
        <f>VLOOKUP($D8,투자유니버스!$A:$H,2,0)</f>
        <v>ISHARES IBOXX HIGH YLD CORP</v>
      </c>
      <c r="F8" s="42" t="str">
        <f>VLOOKUP($D8,투자유니버스!$A:$H,5,0)</f>
        <v>채권</v>
      </c>
      <c r="G8" s="69">
        <v>10</v>
      </c>
      <c r="H8" s="69">
        <v>1016560</v>
      </c>
      <c r="I8" s="48">
        <f t="shared" si="0"/>
        <v>2.9112532556357634E-2</v>
      </c>
      <c r="J8" s="48">
        <f>SUMIFS('MP내역(중립)'!G:G,'MP내역(중립)'!A:A,A8,'MP내역(중립)'!B:B,D8)</f>
        <v>3.0899999999999997E-2</v>
      </c>
      <c r="K8" s="48">
        <f t="shared" si="1"/>
        <v>1.7874674436423633E-3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75" t="s">
        <v>33</v>
      </c>
      <c r="D9" s="21" t="s">
        <v>94</v>
      </c>
      <c r="E9" s="42" t="str">
        <f>VLOOKUP($D9,투자유니버스!$A:$H,2,0)</f>
        <v>ISHARES IBOXX INVESTMENT GRA</v>
      </c>
      <c r="F9" s="42" t="str">
        <f>VLOOKUP($D9,투자유니버스!$A:$H,5,0)</f>
        <v>채권</v>
      </c>
      <c r="G9" s="69">
        <v>1</v>
      </c>
      <c r="H9" s="69">
        <v>156171</v>
      </c>
      <c r="I9" s="48">
        <f t="shared" si="0"/>
        <v>4.4724692313871566E-3</v>
      </c>
      <c r="J9" s="48">
        <f>SUMIFS('MP내역(중립)'!G:G,'MP내역(중립)'!A:A,A9,'MP내역(중립)'!B:B,D9)</f>
        <v>8.3999999999999995E-3</v>
      </c>
      <c r="K9" s="48">
        <f t="shared" si="1"/>
        <v>3.9275307686128429E-3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75" t="s">
        <v>33</v>
      </c>
      <c r="D10" s="21" t="s">
        <v>96</v>
      </c>
      <c r="E10" s="42" t="str">
        <f>VLOOKUP($D10,투자유니버스!$A:$H,2,0)</f>
        <v>ISHARES TIPS BOND ETF</v>
      </c>
      <c r="F10" s="42" t="str">
        <f>VLOOKUP($D10,투자유니버스!$A:$H,5,0)</f>
        <v>채권</v>
      </c>
      <c r="G10" s="69">
        <v>35</v>
      </c>
      <c r="H10" s="69">
        <v>5262956</v>
      </c>
      <c r="I10" s="48">
        <f t="shared" si="0"/>
        <v>0.15072202122125378</v>
      </c>
      <c r="J10" s="48">
        <f>SUMIFS('MP내역(중립)'!G:G,'MP내역(중립)'!A:A,A10,'MP내역(중립)'!B:B,D10)</f>
        <v>0.15410000000000001</v>
      </c>
      <c r="K10" s="48">
        <f t="shared" si="1"/>
        <v>3.3779787787462379E-3</v>
      </c>
      <c r="L10" s="75">
        <f>IF(RIGHT(C10,2)="매수",IF(I10&lt;J10,INT((SUMIF(B:B,B10,H:H)*0.95*K10)/SUMIFS(전체매매내역!I:I,전체매매내역!A:A,B10,전체매매내역!D:D,$C$2,전체매매내역!F:F,D10)),0),0)</f>
        <v>0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75" t="s">
        <v>33</v>
      </c>
      <c r="D11" s="21" t="s">
        <v>98</v>
      </c>
      <c r="E11" s="42" t="str">
        <f>VLOOKUP($D11,투자유니버스!$A:$H,2,0)</f>
        <v>ISHARES US REAL ESTATE ETF</v>
      </c>
      <c r="F11" s="42" t="str">
        <f>VLOOKUP($D11,투자유니버스!$A:$H,5,0)</f>
        <v>대체자산</v>
      </c>
      <c r="G11" s="69">
        <v>16</v>
      </c>
      <c r="H11" s="69">
        <v>2067695</v>
      </c>
      <c r="I11" s="48">
        <f t="shared" si="0"/>
        <v>5.9215233733491281E-2</v>
      </c>
      <c r="J11" s="48">
        <f>SUMIFS('MP내역(중립)'!G:G,'MP내역(중립)'!A:A,A11,'MP내역(중립)'!B:B,D11)</f>
        <v>6.2800000000000009E-2</v>
      </c>
      <c r="K11" s="48">
        <f t="shared" si="1"/>
        <v>3.5847662665087279E-3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75" t="s">
        <v>33</v>
      </c>
      <c r="D12" s="21" t="s">
        <v>100</v>
      </c>
      <c r="E12" s="42" t="str">
        <f>VLOOKUP($D12,투자유니버스!$A:$H,2,0)</f>
        <v>PIMCO 15+ YR US TIPS INDX</v>
      </c>
      <c r="F12" s="42" t="str">
        <f>VLOOKUP($D12,투자유니버스!$A:$H,5,0)</f>
        <v>채권</v>
      </c>
      <c r="G12" s="69">
        <v>40</v>
      </c>
      <c r="H12" s="69">
        <v>4119795</v>
      </c>
      <c r="I12" s="48">
        <f t="shared" si="0"/>
        <v>0.11798385344988924</v>
      </c>
      <c r="J12" s="48">
        <f>SUMIFS('MP내역(중립)'!G:G,'MP내역(중립)'!A:A,A12,'MP내역(중립)'!B:B,D12)</f>
        <v>0.1234</v>
      </c>
      <c r="K12" s="48">
        <f t="shared" si="1"/>
        <v>5.4161465501107592E-3</v>
      </c>
      <c r="L12" s="75">
        <f>IF(RIGHT(C12,2)="매수",IF(I12&lt;J12,INT((SUMIF(B:B,B12,H:H)*0.95*K12)/SUMIFS(전체매매내역!I:I,전체매매내역!A:A,B12,전체매매내역!D:D,$C$2,전체매매내역!F:F,D12)),0),0)</f>
        <v>1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75" t="s">
        <v>33</v>
      </c>
      <c r="D13" s="21" t="s">
        <v>102</v>
      </c>
      <c r="E13" s="42" t="str">
        <f>VLOOKUP($D13,투자유니버스!$A:$H,2,0)</f>
        <v>VANGUARD FTSE DEVELOPED ETF</v>
      </c>
      <c r="F13" s="42" t="str">
        <f>VLOOKUP($D13,투자유니버스!$A:$H,5,0)</f>
        <v>주식</v>
      </c>
      <c r="G13" s="69">
        <v>3</v>
      </c>
      <c r="H13" s="69">
        <v>185355</v>
      </c>
      <c r="I13" s="48">
        <f t="shared" si="0"/>
        <v>5.3082488706851236E-3</v>
      </c>
      <c r="J13" s="48">
        <f>SUMIFS('MP내역(중립)'!G:G,'MP내역(중립)'!A:A,A13,'MP내역(중립)'!B:B,D13)</f>
        <v>5.4000000000000003E-3</v>
      </c>
      <c r="K13" s="48">
        <f t="shared" si="1"/>
        <v>9.1751129314876674E-5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75" t="s">
        <v>33</v>
      </c>
      <c r="D14" s="21" t="s">
        <v>104</v>
      </c>
      <c r="E14" s="42" t="str">
        <f>VLOOKUP($D14,투자유니버스!$A:$H,2,0)</f>
        <v>VANGUARD S&amp;P 500 ETF</v>
      </c>
      <c r="F14" s="42" t="str">
        <f>VLOOKUP($D14,투자유니버스!$A:$H,5,0)</f>
        <v>주식</v>
      </c>
      <c r="G14" s="69">
        <v>11</v>
      </c>
      <c r="H14" s="69">
        <v>5465129</v>
      </c>
      <c r="I14" s="48">
        <f t="shared" si="0"/>
        <v>0.15651190872864784</v>
      </c>
      <c r="J14" s="48">
        <f>SUMIFS('MP내역(중립)'!G:G,'MP내역(중립)'!A:A,A14,'MP내역(중립)'!B:B,D14)</f>
        <v>0.1663</v>
      </c>
      <c r="K14" s="48">
        <f t="shared" si="1"/>
        <v>9.7880912713521617E-3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75" t="s">
        <v>33</v>
      </c>
      <c r="D15" s="21" t="s">
        <v>106</v>
      </c>
      <c r="E15" s="42" t="str">
        <f>VLOOKUP($D15,투자유니버스!$A:$H,2,0)</f>
        <v>VANGUARD TOT WORLD STK ETF</v>
      </c>
      <c r="F15" s="42" t="str">
        <f>VLOOKUP($D15,투자유니버스!$A:$H,5,0)</f>
        <v>주식</v>
      </c>
      <c r="G15" s="69">
        <v>18</v>
      </c>
      <c r="H15" s="69">
        <v>2277326</v>
      </c>
      <c r="I15" s="48">
        <f t="shared" si="0"/>
        <v>6.5218705552490458E-2</v>
      </c>
      <c r="J15" s="48">
        <f>SUMIFS('MP내역(중립)'!G:G,'MP내역(중립)'!A:A,A15,'MP내역(중립)'!B:B,D15)</f>
        <v>6.6299999999999998E-2</v>
      </c>
      <c r="K15" s="48">
        <f t="shared" si="1"/>
        <v>1.0812944475095398E-3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75" t="s">
        <v>33</v>
      </c>
      <c r="D16" s="21" t="s">
        <v>108</v>
      </c>
      <c r="E16" s="42" t="str">
        <f>VLOOKUP($D16,투자유니버스!$A:$H,2,0)</f>
        <v>VANGUARD FTSE EMERGING MARKE</v>
      </c>
      <c r="F16" s="42" t="str">
        <f>VLOOKUP($D16,투자유니버스!$A:$H,5,0)</f>
        <v>주식</v>
      </c>
      <c r="G16" s="69">
        <v>17</v>
      </c>
      <c r="H16" s="69">
        <v>1021199</v>
      </c>
      <c r="I16" s="48">
        <f t="shared" si="0"/>
        <v>2.9245385549323068E-2</v>
      </c>
      <c r="J16" s="48">
        <f>SUMIFS('MP내역(중립)'!G:G,'MP내역(중립)'!A:A,A16,'MP내역(중립)'!B:B,D16)</f>
        <v>2.9399999999999999E-2</v>
      </c>
      <c r="K16" s="48">
        <f t="shared" si="1"/>
        <v>1.5461445067693064E-4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21" t="s">
        <v>110</v>
      </c>
      <c r="E17" s="42" t="str">
        <f>VLOOKUP($D17,투자유니버스!$A:$H,2,0)</f>
        <v>ISHARES GOLD TRUST</v>
      </c>
      <c r="F17" s="42" t="str">
        <f>VLOOKUP($D17,투자유니버스!$A:$H,5,0)</f>
        <v>대체자산</v>
      </c>
      <c r="G17" s="69">
        <v>5</v>
      </c>
      <c r="H17" s="69">
        <v>200235</v>
      </c>
      <c r="I17" s="48">
        <f t="shared" si="0"/>
        <v>5.7343865157219159E-3</v>
      </c>
      <c r="J17" s="48">
        <f>SUMIFS('MP내역(중립)'!G:G,'MP내역(중립)'!A:A,A17,'MP내역(중립)'!B:B,D17)</f>
        <v>6.7000000000000002E-3</v>
      </c>
      <c r="K17" s="48">
        <f t="shared" si="1"/>
        <v>9.6561348427808436E-4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2">
        <v>44501</v>
      </c>
      <c r="B18" s="2">
        <v>44502</v>
      </c>
      <c r="C18" s="75" t="s">
        <v>33</v>
      </c>
      <c r="D18" s="91" t="s">
        <v>123</v>
      </c>
      <c r="E18" s="42" t="str">
        <f>VLOOKUP($D18,투자유니버스!$A:$H,2,0)</f>
        <v>예수금(달러화)</v>
      </c>
      <c r="F18" s="42" t="str">
        <f>VLOOKUP($D18,투자유니버스!$A:$H,5,0)</f>
        <v>현금</v>
      </c>
      <c r="G18" s="98">
        <f>26000.03-25271.22</f>
        <v>728.80999999999767</v>
      </c>
      <c r="H18" s="94">
        <f>30534435-29678525</f>
        <v>855910</v>
      </c>
      <c r="I18" s="48">
        <f t="shared" si="0"/>
        <v>2.4511792457220492E-2</v>
      </c>
      <c r="J18" s="48">
        <f>SUMIFS('MP내역(중립)'!G:G,'MP내역(중립)'!A:A,A18,'MP내역(중립)'!B:B,D18)</f>
        <v>0.10539999999999999</v>
      </c>
      <c r="K18" s="48">
        <f t="shared" si="1"/>
        <v>8.0888207542779506E-2</v>
      </c>
      <c r="L18" s="75" t="e">
        <f>IF(RIGHT(C18,2)="매수",IF(I18&lt;J18,INT((SUMIF(B:B,B18,H:H)*0.95*K18)/SUMIFS(전체매매내역!I:I,전체매매내역!A:A,B18,전체매매내역!D:D,$C$2,전체매매내역!F:F,D18)),0),0)</f>
        <v>#DIV/0!</v>
      </c>
      <c r="M18" s="42" t="s">
        <v>365</v>
      </c>
    </row>
    <row r="19" spans="1:13" s="26" customFormat="1" x14ac:dyDescent="0.3">
      <c r="A19" s="2">
        <v>44501</v>
      </c>
      <c r="B19" s="2">
        <v>44502</v>
      </c>
      <c r="C19" s="75" t="s">
        <v>33</v>
      </c>
      <c r="D19" s="91" t="s">
        <v>359</v>
      </c>
      <c r="E19" s="42" t="str">
        <f>VLOOKUP($D19,투자유니버스!$A:$H,2,0)</f>
        <v>예수금(원화)</v>
      </c>
      <c r="F19" s="42" t="str">
        <f>VLOOKUP($D19,투자유니버스!$A:$H,5,0)</f>
        <v>현금</v>
      </c>
      <c r="G19" s="69">
        <v>4396400</v>
      </c>
      <c r="H19" s="69">
        <v>4396400</v>
      </c>
      <c r="I19" s="48">
        <f t="shared" si="0"/>
        <v>0.12590534560751032</v>
      </c>
      <c r="J19" s="48">
        <f>SUMIFS('MP내역(중립)'!G:G,'MP내역(중립)'!A:A,A19,'MP내역(중립)'!B:B,D19)</f>
        <v>0</v>
      </c>
      <c r="K19" s="48">
        <f t="shared" si="1"/>
        <v>0.12590534560751032</v>
      </c>
      <c r="L19" s="75">
        <f>IF(RIGHT(C19,2)="매수",IF(I19&lt;J19,INT((SUMIF(B:B,B19,H:H)*0.95*K19)/SUMIFS(전체매매내역!I:I,전체매매내역!A:A,B19,전체매매내역!D:D,$C$2,전체매매내역!F:F,D19)),0),0)</f>
        <v>0</v>
      </c>
      <c r="M19" s="42" t="s">
        <v>365</v>
      </c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  <row r="41" spans="3:13" x14ac:dyDescent="0.3">
      <c r="L41" s="28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workbookViewId="0">
      <pane ySplit="4" topLeftCell="A5" activePane="bottomLeft" state="frozen"/>
      <selection activeCell="D20" sqref="D20"/>
      <selection pane="bottomLeft" activeCell="I5" sqref="I5:L19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57</v>
      </c>
      <c r="B2" s="40" t="s">
        <v>83</v>
      </c>
      <c r="C2" s="72" t="s">
        <v>112</v>
      </c>
      <c r="D2" s="27">
        <v>50000000</v>
      </c>
    </row>
    <row r="3" spans="1:13" ht="6" customHeight="1" x14ac:dyDescent="0.3"/>
    <row r="4" spans="1:13" s="8" customFormat="1" x14ac:dyDescent="0.3">
      <c r="A4" s="82" t="s">
        <v>20</v>
      </c>
      <c r="B4" s="82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82" t="s">
        <v>4</v>
      </c>
      <c r="H4" s="82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2">
        <v>44501</v>
      </c>
      <c r="B5" s="2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105</v>
      </c>
      <c r="H5" s="69">
        <v>2652441</v>
      </c>
      <c r="I5" s="48">
        <f t="shared" ref="I5:I19" si="0">H5/SUMIF(B:B,B5,H:H)</f>
        <v>5.3171701930028376E-2</v>
      </c>
      <c r="J5" s="48">
        <f>SUMIFS('MP내역(중립)'!G:G,'MP내역(중립)'!A:A,A5,'MP내역(중립)'!B:B,D5)</f>
        <v>5.33E-2</v>
      </c>
      <c r="K5" s="48">
        <f>ABS(I5-J5)</f>
        <v>1.2829806997162463E-4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19</v>
      </c>
      <c r="H6" s="69">
        <v>8644958</v>
      </c>
      <c r="I6" s="48">
        <f t="shared" si="0"/>
        <v>0.17329966245191286</v>
      </c>
      <c r="J6" s="48">
        <f>SUMIFS('MP내역(중립)'!G:G,'MP내역(중립)'!A:A,A6,'MP내역(중립)'!B:B,D6)</f>
        <v>0.1807</v>
      </c>
      <c r="K6" s="48">
        <f t="shared" ref="K6:K19" si="1">ABS(I6-J6)</f>
        <v>7.4003375480871381E-3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75" t="s">
        <v>33</v>
      </c>
      <c r="D7" s="21" t="s">
        <v>90</v>
      </c>
      <c r="E7" s="42" t="str">
        <f>VLOOKUP($D7,투자유니버스!$A:$H,2,0)</f>
        <v>ISHARES 7-10 YEAR TREASURY B</v>
      </c>
      <c r="F7" s="42" t="str">
        <f>VLOOKUP($D7,투자유니버스!$A:$H,5,0)</f>
        <v>채권</v>
      </c>
      <c r="G7" s="69">
        <v>1</v>
      </c>
      <c r="H7" s="69">
        <v>134515</v>
      </c>
      <c r="I7" s="48">
        <f t="shared" si="0"/>
        <v>2.6965317928345123E-3</v>
      </c>
      <c r="J7" s="48">
        <f>SUMIFS('MP내역(중립)'!G:G,'MP내역(중립)'!A:A,A7,'MP내역(중립)'!B:B,D7)</f>
        <v>5.0000000000000001E-3</v>
      </c>
      <c r="K7" s="48">
        <f t="shared" si="1"/>
        <v>2.3034682071654878E-3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75" t="s">
        <v>33</v>
      </c>
      <c r="D8" s="21" t="s">
        <v>92</v>
      </c>
      <c r="E8" s="42" t="str">
        <f>VLOOKUP($D8,투자유니버스!$A:$H,2,0)</f>
        <v>ISHARES IBOXX HIGH YLD CORP</v>
      </c>
      <c r="F8" s="42" t="str">
        <f>VLOOKUP($D8,투자유니버스!$A:$H,5,0)</f>
        <v>채권</v>
      </c>
      <c r="G8" s="69">
        <v>15</v>
      </c>
      <c r="H8" s="69">
        <v>1524840</v>
      </c>
      <c r="I8" s="48">
        <f t="shared" si="0"/>
        <v>3.0567442582505874E-2</v>
      </c>
      <c r="J8" s="48">
        <f>SUMIFS('MP내역(중립)'!G:G,'MP내역(중립)'!A:A,A8,'MP내역(중립)'!B:B,D8)</f>
        <v>3.0899999999999997E-2</v>
      </c>
      <c r="K8" s="48">
        <f t="shared" si="1"/>
        <v>3.3255741749412329E-4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75" t="s">
        <v>33</v>
      </c>
      <c r="D9" s="21" t="s">
        <v>94</v>
      </c>
      <c r="E9" s="42" t="str">
        <f>VLOOKUP($D9,투자유니버스!$A:$H,2,0)</f>
        <v>ISHARES IBOXX INVESTMENT GRA</v>
      </c>
      <c r="F9" s="42" t="str">
        <f>VLOOKUP($D9,투자유니버스!$A:$H,5,0)</f>
        <v>채권</v>
      </c>
      <c r="G9" s="69">
        <v>2</v>
      </c>
      <c r="H9" s="69">
        <v>312343</v>
      </c>
      <c r="I9" s="48">
        <f t="shared" si="0"/>
        <v>6.2613301845096088E-3</v>
      </c>
      <c r="J9" s="48">
        <f>SUMIFS('MP내역(중립)'!G:G,'MP내역(중립)'!A:A,A9,'MP내역(중립)'!B:B,D9)</f>
        <v>8.3999999999999995E-3</v>
      </c>
      <c r="K9" s="48">
        <f t="shared" si="1"/>
        <v>2.1386698154903907E-3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75" t="s">
        <v>33</v>
      </c>
      <c r="D10" s="21" t="s">
        <v>96</v>
      </c>
      <c r="E10" s="42" t="str">
        <f>VLOOKUP($D10,투자유니버스!$A:$H,2,0)</f>
        <v>ISHARES TIPS BOND ETF</v>
      </c>
      <c r="F10" s="42" t="str">
        <f>VLOOKUP($D10,투자유니버스!$A:$H,5,0)</f>
        <v>채권</v>
      </c>
      <c r="G10" s="69">
        <v>50</v>
      </c>
      <c r="H10" s="69">
        <v>7518508</v>
      </c>
      <c r="I10" s="48">
        <f t="shared" si="0"/>
        <v>0.15071847642776362</v>
      </c>
      <c r="J10" s="48">
        <f>SUMIFS('MP내역(중립)'!G:G,'MP내역(중립)'!A:A,A10,'MP내역(중립)'!B:B,D10)</f>
        <v>0.15410000000000001</v>
      </c>
      <c r="K10" s="48">
        <f t="shared" si="1"/>
        <v>3.3815235722363945E-3</v>
      </c>
      <c r="L10" s="75">
        <f>IF(RIGHT(C10,2)="매수",IF(I10&lt;J10,INT((SUMIF(B:B,B10,H:H)*0.95*K10)/SUMIFS(전체매매내역!I:I,전체매매내역!A:A,B10,전체매매내역!D:D,$C$2,전체매매내역!F:F,D10)),0),0)</f>
        <v>1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75" t="s">
        <v>33</v>
      </c>
      <c r="D11" s="21" t="s">
        <v>98</v>
      </c>
      <c r="E11" s="42" t="str">
        <f>VLOOKUP($D11,투자유니버스!$A:$H,2,0)</f>
        <v>ISHARES US REAL ESTATE ETF</v>
      </c>
      <c r="F11" s="42" t="str">
        <f>VLOOKUP($D11,투자유니버스!$A:$H,5,0)</f>
        <v>대체자산</v>
      </c>
      <c r="G11" s="69">
        <v>24</v>
      </c>
      <c r="H11" s="69">
        <v>3101543</v>
      </c>
      <c r="I11" s="48">
        <f t="shared" si="0"/>
        <v>6.2174547867102789E-2</v>
      </c>
      <c r="J11" s="48">
        <f>SUMIFS('MP내역(중립)'!G:G,'MP내역(중립)'!A:A,A11,'MP내역(중립)'!B:B,D11)</f>
        <v>6.2800000000000009E-2</v>
      </c>
      <c r="K11" s="48">
        <f t="shared" si="1"/>
        <v>6.2545213289721957E-4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75" t="s">
        <v>33</v>
      </c>
      <c r="D12" s="21" t="s">
        <v>100</v>
      </c>
      <c r="E12" s="42" t="str">
        <f>VLOOKUP($D12,투자유니버스!$A:$H,2,0)</f>
        <v>PIMCO 15+ YR US TIPS INDX</v>
      </c>
      <c r="F12" s="42" t="str">
        <f>VLOOKUP($D12,투자유니버스!$A:$H,5,0)</f>
        <v>채권</v>
      </c>
      <c r="G12" s="69">
        <v>58</v>
      </c>
      <c r="H12" s="69">
        <v>5973703</v>
      </c>
      <c r="I12" s="48">
        <f t="shared" si="0"/>
        <v>0.11975080890942202</v>
      </c>
      <c r="J12" s="48">
        <f>SUMIFS('MP내역(중립)'!G:G,'MP내역(중립)'!A:A,A12,'MP내역(중립)'!B:B,D12)</f>
        <v>0.1234</v>
      </c>
      <c r="K12" s="48">
        <f t="shared" si="1"/>
        <v>3.6491910905779718E-3</v>
      </c>
      <c r="L12" s="75">
        <f>IF(RIGHT(C12,2)="매수",IF(I12&lt;J12,INT((SUMIF(B:B,B12,H:H)*0.95*K12)/SUMIFS(전체매매내역!I:I,전체매매내역!A:A,B12,전체매매내역!D:D,$C$2,전체매매내역!F:F,D12)),0),0)</f>
        <v>1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75" t="s">
        <v>33</v>
      </c>
      <c r="D13" s="21" t="s">
        <v>102</v>
      </c>
      <c r="E13" s="42" t="str">
        <f>VLOOKUP($D13,투자유니버스!$A:$H,2,0)</f>
        <v>VANGUARD FTSE DEVELOPED ETF</v>
      </c>
      <c r="F13" s="42" t="str">
        <f>VLOOKUP($D13,투자유니버스!$A:$H,5,0)</f>
        <v>주식</v>
      </c>
      <c r="G13" s="69">
        <v>4</v>
      </c>
      <c r="H13" s="69">
        <v>247140</v>
      </c>
      <c r="I13" s="48">
        <f t="shared" si="0"/>
        <v>4.9542494686921259E-3</v>
      </c>
      <c r="J13" s="48">
        <f>SUMIFS('MP내역(중립)'!G:G,'MP내역(중립)'!A:A,A13,'MP내역(중립)'!B:B,D13)</f>
        <v>5.4000000000000003E-3</v>
      </c>
      <c r="K13" s="48">
        <f t="shared" si="1"/>
        <v>4.457505313078744E-4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75" t="s">
        <v>33</v>
      </c>
      <c r="D14" s="21" t="s">
        <v>104</v>
      </c>
      <c r="E14" s="42" t="str">
        <f>VLOOKUP($D14,투자유니버스!$A:$H,2,0)</f>
        <v>VANGUARD S&amp;P 500 ETF</v>
      </c>
      <c r="F14" s="42" t="str">
        <f>VLOOKUP($D14,투자유니버스!$A:$H,5,0)</f>
        <v>주식</v>
      </c>
      <c r="G14" s="69">
        <v>16</v>
      </c>
      <c r="H14" s="69">
        <v>7949278</v>
      </c>
      <c r="I14" s="48">
        <f t="shared" si="0"/>
        <v>0.15935383308240678</v>
      </c>
      <c r="J14" s="48">
        <f>SUMIFS('MP내역(중립)'!G:G,'MP내역(중립)'!A:A,A14,'MP내역(중립)'!B:B,D14)</f>
        <v>0.1663</v>
      </c>
      <c r="K14" s="48">
        <f t="shared" si="1"/>
        <v>6.9461669175932272E-3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75" t="s">
        <v>33</v>
      </c>
      <c r="D15" s="21" t="s">
        <v>106</v>
      </c>
      <c r="E15" s="42" t="str">
        <f>VLOOKUP($D15,투자유니버스!$A:$H,2,0)</f>
        <v>VANGUARD TOT WORLD STK ETF</v>
      </c>
      <c r="F15" s="42" t="str">
        <f>VLOOKUP($D15,투자유니버스!$A:$H,5,0)</f>
        <v>주식</v>
      </c>
      <c r="G15" s="69">
        <v>26</v>
      </c>
      <c r="H15" s="69">
        <v>3289470</v>
      </c>
      <c r="I15" s="48">
        <f t="shared" si="0"/>
        <v>6.5941794123892075E-2</v>
      </c>
      <c r="J15" s="48">
        <f>SUMIFS('MP내역(중립)'!G:G,'MP내역(중립)'!A:A,A15,'MP내역(중립)'!B:B,D15)</f>
        <v>6.6299999999999998E-2</v>
      </c>
      <c r="K15" s="48">
        <f t="shared" si="1"/>
        <v>3.5820587610792265E-4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75" t="s">
        <v>33</v>
      </c>
      <c r="D16" s="21" t="s">
        <v>108</v>
      </c>
      <c r="E16" s="42" t="str">
        <f>VLOOKUP($D16,투자유니버스!$A:$H,2,0)</f>
        <v>VANGUARD FTSE EMERGING MARKE</v>
      </c>
      <c r="F16" s="42" t="str">
        <f>VLOOKUP($D16,투자유니버스!$A:$H,5,0)</f>
        <v>주식</v>
      </c>
      <c r="G16" s="69">
        <v>24</v>
      </c>
      <c r="H16" s="69">
        <v>1441693</v>
      </c>
      <c r="I16" s="48">
        <f t="shared" si="0"/>
        <v>2.8900650559468954E-2</v>
      </c>
      <c r="J16" s="48">
        <f>SUMIFS('MP내역(중립)'!G:G,'MP내역(중립)'!A:A,A16,'MP내역(중립)'!B:B,D16)</f>
        <v>2.9399999999999999E-2</v>
      </c>
      <c r="K16" s="48">
        <f t="shared" si="1"/>
        <v>4.993494405310453E-4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21" t="s">
        <v>110</v>
      </c>
      <c r="E17" s="42" t="str">
        <f>VLOOKUP($D17,투자유니버스!$A:$H,2,0)</f>
        <v>ISHARES GOLD TRUST</v>
      </c>
      <c r="F17" s="42" t="str">
        <f>VLOOKUP($D17,투자유니버스!$A:$H,5,0)</f>
        <v>대체자산</v>
      </c>
      <c r="G17" s="69">
        <v>8</v>
      </c>
      <c r="H17" s="69">
        <v>320376</v>
      </c>
      <c r="I17" s="48">
        <f t="shared" si="0"/>
        <v>6.4223623362535754E-3</v>
      </c>
      <c r="J17" s="48">
        <f>SUMIFS('MP내역(중립)'!G:G,'MP내역(중립)'!A:A,A17,'MP내역(중립)'!B:B,D17)</f>
        <v>6.7000000000000002E-3</v>
      </c>
      <c r="K17" s="48">
        <f t="shared" si="1"/>
        <v>2.7763766374642486E-4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2">
        <v>44501</v>
      </c>
      <c r="B18" s="2">
        <v>44502</v>
      </c>
      <c r="C18" s="75" t="s">
        <v>33</v>
      </c>
      <c r="D18" s="91" t="s">
        <v>123</v>
      </c>
      <c r="E18" s="42" t="str">
        <f>VLOOKUP($D18,투자유니버스!$A:$H,2,0)</f>
        <v>예수금(달러화)</v>
      </c>
      <c r="F18" s="42" t="str">
        <f>VLOOKUP($D18,투자유니버스!$A:$H,5,0)</f>
        <v>현금</v>
      </c>
      <c r="G18" s="98">
        <f>37000.06-36723.37</f>
        <v>276.68999999999505</v>
      </c>
      <c r="H18" s="94">
        <f>43452870-43127930</f>
        <v>324940</v>
      </c>
      <c r="I18" s="48">
        <f t="shared" si="0"/>
        <v>6.5138537766319471E-3</v>
      </c>
      <c r="J18" s="48">
        <f>SUMIFS('MP내역(중립)'!G:G,'MP내역(중립)'!A:A,A18,'MP내역(중립)'!B:B,D18)</f>
        <v>0.10539999999999999</v>
      </c>
      <c r="K18" s="48">
        <f t="shared" si="1"/>
        <v>9.888614622336804E-2</v>
      </c>
      <c r="L18" s="75" t="e">
        <f>IF(RIGHT(C18,2)="매수",IF(I18&lt;J18,INT((SUMIF(B:B,B18,H:H)*0.95*K18)/SUMIFS(전체매매내역!I:I,전체매매내역!A:A,B18,전체매매내역!D:D,$C$2,전체매매내역!F:F,D18)),0),0)</f>
        <v>#DIV/0!</v>
      </c>
      <c r="M18" s="42" t="s">
        <v>365</v>
      </c>
    </row>
    <row r="19" spans="1:13" s="26" customFormat="1" x14ac:dyDescent="0.3">
      <c r="A19" s="2">
        <v>44501</v>
      </c>
      <c r="B19" s="2">
        <v>44502</v>
      </c>
      <c r="C19" s="75" t="s">
        <v>33</v>
      </c>
      <c r="D19" s="91" t="s">
        <v>359</v>
      </c>
      <c r="E19" s="42" t="str">
        <f>VLOOKUP($D19,투자유니버스!$A:$H,2,0)</f>
        <v>예수금(원화)</v>
      </c>
      <c r="F19" s="42" t="str">
        <f>VLOOKUP($D19,투자유니버스!$A:$H,5,0)</f>
        <v>현금</v>
      </c>
      <c r="G19" s="69">
        <v>6448700</v>
      </c>
      <c r="H19" s="69">
        <v>6448700</v>
      </c>
      <c r="I19" s="48">
        <f t="shared" si="0"/>
        <v>0.12927275450657488</v>
      </c>
      <c r="J19" s="48">
        <f>SUMIFS('MP내역(중립)'!G:G,'MP내역(중립)'!A:A,A19,'MP내역(중립)'!B:B,D19)</f>
        <v>0</v>
      </c>
      <c r="K19" s="48">
        <f t="shared" si="1"/>
        <v>0.12927275450657488</v>
      </c>
      <c r="L19" s="75">
        <f>IF(RIGHT(C19,2)="매수",IF(I19&lt;J19,INT((SUMIF(B:B,B19,H:H)*0.95*K19)/SUMIFS(전체매매내역!I:I,전체매매내역!A:A,B19,전체매매내역!D:D,$C$2,전체매매내역!F:F,D19)),0),0)</f>
        <v>0</v>
      </c>
      <c r="M19" s="42" t="s">
        <v>365</v>
      </c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  <row r="41" spans="3:13" x14ac:dyDescent="0.3">
      <c r="L41" s="28"/>
    </row>
    <row r="42" spans="3:13" x14ac:dyDescent="0.3">
      <c r="L42" s="28"/>
    </row>
  </sheetData>
  <phoneticPr fontId="1" type="noConversion"/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B1" workbookViewId="0">
      <pane ySplit="4" topLeftCell="A5" activePane="bottomLeft" state="frozen"/>
      <selection activeCell="M5" sqref="M5:M19"/>
      <selection pane="bottomLeft" activeCell="L5" sqref="L5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58</v>
      </c>
      <c r="B2" s="40" t="s">
        <v>83</v>
      </c>
      <c r="C2" s="9" t="s">
        <v>369</v>
      </c>
      <c r="D2" s="27">
        <v>65000000</v>
      </c>
    </row>
    <row r="3" spans="1:13" ht="6" customHeight="1" x14ac:dyDescent="0.3"/>
    <row r="4" spans="1:13" s="8" customFormat="1" x14ac:dyDescent="0.3">
      <c r="A4" s="82" t="s">
        <v>20</v>
      </c>
      <c r="B4" s="82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82" t="s">
        <v>4</v>
      </c>
      <c r="H4" s="82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2">
        <v>44501</v>
      </c>
      <c r="B5" s="2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137</v>
      </c>
      <c r="H5" s="69">
        <v>3460804</v>
      </c>
      <c r="I5" s="48">
        <f t="shared" ref="I5:I19" si="0">H5/SUMIF(B:B,B5,H:H)</f>
        <v>5.3368399020352987E-2</v>
      </c>
      <c r="J5" s="48">
        <f>SUMIFS('MP내역(중립)'!G:G,'MP내역(중립)'!A:A,A5,'MP내역(중립)'!B:B,D5)</f>
        <v>5.33E-2</v>
      </c>
      <c r="K5" s="48">
        <f>ABS(I5-J5)</f>
        <v>6.8399020352986895E-5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25</v>
      </c>
      <c r="H6" s="69">
        <v>11374944</v>
      </c>
      <c r="I6" s="48">
        <f t="shared" si="0"/>
        <v>0.17541084390395123</v>
      </c>
      <c r="J6" s="48">
        <f>SUMIFS('MP내역(중립)'!G:G,'MP내역(중립)'!A:A,A6,'MP내역(중립)'!B:B,D6)</f>
        <v>0.1807</v>
      </c>
      <c r="K6" s="48">
        <f t="shared" ref="K6:K19" si="1">ABS(I6-J6)</f>
        <v>5.2891560960487694E-3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75" t="s">
        <v>33</v>
      </c>
      <c r="D7" s="21" t="s">
        <v>90</v>
      </c>
      <c r="E7" s="42" t="str">
        <f>VLOOKUP($D7,투자유니버스!$A:$H,2,0)</f>
        <v>ISHARES 7-10 YEAR TREASURY B</v>
      </c>
      <c r="F7" s="42" t="str">
        <f>VLOOKUP($D7,투자유니버스!$A:$H,5,0)</f>
        <v>채권</v>
      </c>
      <c r="G7" s="69">
        <v>2</v>
      </c>
      <c r="H7" s="69">
        <v>269031</v>
      </c>
      <c r="I7" s="48">
        <f t="shared" si="0"/>
        <v>4.1486757865642158E-3</v>
      </c>
      <c r="J7" s="48">
        <f>SUMIFS('MP내역(중립)'!G:G,'MP내역(중립)'!A:A,A7,'MP내역(중립)'!B:B,D7)</f>
        <v>5.0000000000000001E-3</v>
      </c>
      <c r="K7" s="48">
        <f t="shared" si="1"/>
        <v>8.5132421343578433E-4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75" t="s">
        <v>33</v>
      </c>
      <c r="D8" s="21" t="s">
        <v>92</v>
      </c>
      <c r="E8" s="42" t="str">
        <f>VLOOKUP($D8,투자유니버스!$A:$H,2,0)</f>
        <v>ISHARES IBOXX HIGH YLD CORP</v>
      </c>
      <c r="F8" s="42" t="str">
        <f>VLOOKUP($D8,투자유니버스!$A:$H,5,0)</f>
        <v>채권</v>
      </c>
      <c r="G8" s="69">
        <v>19</v>
      </c>
      <c r="H8" s="69">
        <v>1931465</v>
      </c>
      <c r="I8" s="48">
        <f t="shared" si="0"/>
        <v>2.9784753720189319E-2</v>
      </c>
      <c r="J8" s="48">
        <f>SUMIFS('MP내역(중립)'!G:G,'MP내역(중립)'!A:A,A8,'MP내역(중립)'!B:B,D8)</f>
        <v>3.0899999999999997E-2</v>
      </c>
      <c r="K8" s="48">
        <f t="shared" si="1"/>
        <v>1.1152462798106784E-3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75" t="s">
        <v>33</v>
      </c>
      <c r="D9" s="21" t="s">
        <v>94</v>
      </c>
      <c r="E9" s="42" t="str">
        <f>VLOOKUP($D9,투자유니버스!$A:$H,2,0)</f>
        <v>ISHARES IBOXX INVESTMENT GRA</v>
      </c>
      <c r="F9" s="42" t="str">
        <f>VLOOKUP($D9,투자유니버스!$A:$H,5,0)</f>
        <v>채권</v>
      </c>
      <c r="G9" s="69">
        <v>3</v>
      </c>
      <c r="H9" s="69">
        <v>468515</v>
      </c>
      <c r="I9" s="48">
        <f t="shared" si="0"/>
        <v>7.2248805384588898E-3</v>
      </c>
      <c r="J9" s="48">
        <f>SUMIFS('MP내역(중립)'!G:G,'MP내역(중립)'!A:A,A9,'MP내역(중립)'!B:B,D9)</f>
        <v>8.3999999999999995E-3</v>
      </c>
      <c r="K9" s="48">
        <f t="shared" si="1"/>
        <v>1.1751194615411097E-3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75" t="s">
        <v>33</v>
      </c>
      <c r="D10" s="21" t="s">
        <v>96</v>
      </c>
      <c r="E10" s="42" t="str">
        <f>VLOOKUP($D10,투자유니버스!$A:$H,2,0)</f>
        <v>ISHARES TIPS BOND ETF</v>
      </c>
      <c r="F10" s="42" t="str">
        <f>VLOOKUP($D10,투자유니버스!$A:$H,5,0)</f>
        <v>채권</v>
      </c>
      <c r="G10" s="69">
        <v>66</v>
      </c>
      <c r="H10" s="69">
        <v>9924431</v>
      </c>
      <c r="I10" s="48">
        <f t="shared" si="0"/>
        <v>0.15304275932932371</v>
      </c>
      <c r="J10" s="48">
        <f>SUMIFS('MP내역(중립)'!G:G,'MP내역(중립)'!A:A,A10,'MP내역(중립)'!B:B,D10)</f>
        <v>0.15410000000000001</v>
      </c>
      <c r="K10" s="48">
        <f t="shared" si="1"/>
        <v>1.0572406706763071E-3</v>
      </c>
      <c r="L10" s="75">
        <f>IF(RIGHT(C10,2)="매수",IF(I10&lt;J10,INT((SUMIF(B:B,B10,H:H)*0.95*K10)/SUMIFS(전체매매내역!I:I,전체매매내역!A:A,B10,전체매매내역!D:D,$C$2,전체매매내역!F:F,D10)),0),0)</f>
        <v>0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75" t="s">
        <v>33</v>
      </c>
      <c r="D11" s="21" t="s">
        <v>98</v>
      </c>
      <c r="E11" s="42" t="str">
        <f>VLOOKUP($D11,투자유니버스!$A:$H,2,0)</f>
        <v>ISHARES US REAL ESTATE ETF</v>
      </c>
      <c r="F11" s="42" t="str">
        <f>VLOOKUP($D11,투자유니버스!$A:$H,5,0)</f>
        <v>대체자산</v>
      </c>
      <c r="G11" s="69">
        <v>31</v>
      </c>
      <c r="H11" s="69">
        <v>4006160</v>
      </c>
      <c r="I11" s="48">
        <f t="shared" si="0"/>
        <v>6.1778229977594024E-2</v>
      </c>
      <c r="J11" s="48">
        <f>SUMIFS('MP내역(중립)'!G:G,'MP내역(중립)'!A:A,A11,'MP내역(중립)'!B:B,D11)</f>
        <v>6.2800000000000009E-2</v>
      </c>
      <c r="K11" s="48">
        <f t="shared" si="1"/>
        <v>1.021770022405985E-3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75" t="s">
        <v>33</v>
      </c>
      <c r="D12" s="21" t="s">
        <v>100</v>
      </c>
      <c r="E12" s="42" t="str">
        <f>VLOOKUP($D12,투자유니버스!$A:$H,2,0)</f>
        <v>PIMCO 15+ YR US TIPS INDX</v>
      </c>
      <c r="F12" s="42" t="str">
        <f>VLOOKUP($D12,투자유니버스!$A:$H,5,0)</f>
        <v>채권</v>
      </c>
      <c r="G12" s="69">
        <v>75</v>
      </c>
      <c r="H12" s="69">
        <v>7724616</v>
      </c>
      <c r="I12" s="48">
        <f t="shared" si="0"/>
        <v>0.11911983139380415</v>
      </c>
      <c r="J12" s="48">
        <f>SUMIFS('MP내역(중립)'!G:G,'MP내역(중립)'!A:A,A12,'MP내역(중립)'!B:B,D12)</f>
        <v>0.1234</v>
      </c>
      <c r="K12" s="48">
        <f t="shared" si="1"/>
        <v>4.2801686061958444E-3</v>
      </c>
      <c r="L12" s="75">
        <f>IF(RIGHT(C12,2)="매수",IF(I12&lt;J12,INT((SUMIF(B:B,B12,H:H)*0.95*K12)/SUMIFS(전체매매내역!I:I,전체매매내역!A:A,B12,전체매매내역!D:D,$C$2,전체매매내역!F:F,D12)),0),0)</f>
        <v>2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75" t="s">
        <v>33</v>
      </c>
      <c r="D13" s="21" t="s">
        <v>102</v>
      </c>
      <c r="E13" s="42" t="str">
        <f>VLOOKUP($D13,투자유니버스!$A:$H,2,0)</f>
        <v>VANGUARD FTSE DEVELOPED ETF</v>
      </c>
      <c r="F13" s="42" t="str">
        <f>VLOOKUP($D13,투자유니버스!$A:$H,5,0)</f>
        <v>주식</v>
      </c>
      <c r="G13" s="69">
        <v>5</v>
      </c>
      <c r="H13" s="69">
        <v>308925</v>
      </c>
      <c r="I13" s="48">
        <f t="shared" si="0"/>
        <v>4.7638735586766961E-3</v>
      </c>
      <c r="J13" s="48">
        <f>SUMIFS('MP내역(중립)'!G:G,'MP내역(중립)'!A:A,A13,'MP내역(중립)'!B:B,D13)</f>
        <v>5.4000000000000003E-3</v>
      </c>
      <c r="K13" s="48">
        <f t="shared" si="1"/>
        <v>6.3612644132330417E-4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75" t="s">
        <v>33</v>
      </c>
      <c r="D14" s="21" t="s">
        <v>104</v>
      </c>
      <c r="E14" s="42" t="str">
        <f>VLOOKUP($D14,투자유니버스!$A:$H,2,0)</f>
        <v>VANGUARD S&amp;P 500 ETF</v>
      </c>
      <c r="F14" s="42" t="str">
        <f>VLOOKUP($D14,투자유니버스!$A:$H,5,0)</f>
        <v>주식</v>
      </c>
      <c r="G14" s="69">
        <v>21</v>
      </c>
      <c r="H14" s="69">
        <v>10433428</v>
      </c>
      <c r="I14" s="48">
        <f t="shared" si="0"/>
        <v>0.16089190507585041</v>
      </c>
      <c r="J14" s="48">
        <f>SUMIFS('MP내역(중립)'!G:G,'MP내역(중립)'!A:A,A14,'MP내역(중립)'!B:B,D14)</f>
        <v>0.1663</v>
      </c>
      <c r="K14" s="48">
        <f t="shared" si="1"/>
        <v>5.4080949241495924E-3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75" t="s">
        <v>33</v>
      </c>
      <c r="D15" s="21" t="s">
        <v>106</v>
      </c>
      <c r="E15" s="42" t="str">
        <f>VLOOKUP($D15,투자유니버스!$A:$H,2,0)</f>
        <v>VANGUARD TOT WORLD STK ETF</v>
      </c>
      <c r="F15" s="42" t="str">
        <f>VLOOKUP($D15,투자유니버스!$A:$H,5,0)</f>
        <v>주식</v>
      </c>
      <c r="G15" s="69">
        <v>34</v>
      </c>
      <c r="H15" s="69">
        <v>4301615</v>
      </c>
      <c r="I15" s="48">
        <f t="shared" si="0"/>
        <v>6.6334385233008206E-2</v>
      </c>
      <c r="J15" s="48">
        <f>SUMIFS('MP내역(중립)'!G:G,'MP내역(중립)'!A:A,A15,'MP내역(중립)'!B:B,D15)</f>
        <v>6.6299999999999998E-2</v>
      </c>
      <c r="K15" s="48">
        <f t="shared" si="1"/>
        <v>3.4385233008207838E-5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75" t="s">
        <v>33</v>
      </c>
      <c r="D16" s="21" t="s">
        <v>108</v>
      </c>
      <c r="E16" s="42" t="str">
        <f>VLOOKUP($D16,투자유니버스!$A:$H,2,0)</f>
        <v>VANGUARD FTSE EMERGING MARKE</v>
      </c>
      <c r="F16" s="42" t="str">
        <f>VLOOKUP($D16,투자유니버스!$A:$H,5,0)</f>
        <v>주식</v>
      </c>
      <c r="G16" s="69">
        <v>31</v>
      </c>
      <c r="H16" s="69">
        <v>1862187</v>
      </c>
      <c r="I16" s="48">
        <f t="shared" si="0"/>
        <v>2.871643088326125E-2</v>
      </c>
      <c r="J16" s="48">
        <f>SUMIFS('MP내역(중립)'!G:G,'MP내역(중립)'!A:A,A16,'MP내역(중립)'!B:B,D16)</f>
        <v>2.9399999999999999E-2</v>
      </c>
      <c r="K16" s="48">
        <f t="shared" si="1"/>
        <v>6.8356911673874907E-4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21" t="s">
        <v>110</v>
      </c>
      <c r="E17" s="42" t="str">
        <f>VLOOKUP($D17,투자유니버스!$A:$H,2,0)</f>
        <v>ISHARES GOLD TRUST</v>
      </c>
      <c r="F17" s="42" t="str">
        <f>VLOOKUP($D17,투자유니버스!$A:$H,5,0)</f>
        <v>대체자산</v>
      </c>
      <c r="G17" s="69">
        <v>10</v>
      </c>
      <c r="H17" s="69">
        <v>400470</v>
      </c>
      <c r="I17" s="48">
        <f t="shared" si="0"/>
        <v>6.1755715595800164E-3</v>
      </c>
      <c r="J17" s="48">
        <f>SUMIFS('MP내역(중립)'!G:G,'MP내역(중립)'!A:A,A17,'MP내역(중립)'!B:B,D17)</f>
        <v>6.7000000000000002E-3</v>
      </c>
      <c r="K17" s="48">
        <f t="shared" si="1"/>
        <v>5.2442844041998386E-4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2">
        <v>44501</v>
      </c>
      <c r="B18" s="2">
        <v>44502</v>
      </c>
      <c r="C18" s="75" t="s">
        <v>33</v>
      </c>
      <c r="D18" s="91" t="s">
        <v>123</v>
      </c>
      <c r="E18" s="42" t="str">
        <f>VLOOKUP($D18,투자유니버스!$A:$H,2,0)</f>
        <v>예수금(달러화)</v>
      </c>
      <c r="F18" s="42" t="str">
        <f>VLOOKUP($D18,투자유니버스!$A:$H,5,0)</f>
        <v>현금</v>
      </c>
      <c r="G18" s="98">
        <f>49000.05-48100.14</f>
        <v>899.91000000000349</v>
      </c>
      <c r="H18" s="94">
        <f>57545658-56488810</f>
        <v>1056848</v>
      </c>
      <c r="I18" s="48">
        <f t="shared" si="0"/>
        <v>1.6297451623340131E-2</v>
      </c>
      <c r="J18" s="48">
        <f>SUMIFS('MP내역(중립)'!G:G,'MP내역(중립)'!A:A,A18,'MP내역(중립)'!B:B,D18)</f>
        <v>0.10539999999999999</v>
      </c>
      <c r="K18" s="48">
        <f t="shared" si="1"/>
        <v>8.910254837665986E-2</v>
      </c>
      <c r="L18" s="75" t="e">
        <f>IF(RIGHT(C18,2)="매수",IF(I18&lt;J18,INT((SUMIF(B:B,B18,H:H)*0.95*K18)/SUMIFS(전체매매내역!I:I,전체매매내역!A:A,B18,전체매매내역!D:D,$C$2,전체매매내역!F:F,D18)),0),0)</f>
        <v>#DIV/0!</v>
      </c>
      <c r="M18" s="42" t="s">
        <v>365</v>
      </c>
    </row>
    <row r="19" spans="1:13" s="26" customFormat="1" x14ac:dyDescent="0.3">
      <c r="A19" s="2">
        <v>44501</v>
      </c>
      <c r="B19" s="2">
        <v>44502</v>
      </c>
      <c r="C19" s="75" t="s">
        <v>33</v>
      </c>
      <c r="D19" s="91" t="s">
        <v>359</v>
      </c>
      <c r="E19" s="42" t="str">
        <f>VLOOKUP($D19,투자유니버스!$A:$H,2,0)</f>
        <v>예수금(원화)</v>
      </c>
      <c r="F19" s="42" t="str">
        <f>VLOOKUP($D19,투자유니버스!$A:$H,5,0)</f>
        <v>현금</v>
      </c>
      <c r="G19" s="69">
        <v>7324000</v>
      </c>
      <c r="H19" s="69">
        <v>7324000</v>
      </c>
      <c r="I19" s="48">
        <f t="shared" si="0"/>
        <v>0.11294200839604475</v>
      </c>
      <c r="J19" s="48">
        <f>SUMIFS('MP내역(중립)'!G:G,'MP내역(중립)'!A:A,A19,'MP내역(중립)'!B:B,D19)</f>
        <v>0</v>
      </c>
      <c r="K19" s="48">
        <f t="shared" si="1"/>
        <v>0.11294200839604475</v>
      </c>
      <c r="L19" s="75">
        <f>IF(RIGHT(C19,2)="매수",IF(I19&lt;J19,INT((SUMIF(B:B,B19,H:H)*0.95*K19)/SUMIFS(전체매매내역!I:I,전체매매내역!A:A,B19,전체매매내역!D:D,$C$2,전체매매내역!F:F,D19)),0),0)</f>
        <v>0</v>
      </c>
      <c r="M19" s="42" t="s">
        <v>365</v>
      </c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x14ac:dyDescent="0.3">
      <c r="L39" s="28"/>
    </row>
    <row r="40" spans="3:13" x14ac:dyDescent="0.3">
      <c r="L40" s="28"/>
    </row>
    <row r="41" spans="3:13" x14ac:dyDescent="0.3">
      <c r="L41" s="28"/>
    </row>
    <row r="42" spans="3:13" x14ac:dyDescent="0.3">
      <c r="L42" s="28"/>
    </row>
  </sheetData>
  <phoneticPr fontId="1" type="noConversion"/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3"/>
  <sheetViews>
    <sheetView zoomScale="90" zoomScaleNormal="90" workbookViewId="0">
      <pane xSplit="1" ySplit="5" topLeftCell="I6" activePane="bottomRight" state="frozen"/>
      <selection activeCell="M5" sqref="M5:M19"/>
      <selection pane="topRight" activeCell="M5" sqref="M5:M19"/>
      <selection pane="bottomLeft" activeCell="M5" sqref="M5:M19"/>
      <selection pane="bottomRight" activeCell="P6" sqref="P6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11" width="16.625" style="1" customWidth="1"/>
    <col min="12" max="12" width="10.125" style="1" customWidth="1"/>
    <col min="13" max="13" width="15.75" style="1" customWidth="1"/>
    <col min="14" max="14" width="14.5" style="19" customWidth="1"/>
    <col min="15" max="15" width="11.875" style="20" bestFit="1" customWidth="1"/>
    <col min="16" max="16" width="10.125" style="20" customWidth="1"/>
    <col min="17" max="17" width="11.25" style="20" bestFit="1" customWidth="1"/>
    <col min="18" max="18" width="10.625" style="20" customWidth="1"/>
    <col min="19" max="19" width="11.625" style="20" customWidth="1"/>
    <col min="20" max="20" width="10" style="20" customWidth="1"/>
    <col min="21" max="21" width="13.25" style="20" customWidth="1"/>
    <col min="22" max="22" width="11.625" style="19" customWidth="1"/>
    <col min="23" max="23" width="9" style="19"/>
    <col min="24" max="24" width="20" style="19" customWidth="1"/>
    <col min="25" max="16384" width="9" style="19"/>
  </cols>
  <sheetData>
    <row r="1" spans="1:24" s="45" customFormat="1" ht="34.5" customHeight="1" x14ac:dyDescent="0.3">
      <c r="A1" s="56" t="s">
        <v>9</v>
      </c>
      <c r="B1" s="57" t="s">
        <v>122</v>
      </c>
      <c r="C1" s="56" t="s">
        <v>14</v>
      </c>
      <c r="D1" s="56" t="s">
        <v>15</v>
      </c>
      <c r="E1" s="61" t="s">
        <v>2</v>
      </c>
      <c r="F1" s="62" t="s">
        <v>19</v>
      </c>
      <c r="G1" s="63" t="s">
        <v>3</v>
      </c>
      <c r="H1" s="64" t="s">
        <v>41</v>
      </c>
      <c r="I1" s="64" t="s">
        <v>42</v>
      </c>
      <c r="J1" s="99"/>
      <c r="K1" s="99"/>
      <c r="L1" s="12"/>
      <c r="N1" s="46"/>
      <c r="O1" s="46"/>
      <c r="P1" s="46"/>
      <c r="Q1" s="46"/>
      <c r="R1" s="46"/>
      <c r="S1" s="46"/>
      <c r="T1" s="46"/>
    </row>
    <row r="2" spans="1:24" s="1" customFormat="1" x14ac:dyDescent="0.3">
      <c r="A2" s="9" t="s">
        <v>75</v>
      </c>
      <c r="B2" s="40" t="s">
        <v>75</v>
      </c>
      <c r="C2" s="11">
        <v>1</v>
      </c>
      <c r="D2" s="23">
        <v>3</v>
      </c>
      <c r="E2" s="23">
        <v>5</v>
      </c>
      <c r="F2" s="10">
        <v>0.25</v>
      </c>
      <c r="G2" s="17"/>
      <c r="H2" s="18"/>
      <c r="I2" s="18"/>
      <c r="J2" s="95"/>
      <c r="K2" s="95"/>
      <c r="L2" s="15"/>
      <c r="N2" s="22"/>
      <c r="O2" s="22"/>
      <c r="P2" s="22"/>
      <c r="Q2" s="22"/>
      <c r="R2" s="22"/>
      <c r="S2" s="22"/>
      <c r="T2" s="22"/>
    </row>
    <row r="3" spans="1:24" s="1" customFormat="1" x14ac:dyDescent="0.3">
      <c r="O3" s="22"/>
      <c r="P3" s="22"/>
      <c r="Q3" s="22"/>
      <c r="R3" s="22"/>
      <c r="S3" s="22"/>
      <c r="T3" s="22"/>
      <c r="U3" s="22"/>
    </row>
    <row r="4" spans="1:24" s="1" customFormat="1" x14ac:dyDescent="0.3">
      <c r="A4" s="65" t="s">
        <v>24</v>
      </c>
      <c r="B4" s="79" t="s">
        <v>147</v>
      </c>
      <c r="C4" s="79" t="s">
        <v>361</v>
      </c>
      <c r="D4" s="79" t="s">
        <v>147</v>
      </c>
      <c r="E4" s="79" t="s">
        <v>361</v>
      </c>
      <c r="F4" s="79" t="s">
        <v>147</v>
      </c>
      <c r="G4" s="79" t="s">
        <v>361</v>
      </c>
      <c r="H4" s="79" t="s">
        <v>127</v>
      </c>
      <c r="I4" s="79" t="s">
        <v>361</v>
      </c>
      <c r="J4" s="79" t="s">
        <v>127</v>
      </c>
      <c r="K4" s="79" t="s">
        <v>127</v>
      </c>
      <c r="L4" s="79" t="s">
        <v>125</v>
      </c>
      <c r="M4" s="105" t="s">
        <v>44</v>
      </c>
      <c r="N4" s="105" t="s">
        <v>72</v>
      </c>
      <c r="O4" s="105" t="s">
        <v>45</v>
      </c>
      <c r="P4" s="107" t="s">
        <v>0</v>
      </c>
      <c r="Q4" s="109" t="s">
        <v>30</v>
      </c>
      <c r="R4" s="109"/>
      <c r="S4" s="109"/>
      <c r="T4" s="109" t="s">
        <v>31</v>
      </c>
      <c r="U4" s="109"/>
      <c r="V4" s="109"/>
      <c r="W4" s="109"/>
      <c r="X4" s="103" t="s">
        <v>12</v>
      </c>
    </row>
    <row r="5" spans="1:24" s="1" customFormat="1" ht="49.5" x14ac:dyDescent="0.3">
      <c r="A5" s="66" t="s">
        <v>50</v>
      </c>
      <c r="B5" s="79">
        <v>5</v>
      </c>
      <c r="C5" s="79">
        <v>5</v>
      </c>
      <c r="D5" s="79">
        <v>4</v>
      </c>
      <c r="E5" s="79">
        <v>4</v>
      </c>
      <c r="F5" s="79">
        <v>3</v>
      </c>
      <c r="G5" s="79">
        <v>3</v>
      </c>
      <c r="H5" s="79">
        <v>3</v>
      </c>
      <c r="I5" s="79">
        <v>2</v>
      </c>
      <c r="J5" s="79">
        <v>2</v>
      </c>
      <c r="K5" s="79">
        <v>1</v>
      </c>
      <c r="L5" s="79">
        <v>1</v>
      </c>
      <c r="M5" s="106"/>
      <c r="N5" s="106"/>
      <c r="O5" s="106"/>
      <c r="P5" s="108"/>
      <c r="Q5" s="33" t="s">
        <v>16</v>
      </c>
      <c r="R5" s="33" t="s">
        <v>17</v>
      </c>
      <c r="S5" s="33" t="s">
        <v>1</v>
      </c>
      <c r="T5" s="33" t="s">
        <v>29</v>
      </c>
      <c r="U5" s="34" t="s">
        <v>34</v>
      </c>
      <c r="V5" s="34" t="s">
        <v>35</v>
      </c>
      <c r="W5" s="34" t="s">
        <v>26</v>
      </c>
      <c r="X5" s="104"/>
    </row>
    <row r="6" spans="1:24" s="1" customFormat="1" x14ac:dyDescent="0.3">
      <c r="A6" s="3">
        <v>44501</v>
      </c>
      <c r="B6" s="30">
        <f>IF(ISBLANK($A6),"",SUMIFS('MP내역(적극)'!$G:$G,'MP내역(적극)'!$A:$A,$A6,'MP내역(적극)'!$D:$D,B$4,'MP내역(적극)'!$E:$E,B$5))</f>
        <v>0</v>
      </c>
      <c r="C6" s="30">
        <f>IF(ISBLANK($A6),"",SUMIFS('MP내역(적극)'!$G:$G,'MP내역(적극)'!$A:$A,$A6,'MP내역(적극)'!$D:$D,C$4,'MP내역(적극)'!$E:$E,C$5))</f>
        <v>0</v>
      </c>
      <c r="D6" s="30">
        <f>IF(ISBLANK($A6),"",SUMIFS('MP내역(적극)'!$G:$G,'MP내역(적극)'!$A:$A,$A6,'MP내역(적극)'!$D:$D,D$4,'MP내역(적극)'!$E:$E,D$5))</f>
        <v>0.56490000000000007</v>
      </c>
      <c r="E6" s="30">
        <f>IF(ISBLANK($A6),"",SUMIFS('MP내역(적극)'!$G:$G,'MP내역(적극)'!$A:$A,$A6,'MP내역(적극)'!$D:$D,E$4,'MP내역(적극)'!$E:$E,E$5))</f>
        <v>0.19189999999999999</v>
      </c>
      <c r="F6" s="30">
        <f>IF(ISBLANK($A6),"",SUMIFS('MP내역(적극)'!$G:$G,'MP내역(적극)'!$A:$A,$A6,'MP내역(적극)'!$D:$D,F$4,'MP내역(적극)'!$E:$E,F$5))</f>
        <v>0</v>
      </c>
      <c r="G6" s="30">
        <f>IF(ISBLANK($A6),"",SUMIFS('MP내역(적극)'!$G:$G,'MP내역(적극)'!$A:$A,$A6,'MP내역(적극)'!$D:$D,G$4,'MP내역(적극)'!$E:$E,G$5))</f>
        <v>1.4000000000000002E-3</v>
      </c>
      <c r="H6" s="30">
        <f>IF(ISBLANK($A6),"",SUMIFS('MP내역(적극)'!$G:$G,'MP내역(적극)'!$A:$A,$A6,'MP내역(적극)'!$D:$D,H$4,'MP내역(적극)'!$E:$E,H$5))</f>
        <v>0.10470000000000002</v>
      </c>
      <c r="I6" s="30">
        <f>IF(ISBLANK($A6),"",SUMIFS('MP내역(적극)'!$G:$G,'MP내역(적극)'!$A:$A,$A6,'MP내역(적극)'!$D:$D,I$4,'MP내역(적극)'!$E:$E,I$5))</f>
        <v>0</v>
      </c>
      <c r="J6" s="30">
        <f>IF(ISBLANK($A6),"",SUMIFS('MP내역(적극)'!$G:$G,'MP내역(적극)'!$A:$A,$A6,'MP내역(적극)'!$D:$D,J$4,'MP내역(적극)'!$E:$E,J$5))</f>
        <v>8.8999999999999999E-3</v>
      </c>
      <c r="K6" s="30">
        <f>IF(ISBLANK($A6),"",SUMIFS('MP내역(적극)'!$G:$G,'MP내역(적극)'!$A:$A,$A6,'MP내역(적극)'!$D:$D,K$4,'MP내역(적극)'!$E:$E,K$5))</f>
        <v>5.3899999999999997E-2</v>
      </c>
      <c r="L6" s="30">
        <f>IF(ISBLANK($A6),"",SUMIFS('MP내역(적극)'!$G:$G,'MP내역(적극)'!$A:$A,$A6,'MP내역(적극)'!$D:$D,L$4,'MP내역(적극)'!$E:$E,L$5))</f>
        <v>7.4299999999999991E-2</v>
      </c>
      <c r="M6" s="30">
        <f>IF(ISBLANK(A6),"",SUM(B6:L6))</f>
        <v>1</v>
      </c>
      <c r="N6" s="30">
        <f>IF(ISBLANK(A6),"",SUMIFS('MP내역(적극)'!G:G,'MP내역(적극)'!A:A,'포트변경내역(적극)'!A6,'MP내역(적극)'!F:F,"Y"))</f>
        <v>0.75680000000000014</v>
      </c>
      <c r="O6" s="37">
        <f>IF(ISBLANK(A6),"",SUMPRODUCT($B$5:$L$5,B6:L6))</f>
        <v>3.4915000000000003</v>
      </c>
      <c r="P6" s="16" t="s">
        <v>11</v>
      </c>
      <c r="Q6" s="13" t="str">
        <f>IF(ISBLANK(N6),"",IF($C$2&gt;=N6,"O","X"))</f>
        <v>O</v>
      </c>
      <c r="R6" s="13" t="str">
        <f>IF(ISBLANK(O6),"",IF(AND($D$2&lt;=O6,O6&lt;=$E$2),"O","X"))</f>
        <v>O</v>
      </c>
      <c r="S6" s="13" t="str">
        <f>IF(ISBLANK(A6),"",IFERROR(IF(O6&gt;VLOOKUP(A6,'포트변경내역(중립)'!A:O,15,0),"O","X"),""))</f>
        <v>O</v>
      </c>
      <c r="T6" s="13">
        <f>IF(ISBLANK(A6),"",COUNTIFS('MP내역(적극)'!$A:$A,A6)-COUNTIFS('MP내역(적극)'!$A:$A,A6,'MP내역(적극)'!$B:$B,"현금")-COUNTIFS('MP내역(적극)'!$A:$A,A6,'MP내역(적극)'!$B:$B,"예수금")-COUNTIFS('MP내역(적극)'!$A:$A,A6,'MP내역(적극)'!$B:$B,"예탁금")-COUNTIFS('MP내역(적극)'!$A:$A,A6,'MP내역(적극)'!$B:$B,"합계"))</f>
        <v>17</v>
      </c>
      <c r="U6" s="13" t="str">
        <f>IF(ISBLANK(A6),"",IF(COUNTIFS('MP내역(적극)'!A:A,A6,'MP내역(적극)'!G:G,"&gt;"&amp;$F$2,'MP내역(적극)'!D:D,"&lt;&gt;"&amp;$H$2,'MP내역(적극)'!D:D,"&lt;&gt;"&amp;$I$2,'MP내역(적극)'!B:B,"&lt;&gt;현금",'MP내역(적극)'!B:B,"&lt;&gt;합계")=0,"O","X"))</f>
        <v>O</v>
      </c>
      <c r="V6" s="13" t="str">
        <f>IF(ISBLANK(A6),"",IF(AND(ABS(N6-SUMIFS('MP내역(적극)'!G:G,'MP내역(적극)'!A:A,A6,'MP내역(적극)'!F:F,"Y"))&lt;0.001,ABS(M6-SUMIFS('MP내역(적극)'!G:G,'MP내역(적극)'!A:A,A6,'MP내역(적극)'!B:B,"&lt;&gt;합계"))&lt;0.001),"O","X"))</f>
        <v>O</v>
      </c>
      <c r="W6" s="13" t="str">
        <f>IF(ISBLANK(A6),"",IF(COUNTIFS('MP내역(적극)'!A:A,A6,'MP내역(적극)'!H:H,"X")=0,"O","X"))</f>
        <v>O</v>
      </c>
      <c r="X6" s="35"/>
    </row>
    <row r="7" spans="1:24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O7" s="19"/>
      <c r="P7" s="19"/>
      <c r="V7" s="20"/>
      <c r="W7" s="20"/>
    </row>
    <row r="8" spans="1:2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O8" s="19"/>
      <c r="P8" s="19"/>
      <c r="V8" s="20"/>
      <c r="W8" s="20"/>
    </row>
    <row r="9" spans="1:24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O9" s="19"/>
      <c r="P9" s="19"/>
      <c r="V9" s="20"/>
      <c r="W9" s="20"/>
    </row>
    <row r="10" spans="1:24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O10" s="19"/>
      <c r="P10" s="19"/>
      <c r="V10" s="20"/>
      <c r="W10" s="20"/>
    </row>
    <row r="11" spans="1:24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O11" s="19"/>
      <c r="P11" s="19"/>
      <c r="V11" s="20"/>
      <c r="W11" s="20"/>
    </row>
    <row r="12" spans="1:2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O12" s="19"/>
      <c r="P12" s="19"/>
      <c r="V12" s="20"/>
      <c r="W12" s="20"/>
    </row>
    <row r="13" spans="1:24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O13" s="19"/>
      <c r="P13" s="19"/>
      <c r="V13" s="20"/>
      <c r="W13" s="20"/>
    </row>
    <row r="14" spans="1:24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O14" s="19"/>
      <c r="P14" s="19"/>
      <c r="V14" s="20"/>
      <c r="W14" s="20"/>
    </row>
    <row r="15" spans="1:24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O15" s="19"/>
      <c r="P15" s="19"/>
      <c r="V15" s="20"/>
      <c r="W15" s="20"/>
    </row>
    <row r="16" spans="1:24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O16" s="19"/>
      <c r="P16" s="19"/>
      <c r="V16" s="20"/>
      <c r="W16" s="20"/>
    </row>
    <row r="17" spans="1:23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O17" s="19"/>
      <c r="P17" s="19"/>
      <c r="V17" s="20"/>
      <c r="W17" s="20"/>
    </row>
    <row r="18" spans="1:23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U18" s="19"/>
    </row>
    <row r="19" spans="1:23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 t="str">
        <f t="shared" ref="N19:N82" si="0">IF(I19="","",IF($C$2&gt;=I19,"O","X"))</f>
        <v/>
      </c>
      <c r="O19" s="20" t="str">
        <f t="shared" ref="O19:O82" si="1">IF(L19="","",IF(AND($D$2&lt;=L19,L19&lt;=$E$2),"O","X"))</f>
        <v/>
      </c>
      <c r="P19" s="20" t="str">
        <f>IF(A19="","",IFERROR(IF(L19&gt;VLOOKUP(A19,#REF!,10,0),"O","X"),""))</f>
        <v/>
      </c>
      <c r="Q19" s="20" t="str">
        <f>IF(A19="","",COUNTIFS('MP내역(적극)'!$A:$A,A19)-COUNTIFS('MP내역(적극)'!$A:$A,A19,'MP내역(적극)'!$B:$B,"현금")-COUNTIFS('MP내역(적극)'!$A:$A,A19,'MP내역(적극)'!$B:$B,"예수금")-COUNTIFS('MP내역(적극)'!$A:$A,A19,'MP내역(적극)'!$B:$B,"예탁금")-COUNTIFS('MP내역(적극)'!$A:$A,A19,'MP내역(적극)'!$B:$B,"합계"))</f>
        <v/>
      </c>
      <c r="R19" s="20" t="str">
        <f>IF(A19="","",IF(COUNTIFS('MP내역(적극)'!A:A,A19,'MP내역(적극)'!G:G,"&gt;"&amp;$F$2,'MP내역(적극)'!D:D,"&lt;&gt;"&amp;$H$2,'MP내역(적극)'!D:D,"&lt;&gt;"&amp;$I$2,'MP내역(적극)'!B:B,"&lt;&gt;현금",'MP내역(적극)'!B:B,"&lt;&gt;합계")=0,"O","X"))</f>
        <v/>
      </c>
      <c r="S19" s="20" t="str">
        <f>IF(A19="","",IF(AND(ABS(I19-SUMIFS('MP내역(적극)'!G:G,'MP내역(적극)'!A:A,A19,'MP내역(적극)'!F:F,"Y"))&lt;0.001,ABS(H19-SUMIFS('MP내역(적극)'!G:G,'MP내역(적극)'!A:A,A19,'MP내역(적극)'!B:B,"&lt;&gt;합계"))&lt;0.001),"O","X"))</f>
        <v/>
      </c>
      <c r="T19" s="20" t="str">
        <f>IF(A19="","",IF(COUNTIFS('MP내역(적극)'!A:A,A19,'MP내역(적극)'!H:H,"X")=0,"O","X"))</f>
        <v/>
      </c>
      <c r="U19" s="19"/>
    </row>
    <row r="20" spans="1:23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 t="str">
        <f t="shared" si="0"/>
        <v/>
      </c>
      <c r="O20" s="20" t="str">
        <f t="shared" si="1"/>
        <v/>
      </c>
      <c r="P20" s="20" t="str">
        <f>IF(A20="","",IFERROR(IF(L20&gt;VLOOKUP(A20,#REF!,10,0),"O","X"),""))</f>
        <v/>
      </c>
      <c r="Q20" s="20" t="str">
        <f>IF(A20="","",COUNTIFS('MP내역(적극)'!$A:$A,A20)-COUNTIFS('MP내역(적극)'!$A:$A,A20,'MP내역(적극)'!$B:$B,"현금")-COUNTIFS('MP내역(적극)'!$A:$A,A20,'MP내역(적극)'!$B:$B,"예수금")-COUNTIFS('MP내역(적극)'!$A:$A,A20,'MP내역(적극)'!$B:$B,"예탁금")-COUNTIFS('MP내역(적극)'!$A:$A,A20,'MP내역(적극)'!$B:$B,"합계"))</f>
        <v/>
      </c>
      <c r="R20" s="20" t="str">
        <f>IF(A20="","",IF(COUNTIFS('MP내역(적극)'!A:A,A20,'MP내역(적극)'!G:G,"&gt;"&amp;$F$2,'MP내역(적극)'!D:D,"&lt;&gt;"&amp;$H$2,'MP내역(적극)'!D:D,"&lt;&gt;"&amp;$I$2,'MP내역(적극)'!B:B,"&lt;&gt;현금",'MP내역(적극)'!B:B,"&lt;&gt;합계")=0,"O","X"))</f>
        <v/>
      </c>
      <c r="S20" s="20" t="str">
        <f>IF(A20="","",IF(AND(ABS(I20-SUMIFS('MP내역(적극)'!G:G,'MP내역(적극)'!A:A,A20,'MP내역(적극)'!F:F,"Y"))&lt;0.001,ABS(H20-SUMIFS('MP내역(적극)'!G:G,'MP내역(적극)'!A:A,A20,'MP내역(적극)'!B:B,"&lt;&gt;합계"))&lt;0.001),"O","X"))</f>
        <v/>
      </c>
      <c r="T20" s="20" t="str">
        <f>IF(A20="","",IF(COUNTIFS('MP내역(적극)'!A:A,A20,'MP내역(적극)'!H:H,"X")=0,"O","X"))</f>
        <v/>
      </c>
      <c r="U20" s="19"/>
    </row>
    <row r="21" spans="1:23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 t="str">
        <f t="shared" si="0"/>
        <v/>
      </c>
      <c r="O21" s="20" t="str">
        <f t="shared" si="1"/>
        <v/>
      </c>
      <c r="P21" s="20" t="str">
        <f>IF(A21="","",IFERROR(IF(L21&gt;VLOOKUP(A21,#REF!,10,0),"O","X"),""))</f>
        <v/>
      </c>
      <c r="Q21" s="20" t="str">
        <f>IF(A21="","",COUNTIFS('MP내역(적극)'!$A:$A,A21)-COUNTIFS('MP내역(적극)'!$A:$A,A21,'MP내역(적극)'!$B:$B,"현금")-COUNTIFS('MP내역(적극)'!$A:$A,A21,'MP내역(적극)'!$B:$B,"예수금")-COUNTIFS('MP내역(적극)'!$A:$A,A21,'MP내역(적극)'!$B:$B,"예탁금")-COUNTIFS('MP내역(적극)'!$A:$A,A21,'MP내역(적극)'!$B:$B,"합계"))</f>
        <v/>
      </c>
      <c r="R21" s="20" t="str">
        <f>IF(A21="","",IF(COUNTIFS('MP내역(적극)'!A:A,A21,'MP내역(적극)'!G:G,"&gt;"&amp;$F$2,'MP내역(적극)'!D:D,"&lt;&gt;"&amp;$H$2,'MP내역(적극)'!D:D,"&lt;&gt;"&amp;$I$2,'MP내역(적극)'!B:B,"&lt;&gt;현금",'MP내역(적극)'!B:B,"&lt;&gt;합계")=0,"O","X"))</f>
        <v/>
      </c>
      <c r="S21" s="20" t="str">
        <f>IF(A21="","",IF(AND(ABS(I21-SUMIFS('MP내역(적극)'!G:G,'MP내역(적극)'!A:A,A21,'MP내역(적극)'!F:F,"Y"))&lt;0.001,ABS(H21-SUMIFS('MP내역(적극)'!G:G,'MP내역(적극)'!A:A,A21,'MP내역(적극)'!B:B,"&lt;&gt;합계"))&lt;0.001),"O","X"))</f>
        <v/>
      </c>
      <c r="T21" s="20" t="str">
        <f>IF(A21="","",IF(COUNTIFS('MP내역(적극)'!A:A,A21,'MP내역(적극)'!H:H,"X")=0,"O","X"))</f>
        <v/>
      </c>
      <c r="U21" s="19"/>
    </row>
    <row r="22" spans="1:2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 t="str">
        <f t="shared" si="0"/>
        <v/>
      </c>
      <c r="O22" s="20" t="str">
        <f t="shared" si="1"/>
        <v/>
      </c>
      <c r="P22" s="20" t="str">
        <f>IF(A22="","",IFERROR(IF(L22&gt;VLOOKUP(A22,#REF!,10,0),"O","X"),""))</f>
        <v/>
      </c>
      <c r="Q22" s="20" t="str">
        <f>IF(A22="","",COUNTIFS('MP내역(적극)'!$A:$A,A22)-COUNTIFS('MP내역(적극)'!$A:$A,A22,'MP내역(적극)'!$B:$B,"현금")-COUNTIFS('MP내역(적극)'!$A:$A,A22,'MP내역(적극)'!$B:$B,"예수금")-COUNTIFS('MP내역(적극)'!$A:$A,A22,'MP내역(적극)'!$B:$B,"예탁금")-COUNTIFS('MP내역(적극)'!$A:$A,A22,'MP내역(적극)'!$B:$B,"합계"))</f>
        <v/>
      </c>
      <c r="R22" s="20" t="str">
        <f>IF(A22="","",IF(COUNTIFS('MP내역(적극)'!A:A,A22,'MP내역(적극)'!G:G,"&gt;"&amp;$F$2,'MP내역(적극)'!D:D,"&lt;&gt;"&amp;$H$2,'MP내역(적극)'!D:D,"&lt;&gt;"&amp;$I$2,'MP내역(적극)'!B:B,"&lt;&gt;현금",'MP내역(적극)'!B:B,"&lt;&gt;합계")=0,"O","X"))</f>
        <v/>
      </c>
      <c r="S22" s="20" t="str">
        <f>IF(A22="","",IF(AND(ABS(I22-SUMIFS('MP내역(적극)'!G:G,'MP내역(적극)'!A:A,A22,'MP내역(적극)'!F:F,"Y"))&lt;0.001,ABS(H22-SUMIFS('MP내역(적극)'!G:G,'MP내역(적극)'!A:A,A22,'MP내역(적극)'!B:B,"&lt;&gt;합계"))&lt;0.001),"O","X"))</f>
        <v/>
      </c>
      <c r="T22" s="20" t="str">
        <f>IF(A22="","",IF(COUNTIFS('MP내역(적극)'!A:A,A22,'MP내역(적극)'!H:H,"X")=0,"O","X"))</f>
        <v/>
      </c>
      <c r="U22" s="19"/>
    </row>
    <row r="23" spans="1:23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 t="str">
        <f t="shared" si="0"/>
        <v/>
      </c>
      <c r="O23" s="20" t="str">
        <f t="shared" si="1"/>
        <v/>
      </c>
      <c r="P23" s="20" t="str">
        <f>IF(A23="","",IFERROR(IF(L23&gt;VLOOKUP(A23,#REF!,10,0),"O","X"),""))</f>
        <v/>
      </c>
      <c r="Q23" s="20" t="str">
        <f>IF(A23="","",COUNTIFS('MP내역(적극)'!$A:$A,A23)-COUNTIFS('MP내역(적극)'!$A:$A,A23,'MP내역(적극)'!$B:$B,"현금")-COUNTIFS('MP내역(적극)'!$A:$A,A23,'MP내역(적극)'!$B:$B,"예수금")-COUNTIFS('MP내역(적극)'!$A:$A,A23,'MP내역(적극)'!$B:$B,"예탁금")-COUNTIFS('MP내역(적극)'!$A:$A,A23,'MP내역(적극)'!$B:$B,"합계"))</f>
        <v/>
      </c>
      <c r="R23" s="20" t="str">
        <f>IF(A23="","",IF(COUNTIFS('MP내역(적극)'!A:A,A23,'MP내역(적극)'!G:G,"&gt;"&amp;$F$2,'MP내역(적극)'!D:D,"&lt;&gt;"&amp;$H$2,'MP내역(적극)'!D:D,"&lt;&gt;"&amp;$I$2,'MP내역(적극)'!B:B,"&lt;&gt;현금",'MP내역(적극)'!B:B,"&lt;&gt;합계")=0,"O","X"))</f>
        <v/>
      </c>
      <c r="S23" s="20" t="str">
        <f>IF(A23="","",IF(AND(ABS(I23-SUMIFS('MP내역(적극)'!G:G,'MP내역(적극)'!A:A,A23,'MP내역(적극)'!F:F,"Y"))&lt;0.001,ABS(H23-SUMIFS('MP내역(적극)'!G:G,'MP내역(적극)'!A:A,A23,'MP내역(적극)'!B:B,"&lt;&gt;합계"))&lt;0.001),"O","X"))</f>
        <v/>
      </c>
      <c r="T23" s="20" t="str">
        <f>IF(A23="","",IF(COUNTIFS('MP내역(적극)'!A:A,A23,'MP내역(적극)'!H:H,"X")=0,"O","X"))</f>
        <v/>
      </c>
      <c r="U23" s="19"/>
    </row>
    <row r="24" spans="1:23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 t="str">
        <f t="shared" si="0"/>
        <v/>
      </c>
      <c r="O24" s="20" t="str">
        <f t="shared" si="1"/>
        <v/>
      </c>
      <c r="P24" s="20" t="str">
        <f>IF(A24="","",IFERROR(IF(L24&gt;VLOOKUP(A24,#REF!,10,0),"O","X"),""))</f>
        <v/>
      </c>
      <c r="Q24" s="20" t="str">
        <f>IF(A24="","",COUNTIFS('MP내역(적극)'!$A:$A,A24)-COUNTIFS('MP내역(적극)'!$A:$A,A24,'MP내역(적극)'!$B:$B,"현금")-COUNTIFS('MP내역(적극)'!$A:$A,A24,'MP내역(적극)'!$B:$B,"예수금")-COUNTIFS('MP내역(적극)'!$A:$A,A24,'MP내역(적극)'!$B:$B,"예탁금")-COUNTIFS('MP내역(적극)'!$A:$A,A24,'MP내역(적극)'!$B:$B,"합계"))</f>
        <v/>
      </c>
      <c r="R24" s="20" t="str">
        <f>IF(A24="","",IF(COUNTIFS('MP내역(적극)'!A:A,A24,'MP내역(적극)'!G:G,"&gt;"&amp;$F$2,'MP내역(적극)'!D:D,"&lt;&gt;"&amp;$H$2,'MP내역(적극)'!D:D,"&lt;&gt;"&amp;$I$2,'MP내역(적극)'!B:B,"&lt;&gt;현금",'MP내역(적극)'!B:B,"&lt;&gt;합계")=0,"O","X"))</f>
        <v/>
      </c>
      <c r="S24" s="20" t="str">
        <f>IF(A24="","",IF(AND(ABS(I24-SUMIFS('MP내역(적극)'!G:G,'MP내역(적극)'!A:A,A24,'MP내역(적극)'!F:F,"Y"))&lt;0.001,ABS(H24-SUMIFS('MP내역(적극)'!G:G,'MP내역(적극)'!A:A,A24,'MP내역(적극)'!B:B,"&lt;&gt;합계"))&lt;0.001),"O","X"))</f>
        <v/>
      </c>
      <c r="T24" s="20" t="str">
        <f>IF(A24="","",IF(COUNTIFS('MP내역(적극)'!A:A,A24,'MP내역(적극)'!H:H,"X")=0,"O","X"))</f>
        <v/>
      </c>
      <c r="U24" s="19"/>
    </row>
    <row r="25" spans="1:23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 t="str">
        <f t="shared" si="0"/>
        <v/>
      </c>
      <c r="O25" s="20" t="str">
        <f t="shared" si="1"/>
        <v/>
      </c>
      <c r="P25" s="20" t="str">
        <f>IF(A25="","",IFERROR(IF(L25&gt;VLOOKUP(A25,#REF!,10,0),"O","X"),""))</f>
        <v/>
      </c>
      <c r="Q25" s="20" t="str">
        <f>IF(A25="","",COUNTIFS('MP내역(적극)'!$A:$A,A25)-COUNTIFS('MP내역(적극)'!$A:$A,A25,'MP내역(적극)'!$B:$B,"현금")-COUNTIFS('MP내역(적극)'!$A:$A,A25,'MP내역(적극)'!$B:$B,"예수금")-COUNTIFS('MP내역(적극)'!$A:$A,A25,'MP내역(적극)'!$B:$B,"예탁금")-COUNTIFS('MP내역(적극)'!$A:$A,A25,'MP내역(적극)'!$B:$B,"합계"))</f>
        <v/>
      </c>
      <c r="R25" s="20" t="str">
        <f>IF(A25="","",IF(COUNTIFS('MP내역(적극)'!A:A,A25,'MP내역(적극)'!G:G,"&gt;"&amp;$F$2,'MP내역(적극)'!D:D,"&lt;&gt;"&amp;$H$2,'MP내역(적극)'!D:D,"&lt;&gt;"&amp;$I$2,'MP내역(적극)'!B:B,"&lt;&gt;현금",'MP내역(적극)'!B:B,"&lt;&gt;합계")=0,"O","X"))</f>
        <v/>
      </c>
      <c r="S25" s="20" t="str">
        <f>IF(A25="","",IF(AND(ABS(I25-SUMIFS('MP내역(적극)'!G:G,'MP내역(적극)'!A:A,A25,'MP내역(적극)'!F:F,"Y"))&lt;0.001,ABS(H25-SUMIFS('MP내역(적극)'!G:G,'MP내역(적극)'!A:A,A25,'MP내역(적극)'!B:B,"&lt;&gt;합계"))&lt;0.001),"O","X"))</f>
        <v/>
      </c>
      <c r="T25" s="20" t="str">
        <f>IF(A25="","",IF(COUNTIFS('MP내역(적극)'!A:A,A25,'MP내역(적극)'!H:H,"X")=0,"O","X"))</f>
        <v/>
      </c>
      <c r="U25" s="19"/>
    </row>
    <row r="26" spans="1:23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 t="str">
        <f t="shared" si="0"/>
        <v/>
      </c>
      <c r="O26" s="20" t="str">
        <f t="shared" si="1"/>
        <v/>
      </c>
      <c r="P26" s="20" t="str">
        <f>IF(A26="","",IFERROR(IF(L26&gt;VLOOKUP(A26,#REF!,10,0),"O","X"),""))</f>
        <v/>
      </c>
      <c r="Q26" s="20" t="str">
        <f>IF(A26="","",COUNTIFS('MP내역(적극)'!$A:$A,A26)-COUNTIFS('MP내역(적극)'!$A:$A,A26,'MP내역(적극)'!$B:$B,"현금")-COUNTIFS('MP내역(적극)'!$A:$A,A26,'MP내역(적극)'!$B:$B,"예수금")-COUNTIFS('MP내역(적극)'!$A:$A,A26,'MP내역(적극)'!$B:$B,"예탁금")-COUNTIFS('MP내역(적극)'!$A:$A,A26,'MP내역(적극)'!$B:$B,"합계"))</f>
        <v/>
      </c>
      <c r="R26" s="20" t="str">
        <f>IF(A26="","",IF(COUNTIFS('MP내역(적극)'!A:A,A26,'MP내역(적극)'!G:G,"&gt;"&amp;$F$2,'MP내역(적극)'!D:D,"&lt;&gt;"&amp;$H$2,'MP내역(적극)'!D:D,"&lt;&gt;"&amp;$I$2,'MP내역(적극)'!B:B,"&lt;&gt;현금",'MP내역(적극)'!B:B,"&lt;&gt;합계")=0,"O","X"))</f>
        <v/>
      </c>
      <c r="S26" s="20" t="str">
        <f>IF(A26="","",IF(AND(ABS(I26-SUMIFS('MP내역(적극)'!G:G,'MP내역(적극)'!A:A,A26,'MP내역(적극)'!F:F,"Y"))&lt;0.001,ABS(H26-SUMIFS('MP내역(적극)'!G:G,'MP내역(적극)'!A:A,A26,'MP내역(적극)'!B:B,"&lt;&gt;합계"))&lt;0.001),"O","X"))</f>
        <v/>
      </c>
      <c r="T26" s="20" t="str">
        <f>IF(A26="","",IF(COUNTIFS('MP내역(적극)'!A:A,A26,'MP내역(적극)'!H:H,"X")=0,"O","X"))</f>
        <v/>
      </c>
      <c r="U26" s="19"/>
    </row>
    <row r="27" spans="1:23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tr">
        <f t="shared" si="0"/>
        <v/>
      </c>
      <c r="O27" s="20" t="str">
        <f t="shared" si="1"/>
        <v/>
      </c>
      <c r="P27" s="20" t="str">
        <f>IF(A27="","",IFERROR(IF(L27&gt;VLOOKUP(A27,#REF!,10,0),"O","X"),""))</f>
        <v/>
      </c>
      <c r="Q27" s="20" t="str">
        <f>IF(A27="","",COUNTIFS('MP내역(적극)'!$A:$A,A27)-COUNTIFS('MP내역(적극)'!$A:$A,A27,'MP내역(적극)'!$B:$B,"현금")-COUNTIFS('MP내역(적극)'!$A:$A,A27,'MP내역(적극)'!$B:$B,"예수금")-COUNTIFS('MP내역(적극)'!$A:$A,A27,'MP내역(적극)'!$B:$B,"예탁금")-COUNTIFS('MP내역(적극)'!$A:$A,A27,'MP내역(적극)'!$B:$B,"합계"))</f>
        <v/>
      </c>
      <c r="R27" s="20" t="str">
        <f>IF(A27="","",IF(COUNTIFS('MP내역(적극)'!A:A,A27,'MP내역(적극)'!G:G,"&gt;"&amp;$F$2,'MP내역(적극)'!D:D,"&lt;&gt;"&amp;$H$2,'MP내역(적극)'!D:D,"&lt;&gt;"&amp;$I$2,'MP내역(적극)'!B:B,"&lt;&gt;현금",'MP내역(적극)'!B:B,"&lt;&gt;합계")=0,"O","X"))</f>
        <v/>
      </c>
      <c r="S27" s="20" t="str">
        <f>IF(A27="","",IF(AND(ABS(I27-SUMIFS('MP내역(적극)'!G:G,'MP내역(적극)'!A:A,A27,'MP내역(적극)'!F:F,"Y"))&lt;0.001,ABS(H27-SUMIFS('MP내역(적극)'!G:G,'MP내역(적극)'!A:A,A27,'MP내역(적극)'!B:B,"&lt;&gt;합계"))&lt;0.001),"O","X"))</f>
        <v/>
      </c>
      <c r="T27" s="20" t="str">
        <f>IF(A27="","",IF(COUNTIFS('MP내역(적극)'!A:A,A27,'MP내역(적극)'!H:H,"X")=0,"O","X"))</f>
        <v/>
      </c>
      <c r="U27" s="19"/>
    </row>
    <row r="28" spans="1:2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 t="str">
        <f t="shared" si="0"/>
        <v/>
      </c>
      <c r="O28" s="20" t="str">
        <f t="shared" si="1"/>
        <v/>
      </c>
      <c r="P28" s="20" t="str">
        <f>IF(A28="","",IFERROR(IF(L28&gt;VLOOKUP(A28,#REF!,10,0),"O","X"),""))</f>
        <v/>
      </c>
      <c r="Q28" s="20" t="str">
        <f>IF(A28="","",COUNTIFS('MP내역(적극)'!$A:$A,A28)-COUNTIFS('MP내역(적극)'!$A:$A,A28,'MP내역(적극)'!$B:$B,"현금")-COUNTIFS('MP내역(적극)'!$A:$A,A28,'MP내역(적극)'!$B:$B,"예수금")-COUNTIFS('MP내역(적극)'!$A:$A,A28,'MP내역(적극)'!$B:$B,"예탁금")-COUNTIFS('MP내역(적극)'!$A:$A,A28,'MP내역(적극)'!$B:$B,"합계"))</f>
        <v/>
      </c>
      <c r="R28" s="20" t="str">
        <f>IF(A28="","",IF(COUNTIFS('MP내역(적극)'!A:A,A28,'MP내역(적극)'!G:G,"&gt;"&amp;$F$2,'MP내역(적극)'!D:D,"&lt;&gt;"&amp;$H$2,'MP내역(적극)'!D:D,"&lt;&gt;"&amp;$I$2,'MP내역(적극)'!B:B,"&lt;&gt;현금",'MP내역(적극)'!B:B,"&lt;&gt;합계")=0,"O","X"))</f>
        <v/>
      </c>
      <c r="S28" s="20" t="str">
        <f>IF(A28="","",IF(AND(ABS(I28-SUMIFS('MP내역(적극)'!G:G,'MP내역(적극)'!A:A,A28,'MP내역(적극)'!F:F,"Y"))&lt;0.001,ABS(H28-SUMIFS('MP내역(적극)'!G:G,'MP내역(적극)'!A:A,A28,'MP내역(적극)'!B:B,"&lt;&gt;합계"))&lt;0.001),"O","X"))</f>
        <v/>
      </c>
      <c r="T28" s="20" t="str">
        <f>IF(A28="","",IF(COUNTIFS('MP내역(적극)'!A:A,A28,'MP내역(적극)'!H:H,"X")=0,"O","X"))</f>
        <v/>
      </c>
      <c r="U28" s="19"/>
    </row>
    <row r="29" spans="1:23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 t="str">
        <f t="shared" si="0"/>
        <v/>
      </c>
      <c r="O29" s="20" t="str">
        <f t="shared" si="1"/>
        <v/>
      </c>
      <c r="P29" s="20" t="str">
        <f>IF(A29="","",IFERROR(IF(L29&gt;VLOOKUP(A29,#REF!,10,0),"O","X"),""))</f>
        <v/>
      </c>
      <c r="Q29" s="20" t="str">
        <f>IF(A29="","",COUNTIFS('MP내역(적극)'!$A:$A,A29)-COUNTIFS('MP내역(적극)'!$A:$A,A29,'MP내역(적극)'!$B:$B,"현금")-COUNTIFS('MP내역(적극)'!$A:$A,A29,'MP내역(적극)'!$B:$B,"예수금")-COUNTIFS('MP내역(적극)'!$A:$A,A29,'MP내역(적극)'!$B:$B,"예탁금")-COUNTIFS('MP내역(적극)'!$A:$A,A29,'MP내역(적극)'!$B:$B,"합계"))</f>
        <v/>
      </c>
      <c r="R29" s="20" t="str">
        <f>IF(A29="","",IF(COUNTIFS('MP내역(적극)'!A:A,A29,'MP내역(적극)'!G:G,"&gt;"&amp;$F$2,'MP내역(적극)'!D:D,"&lt;&gt;"&amp;$H$2,'MP내역(적극)'!D:D,"&lt;&gt;"&amp;$I$2,'MP내역(적극)'!B:B,"&lt;&gt;현금",'MP내역(적극)'!B:B,"&lt;&gt;합계")=0,"O","X"))</f>
        <v/>
      </c>
      <c r="S29" s="20" t="str">
        <f>IF(A29="","",IF(AND(ABS(I29-SUMIFS('MP내역(적극)'!G:G,'MP내역(적극)'!A:A,A29,'MP내역(적극)'!F:F,"Y"))&lt;0.001,ABS(H29-SUMIFS('MP내역(적극)'!G:G,'MP내역(적극)'!A:A,A29,'MP내역(적극)'!B:B,"&lt;&gt;합계"))&lt;0.001),"O","X"))</f>
        <v/>
      </c>
      <c r="T29" s="20" t="str">
        <f>IF(A29="","",IF(COUNTIFS('MP내역(적극)'!A:A,A29,'MP내역(적극)'!H:H,"X")=0,"O","X"))</f>
        <v/>
      </c>
      <c r="U29" s="19"/>
    </row>
    <row r="30" spans="1:23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 t="str">
        <f t="shared" si="0"/>
        <v/>
      </c>
      <c r="O30" s="20" t="str">
        <f t="shared" si="1"/>
        <v/>
      </c>
      <c r="P30" s="20" t="str">
        <f>IF(A30="","",IFERROR(IF(L30&gt;VLOOKUP(A30,#REF!,10,0),"O","X"),""))</f>
        <v/>
      </c>
      <c r="Q30" s="20" t="str">
        <f>IF(A30="","",COUNTIFS('MP내역(적극)'!$A:$A,A30)-COUNTIFS('MP내역(적극)'!$A:$A,A30,'MP내역(적극)'!$B:$B,"현금")-COUNTIFS('MP내역(적극)'!$A:$A,A30,'MP내역(적극)'!$B:$B,"예수금")-COUNTIFS('MP내역(적극)'!$A:$A,A30,'MP내역(적극)'!$B:$B,"예탁금")-COUNTIFS('MP내역(적극)'!$A:$A,A30,'MP내역(적극)'!$B:$B,"합계"))</f>
        <v/>
      </c>
      <c r="R30" s="20" t="str">
        <f>IF(A30="","",IF(COUNTIFS('MP내역(적극)'!A:A,A30,'MP내역(적극)'!G:G,"&gt;"&amp;$F$2,'MP내역(적극)'!D:D,"&lt;&gt;"&amp;$H$2,'MP내역(적극)'!D:D,"&lt;&gt;"&amp;$I$2,'MP내역(적극)'!B:B,"&lt;&gt;현금",'MP내역(적극)'!B:B,"&lt;&gt;합계")=0,"O","X"))</f>
        <v/>
      </c>
      <c r="S30" s="20" t="str">
        <f>IF(A30="","",IF(AND(ABS(I30-SUMIFS('MP내역(적극)'!G:G,'MP내역(적극)'!A:A,A30,'MP내역(적극)'!F:F,"Y"))&lt;0.001,ABS(H30-SUMIFS('MP내역(적극)'!G:G,'MP내역(적극)'!A:A,A30,'MP내역(적극)'!B:B,"&lt;&gt;합계"))&lt;0.001),"O","X"))</f>
        <v/>
      </c>
      <c r="T30" s="20" t="str">
        <f>IF(A30="","",IF(COUNTIFS('MP내역(적극)'!A:A,A30,'MP내역(적극)'!H:H,"X")=0,"O","X"))</f>
        <v/>
      </c>
      <c r="U30" s="19"/>
    </row>
    <row r="31" spans="1:23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 t="str">
        <f t="shared" si="0"/>
        <v/>
      </c>
      <c r="O31" s="20" t="str">
        <f t="shared" si="1"/>
        <v/>
      </c>
      <c r="P31" s="20" t="str">
        <f>IF(A31="","",IFERROR(IF(L31&gt;VLOOKUP(A31,#REF!,10,0),"O","X"),""))</f>
        <v/>
      </c>
      <c r="Q31" s="20" t="str">
        <f>IF(A31="","",COUNTIFS('MP내역(적극)'!$A:$A,A31)-COUNTIFS('MP내역(적극)'!$A:$A,A31,'MP내역(적극)'!$B:$B,"현금")-COUNTIFS('MP내역(적극)'!$A:$A,A31,'MP내역(적극)'!$B:$B,"예수금")-COUNTIFS('MP내역(적극)'!$A:$A,A31,'MP내역(적극)'!$B:$B,"예탁금")-COUNTIFS('MP내역(적극)'!$A:$A,A31,'MP내역(적극)'!$B:$B,"합계"))</f>
        <v/>
      </c>
      <c r="R31" s="20" t="str">
        <f>IF(A31="","",IF(COUNTIFS('MP내역(적극)'!A:A,A31,'MP내역(적극)'!G:G,"&gt;"&amp;$F$2,'MP내역(적극)'!D:D,"&lt;&gt;"&amp;$H$2,'MP내역(적극)'!D:D,"&lt;&gt;"&amp;$I$2,'MP내역(적극)'!B:B,"&lt;&gt;현금",'MP내역(적극)'!B:B,"&lt;&gt;합계")=0,"O","X"))</f>
        <v/>
      </c>
      <c r="S31" s="20" t="str">
        <f>IF(A31="","",IF(AND(ABS(I31-SUMIFS('MP내역(적극)'!G:G,'MP내역(적극)'!A:A,A31,'MP내역(적극)'!F:F,"Y"))&lt;0.001,ABS(H31-SUMIFS('MP내역(적극)'!G:G,'MP내역(적극)'!A:A,A31,'MP내역(적극)'!B:B,"&lt;&gt;합계"))&lt;0.001),"O","X"))</f>
        <v/>
      </c>
      <c r="T31" s="20" t="str">
        <f>IF(A31="","",IF(COUNTIFS('MP내역(적극)'!A:A,A31,'MP내역(적극)'!H:H,"X")=0,"O","X"))</f>
        <v/>
      </c>
      <c r="U31" s="19"/>
    </row>
    <row r="32" spans="1:23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 t="str">
        <f t="shared" si="0"/>
        <v/>
      </c>
      <c r="O32" s="20" t="str">
        <f t="shared" si="1"/>
        <v/>
      </c>
      <c r="P32" s="20" t="str">
        <f>IF(A32="","",IFERROR(IF(L32&gt;VLOOKUP(A32,#REF!,10,0),"O","X"),""))</f>
        <v/>
      </c>
      <c r="Q32" s="20" t="str">
        <f>IF(A32="","",COUNTIFS('MP내역(적극)'!$A:$A,A32)-COUNTIFS('MP내역(적극)'!$A:$A,A32,'MP내역(적극)'!$B:$B,"현금")-COUNTIFS('MP내역(적극)'!$A:$A,A32,'MP내역(적극)'!$B:$B,"예수금")-COUNTIFS('MP내역(적극)'!$A:$A,A32,'MP내역(적극)'!$B:$B,"예탁금")-COUNTIFS('MP내역(적극)'!$A:$A,A32,'MP내역(적극)'!$B:$B,"합계"))</f>
        <v/>
      </c>
      <c r="R32" s="20" t="str">
        <f>IF(A32="","",IF(COUNTIFS('MP내역(적극)'!A:A,A32,'MP내역(적극)'!G:G,"&gt;"&amp;$F$2,'MP내역(적극)'!D:D,"&lt;&gt;"&amp;$H$2,'MP내역(적극)'!D:D,"&lt;&gt;"&amp;$I$2,'MP내역(적극)'!B:B,"&lt;&gt;현금",'MP내역(적극)'!B:B,"&lt;&gt;합계")=0,"O","X"))</f>
        <v/>
      </c>
      <c r="S32" s="20" t="str">
        <f>IF(A32="","",IF(AND(ABS(I32-SUMIFS('MP내역(적극)'!G:G,'MP내역(적극)'!A:A,A32,'MP내역(적극)'!F:F,"Y"))&lt;0.001,ABS(H32-SUMIFS('MP내역(적극)'!G:G,'MP내역(적극)'!A:A,A32,'MP내역(적극)'!B:B,"&lt;&gt;합계"))&lt;0.001),"O","X"))</f>
        <v/>
      </c>
      <c r="T32" s="20" t="str">
        <f>IF(A32="","",IF(COUNTIFS('MP내역(적극)'!A:A,A32,'MP내역(적극)'!H:H,"X")=0,"O","X"))</f>
        <v/>
      </c>
      <c r="U32" s="19"/>
    </row>
    <row r="33" spans="1:2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 t="str">
        <f t="shared" si="0"/>
        <v/>
      </c>
      <c r="O33" s="20" t="str">
        <f t="shared" si="1"/>
        <v/>
      </c>
      <c r="P33" s="20" t="str">
        <f>IF(A33="","",IFERROR(IF(L33&gt;VLOOKUP(A33,#REF!,10,0),"O","X"),""))</f>
        <v/>
      </c>
      <c r="Q33" s="20" t="str">
        <f>IF(A33="","",COUNTIFS('MP내역(적극)'!$A:$A,A33)-COUNTIFS('MP내역(적극)'!$A:$A,A33,'MP내역(적극)'!$B:$B,"현금")-COUNTIFS('MP내역(적극)'!$A:$A,A33,'MP내역(적극)'!$B:$B,"예수금")-COUNTIFS('MP내역(적극)'!$A:$A,A33,'MP내역(적극)'!$B:$B,"예탁금")-COUNTIFS('MP내역(적극)'!$A:$A,A33,'MP내역(적극)'!$B:$B,"합계"))</f>
        <v/>
      </c>
      <c r="R33" s="20" t="str">
        <f>IF(A33="","",IF(COUNTIFS('MP내역(적극)'!A:A,A33,'MP내역(적극)'!G:G,"&gt;"&amp;$F$2,'MP내역(적극)'!D:D,"&lt;&gt;"&amp;$H$2,'MP내역(적극)'!D:D,"&lt;&gt;"&amp;$I$2,'MP내역(적극)'!B:B,"&lt;&gt;현금",'MP내역(적극)'!B:B,"&lt;&gt;합계")=0,"O","X"))</f>
        <v/>
      </c>
      <c r="S33" s="20" t="str">
        <f>IF(A33="","",IF(AND(ABS(I33-SUMIFS('MP내역(적극)'!G:G,'MP내역(적극)'!A:A,A33,'MP내역(적극)'!F:F,"Y"))&lt;0.001,ABS(H33-SUMIFS('MP내역(적극)'!G:G,'MP내역(적극)'!A:A,A33,'MP내역(적극)'!B:B,"&lt;&gt;합계"))&lt;0.001),"O","X"))</f>
        <v/>
      </c>
      <c r="T33" s="20" t="str">
        <f>IF(A33="","",IF(COUNTIFS('MP내역(적극)'!A:A,A33,'MP내역(적극)'!H:H,"X")=0,"O","X"))</f>
        <v/>
      </c>
      <c r="U33" s="19"/>
    </row>
    <row r="34" spans="1:2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 t="str">
        <f t="shared" si="0"/>
        <v/>
      </c>
      <c r="O34" s="20" t="str">
        <f t="shared" si="1"/>
        <v/>
      </c>
      <c r="P34" s="20" t="str">
        <f>IF(A34="","",IFERROR(IF(L34&gt;VLOOKUP(A34,#REF!,10,0),"O","X"),""))</f>
        <v/>
      </c>
      <c r="Q34" s="20" t="str">
        <f>IF(A34="","",COUNTIFS('MP내역(적극)'!$A:$A,A34)-COUNTIFS('MP내역(적극)'!$A:$A,A34,'MP내역(적극)'!$B:$B,"현금")-COUNTIFS('MP내역(적극)'!$A:$A,A34,'MP내역(적극)'!$B:$B,"예수금")-COUNTIFS('MP내역(적극)'!$A:$A,A34,'MP내역(적극)'!$B:$B,"예탁금")-COUNTIFS('MP내역(적극)'!$A:$A,A34,'MP내역(적극)'!$B:$B,"합계"))</f>
        <v/>
      </c>
      <c r="R34" s="20" t="str">
        <f>IF(A34="","",IF(COUNTIFS('MP내역(적극)'!A:A,A34,'MP내역(적극)'!G:G,"&gt;"&amp;$F$2,'MP내역(적극)'!D:D,"&lt;&gt;"&amp;$H$2,'MP내역(적극)'!D:D,"&lt;&gt;"&amp;$I$2,'MP내역(적극)'!B:B,"&lt;&gt;현금",'MP내역(적극)'!B:B,"&lt;&gt;합계")=0,"O","X"))</f>
        <v/>
      </c>
      <c r="S34" s="20" t="str">
        <f>IF(A34="","",IF(AND(ABS(I34-SUMIFS('MP내역(적극)'!G:G,'MP내역(적극)'!A:A,A34,'MP내역(적극)'!F:F,"Y"))&lt;0.001,ABS(H34-SUMIFS('MP내역(적극)'!G:G,'MP내역(적극)'!A:A,A34,'MP내역(적극)'!B:B,"&lt;&gt;합계"))&lt;0.001),"O","X"))</f>
        <v/>
      </c>
      <c r="T34" s="20" t="str">
        <f>IF(A34="","",IF(COUNTIFS('MP내역(적극)'!A:A,A34,'MP내역(적극)'!H:H,"X")=0,"O","X"))</f>
        <v/>
      </c>
      <c r="U34" s="19"/>
    </row>
    <row r="35" spans="1:2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 t="str">
        <f t="shared" si="0"/>
        <v/>
      </c>
      <c r="O35" s="20" t="str">
        <f t="shared" si="1"/>
        <v/>
      </c>
      <c r="P35" s="20" t="str">
        <f>IF(A35="","",IFERROR(IF(L35&gt;VLOOKUP(A35,#REF!,10,0),"O","X"),""))</f>
        <v/>
      </c>
      <c r="Q35" s="20" t="str">
        <f>IF(A35="","",COUNTIFS('MP내역(적극)'!$A:$A,A35)-COUNTIFS('MP내역(적극)'!$A:$A,A35,'MP내역(적극)'!$B:$B,"현금")-COUNTIFS('MP내역(적극)'!$A:$A,A35,'MP내역(적극)'!$B:$B,"예수금")-COUNTIFS('MP내역(적극)'!$A:$A,A35,'MP내역(적극)'!$B:$B,"예탁금")-COUNTIFS('MP내역(적극)'!$A:$A,A35,'MP내역(적극)'!$B:$B,"합계"))</f>
        <v/>
      </c>
      <c r="R35" s="20" t="str">
        <f>IF(A35="","",IF(COUNTIFS('MP내역(적극)'!A:A,A35,'MP내역(적극)'!G:G,"&gt;"&amp;$F$2,'MP내역(적극)'!D:D,"&lt;&gt;"&amp;$H$2,'MP내역(적극)'!D:D,"&lt;&gt;"&amp;$I$2,'MP내역(적극)'!B:B,"&lt;&gt;현금",'MP내역(적극)'!B:B,"&lt;&gt;합계")=0,"O","X"))</f>
        <v/>
      </c>
      <c r="S35" s="20" t="str">
        <f>IF(A35="","",IF(AND(ABS(I35-SUMIFS('MP내역(적극)'!G:G,'MP내역(적극)'!A:A,A35,'MP내역(적극)'!F:F,"Y"))&lt;0.001,ABS(H35-SUMIFS('MP내역(적극)'!G:G,'MP내역(적극)'!A:A,A35,'MP내역(적극)'!B:B,"&lt;&gt;합계"))&lt;0.001),"O","X"))</f>
        <v/>
      </c>
      <c r="T35" s="20" t="str">
        <f>IF(A35="","",IF(COUNTIFS('MP내역(적극)'!A:A,A35,'MP내역(적극)'!H:H,"X")=0,"O","X"))</f>
        <v/>
      </c>
      <c r="U35" s="19"/>
    </row>
    <row r="36" spans="1:2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 t="str">
        <f t="shared" si="0"/>
        <v/>
      </c>
      <c r="O36" s="20" t="str">
        <f t="shared" si="1"/>
        <v/>
      </c>
      <c r="P36" s="20" t="str">
        <f>IF(A36="","",IFERROR(IF(L36&gt;VLOOKUP(A36,#REF!,10,0),"O","X"),""))</f>
        <v/>
      </c>
      <c r="Q36" s="20" t="str">
        <f>IF(A36="","",COUNTIFS('MP내역(적극)'!$A:$A,A36)-COUNTIFS('MP내역(적극)'!$A:$A,A36,'MP내역(적극)'!$B:$B,"현금")-COUNTIFS('MP내역(적극)'!$A:$A,A36,'MP내역(적극)'!$B:$B,"예수금")-COUNTIFS('MP내역(적극)'!$A:$A,A36,'MP내역(적극)'!$B:$B,"예탁금")-COUNTIFS('MP내역(적극)'!$A:$A,A36,'MP내역(적극)'!$B:$B,"합계"))</f>
        <v/>
      </c>
      <c r="R36" s="20" t="str">
        <f>IF(A36="","",IF(COUNTIFS('MP내역(적극)'!A:A,A36,'MP내역(적극)'!G:G,"&gt;"&amp;$F$2,'MP내역(적극)'!D:D,"&lt;&gt;"&amp;$H$2,'MP내역(적극)'!D:D,"&lt;&gt;"&amp;$I$2,'MP내역(적극)'!B:B,"&lt;&gt;현금",'MP내역(적극)'!B:B,"&lt;&gt;합계")=0,"O","X"))</f>
        <v/>
      </c>
      <c r="S36" s="20" t="str">
        <f>IF(A36="","",IF(AND(ABS(I36-SUMIFS('MP내역(적극)'!G:G,'MP내역(적극)'!A:A,A36,'MP내역(적극)'!F:F,"Y"))&lt;0.001,ABS(H36-SUMIFS('MP내역(적극)'!G:G,'MP내역(적극)'!A:A,A36,'MP내역(적극)'!B:B,"&lt;&gt;합계"))&lt;0.001),"O","X"))</f>
        <v/>
      </c>
      <c r="T36" s="20" t="str">
        <f>IF(A36="","",IF(COUNTIFS('MP내역(적극)'!A:A,A36,'MP내역(적극)'!H:H,"X")=0,"O","X"))</f>
        <v/>
      </c>
      <c r="U36" s="19"/>
    </row>
    <row r="37" spans="1:2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 t="str">
        <f t="shared" si="0"/>
        <v/>
      </c>
      <c r="O37" s="20" t="str">
        <f t="shared" si="1"/>
        <v/>
      </c>
      <c r="P37" s="20" t="str">
        <f>IF(A37="","",IFERROR(IF(L37&gt;VLOOKUP(A37,#REF!,10,0),"O","X"),""))</f>
        <v/>
      </c>
      <c r="Q37" s="20" t="str">
        <f>IF(A37="","",COUNTIFS('MP내역(적극)'!$A:$A,A37)-COUNTIFS('MP내역(적극)'!$A:$A,A37,'MP내역(적극)'!$B:$B,"현금")-COUNTIFS('MP내역(적극)'!$A:$A,A37,'MP내역(적극)'!$B:$B,"예수금")-COUNTIFS('MP내역(적극)'!$A:$A,A37,'MP내역(적극)'!$B:$B,"예탁금")-COUNTIFS('MP내역(적극)'!$A:$A,A37,'MP내역(적극)'!$B:$B,"합계"))</f>
        <v/>
      </c>
      <c r="R37" s="20" t="str">
        <f>IF(A37="","",IF(COUNTIFS('MP내역(적극)'!A:A,A37,'MP내역(적극)'!G:G,"&gt;"&amp;$F$2,'MP내역(적극)'!D:D,"&lt;&gt;"&amp;$H$2,'MP내역(적극)'!D:D,"&lt;&gt;"&amp;$I$2,'MP내역(적극)'!B:B,"&lt;&gt;현금",'MP내역(적극)'!B:B,"&lt;&gt;합계")=0,"O","X"))</f>
        <v/>
      </c>
      <c r="S37" s="20" t="str">
        <f>IF(A37="","",IF(AND(ABS(I37-SUMIFS('MP내역(적극)'!G:G,'MP내역(적극)'!A:A,A37,'MP내역(적극)'!F:F,"Y"))&lt;0.001,ABS(H37-SUMIFS('MP내역(적극)'!G:G,'MP내역(적극)'!A:A,A37,'MP내역(적극)'!B:B,"&lt;&gt;합계"))&lt;0.001),"O","X"))</f>
        <v/>
      </c>
      <c r="T37" s="20" t="str">
        <f>IF(A37="","",IF(COUNTIFS('MP내역(적극)'!A:A,A37,'MP내역(적극)'!H:H,"X")=0,"O","X"))</f>
        <v/>
      </c>
      <c r="U37" s="19"/>
    </row>
    <row r="38" spans="1:2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 t="str">
        <f t="shared" si="0"/>
        <v/>
      </c>
      <c r="O38" s="20" t="str">
        <f t="shared" si="1"/>
        <v/>
      </c>
      <c r="P38" s="20" t="str">
        <f>IF(A38="","",IFERROR(IF(L38&gt;VLOOKUP(A38,#REF!,10,0),"O","X"),""))</f>
        <v/>
      </c>
      <c r="Q38" s="20" t="str">
        <f>IF(A38="","",COUNTIFS('MP내역(적극)'!$A:$A,A38)-COUNTIFS('MP내역(적극)'!$A:$A,A38,'MP내역(적극)'!$B:$B,"현금")-COUNTIFS('MP내역(적극)'!$A:$A,A38,'MP내역(적극)'!$B:$B,"예수금")-COUNTIFS('MP내역(적극)'!$A:$A,A38,'MP내역(적극)'!$B:$B,"예탁금")-COUNTIFS('MP내역(적극)'!$A:$A,A38,'MP내역(적극)'!$B:$B,"합계"))</f>
        <v/>
      </c>
      <c r="R38" s="20" t="str">
        <f>IF(A38="","",IF(COUNTIFS('MP내역(적극)'!A:A,A38,'MP내역(적극)'!G:G,"&gt;"&amp;$F$2,'MP내역(적극)'!D:D,"&lt;&gt;"&amp;$H$2,'MP내역(적극)'!D:D,"&lt;&gt;"&amp;$I$2,'MP내역(적극)'!B:B,"&lt;&gt;현금",'MP내역(적극)'!B:B,"&lt;&gt;합계")=0,"O","X"))</f>
        <v/>
      </c>
      <c r="S38" s="20" t="str">
        <f>IF(A38="","",IF(AND(ABS(I38-SUMIFS('MP내역(적극)'!G:G,'MP내역(적극)'!A:A,A38,'MP내역(적극)'!F:F,"Y"))&lt;0.001,ABS(H38-SUMIFS('MP내역(적극)'!G:G,'MP내역(적극)'!A:A,A38,'MP내역(적극)'!B:B,"&lt;&gt;합계"))&lt;0.001),"O","X"))</f>
        <v/>
      </c>
      <c r="T38" s="20" t="str">
        <f>IF(A38="","",IF(COUNTIFS('MP내역(적극)'!A:A,A38,'MP내역(적극)'!H:H,"X")=0,"O","X"))</f>
        <v/>
      </c>
      <c r="U38" s="19"/>
    </row>
    <row r="39" spans="1:2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 t="str">
        <f t="shared" si="0"/>
        <v/>
      </c>
      <c r="O39" s="20" t="str">
        <f t="shared" si="1"/>
        <v/>
      </c>
      <c r="P39" s="20" t="str">
        <f>IF(A39="","",IFERROR(IF(L39&gt;VLOOKUP(A39,#REF!,10,0),"O","X"),""))</f>
        <v/>
      </c>
      <c r="Q39" s="20" t="str">
        <f>IF(A39="","",COUNTIFS('MP내역(적극)'!$A:$A,A39)-COUNTIFS('MP내역(적극)'!$A:$A,A39,'MP내역(적극)'!$B:$B,"현금")-COUNTIFS('MP내역(적극)'!$A:$A,A39,'MP내역(적극)'!$B:$B,"예수금")-COUNTIFS('MP내역(적극)'!$A:$A,A39,'MP내역(적극)'!$B:$B,"예탁금")-COUNTIFS('MP내역(적극)'!$A:$A,A39,'MP내역(적극)'!$B:$B,"합계"))</f>
        <v/>
      </c>
      <c r="R39" s="20" t="str">
        <f>IF(A39="","",IF(COUNTIFS('MP내역(적극)'!A:A,A39,'MP내역(적극)'!G:G,"&gt;"&amp;$F$2,'MP내역(적극)'!D:D,"&lt;&gt;"&amp;$H$2,'MP내역(적극)'!D:D,"&lt;&gt;"&amp;$I$2,'MP내역(적극)'!B:B,"&lt;&gt;현금",'MP내역(적극)'!B:B,"&lt;&gt;합계")=0,"O","X"))</f>
        <v/>
      </c>
      <c r="S39" s="20" t="str">
        <f>IF(A39="","",IF(AND(ABS(I39-SUMIFS('MP내역(적극)'!G:G,'MP내역(적극)'!A:A,A39,'MP내역(적극)'!F:F,"Y"))&lt;0.001,ABS(H39-SUMIFS('MP내역(적극)'!G:G,'MP내역(적극)'!A:A,A39,'MP내역(적극)'!B:B,"&lt;&gt;합계"))&lt;0.001),"O","X"))</f>
        <v/>
      </c>
      <c r="T39" s="20" t="str">
        <f>IF(A39="","",IF(COUNTIFS('MP내역(적극)'!A:A,A39,'MP내역(적극)'!H:H,"X")=0,"O","X"))</f>
        <v/>
      </c>
      <c r="U39" s="19"/>
    </row>
    <row r="40" spans="1:2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 t="str">
        <f t="shared" si="0"/>
        <v/>
      </c>
      <c r="O40" s="20" t="str">
        <f t="shared" si="1"/>
        <v/>
      </c>
      <c r="P40" s="20" t="str">
        <f>IF(A40="","",IFERROR(IF(L40&gt;VLOOKUP(A40,#REF!,10,0),"O","X"),""))</f>
        <v/>
      </c>
      <c r="Q40" s="20" t="str">
        <f>IF(A40="","",COUNTIFS('MP내역(적극)'!$A:$A,A40)-COUNTIFS('MP내역(적극)'!$A:$A,A40,'MP내역(적극)'!$B:$B,"현금")-COUNTIFS('MP내역(적극)'!$A:$A,A40,'MP내역(적극)'!$B:$B,"예수금")-COUNTIFS('MP내역(적극)'!$A:$A,A40,'MP내역(적극)'!$B:$B,"예탁금")-COUNTIFS('MP내역(적극)'!$A:$A,A40,'MP내역(적극)'!$B:$B,"합계"))</f>
        <v/>
      </c>
      <c r="R40" s="20" t="str">
        <f>IF(A40="","",IF(COUNTIFS('MP내역(적극)'!A:A,A40,'MP내역(적극)'!G:G,"&gt;"&amp;$F$2,'MP내역(적극)'!D:D,"&lt;&gt;"&amp;$H$2,'MP내역(적극)'!D:D,"&lt;&gt;"&amp;$I$2,'MP내역(적극)'!B:B,"&lt;&gt;현금",'MP내역(적극)'!B:B,"&lt;&gt;합계")=0,"O","X"))</f>
        <v/>
      </c>
      <c r="S40" s="20" t="str">
        <f>IF(A40="","",IF(AND(ABS(I40-SUMIFS('MP내역(적극)'!G:G,'MP내역(적극)'!A:A,A40,'MP내역(적극)'!F:F,"Y"))&lt;0.001,ABS(H40-SUMIFS('MP내역(적극)'!G:G,'MP내역(적극)'!A:A,A40,'MP내역(적극)'!B:B,"&lt;&gt;합계"))&lt;0.001),"O","X"))</f>
        <v/>
      </c>
      <c r="T40" s="20" t="str">
        <f>IF(A40="","",IF(COUNTIFS('MP내역(적극)'!A:A,A40,'MP내역(적극)'!H:H,"X")=0,"O","X"))</f>
        <v/>
      </c>
      <c r="U40" s="19"/>
    </row>
    <row r="41" spans="1:2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 t="str">
        <f t="shared" si="0"/>
        <v/>
      </c>
      <c r="O41" s="20" t="str">
        <f t="shared" si="1"/>
        <v/>
      </c>
      <c r="P41" s="20" t="str">
        <f>IF(A41="","",IFERROR(IF(L41&gt;VLOOKUP(A41,#REF!,10,0),"O","X"),""))</f>
        <v/>
      </c>
      <c r="Q41" s="20" t="str">
        <f>IF(A41="","",COUNTIFS('MP내역(적극)'!$A:$A,A41)-COUNTIFS('MP내역(적극)'!$A:$A,A41,'MP내역(적극)'!$B:$B,"현금")-COUNTIFS('MP내역(적극)'!$A:$A,A41,'MP내역(적극)'!$B:$B,"예수금")-COUNTIFS('MP내역(적극)'!$A:$A,A41,'MP내역(적극)'!$B:$B,"예탁금")-COUNTIFS('MP내역(적극)'!$A:$A,A41,'MP내역(적극)'!$B:$B,"합계"))</f>
        <v/>
      </c>
      <c r="R41" s="20" t="str">
        <f>IF(A41="","",IF(COUNTIFS('MP내역(적극)'!A:A,A41,'MP내역(적극)'!G:G,"&gt;"&amp;$F$2,'MP내역(적극)'!D:D,"&lt;&gt;"&amp;$H$2,'MP내역(적극)'!D:D,"&lt;&gt;"&amp;$I$2,'MP내역(적극)'!B:B,"&lt;&gt;현금",'MP내역(적극)'!B:B,"&lt;&gt;합계")=0,"O","X"))</f>
        <v/>
      </c>
      <c r="S41" s="20" t="str">
        <f>IF(A41="","",IF(AND(ABS(I41-SUMIFS('MP내역(적극)'!G:G,'MP내역(적극)'!A:A,A41,'MP내역(적극)'!F:F,"Y"))&lt;0.001,ABS(H41-SUMIFS('MP내역(적극)'!G:G,'MP내역(적극)'!A:A,A41,'MP내역(적극)'!B:B,"&lt;&gt;합계"))&lt;0.001),"O","X"))</f>
        <v/>
      </c>
      <c r="T41" s="20" t="str">
        <f>IF(A41="","",IF(COUNTIFS('MP내역(적극)'!A:A,A41,'MP내역(적극)'!H:H,"X")=0,"O","X"))</f>
        <v/>
      </c>
      <c r="U41" s="19"/>
    </row>
    <row r="42" spans="1:2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 t="str">
        <f t="shared" si="0"/>
        <v/>
      </c>
      <c r="O42" s="20" t="str">
        <f t="shared" si="1"/>
        <v/>
      </c>
      <c r="P42" s="20" t="str">
        <f>IF(A42="","",IFERROR(IF(L42&gt;VLOOKUP(A42,#REF!,10,0),"O","X"),""))</f>
        <v/>
      </c>
      <c r="Q42" s="20" t="str">
        <f>IF(A42="","",COUNTIFS('MP내역(적극)'!$A:$A,A42)-COUNTIFS('MP내역(적극)'!$A:$A,A42,'MP내역(적극)'!$B:$B,"현금")-COUNTIFS('MP내역(적극)'!$A:$A,A42,'MP내역(적극)'!$B:$B,"예수금")-COUNTIFS('MP내역(적극)'!$A:$A,A42,'MP내역(적극)'!$B:$B,"예탁금")-COUNTIFS('MP내역(적극)'!$A:$A,A42,'MP내역(적극)'!$B:$B,"합계"))</f>
        <v/>
      </c>
      <c r="R42" s="20" t="str">
        <f>IF(A42="","",IF(COUNTIFS('MP내역(적극)'!A:A,A42,'MP내역(적극)'!G:G,"&gt;"&amp;$F$2,'MP내역(적극)'!D:D,"&lt;&gt;"&amp;$H$2,'MP내역(적극)'!D:D,"&lt;&gt;"&amp;$I$2,'MP내역(적극)'!B:B,"&lt;&gt;현금",'MP내역(적극)'!B:B,"&lt;&gt;합계")=0,"O","X"))</f>
        <v/>
      </c>
      <c r="S42" s="20" t="str">
        <f>IF(A42="","",IF(AND(ABS(I42-SUMIFS('MP내역(적극)'!G:G,'MP내역(적극)'!A:A,A42,'MP내역(적극)'!F:F,"Y"))&lt;0.001,ABS(H42-SUMIFS('MP내역(적극)'!G:G,'MP내역(적극)'!A:A,A42,'MP내역(적극)'!B:B,"&lt;&gt;합계"))&lt;0.001),"O","X"))</f>
        <v/>
      </c>
      <c r="T42" s="20" t="str">
        <f>IF(A42="","",IF(COUNTIFS('MP내역(적극)'!A:A,A42,'MP내역(적극)'!H:H,"X")=0,"O","X"))</f>
        <v/>
      </c>
      <c r="U42" s="19"/>
    </row>
    <row r="43" spans="1:2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 t="str">
        <f t="shared" si="0"/>
        <v/>
      </c>
      <c r="O43" s="20" t="str">
        <f t="shared" si="1"/>
        <v/>
      </c>
      <c r="P43" s="20" t="str">
        <f>IF(A43="","",IFERROR(IF(L43&gt;VLOOKUP(A43,#REF!,10,0),"O","X"),""))</f>
        <v/>
      </c>
      <c r="Q43" s="20" t="str">
        <f>IF(A43="","",COUNTIFS('MP내역(적극)'!$A:$A,A43)-COUNTIFS('MP내역(적극)'!$A:$A,A43,'MP내역(적극)'!$B:$B,"현금")-COUNTIFS('MP내역(적극)'!$A:$A,A43,'MP내역(적극)'!$B:$B,"예수금")-COUNTIFS('MP내역(적극)'!$A:$A,A43,'MP내역(적극)'!$B:$B,"예탁금")-COUNTIFS('MP내역(적극)'!$A:$A,A43,'MP내역(적극)'!$B:$B,"합계"))</f>
        <v/>
      </c>
      <c r="R43" s="20" t="str">
        <f>IF(A43="","",IF(COUNTIFS('MP내역(적극)'!A:A,A43,'MP내역(적극)'!G:G,"&gt;"&amp;$F$2,'MP내역(적극)'!D:D,"&lt;&gt;"&amp;$H$2,'MP내역(적극)'!D:D,"&lt;&gt;"&amp;$I$2,'MP내역(적극)'!B:B,"&lt;&gt;현금",'MP내역(적극)'!B:B,"&lt;&gt;합계")=0,"O","X"))</f>
        <v/>
      </c>
      <c r="S43" s="20" t="str">
        <f>IF(A43="","",IF(AND(ABS(I43-SUMIFS('MP내역(적극)'!G:G,'MP내역(적극)'!A:A,A43,'MP내역(적극)'!F:F,"Y"))&lt;0.001,ABS(H43-SUMIFS('MP내역(적극)'!G:G,'MP내역(적극)'!A:A,A43,'MP내역(적극)'!B:B,"&lt;&gt;합계"))&lt;0.001),"O","X"))</f>
        <v/>
      </c>
      <c r="T43" s="20" t="str">
        <f>IF(A43="","",IF(COUNTIFS('MP내역(적극)'!A:A,A43,'MP내역(적극)'!H:H,"X")=0,"O","X"))</f>
        <v/>
      </c>
      <c r="U43" s="19"/>
    </row>
    <row r="44" spans="1:2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 t="str">
        <f t="shared" si="0"/>
        <v/>
      </c>
      <c r="O44" s="20" t="str">
        <f t="shared" si="1"/>
        <v/>
      </c>
      <c r="P44" s="20" t="str">
        <f>IF(A44="","",IFERROR(IF(L44&gt;VLOOKUP(A44,#REF!,10,0),"O","X"),""))</f>
        <v/>
      </c>
      <c r="Q44" s="20" t="str">
        <f>IF(A44="","",COUNTIFS('MP내역(적극)'!$A:$A,A44)-COUNTIFS('MP내역(적극)'!$A:$A,A44,'MP내역(적극)'!$B:$B,"현금")-COUNTIFS('MP내역(적극)'!$A:$A,A44,'MP내역(적극)'!$B:$B,"예수금")-COUNTIFS('MP내역(적극)'!$A:$A,A44,'MP내역(적극)'!$B:$B,"예탁금")-COUNTIFS('MP내역(적극)'!$A:$A,A44,'MP내역(적극)'!$B:$B,"합계"))</f>
        <v/>
      </c>
      <c r="R44" s="20" t="str">
        <f>IF(A44="","",IF(COUNTIFS('MP내역(적극)'!A:A,A44,'MP내역(적극)'!G:G,"&gt;"&amp;$F$2,'MP내역(적극)'!D:D,"&lt;&gt;"&amp;$H$2,'MP내역(적극)'!D:D,"&lt;&gt;"&amp;$I$2,'MP내역(적극)'!B:B,"&lt;&gt;현금",'MP내역(적극)'!B:B,"&lt;&gt;합계")=0,"O","X"))</f>
        <v/>
      </c>
      <c r="S44" s="20" t="str">
        <f>IF(A44="","",IF(AND(ABS(I44-SUMIFS('MP내역(적극)'!G:G,'MP내역(적극)'!A:A,A44,'MP내역(적극)'!F:F,"Y"))&lt;0.001,ABS(H44-SUMIFS('MP내역(적극)'!G:G,'MP내역(적극)'!A:A,A44,'MP내역(적극)'!B:B,"&lt;&gt;합계"))&lt;0.001),"O","X"))</f>
        <v/>
      </c>
      <c r="T44" s="20" t="str">
        <f>IF(A44="","",IF(COUNTIFS('MP내역(적극)'!A:A,A44,'MP내역(적극)'!H:H,"X")=0,"O","X"))</f>
        <v/>
      </c>
      <c r="U44" s="19"/>
    </row>
    <row r="45" spans="1:2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 t="str">
        <f t="shared" si="0"/>
        <v/>
      </c>
      <c r="O45" s="20" t="str">
        <f t="shared" si="1"/>
        <v/>
      </c>
      <c r="P45" s="20" t="str">
        <f>IF(A45="","",IFERROR(IF(L45&gt;VLOOKUP(A45,#REF!,10,0),"O","X"),""))</f>
        <v/>
      </c>
      <c r="Q45" s="20" t="str">
        <f>IF(A45="","",COUNTIFS('MP내역(적극)'!$A:$A,A45)-COUNTIFS('MP내역(적극)'!$A:$A,A45,'MP내역(적극)'!$B:$B,"현금")-COUNTIFS('MP내역(적극)'!$A:$A,A45,'MP내역(적극)'!$B:$B,"예수금")-COUNTIFS('MP내역(적극)'!$A:$A,A45,'MP내역(적극)'!$B:$B,"예탁금")-COUNTIFS('MP내역(적극)'!$A:$A,A45,'MP내역(적극)'!$B:$B,"합계"))</f>
        <v/>
      </c>
      <c r="R45" s="20" t="str">
        <f>IF(A45="","",IF(COUNTIFS('MP내역(적극)'!A:A,A45,'MP내역(적극)'!G:G,"&gt;"&amp;$F$2,'MP내역(적극)'!D:D,"&lt;&gt;"&amp;$H$2,'MP내역(적극)'!D:D,"&lt;&gt;"&amp;$I$2,'MP내역(적극)'!B:B,"&lt;&gt;현금",'MP내역(적극)'!B:B,"&lt;&gt;합계")=0,"O","X"))</f>
        <v/>
      </c>
      <c r="S45" s="20" t="str">
        <f>IF(A45="","",IF(AND(ABS(I45-SUMIFS('MP내역(적극)'!G:G,'MP내역(적극)'!A:A,A45,'MP내역(적극)'!F:F,"Y"))&lt;0.001,ABS(H45-SUMIFS('MP내역(적극)'!G:G,'MP내역(적극)'!A:A,A45,'MP내역(적극)'!B:B,"&lt;&gt;합계"))&lt;0.001),"O","X"))</f>
        <v/>
      </c>
      <c r="T45" s="20" t="str">
        <f>IF(A45="","",IF(COUNTIFS('MP내역(적극)'!A:A,A45,'MP내역(적극)'!H:H,"X")=0,"O","X"))</f>
        <v/>
      </c>
      <c r="U45" s="19"/>
    </row>
    <row r="46" spans="1:2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0" t="str">
        <f t="shared" si="0"/>
        <v/>
      </c>
      <c r="O46" s="20" t="str">
        <f t="shared" si="1"/>
        <v/>
      </c>
      <c r="P46" s="20" t="str">
        <f>IF(A46="","",IFERROR(IF(L46&gt;VLOOKUP(A46,#REF!,10,0),"O","X"),""))</f>
        <v/>
      </c>
      <c r="Q46" s="20" t="str">
        <f>IF(A46="","",COUNTIFS('MP내역(적극)'!$A:$A,A46)-COUNTIFS('MP내역(적극)'!$A:$A,A46,'MP내역(적극)'!$B:$B,"현금")-COUNTIFS('MP내역(적극)'!$A:$A,A46,'MP내역(적극)'!$B:$B,"예수금")-COUNTIFS('MP내역(적극)'!$A:$A,A46,'MP내역(적극)'!$B:$B,"예탁금")-COUNTIFS('MP내역(적극)'!$A:$A,A46,'MP내역(적극)'!$B:$B,"합계"))</f>
        <v/>
      </c>
      <c r="R46" s="20" t="str">
        <f>IF(A46="","",IF(COUNTIFS('MP내역(적극)'!A:A,A46,'MP내역(적극)'!G:G,"&gt;"&amp;$F$2,'MP내역(적극)'!D:D,"&lt;&gt;"&amp;$H$2,'MP내역(적극)'!D:D,"&lt;&gt;"&amp;$I$2,'MP내역(적극)'!B:B,"&lt;&gt;현금",'MP내역(적극)'!B:B,"&lt;&gt;합계")=0,"O","X"))</f>
        <v/>
      </c>
      <c r="S46" s="20" t="str">
        <f>IF(A46="","",IF(AND(ABS(I46-SUMIFS('MP내역(적극)'!G:G,'MP내역(적극)'!A:A,A46,'MP내역(적극)'!F:F,"Y"))&lt;0.001,ABS(H46-SUMIFS('MP내역(적극)'!G:G,'MP내역(적극)'!A:A,A46,'MP내역(적극)'!B:B,"&lt;&gt;합계"))&lt;0.001),"O","X"))</f>
        <v/>
      </c>
      <c r="T46" s="20" t="str">
        <f>IF(A46="","",IF(COUNTIFS('MP내역(적극)'!A:A,A46,'MP내역(적극)'!H:H,"X")=0,"O","X"))</f>
        <v/>
      </c>
      <c r="U46" s="19"/>
    </row>
    <row r="47" spans="1:2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 t="str">
        <f t="shared" si="0"/>
        <v/>
      </c>
      <c r="O47" s="20" t="str">
        <f t="shared" si="1"/>
        <v/>
      </c>
      <c r="P47" s="20" t="str">
        <f>IF(A47="","",IFERROR(IF(L47&gt;VLOOKUP(A47,#REF!,10,0),"O","X"),""))</f>
        <v/>
      </c>
      <c r="Q47" s="20" t="str">
        <f>IF(A47="","",COUNTIFS('MP내역(적극)'!$A:$A,A47)-COUNTIFS('MP내역(적극)'!$A:$A,A47,'MP내역(적극)'!$B:$B,"현금")-COUNTIFS('MP내역(적극)'!$A:$A,A47,'MP내역(적극)'!$B:$B,"예수금")-COUNTIFS('MP내역(적극)'!$A:$A,A47,'MP내역(적극)'!$B:$B,"예탁금")-COUNTIFS('MP내역(적극)'!$A:$A,A47,'MP내역(적극)'!$B:$B,"합계"))</f>
        <v/>
      </c>
      <c r="R47" s="20" t="str">
        <f>IF(A47="","",IF(COUNTIFS('MP내역(적극)'!A:A,A47,'MP내역(적극)'!G:G,"&gt;"&amp;$F$2,'MP내역(적극)'!D:D,"&lt;&gt;"&amp;$H$2,'MP내역(적극)'!D:D,"&lt;&gt;"&amp;$I$2,'MP내역(적극)'!B:B,"&lt;&gt;현금",'MP내역(적극)'!B:B,"&lt;&gt;합계")=0,"O","X"))</f>
        <v/>
      </c>
      <c r="S47" s="20" t="str">
        <f>IF(A47="","",IF(AND(ABS(I47-SUMIFS('MP내역(적극)'!G:G,'MP내역(적극)'!A:A,A47,'MP내역(적극)'!F:F,"Y"))&lt;0.001,ABS(H47-SUMIFS('MP내역(적극)'!G:G,'MP내역(적극)'!A:A,A47,'MP내역(적극)'!B:B,"&lt;&gt;합계"))&lt;0.001),"O","X"))</f>
        <v/>
      </c>
      <c r="T47" s="20" t="str">
        <f>IF(A47="","",IF(COUNTIFS('MP내역(적극)'!A:A,A47,'MP내역(적극)'!H:H,"X")=0,"O","X"))</f>
        <v/>
      </c>
      <c r="U47" s="19"/>
    </row>
    <row r="48" spans="1:2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 t="str">
        <f t="shared" si="0"/>
        <v/>
      </c>
      <c r="O48" s="20" t="str">
        <f t="shared" si="1"/>
        <v/>
      </c>
      <c r="P48" s="20" t="str">
        <f>IF(A48="","",IFERROR(IF(L48&gt;VLOOKUP(A48,#REF!,10,0),"O","X"),""))</f>
        <v/>
      </c>
      <c r="Q48" s="20" t="str">
        <f>IF(A48="","",COUNTIFS('MP내역(적극)'!$A:$A,A48)-COUNTIFS('MP내역(적극)'!$A:$A,A48,'MP내역(적극)'!$B:$B,"현금")-COUNTIFS('MP내역(적극)'!$A:$A,A48,'MP내역(적극)'!$B:$B,"예수금")-COUNTIFS('MP내역(적극)'!$A:$A,A48,'MP내역(적극)'!$B:$B,"예탁금")-COUNTIFS('MP내역(적극)'!$A:$A,A48,'MP내역(적극)'!$B:$B,"합계"))</f>
        <v/>
      </c>
      <c r="R48" s="20" t="str">
        <f>IF(A48="","",IF(COUNTIFS('MP내역(적극)'!A:A,A48,'MP내역(적극)'!G:G,"&gt;"&amp;$F$2,'MP내역(적극)'!D:D,"&lt;&gt;"&amp;$H$2,'MP내역(적극)'!D:D,"&lt;&gt;"&amp;$I$2,'MP내역(적극)'!B:B,"&lt;&gt;현금",'MP내역(적극)'!B:B,"&lt;&gt;합계")=0,"O","X"))</f>
        <v/>
      </c>
      <c r="S48" s="20" t="str">
        <f>IF(A48="","",IF(AND(ABS(I48-SUMIFS('MP내역(적극)'!G:G,'MP내역(적극)'!A:A,A48,'MP내역(적극)'!F:F,"Y"))&lt;0.001,ABS(H48-SUMIFS('MP내역(적극)'!G:G,'MP내역(적극)'!A:A,A48,'MP내역(적극)'!B:B,"&lt;&gt;합계"))&lt;0.001),"O","X"))</f>
        <v/>
      </c>
      <c r="T48" s="20" t="str">
        <f>IF(A48="","",IF(COUNTIFS('MP내역(적극)'!A:A,A48,'MP내역(적극)'!H:H,"X")=0,"O","X"))</f>
        <v/>
      </c>
      <c r="U48" s="19"/>
    </row>
    <row r="49" spans="1:2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 t="str">
        <f t="shared" si="0"/>
        <v/>
      </c>
      <c r="O49" s="20" t="str">
        <f t="shared" si="1"/>
        <v/>
      </c>
      <c r="P49" s="20" t="str">
        <f>IF(A49="","",IFERROR(IF(L49&gt;VLOOKUP(A49,#REF!,10,0),"O","X"),""))</f>
        <v/>
      </c>
      <c r="Q49" s="20" t="str">
        <f>IF(A49="","",COUNTIFS('MP내역(적극)'!$A:$A,A49)-COUNTIFS('MP내역(적극)'!$A:$A,A49,'MP내역(적극)'!$B:$B,"현금")-COUNTIFS('MP내역(적극)'!$A:$A,A49,'MP내역(적극)'!$B:$B,"예수금")-COUNTIFS('MP내역(적극)'!$A:$A,A49,'MP내역(적극)'!$B:$B,"예탁금")-COUNTIFS('MP내역(적극)'!$A:$A,A49,'MP내역(적극)'!$B:$B,"합계"))</f>
        <v/>
      </c>
      <c r="R49" s="20" t="str">
        <f>IF(A49="","",IF(COUNTIFS('MP내역(적극)'!A:A,A49,'MP내역(적극)'!G:G,"&gt;"&amp;$F$2,'MP내역(적극)'!D:D,"&lt;&gt;"&amp;$H$2,'MP내역(적극)'!D:D,"&lt;&gt;"&amp;$I$2,'MP내역(적극)'!B:B,"&lt;&gt;현금",'MP내역(적극)'!B:B,"&lt;&gt;합계")=0,"O","X"))</f>
        <v/>
      </c>
      <c r="S49" s="20" t="str">
        <f>IF(A49="","",IF(AND(ABS(I49-SUMIFS('MP내역(적극)'!G:G,'MP내역(적극)'!A:A,A49,'MP내역(적극)'!F:F,"Y"))&lt;0.001,ABS(H49-SUMIFS('MP내역(적극)'!G:G,'MP내역(적극)'!A:A,A49,'MP내역(적극)'!B:B,"&lt;&gt;합계"))&lt;0.001),"O","X"))</f>
        <v/>
      </c>
      <c r="T49" s="20" t="str">
        <f>IF(A49="","",IF(COUNTIFS('MP내역(적극)'!A:A,A49,'MP내역(적극)'!H:H,"X")=0,"O","X"))</f>
        <v/>
      </c>
      <c r="U49" s="19"/>
    </row>
    <row r="50" spans="1:2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 t="str">
        <f t="shared" si="0"/>
        <v/>
      </c>
      <c r="O50" s="20" t="str">
        <f t="shared" si="1"/>
        <v/>
      </c>
      <c r="P50" s="20" t="str">
        <f>IF(A50="","",IFERROR(IF(L50&gt;VLOOKUP(A50,#REF!,10,0),"O","X"),""))</f>
        <v/>
      </c>
      <c r="Q50" s="20" t="str">
        <f>IF(A50="","",COUNTIFS('MP내역(적극)'!$A:$A,A50)-COUNTIFS('MP내역(적극)'!$A:$A,A50,'MP내역(적극)'!$B:$B,"현금")-COUNTIFS('MP내역(적극)'!$A:$A,A50,'MP내역(적극)'!$B:$B,"예수금")-COUNTIFS('MP내역(적극)'!$A:$A,A50,'MP내역(적극)'!$B:$B,"예탁금")-COUNTIFS('MP내역(적극)'!$A:$A,A50,'MP내역(적극)'!$B:$B,"합계"))</f>
        <v/>
      </c>
      <c r="R50" s="20" t="str">
        <f>IF(A50="","",IF(COUNTIFS('MP내역(적극)'!A:A,A50,'MP내역(적극)'!G:G,"&gt;"&amp;$F$2,'MP내역(적극)'!D:D,"&lt;&gt;"&amp;$H$2,'MP내역(적극)'!D:D,"&lt;&gt;"&amp;$I$2,'MP내역(적극)'!B:B,"&lt;&gt;현금",'MP내역(적극)'!B:B,"&lt;&gt;합계")=0,"O","X"))</f>
        <v/>
      </c>
      <c r="S50" s="20" t="str">
        <f>IF(A50="","",IF(AND(ABS(I50-SUMIFS('MP내역(적극)'!G:G,'MP내역(적극)'!A:A,A50,'MP내역(적극)'!F:F,"Y"))&lt;0.001,ABS(H50-SUMIFS('MP내역(적극)'!G:G,'MP내역(적극)'!A:A,A50,'MP내역(적극)'!B:B,"&lt;&gt;합계"))&lt;0.001),"O","X"))</f>
        <v/>
      </c>
      <c r="T50" s="20" t="str">
        <f>IF(A50="","",IF(COUNTIFS('MP내역(적극)'!A:A,A50,'MP내역(적극)'!H:H,"X")=0,"O","X"))</f>
        <v/>
      </c>
      <c r="U50" s="19"/>
    </row>
    <row r="51" spans="1:2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 t="str">
        <f t="shared" si="0"/>
        <v/>
      </c>
      <c r="O51" s="20" t="str">
        <f t="shared" si="1"/>
        <v/>
      </c>
      <c r="P51" s="20" t="str">
        <f>IF(A51="","",IFERROR(IF(L51&gt;VLOOKUP(A51,#REF!,10,0),"O","X"),""))</f>
        <v/>
      </c>
      <c r="Q51" s="20" t="str">
        <f>IF(A51="","",COUNTIFS('MP내역(적극)'!$A:$A,A51)-COUNTIFS('MP내역(적극)'!$A:$A,A51,'MP내역(적극)'!$B:$B,"현금")-COUNTIFS('MP내역(적극)'!$A:$A,A51,'MP내역(적극)'!$B:$B,"예수금")-COUNTIFS('MP내역(적극)'!$A:$A,A51,'MP내역(적극)'!$B:$B,"예탁금")-COUNTIFS('MP내역(적극)'!$A:$A,A51,'MP내역(적극)'!$B:$B,"합계"))</f>
        <v/>
      </c>
      <c r="R51" s="20" t="str">
        <f>IF(A51="","",IF(COUNTIFS('MP내역(적극)'!A:A,A51,'MP내역(적극)'!G:G,"&gt;"&amp;$F$2,'MP내역(적극)'!D:D,"&lt;&gt;"&amp;$H$2,'MP내역(적극)'!D:D,"&lt;&gt;"&amp;$I$2,'MP내역(적극)'!B:B,"&lt;&gt;현금",'MP내역(적극)'!B:B,"&lt;&gt;합계")=0,"O","X"))</f>
        <v/>
      </c>
      <c r="S51" s="20" t="str">
        <f>IF(A51="","",IF(AND(ABS(I51-SUMIFS('MP내역(적극)'!G:G,'MP내역(적극)'!A:A,A51,'MP내역(적극)'!F:F,"Y"))&lt;0.001,ABS(H51-SUMIFS('MP내역(적극)'!G:G,'MP내역(적극)'!A:A,A51,'MP내역(적극)'!B:B,"&lt;&gt;합계"))&lt;0.001),"O","X"))</f>
        <v/>
      </c>
      <c r="T51" s="20" t="str">
        <f>IF(A51="","",IF(COUNTIFS('MP내역(적극)'!A:A,A51,'MP내역(적극)'!H:H,"X")=0,"O","X"))</f>
        <v/>
      </c>
      <c r="U51" s="19"/>
    </row>
    <row r="52" spans="1:2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 t="str">
        <f t="shared" si="0"/>
        <v/>
      </c>
      <c r="O52" s="20" t="str">
        <f t="shared" si="1"/>
        <v/>
      </c>
      <c r="P52" s="20" t="str">
        <f>IF(A52="","",IFERROR(IF(L52&gt;VLOOKUP(A52,#REF!,10,0),"O","X"),""))</f>
        <v/>
      </c>
      <c r="Q52" s="20" t="str">
        <f>IF(A52="","",COUNTIFS('MP내역(적극)'!$A:$A,A52)-COUNTIFS('MP내역(적극)'!$A:$A,A52,'MP내역(적극)'!$B:$B,"현금")-COUNTIFS('MP내역(적극)'!$A:$A,A52,'MP내역(적극)'!$B:$B,"예수금")-COUNTIFS('MP내역(적극)'!$A:$A,A52,'MP내역(적극)'!$B:$B,"예탁금")-COUNTIFS('MP내역(적극)'!$A:$A,A52,'MP내역(적극)'!$B:$B,"합계"))</f>
        <v/>
      </c>
      <c r="R52" s="20" t="str">
        <f>IF(A52="","",IF(COUNTIFS('MP내역(적극)'!A:A,A52,'MP내역(적극)'!G:G,"&gt;"&amp;$F$2,'MP내역(적극)'!D:D,"&lt;&gt;"&amp;$H$2,'MP내역(적극)'!D:D,"&lt;&gt;"&amp;$I$2,'MP내역(적극)'!B:B,"&lt;&gt;현금",'MP내역(적극)'!B:B,"&lt;&gt;합계")=0,"O","X"))</f>
        <v/>
      </c>
      <c r="S52" s="20" t="str">
        <f>IF(A52="","",IF(AND(ABS(I52-SUMIFS('MP내역(적극)'!G:G,'MP내역(적극)'!A:A,A52,'MP내역(적극)'!F:F,"Y"))&lt;0.001,ABS(H52-SUMIFS('MP내역(적극)'!G:G,'MP내역(적극)'!A:A,A52,'MP내역(적극)'!B:B,"&lt;&gt;합계"))&lt;0.001),"O","X"))</f>
        <v/>
      </c>
      <c r="T52" s="20" t="str">
        <f>IF(A52="","",IF(COUNTIFS('MP내역(적극)'!A:A,A52,'MP내역(적극)'!H:H,"X")=0,"O","X"))</f>
        <v/>
      </c>
      <c r="U52" s="19"/>
    </row>
    <row r="53" spans="1:2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 t="str">
        <f t="shared" si="0"/>
        <v/>
      </c>
      <c r="O53" s="20" t="str">
        <f t="shared" si="1"/>
        <v/>
      </c>
      <c r="P53" s="20" t="str">
        <f>IF(A53="","",IFERROR(IF(L53&gt;VLOOKUP(A53,#REF!,10,0),"O","X"),""))</f>
        <v/>
      </c>
      <c r="Q53" s="20" t="str">
        <f>IF(A53="","",COUNTIFS('MP내역(적극)'!$A:$A,A53)-COUNTIFS('MP내역(적극)'!$A:$A,A53,'MP내역(적극)'!$B:$B,"현금")-COUNTIFS('MP내역(적극)'!$A:$A,A53,'MP내역(적극)'!$B:$B,"예수금")-COUNTIFS('MP내역(적극)'!$A:$A,A53,'MP내역(적극)'!$B:$B,"예탁금")-COUNTIFS('MP내역(적극)'!$A:$A,A53,'MP내역(적극)'!$B:$B,"합계"))</f>
        <v/>
      </c>
      <c r="R53" s="20" t="str">
        <f>IF(A53="","",IF(COUNTIFS('MP내역(적극)'!A:A,A53,'MP내역(적극)'!G:G,"&gt;"&amp;$F$2,'MP내역(적극)'!D:D,"&lt;&gt;"&amp;$H$2,'MP내역(적극)'!D:D,"&lt;&gt;"&amp;$I$2,'MP내역(적극)'!B:B,"&lt;&gt;현금",'MP내역(적극)'!B:B,"&lt;&gt;합계")=0,"O","X"))</f>
        <v/>
      </c>
      <c r="S53" s="20" t="str">
        <f>IF(A53="","",IF(AND(ABS(I53-SUMIFS('MP내역(적극)'!G:G,'MP내역(적극)'!A:A,A53,'MP내역(적극)'!F:F,"Y"))&lt;0.001,ABS(H53-SUMIFS('MP내역(적극)'!G:G,'MP내역(적극)'!A:A,A53,'MP내역(적극)'!B:B,"&lt;&gt;합계"))&lt;0.001),"O","X"))</f>
        <v/>
      </c>
      <c r="T53" s="20" t="str">
        <f>IF(A53="","",IF(COUNTIFS('MP내역(적극)'!A:A,A53,'MP내역(적극)'!H:H,"X")=0,"O","X"))</f>
        <v/>
      </c>
      <c r="U53" s="19"/>
    </row>
    <row r="54" spans="1:2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 t="str">
        <f t="shared" si="0"/>
        <v/>
      </c>
      <c r="O54" s="20" t="str">
        <f t="shared" si="1"/>
        <v/>
      </c>
      <c r="P54" s="20" t="str">
        <f>IF(A54="","",IFERROR(IF(L54&gt;VLOOKUP(A54,#REF!,10,0),"O","X"),""))</f>
        <v/>
      </c>
      <c r="Q54" s="20" t="str">
        <f>IF(A54="","",COUNTIFS('MP내역(적극)'!$A:$A,A54)-COUNTIFS('MP내역(적극)'!$A:$A,A54,'MP내역(적극)'!$B:$B,"현금")-COUNTIFS('MP내역(적극)'!$A:$A,A54,'MP내역(적극)'!$B:$B,"예수금")-COUNTIFS('MP내역(적극)'!$A:$A,A54,'MP내역(적극)'!$B:$B,"예탁금")-COUNTIFS('MP내역(적극)'!$A:$A,A54,'MP내역(적극)'!$B:$B,"합계"))</f>
        <v/>
      </c>
      <c r="R54" s="20" t="str">
        <f>IF(A54="","",IF(COUNTIFS('MP내역(적극)'!A:A,A54,'MP내역(적극)'!G:G,"&gt;"&amp;$F$2,'MP내역(적극)'!D:D,"&lt;&gt;"&amp;$H$2,'MP내역(적극)'!D:D,"&lt;&gt;"&amp;$I$2,'MP내역(적극)'!B:B,"&lt;&gt;현금",'MP내역(적극)'!B:B,"&lt;&gt;합계")=0,"O","X"))</f>
        <v/>
      </c>
      <c r="S54" s="20" t="str">
        <f>IF(A54="","",IF(AND(ABS(I54-SUMIFS('MP내역(적극)'!G:G,'MP내역(적극)'!A:A,A54,'MP내역(적극)'!F:F,"Y"))&lt;0.001,ABS(H54-SUMIFS('MP내역(적극)'!G:G,'MP내역(적극)'!A:A,A54,'MP내역(적극)'!B:B,"&lt;&gt;합계"))&lt;0.001),"O","X"))</f>
        <v/>
      </c>
      <c r="T54" s="20" t="str">
        <f>IF(A54="","",IF(COUNTIFS('MP내역(적극)'!A:A,A54,'MP내역(적극)'!H:H,"X")=0,"O","X"))</f>
        <v/>
      </c>
      <c r="U54" s="19"/>
    </row>
    <row r="55" spans="1:2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 t="str">
        <f t="shared" si="0"/>
        <v/>
      </c>
      <c r="O55" s="20" t="str">
        <f t="shared" si="1"/>
        <v/>
      </c>
      <c r="P55" s="20" t="str">
        <f>IF(A55="","",IFERROR(IF(L55&gt;VLOOKUP(A55,#REF!,10,0),"O","X"),""))</f>
        <v/>
      </c>
      <c r="Q55" s="20" t="str">
        <f>IF(A55="","",COUNTIFS('MP내역(적극)'!$A:$A,A55)-COUNTIFS('MP내역(적극)'!$A:$A,A55,'MP내역(적극)'!$B:$B,"현금")-COUNTIFS('MP내역(적극)'!$A:$A,A55,'MP내역(적극)'!$B:$B,"예수금")-COUNTIFS('MP내역(적극)'!$A:$A,A55,'MP내역(적극)'!$B:$B,"예탁금")-COUNTIFS('MP내역(적극)'!$A:$A,A55,'MP내역(적극)'!$B:$B,"합계"))</f>
        <v/>
      </c>
      <c r="R55" s="20" t="str">
        <f>IF(A55="","",IF(COUNTIFS('MP내역(적극)'!A:A,A55,'MP내역(적극)'!G:G,"&gt;"&amp;$F$2,'MP내역(적극)'!D:D,"&lt;&gt;"&amp;$H$2,'MP내역(적극)'!D:D,"&lt;&gt;"&amp;$I$2,'MP내역(적극)'!B:B,"&lt;&gt;현금",'MP내역(적극)'!B:B,"&lt;&gt;합계")=0,"O","X"))</f>
        <v/>
      </c>
      <c r="S55" s="20" t="str">
        <f>IF(A55="","",IF(AND(ABS(I55-SUMIFS('MP내역(적극)'!G:G,'MP내역(적극)'!A:A,A55,'MP내역(적극)'!F:F,"Y"))&lt;0.001,ABS(H55-SUMIFS('MP내역(적극)'!G:G,'MP내역(적극)'!A:A,A55,'MP내역(적극)'!B:B,"&lt;&gt;합계"))&lt;0.001),"O","X"))</f>
        <v/>
      </c>
      <c r="T55" s="20" t="str">
        <f>IF(A55="","",IF(COUNTIFS('MP내역(적극)'!A:A,A55,'MP내역(적극)'!H:H,"X")=0,"O","X"))</f>
        <v/>
      </c>
      <c r="U55" s="19"/>
    </row>
    <row r="56" spans="1:2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0" t="str">
        <f t="shared" si="0"/>
        <v/>
      </c>
      <c r="O56" s="20" t="str">
        <f t="shared" si="1"/>
        <v/>
      </c>
      <c r="P56" s="20" t="str">
        <f>IF(A56="","",IFERROR(IF(L56&gt;VLOOKUP(A56,#REF!,10,0),"O","X"),""))</f>
        <v/>
      </c>
      <c r="Q56" s="20" t="str">
        <f>IF(A56="","",COUNTIFS('MP내역(적극)'!$A:$A,A56)-COUNTIFS('MP내역(적극)'!$A:$A,A56,'MP내역(적극)'!$B:$B,"현금")-COUNTIFS('MP내역(적극)'!$A:$A,A56,'MP내역(적극)'!$B:$B,"예수금")-COUNTIFS('MP내역(적극)'!$A:$A,A56,'MP내역(적극)'!$B:$B,"예탁금")-COUNTIFS('MP내역(적극)'!$A:$A,A56,'MP내역(적극)'!$B:$B,"합계"))</f>
        <v/>
      </c>
      <c r="R56" s="20" t="str">
        <f>IF(A56="","",IF(COUNTIFS('MP내역(적극)'!A:A,A56,'MP내역(적극)'!G:G,"&gt;"&amp;$F$2,'MP내역(적극)'!D:D,"&lt;&gt;"&amp;$H$2,'MP내역(적극)'!D:D,"&lt;&gt;"&amp;$I$2,'MP내역(적극)'!B:B,"&lt;&gt;현금",'MP내역(적극)'!B:B,"&lt;&gt;합계")=0,"O","X"))</f>
        <v/>
      </c>
      <c r="S56" s="20" t="str">
        <f>IF(A56="","",IF(AND(ABS(I56-SUMIFS('MP내역(적극)'!G:G,'MP내역(적극)'!A:A,A56,'MP내역(적극)'!F:F,"Y"))&lt;0.001,ABS(H56-SUMIFS('MP내역(적극)'!G:G,'MP내역(적극)'!A:A,A56,'MP내역(적극)'!B:B,"&lt;&gt;합계"))&lt;0.001),"O","X"))</f>
        <v/>
      </c>
      <c r="T56" s="20" t="str">
        <f>IF(A56="","",IF(COUNTIFS('MP내역(적극)'!A:A,A56,'MP내역(적극)'!H:H,"X")=0,"O","X"))</f>
        <v/>
      </c>
      <c r="U56" s="19"/>
    </row>
    <row r="57" spans="1:2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 t="str">
        <f t="shared" si="0"/>
        <v/>
      </c>
      <c r="O57" s="20" t="str">
        <f t="shared" si="1"/>
        <v/>
      </c>
      <c r="P57" s="20" t="str">
        <f>IF(A57="","",IFERROR(IF(L57&gt;VLOOKUP(A57,#REF!,10,0),"O","X"),""))</f>
        <v/>
      </c>
      <c r="Q57" s="20" t="str">
        <f>IF(A57="","",COUNTIFS('MP내역(적극)'!$A:$A,A57)-COUNTIFS('MP내역(적극)'!$A:$A,A57,'MP내역(적극)'!$B:$B,"현금")-COUNTIFS('MP내역(적극)'!$A:$A,A57,'MP내역(적극)'!$B:$B,"예수금")-COUNTIFS('MP내역(적극)'!$A:$A,A57,'MP내역(적극)'!$B:$B,"예탁금")-COUNTIFS('MP내역(적극)'!$A:$A,A57,'MP내역(적극)'!$B:$B,"합계"))</f>
        <v/>
      </c>
      <c r="R57" s="20" t="str">
        <f>IF(A57="","",IF(COUNTIFS('MP내역(적극)'!A:A,A57,'MP내역(적극)'!G:G,"&gt;"&amp;$F$2,'MP내역(적극)'!D:D,"&lt;&gt;"&amp;$H$2,'MP내역(적극)'!D:D,"&lt;&gt;"&amp;$I$2,'MP내역(적극)'!B:B,"&lt;&gt;현금",'MP내역(적극)'!B:B,"&lt;&gt;합계")=0,"O","X"))</f>
        <v/>
      </c>
      <c r="S57" s="20" t="str">
        <f>IF(A57="","",IF(AND(ABS(I57-SUMIFS('MP내역(적극)'!G:G,'MP내역(적극)'!A:A,A57,'MP내역(적극)'!F:F,"Y"))&lt;0.001,ABS(H57-SUMIFS('MP내역(적극)'!G:G,'MP내역(적극)'!A:A,A57,'MP내역(적극)'!B:B,"&lt;&gt;합계"))&lt;0.001),"O","X"))</f>
        <v/>
      </c>
      <c r="T57" s="20" t="str">
        <f>IF(A57="","",IF(COUNTIFS('MP내역(적극)'!A:A,A57,'MP내역(적극)'!H:H,"X")=0,"O","X"))</f>
        <v/>
      </c>
      <c r="U57" s="19"/>
    </row>
    <row r="58" spans="1:2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0" t="str">
        <f t="shared" si="0"/>
        <v/>
      </c>
      <c r="O58" s="20" t="str">
        <f t="shared" si="1"/>
        <v/>
      </c>
      <c r="P58" s="20" t="str">
        <f>IF(A58="","",IFERROR(IF(L58&gt;VLOOKUP(A58,#REF!,10,0),"O","X"),""))</f>
        <v/>
      </c>
      <c r="Q58" s="20" t="str">
        <f>IF(A58="","",COUNTIFS('MP내역(적극)'!$A:$A,A58)-COUNTIFS('MP내역(적극)'!$A:$A,A58,'MP내역(적극)'!$B:$B,"현금")-COUNTIFS('MP내역(적극)'!$A:$A,A58,'MP내역(적극)'!$B:$B,"예수금")-COUNTIFS('MP내역(적극)'!$A:$A,A58,'MP내역(적극)'!$B:$B,"예탁금")-COUNTIFS('MP내역(적극)'!$A:$A,A58,'MP내역(적극)'!$B:$B,"합계"))</f>
        <v/>
      </c>
      <c r="R58" s="20" t="str">
        <f>IF(A58="","",IF(COUNTIFS('MP내역(적극)'!A:A,A58,'MP내역(적극)'!G:G,"&gt;"&amp;$F$2,'MP내역(적극)'!D:D,"&lt;&gt;"&amp;$H$2,'MP내역(적극)'!D:D,"&lt;&gt;"&amp;$I$2,'MP내역(적극)'!B:B,"&lt;&gt;현금",'MP내역(적극)'!B:B,"&lt;&gt;합계")=0,"O","X"))</f>
        <v/>
      </c>
      <c r="S58" s="20" t="str">
        <f>IF(A58="","",IF(AND(ABS(I58-SUMIFS('MP내역(적극)'!G:G,'MP내역(적극)'!A:A,A58,'MP내역(적극)'!F:F,"Y"))&lt;0.001,ABS(H58-SUMIFS('MP내역(적극)'!G:G,'MP내역(적극)'!A:A,A58,'MP내역(적극)'!B:B,"&lt;&gt;합계"))&lt;0.001),"O","X"))</f>
        <v/>
      </c>
      <c r="T58" s="20" t="str">
        <f>IF(A58="","",IF(COUNTIFS('MP내역(적극)'!A:A,A58,'MP내역(적극)'!H:H,"X")=0,"O","X"))</f>
        <v/>
      </c>
      <c r="U58" s="19"/>
    </row>
    <row r="59" spans="1:2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0" t="str">
        <f t="shared" si="0"/>
        <v/>
      </c>
      <c r="O59" s="20" t="str">
        <f t="shared" si="1"/>
        <v/>
      </c>
      <c r="P59" s="20" t="str">
        <f>IF(A59="","",IFERROR(IF(L59&gt;VLOOKUP(A59,#REF!,10,0),"O","X"),""))</f>
        <v/>
      </c>
      <c r="Q59" s="20" t="str">
        <f>IF(A59="","",COUNTIFS('MP내역(적극)'!$A:$A,A59)-COUNTIFS('MP내역(적극)'!$A:$A,A59,'MP내역(적극)'!$B:$B,"현금")-COUNTIFS('MP내역(적극)'!$A:$A,A59,'MP내역(적극)'!$B:$B,"예수금")-COUNTIFS('MP내역(적극)'!$A:$A,A59,'MP내역(적극)'!$B:$B,"예탁금")-COUNTIFS('MP내역(적극)'!$A:$A,A59,'MP내역(적극)'!$B:$B,"합계"))</f>
        <v/>
      </c>
      <c r="R59" s="20" t="str">
        <f>IF(A59="","",IF(COUNTIFS('MP내역(적극)'!A:A,A59,'MP내역(적극)'!G:G,"&gt;"&amp;$F$2,'MP내역(적극)'!D:D,"&lt;&gt;"&amp;$H$2,'MP내역(적극)'!D:D,"&lt;&gt;"&amp;$I$2,'MP내역(적극)'!B:B,"&lt;&gt;현금",'MP내역(적극)'!B:B,"&lt;&gt;합계")=0,"O","X"))</f>
        <v/>
      </c>
      <c r="S59" s="20" t="str">
        <f>IF(A59="","",IF(AND(ABS(I59-SUMIFS('MP내역(적극)'!G:G,'MP내역(적극)'!A:A,A59,'MP내역(적극)'!F:F,"Y"))&lt;0.001,ABS(H59-SUMIFS('MP내역(적극)'!G:G,'MP내역(적극)'!A:A,A59,'MP내역(적극)'!B:B,"&lt;&gt;합계"))&lt;0.001),"O","X"))</f>
        <v/>
      </c>
      <c r="T59" s="20" t="str">
        <f>IF(A59="","",IF(COUNTIFS('MP내역(적극)'!A:A,A59,'MP내역(적극)'!H:H,"X")=0,"O","X"))</f>
        <v/>
      </c>
      <c r="U59" s="19"/>
    </row>
    <row r="60" spans="1:2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0" t="str">
        <f t="shared" si="0"/>
        <v/>
      </c>
      <c r="O60" s="20" t="str">
        <f t="shared" si="1"/>
        <v/>
      </c>
      <c r="P60" s="20" t="str">
        <f>IF(A60="","",IFERROR(IF(L60&gt;VLOOKUP(A60,#REF!,10,0),"O","X"),""))</f>
        <v/>
      </c>
      <c r="Q60" s="20" t="str">
        <f>IF(A60="","",COUNTIFS('MP내역(적극)'!$A:$A,A60)-COUNTIFS('MP내역(적극)'!$A:$A,A60,'MP내역(적극)'!$B:$B,"현금")-COUNTIFS('MP내역(적극)'!$A:$A,A60,'MP내역(적극)'!$B:$B,"예수금")-COUNTIFS('MP내역(적극)'!$A:$A,A60,'MP내역(적극)'!$B:$B,"예탁금")-COUNTIFS('MP내역(적극)'!$A:$A,A60,'MP내역(적극)'!$B:$B,"합계"))</f>
        <v/>
      </c>
      <c r="R60" s="20" t="str">
        <f>IF(A60="","",IF(COUNTIFS('MP내역(적극)'!A:A,A60,'MP내역(적극)'!G:G,"&gt;"&amp;$F$2,'MP내역(적극)'!D:D,"&lt;&gt;"&amp;$H$2,'MP내역(적극)'!D:D,"&lt;&gt;"&amp;$I$2,'MP내역(적극)'!B:B,"&lt;&gt;현금",'MP내역(적극)'!B:B,"&lt;&gt;합계")=0,"O","X"))</f>
        <v/>
      </c>
      <c r="S60" s="20" t="str">
        <f>IF(A60="","",IF(AND(ABS(I60-SUMIFS('MP내역(적극)'!G:G,'MP내역(적극)'!A:A,A60,'MP내역(적극)'!F:F,"Y"))&lt;0.001,ABS(H60-SUMIFS('MP내역(적극)'!G:G,'MP내역(적극)'!A:A,A60,'MP내역(적극)'!B:B,"&lt;&gt;합계"))&lt;0.001),"O","X"))</f>
        <v/>
      </c>
      <c r="T60" s="20" t="str">
        <f>IF(A60="","",IF(COUNTIFS('MP내역(적극)'!A:A,A60,'MP내역(적극)'!H:H,"X")=0,"O","X"))</f>
        <v/>
      </c>
      <c r="U60" s="19"/>
    </row>
    <row r="61" spans="1:2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 t="str">
        <f t="shared" si="0"/>
        <v/>
      </c>
      <c r="O61" s="20" t="str">
        <f t="shared" si="1"/>
        <v/>
      </c>
      <c r="P61" s="20" t="str">
        <f>IF(A61="","",IFERROR(IF(L61&gt;VLOOKUP(A61,#REF!,10,0),"O","X"),""))</f>
        <v/>
      </c>
      <c r="Q61" s="20" t="str">
        <f>IF(A61="","",COUNTIFS('MP내역(적극)'!$A:$A,A61)-COUNTIFS('MP내역(적극)'!$A:$A,A61,'MP내역(적극)'!$B:$B,"현금")-COUNTIFS('MP내역(적극)'!$A:$A,A61,'MP내역(적극)'!$B:$B,"예수금")-COUNTIFS('MP내역(적극)'!$A:$A,A61,'MP내역(적극)'!$B:$B,"예탁금")-COUNTIFS('MP내역(적극)'!$A:$A,A61,'MP내역(적극)'!$B:$B,"합계"))</f>
        <v/>
      </c>
      <c r="R61" s="20" t="str">
        <f>IF(A61="","",IF(COUNTIFS('MP내역(적극)'!A:A,A61,'MP내역(적극)'!G:G,"&gt;"&amp;$F$2,'MP내역(적극)'!D:D,"&lt;&gt;"&amp;$H$2,'MP내역(적극)'!D:D,"&lt;&gt;"&amp;$I$2,'MP내역(적극)'!B:B,"&lt;&gt;현금",'MP내역(적극)'!B:B,"&lt;&gt;합계")=0,"O","X"))</f>
        <v/>
      </c>
      <c r="S61" s="20" t="str">
        <f>IF(A61="","",IF(AND(ABS(I61-SUMIFS('MP내역(적극)'!G:G,'MP내역(적극)'!A:A,A61,'MP내역(적극)'!F:F,"Y"))&lt;0.001,ABS(H61-SUMIFS('MP내역(적극)'!G:G,'MP내역(적극)'!A:A,A61,'MP내역(적극)'!B:B,"&lt;&gt;합계"))&lt;0.001),"O","X"))</f>
        <v/>
      </c>
      <c r="T61" s="20" t="str">
        <f>IF(A61="","",IF(COUNTIFS('MP내역(적극)'!A:A,A61,'MP내역(적극)'!H:H,"X")=0,"O","X"))</f>
        <v/>
      </c>
      <c r="U61" s="19"/>
    </row>
    <row r="62" spans="1:2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 t="str">
        <f t="shared" si="0"/>
        <v/>
      </c>
      <c r="O62" s="20" t="str">
        <f t="shared" si="1"/>
        <v/>
      </c>
      <c r="P62" s="20" t="str">
        <f>IF(A62="","",IFERROR(IF(L62&gt;VLOOKUP(A62,#REF!,10,0),"O","X"),""))</f>
        <v/>
      </c>
      <c r="Q62" s="20" t="str">
        <f>IF(A62="","",COUNTIFS('MP내역(적극)'!$A:$A,A62)-COUNTIFS('MP내역(적극)'!$A:$A,A62,'MP내역(적극)'!$B:$B,"현금")-COUNTIFS('MP내역(적극)'!$A:$A,A62,'MP내역(적극)'!$B:$B,"예수금")-COUNTIFS('MP내역(적극)'!$A:$A,A62,'MP내역(적극)'!$B:$B,"예탁금")-COUNTIFS('MP내역(적극)'!$A:$A,A62,'MP내역(적극)'!$B:$B,"합계"))</f>
        <v/>
      </c>
      <c r="R62" s="20" t="str">
        <f>IF(A62="","",IF(COUNTIFS('MP내역(적극)'!A:A,A62,'MP내역(적극)'!G:G,"&gt;"&amp;$F$2,'MP내역(적극)'!D:D,"&lt;&gt;"&amp;$H$2,'MP내역(적극)'!D:D,"&lt;&gt;"&amp;$I$2,'MP내역(적극)'!B:B,"&lt;&gt;현금",'MP내역(적극)'!B:B,"&lt;&gt;합계")=0,"O","X"))</f>
        <v/>
      </c>
      <c r="S62" s="20" t="str">
        <f>IF(A62="","",IF(AND(ABS(I62-SUMIFS('MP내역(적극)'!G:G,'MP내역(적극)'!A:A,A62,'MP내역(적극)'!F:F,"Y"))&lt;0.001,ABS(H62-SUMIFS('MP내역(적극)'!G:G,'MP내역(적극)'!A:A,A62,'MP내역(적극)'!B:B,"&lt;&gt;합계"))&lt;0.001),"O","X"))</f>
        <v/>
      </c>
      <c r="T62" s="20" t="str">
        <f>IF(A62="","",IF(COUNTIFS('MP내역(적극)'!A:A,A62,'MP내역(적극)'!H:H,"X")=0,"O","X"))</f>
        <v/>
      </c>
      <c r="U62" s="19"/>
    </row>
    <row r="63" spans="1:2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 t="str">
        <f t="shared" si="0"/>
        <v/>
      </c>
      <c r="O63" s="20" t="str">
        <f t="shared" si="1"/>
        <v/>
      </c>
      <c r="P63" s="20" t="str">
        <f>IF(A63="","",IFERROR(IF(L63&gt;VLOOKUP(A63,#REF!,10,0),"O","X"),""))</f>
        <v/>
      </c>
      <c r="Q63" s="20" t="str">
        <f>IF(A63="","",COUNTIFS('MP내역(적극)'!$A:$A,A63)-COUNTIFS('MP내역(적극)'!$A:$A,A63,'MP내역(적극)'!$B:$B,"현금")-COUNTIFS('MP내역(적극)'!$A:$A,A63,'MP내역(적극)'!$B:$B,"예수금")-COUNTIFS('MP내역(적극)'!$A:$A,A63,'MP내역(적극)'!$B:$B,"예탁금")-COUNTIFS('MP내역(적극)'!$A:$A,A63,'MP내역(적극)'!$B:$B,"합계"))</f>
        <v/>
      </c>
      <c r="R63" s="20" t="str">
        <f>IF(A63="","",IF(COUNTIFS('MP내역(적극)'!A:A,A63,'MP내역(적극)'!G:G,"&gt;"&amp;$F$2,'MP내역(적극)'!D:D,"&lt;&gt;"&amp;$H$2,'MP내역(적극)'!D:D,"&lt;&gt;"&amp;$I$2,'MP내역(적극)'!B:B,"&lt;&gt;현금",'MP내역(적극)'!B:B,"&lt;&gt;합계")=0,"O","X"))</f>
        <v/>
      </c>
      <c r="S63" s="20" t="str">
        <f>IF(A63="","",IF(AND(ABS(I63-SUMIFS('MP내역(적극)'!G:G,'MP내역(적극)'!A:A,A63,'MP내역(적극)'!F:F,"Y"))&lt;0.001,ABS(H63-SUMIFS('MP내역(적극)'!G:G,'MP내역(적극)'!A:A,A63,'MP내역(적극)'!B:B,"&lt;&gt;합계"))&lt;0.001),"O","X"))</f>
        <v/>
      </c>
      <c r="T63" s="20" t="str">
        <f>IF(A63="","",IF(COUNTIFS('MP내역(적극)'!A:A,A63,'MP내역(적극)'!H:H,"X")=0,"O","X"))</f>
        <v/>
      </c>
      <c r="U63" s="19"/>
    </row>
    <row r="64" spans="1:2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 t="str">
        <f t="shared" si="0"/>
        <v/>
      </c>
      <c r="O64" s="20" t="str">
        <f t="shared" si="1"/>
        <v/>
      </c>
      <c r="P64" s="20" t="str">
        <f>IF(A64="","",IFERROR(IF(L64&gt;VLOOKUP(A64,#REF!,10,0),"O","X"),""))</f>
        <v/>
      </c>
      <c r="Q64" s="20" t="str">
        <f>IF(A64="","",COUNTIFS('MP내역(적극)'!$A:$A,A64)-COUNTIFS('MP내역(적극)'!$A:$A,A64,'MP내역(적극)'!$B:$B,"현금")-COUNTIFS('MP내역(적극)'!$A:$A,A64,'MP내역(적극)'!$B:$B,"예수금")-COUNTIFS('MP내역(적극)'!$A:$A,A64,'MP내역(적극)'!$B:$B,"예탁금")-COUNTIFS('MP내역(적극)'!$A:$A,A64,'MP내역(적극)'!$B:$B,"합계"))</f>
        <v/>
      </c>
      <c r="R64" s="20" t="str">
        <f>IF(A64="","",IF(COUNTIFS('MP내역(적극)'!A:A,A64,'MP내역(적극)'!G:G,"&gt;"&amp;$F$2,'MP내역(적극)'!D:D,"&lt;&gt;"&amp;$H$2,'MP내역(적극)'!D:D,"&lt;&gt;"&amp;$I$2,'MP내역(적극)'!B:B,"&lt;&gt;현금",'MP내역(적극)'!B:B,"&lt;&gt;합계")=0,"O","X"))</f>
        <v/>
      </c>
      <c r="S64" s="20" t="str">
        <f>IF(A64="","",IF(AND(ABS(I64-SUMIFS('MP내역(적극)'!G:G,'MP내역(적극)'!A:A,A64,'MP내역(적극)'!F:F,"Y"))&lt;0.001,ABS(H64-SUMIFS('MP내역(적극)'!G:G,'MP내역(적극)'!A:A,A64,'MP내역(적극)'!B:B,"&lt;&gt;합계"))&lt;0.001),"O","X"))</f>
        <v/>
      </c>
      <c r="T64" s="20" t="str">
        <f>IF(A64="","",IF(COUNTIFS('MP내역(적극)'!A:A,A64,'MP내역(적극)'!H:H,"X")=0,"O","X"))</f>
        <v/>
      </c>
      <c r="U64" s="19"/>
    </row>
    <row r="65" spans="1:2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 t="str">
        <f t="shared" si="0"/>
        <v/>
      </c>
      <c r="O65" s="20" t="str">
        <f t="shared" si="1"/>
        <v/>
      </c>
      <c r="P65" s="20" t="str">
        <f>IF(A65="","",IFERROR(IF(L65&gt;VLOOKUP(A65,#REF!,10,0),"O","X"),""))</f>
        <v/>
      </c>
      <c r="Q65" s="20" t="str">
        <f>IF(A65="","",COUNTIFS('MP내역(적극)'!$A:$A,A65)-COUNTIFS('MP내역(적극)'!$A:$A,A65,'MP내역(적극)'!$B:$B,"현금")-COUNTIFS('MP내역(적극)'!$A:$A,A65,'MP내역(적극)'!$B:$B,"예수금")-COUNTIFS('MP내역(적극)'!$A:$A,A65,'MP내역(적극)'!$B:$B,"예탁금")-COUNTIFS('MP내역(적극)'!$A:$A,A65,'MP내역(적극)'!$B:$B,"합계"))</f>
        <v/>
      </c>
      <c r="R65" s="20" t="str">
        <f>IF(A65="","",IF(COUNTIFS('MP내역(적극)'!A:A,A65,'MP내역(적극)'!G:G,"&gt;"&amp;$F$2,'MP내역(적극)'!D:D,"&lt;&gt;"&amp;$H$2,'MP내역(적극)'!D:D,"&lt;&gt;"&amp;$I$2,'MP내역(적극)'!B:B,"&lt;&gt;현금",'MP내역(적극)'!B:B,"&lt;&gt;합계")=0,"O","X"))</f>
        <v/>
      </c>
      <c r="S65" s="20" t="str">
        <f>IF(A65="","",IF(AND(ABS(I65-SUMIFS('MP내역(적극)'!G:G,'MP내역(적극)'!A:A,A65,'MP내역(적극)'!F:F,"Y"))&lt;0.001,ABS(H65-SUMIFS('MP내역(적극)'!G:G,'MP내역(적극)'!A:A,A65,'MP내역(적극)'!B:B,"&lt;&gt;합계"))&lt;0.001),"O","X"))</f>
        <v/>
      </c>
      <c r="T65" s="20" t="str">
        <f>IF(A65="","",IF(COUNTIFS('MP내역(적극)'!A:A,A65,'MP내역(적극)'!H:H,"X")=0,"O","X"))</f>
        <v/>
      </c>
      <c r="U65" s="19"/>
    </row>
    <row r="66" spans="1:2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 t="str">
        <f t="shared" si="0"/>
        <v/>
      </c>
      <c r="O66" s="20" t="str">
        <f t="shared" si="1"/>
        <v/>
      </c>
      <c r="P66" s="20" t="str">
        <f>IF(A66="","",IFERROR(IF(L66&gt;VLOOKUP(A66,#REF!,10,0),"O","X"),""))</f>
        <v/>
      </c>
      <c r="Q66" s="20" t="str">
        <f>IF(A66="","",COUNTIFS('MP내역(적극)'!$A:$A,A66)-COUNTIFS('MP내역(적극)'!$A:$A,A66,'MP내역(적극)'!$B:$B,"현금")-COUNTIFS('MP내역(적극)'!$A:$A,A66,'MP내역(적극)'!$B:$B,"예수금")-COUNTIFS('MP내역(적극)'!$A:$A,A66,'MP내역(적극)'!$B:$B,"예탁금")-COUNTIFS('MP내역(적극)'!$A:$A,A66,'MP내역(적극)'!$B:$B,"합계"))</f>
        <v/>
      </c>
      <c r="R66" s="20" t="str">
        <f>IF(A66="","",IF(COUNTIFS('MP내역(적극)'!A:A,A66,'MP내역(적극)'!G:G,"&gt;"&amp;$F$2,'MP내역(적극)'!D:D,"&lt;&gt;"&amp;$H$2,'MP내역(적극)'!D:D,"&lt;&gt;"&amp;$I$2,'MP내역(적극)'!B:B,"&lt;&gt;현금",'MP내역(적극)'!B:B,"&lt;&gt;합계")=0,"O","X"))</f>
        <v/>
      </c>
      <c r="S66" s="20" t="str">
        <f>IF(A66="","",IF(AND(ABS(I66-SUMIFS('MP내역(적극)'!G:G,'MP내역(적극)'!A:A,A66,'MP내역(적극)'!F:F,"Y"))&lt;0.001,ABS(H66-SUMIFS('MP내역(적극)'!G:G,'MP내역(적극)'!A:A,A66,'MP내역(적극)'!B:B,"&lt;&gt;합계"))&lt;0.001),"O","X"))</f>
        <v/>
      </c>
      <c r="T66" s="20" t="str">
        <f>IF(A66="","",IF(COUNTIFS('MP내역(적극)'!A:A,A66,'MP내역(적극)'!H:H,"X")=0,"O","X"))</f>
        <v/>
      </c>
      <c r="U66" s="19"/>
    </row>
    <row r="67" spans="1:2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 t="str">
        <f t="shared" si="0"/>
        <v/>
      </c>
      <c r="O67" s="20" t="str">
        <f t="shared" si="1"/>
        <v/>
      </c>
      <c r="P67" s="20" t="str">
        <f>IF(A67="","",IFERROR(IF(L67&gt;VLOOKUP(A67,#REF!,10,0),"O","X"),""))</f>
        <v/>
      </c>
      <c r="Q67" s="20" t="str">
        <f>IF(A67="","",COUNTIFS('MP내역(적극)'!$A:$A,A67)-COUNTIFS('MP내역(적극)'!$A:$A,A67,'MP내역(적극)'!$B:$B,"현금")-COUNTIFS('MP내역(적극)'!$A:$A,A67,'MP내역(적극)'!$B:$B,"예수금")-COUNTIFS('MP내역(적극)'!$A:$A,A67,'MP내역(적극)'!$B:$B,"예탁금")-COUNTIFS('MP내역(적극)'!$A:$A,A67,'MP내역(적극)'!$B:$B,"합계"))</f>
        <v/>
      </c>
      <c r="R67" s="20" t="str">
        <f>IF(A67="","",IF(COUNTIFS('MP내역(적극)'!A:A,A67,'MP내역(적극)'!G:G,"&gt;"&amp;$F$2,'MP내역(적극)'!D:D,"&lt;&gt;"&amp;$H$2,'MP내역(적극)'!D:D,"&lt;&gt;"&amp;$I$2,'MP내역(적극)'!B:B,"&lt;&gt;현금",'MP내역(적극)'!B:B,"&lt;&gt;합계")=0,"O","X"))</f>
        <v/>
      </c>
      <c r="S67" s="20" t="str">
        <f>IF(A67="","",IF(AND(ABS(I67-SUMIFS('MP내역(적극)'!G:G,'MP내역(적극)'!A:A,A67,'MP내역(적극)'!F:F,"Y"))&lt;0.001,ABS(H67-SUMIFS('MP내역(적극)'!G:G,'MP내역(적극)'!A:A,A67,'MP내역(적극)'!B:B,"&lt;&gt;합계"))&lt;0.001),"O","X"))</f>
        <v/>
      </c>
      <c r="T67" s="20" t="str">
        <f>IF(A67="","",IF(COUNTIFS('MP내역(적극)'!A:A,A67,'MP내역(적극)'!H:H,"X")=0,"O","X"))</f>
        <v/>
      </c>
      <c r="U67" s="19"/>
    </row>
    <row r="68" spans="1:2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 t="str">
        <f t="shared" si="0"/>
        <v/>
      </c>
      <c r="O68" s="20" t="str">
        <f t="shared" si="1"/>
        <v/>
      </c>
      <c r="P68" s="20" t="str">
        <f>IF(A68="","",IFERROR(IF(L68&gt;VLOOKUP(A68,#REF!,10,0),"O","X"),""))</f>
        <v/>
      </c>
      <c r="Q68" s="20" t="str">
        <f>IF(A68="","",COUNTIFS('MP내역(적극)'!$A:$A,A68)-COUNTIFS('MP내역(적극)'!$A:$A,A68,'MP내역(적극)'!$B:$B,"현금")-COUNTIFS('MP내역(적극)'!$A:$A,A68,'MP내역(적극)'!$B:$B,"예수금")-COUNTIFS('MP내역(적극)'!$A:$A,A68,'MP내역(적극)'!$B:$B,"예탁금")-COUNTIFS('MP내역(적극)'!$A:$A,A68,'MP내역(적극)'!$B:$B,"합계"))</f>
        <v/>
      </c>
      <c r="R68" s="20" t="str">
        <f>IF(A68="","",IF(COUNTIFS('MP내역(적극)'!A:A,A68,'MP내역(적극)'!G:G,"&gt;"&amp;$F$2,'MP내역(적극)'!D:D,"&lt;&gt;"&amp;$H$2,'MP내역(적극)'!D:D,"&lt;&gt;"&amp;$I$2,'MP내역(적극)'!B:B,"&lt;&gt;현금",'MP내역(적극)'!B:B,"&lt;&gt;합계")=0,"O","X"))</f>
        <v/>
      </c>
      <c r="S68" s="20" t="str">
        <f>IF(A68="","",IF(AND(ABS(I68-SUMIFS('MP내역(적극)'!G:G,'MP내역(적극)'!A:A,A68,'MP내역(적극)'!F:F,"Y"))&lt;0.001,ABS(H68-SUMIFS('MP내역(적극)'!G:G,'MP내역(적극)'!A:A,A68,'MP내역(적극)'!B:B,"&lt;&gt;합계"))&lt;0.001),"O","X"))</f>
        <v/>
      </c>
      <c r="T68" s="20" t="str">
        <f>IF(A68="","",IF(COUNTIFS('MP내역(적극)'!A:A,A68,'MP내역(적극)'!H:H,"X")=0,"O","X"))</f>
        <v/>
      </c>
      <c r="U68" s="19"/>
    </row>
    <row r="69" spans="1:2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 t="str">
        <f t="shared" si="0"/>
        <v/>
      </c>
      <c r="O69" s="20" t="str">
        <f t="shared" si="1"/>
        <v/>
      </c>
      <c r="P69" s="20" t="str">
        <f>IF(A69="","",IFERROR(IF(L69&gt;VLOOKUP(A69,#REF!,10,0),"O","X"),""))</f>
        <v/>
      </c>
      <c r="Q69" s="20" t="str">
        <f>IF(A69="","",COUNTIFS('MP내역(적극)'!$A:$A,A69)-COUNTIFS('MP내역(적극)'!$A:$A,A69,'MP내역(적극)'!$B:$B,"현금")-COUNTIFS('MP내역(적극)'!$A:$A,A69,'MP내역(적극)'!$B:$B,"예수금")-COUNTIFS('MP내역(적극)'!$A:$A,A69,'MP내역(적극)'!$B:$B,"예탁금")-COUNTIFS('MP내역(적극)'!$A:$A,A69,'MP내역(적극)'!$B:$B,"합계"))</f>
        <v/>
      </c>
      <c r="R69" s="20" t="str">
        <f>IF(A69="","",IF(COUNTIFS('MP내역(적극)'!A:A,A69,'MP내역(적극)'!G:G,"&gt;"&amp;$F$2,'MP내역(적극)'!D:D,"&lt;&gt;"&amp;$H$2,'MP내역(적극)'!D:D,"&lt;&gt;"&amp;$I$2,'MP내역(적극)'!B:B,"&lt;&gt;현금",'MP내역(적극)'!B:B,"&lt;&gt;합계")=0,"O","X"))</f>
        <v/>
      </c>
      <c r="S69" s="20" t="str">
        <f>IF(A69="","",IF(AND(ABS(I69-SUMIFS('MP내역(적극)'!G:G,'MP내역(적극)'!A:A,A69,'MP내역(적극)'!F:F,"Y"))&lt;0.001,ABS(H69-SUMIFS('MP내역(적극)'!G:G,'MP내역(적극)'!A:A,A69,'MP내역(적극)'!B:B,"&lt;&gt;합계"))&lt;0.001),"O","X"))</f>
        <v/>
      </c>
      <c r="T69" s="20" t="str">
        <f>IF(A69="","",IF(COUNTIFS('MP내역(적극)'!A:A,A69,'MP내역(적극)'!H:H,"X")=0,"O","X"))</f>
        <v/>
      </c>
      <c r="U69" s="19"/>
    </row>
    <row r="70" spans="1:2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 t="str">
        <f t="shared" si="0"/>
        <v/>
      </c>
      <c r="O70" s="20" t="str">
        <f t="shared" si="1"/>
        <v/>
      </c>
      <c r="P70" s="20" t="str">
        <f>IF(A70="","",IFERROR(IF(L70&gt;VLOOKUP(A70,#REF!,10,0),"O","X"),""))</f>
        <v/>
      </c>
      <c r="Q70" s="20" t="str">
        <f>IF(A70="","",COUNTIFS('MP내역(적극)'!$A:$A,A70)-COUNTIFS('MP내역(적극)'!$A:$A,A70,'MP내역(적극)'!$B:$B,"현금")-COUNTIFS('MP내역(적극)'!$A:$A,A70,'MP내역(적극)'!$B:$B,"예수금")-COUNTIFS('MP내역(적극)'!$A:$A,A70,'MP내역(적극)'!$B:$B,"예탁금")-COUNTIFS('MP내역(적극)'!$A:$A,A70,'MP내역(적극)'!$B:$B,"합계"))</f>
        <v/>
      </c>
      <c r="R70" s="20" t="str">
        <f>IF(A70="","",IF(COUNTIFS('MP내역(적극)'!A:A,A70,'MP내역(적극)'!G:G,"&gt;"&amp;$F$2,'MP내역(적극)'!D:D,"&lt;&gt;"&amp;$H$2,'MP내역(적극)'!D:D,"&lt;&gt;"&amp;$I$2,'MP내역(적극)'!B:B,"&lt;&gt;현금",'MP내역(적극)'!B:B,"&lt;&gt;합계")=0,"O","X"))</f>
        <v/>
      </c>
      <c r="S70" s="20" t="str">
        <f>IF(A70="","",IF(AND(ABS(I70-SUMIFS('MP내역(적극)'!G:G,'MP내역(적극)'!A:A,A70,'MP내역(적극)'!F:F,"Y"))&lt;0.001,ABS(H70-SUMIFS('MP내역(적극)'!G:G,'MP내역(적극)'!A:A,A70,'MP내역(적극)'!B:B,"&lt;&gt;합계"))&lt;0.001),"O","X"))</f>
        <v/>
      </c>
      <c r="T70" s="20" t="str">
        <f>IF(A70="","",IF(COUNTIFS('MP내역(적극)'!A:A,A70,'MP내역(적극)'!H:H,"X")=0,"O","X"))</f>
        <v/>
      </c>
      <c r="U70" s="19"/>
    </row>
    <row r="71" spans="1:2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0" t="str">
        <f t="shared" si="0"/>
        <v/>
      </c>
      <c r="O71" s="20" t="str">
        <f t="shared" si="1"/>
        <v/>
      </c>
      <c r="P71" s="20" t="str">
        <f>IF(A71="","",IFERROR(IF(L71&gt;VLOOKUP(A71,#REF!,10,0),"O","X"),""))</f>
        <v/>
      </c>
      <c r="Q71" s="20" t="str">
        <f>IF(A71="","",COUNTIFS('MP내역(적극)'!$A:$A,A71)-COUNTIFS('MP내역(적극)'!$A:$A,A71,'MP내역(적극)'!$B:$B,"현금")-COUNTIFS('MP내역(적극)'!$A:$A,A71,'MP내역(적극)'!$B:$B,"예수금")-COUNTIFS('MP내역(적극)'!$A:$A,A71,'MP내역(적극)'!$B:$B,"예탁금")-COUNTIFS('MP내역(적극)'!$A:$A,A71,'MP내역(적극)'!$B:$B,"합계"))</f>
        <v/>
      </c>
      <c r="R71" s="20" t="str">
        <f>IF(A71="","",IF(COUNTIFS('MP내역(적극)'!A:A,A71,'MP내역(적극)'!G:G,"&gt;"&amp;$F$2,'MP내역(적극)'!D:D,"&lt;&gt;"&amp;$H$2,'MP내역(적극)'!D:D,"&lt;&gt;"&amp;$I$2,'MP내역(적극)'!B:B,"&lt;&gt;현금",'MP내역(적극)'!B:B,"&lt;&gt;합계")=0,"O","X"))</f>
        <v/>
      </c>
      <c r="S71" s="20" t="str">
        <f>IF(A71="","",IF(AND(ABS(I71-SUMIFS('MP내역(적극)'!G:G,'MP내역(적극)'!A:A,A71,'MP내역(적극)'!F:F,"Y"))&lt;0.001,ABS(H71-SUMIFS('MP내역(적극)'!G:G,'MP내역(적극)'!A:A,A71,'MP내역(적극)'!B:B,"&lt;&gt;합계"))&lt;0.001),"O","X"))</f>
        <v/>
      </c>
      <c r="T71" s="20" t="str">
        <f>IF(A71="","",IF(COUNTIFS('MP내역(적극)'!A:A,A71,'MP내역(적극)'!H:H,"X")=0,"O","X"))</f>
        <v/>
      </c>
      <c r="U71" s="19"/>
    </row>
    <row r="72" spans="1:2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 t="str">
        <f t="shared" si="0"/>
        <v/>
      </c>
      <c r="O72" s="20" t="str">
        <f t="shared" si="1"/>
        <v/>
      </c>
      <c r="P72" s="20" t="str">
        <f>IF(A72="","",IFERROR(IF(L72&gt;VLOOKUP(A72,#REF!,10,0),"O","X"),""))</f>
        <v/>
      </c>
      <c r="Q72" s="20" t="str">
        <f>IF(A72="","",COUNTIFS('MP내역(적극)'!$A:$A,A72)-COUNTIFS('MP내역(적극)'!$A:$A,A72,'MP내역(적극)'!$B:$B,"현금")-COUNTIFS('MP내역(적극)'!$A:$A,A72,'MP내역(적극)'!$B:$B,"예수금")-COUNTIFS('MP내역(적극)'!$A:$A,A72,'MP내역(적극)'!$B:$B,"예탁금")-COUNTIFS('MP내역(적극)'!$A:$A,A72,'MP내역(적극)'!$B:$B,"합계"))</f>
        <v/>
      </c>
      <c r="R72" s="20" t="str">
        <f>IF(A72="","",IF(COUNTIFS('MP내역(적극)'!A:A,A72,'MP내역(적극)'!G:G,"&gt;"&amp;$F$2,'MP내역(적극)'!D:D,"&lt;&gt;"&amp;$H$2,'MP내역(적극)'!D:D,"&lt;&gt;"&amp;$I$2,'MP내역(적극)'!B:B,"&lt;&gt;현금",'MP내역(적극)'!B:B,"&lt;&gt;합계")=0,"O","X"))</f>
        <v/>
      </c>
      <c r="S72" s="20" t="str">
        <f>IF(A72="","",IF(AND(ABS(I72-SUMIFS('MP내역(적극)'!G:G,'MP내역(적극)'!A:A,A72,'MP내역(적극)'!F:F,"Y"))&lt;0.001,ABS(H72-SUMIFS('MP내역(적극)'!G:G,'MP내역(적극)'!A:A,A72,'MP내역(적극)'!B:B,"&lt;&gt;합계"))&lt;0.001),"O","X"))</f>
        <v/>
      </c>
      <c r="T72" s="20" t="str">
        <f>IF(A72="","",IF(COUNTIFS('MP내역(적극)'!A:A,A72,'MP내역(적극)'!H:H,"X")=0,"O","X"))</f>
        <v/>
      </c>
      <c r="U72" s="19"/>
    </row>
    <row r="73" spans="1:2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0" t="str">
        <f t="shared" si="0"/>
        <v/>
      </c>
      <c r="O73" s="20" t="str">
        <f t="shared" si="1"/>
        <v/>
      </c>
      <c r="P73" s="20" t="str">
        <f>IF(A73="","",IFERROR(IF(L73&gt;VLOOKUP(A73,#REF!,10,0),"O","X"),""))</f>
        <v/>
      </c>
      <c r="Q73" s="20" t="str">
        <f>IF(A73="","",COUNTIFS('MP내역(적극)'!$A:$A,A73)-COUNTIFS('MP내역(적극)'!$A:$A,A73,'MP내역(적극)'!$B:$B,"현금")-COUNTIFS('MP내역(적극)'!$A:$A,A73,'MP내역(적극)'!$B:$B,"예수금")-COUNTIFS('MP내역(적극)'!$A:$A,A73,'MP내역(적극)'!$B:$B,"예탁금")-COUNTIFS('MP내역(적극)'!$A:$A,A73,'MP내역(적극)'!$B:$B,"합계"))</f>
        <v/>
      </c>
      <c r="R73" s="20" t="str">
        <f>IF(A73="","",IF(COUNTIFS('MP내역(적극)'!A:A,A73,'MP내역(적극)'!G:G,"&gt;"&amp;$F$2,'MP내역(적극)'!D:D,"&lt;&gt;"&amp;$H$2,'MP내역(적극)'!D:D,"&lt;&gt;"&amp;$I$2,'MP내역(적극)'!B:B,"&lt;&gt;현금",'MP내역(적극)'!B:B,"&lt;&gt;합계")=0,"O","X"))</f>
        <v/>
      </c>
      <c r="S73" s="20" t="str">
        <f>IF(A73="","",IF(AND(ABS(I73-SUMIFS('MP내역(적극)'!G:G,'MP내역(적극)'!A:A,A73,'MP내역(적극)'!F:F,"Y"))&lt;0.001,ABS(H73-SUMIFS('MP내역(적극)'!G:G,'MP내역(적극)'!A:A,A73,'MP내역(적극)'!B:B,"&lt;&gt;합계"))&lt;0.001),"O","X"))</f>
        <v/>
      </c>
      <c r="T73" s="20" t="str">
        <f>IF(A73="","",IF(COUNTIFS('MP내역(적극)'!A:A,A73,'MP내역(적극)'!H:H,"X")=0,"O","X"))</f>
        <v/>
      </c>
      <c r="U73" s="19"/>
    </row>
    <row r="74" spans="1:2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0" t="str">
        <f t="shared" si="0"/>
        <v/>
      </c>
      <c r="O74" s="20" t="str">
        <f t="shared" si="1"/>
        <v/>
      </c>
      <c r="P74" s="20" t="str">
        <f>IF(A74="","",IFERROR(IF(L74&gt;VLOOKUP(A74,#REF!,10,0),"O","X"),""))</f>
        <v/>
      </c>
      <c r="Q74" s="20" t="str">
        <f>IF(A74="","",COUNTIFS('MP내역(적극)'!$A:$A,A74)-COUNTIFS('MP내역(적극)'!$A:$A,A74,'MP내역(적극)'!$B:$B,"현금")-COUNTIFS('MP내역(적극)'!$A:$A,A74,'MP내역(적극)'!$B:$B,"예수금")-COUNTIFS('MP내역(적극)'!$A:$A,A74,'MP내역(적극)'!$B:$B,"예탁금")-COUNTIFS('MP내역(적극)'!$A:$A,A74,'MP내역(적극)'!$B:$B,"합계"))</f>
        <v/>
      </c>
      <c r="R74" s="20" t="str">
        <f>IF(A74="","",IF(COUNTIFS('MP내역(적극)'!A:A,A74,'MP내역(적극)'!G:G,"&gt;"&amp;$F$2,'MP내역(적극)'!D:D,"&lt;&gt;"&amp;$H$2,'MP내역(적극)'!D:D,"&lt;&gt;"&amp;$I$2,'MP내역(적극)'!B:B,"&lt;&gt;현금",'MP내역(적극)'!B:B,"&lt;&gt;합계")=0,"O","X"))</f>
        <v/>
      </c>
      <c r="S74" s="20" t="str">
        <f>IF(A74="","",IF(AND(ABS(I74-SUMIFS('MP내역(적극)'!G:G,'MP내역(적극)'!A:A,A74,'MP내역(적극)'!F:F,"Y"))&lt;0.001,ABS(H74-SUMIFS('MP내역(적극)'!G:G,'MP내역(적극)'!A:A,A74,'MP내역(적극)'!B:B,"&lt;&gt;합계"))&lt;0.001),"O","X"))</f>
        <v/>
      </c>
      <c r="T74" s="20" t="str">
        <f>IF(A74="","",IF(COUNTIFS('MP내역(적극)'!A:A,A74,'MP내역(적극)'!H:H,"X")=0,"O","X"))</f>
        <v/>
      </c>
      <c r="U74" s="19"/>
    </row>
    <row r="75" spans="1:2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 t="str">
        <f t="shared" si="0"/>
        <v/>
      </c>
      <c r="O75" s="20" t="str">
        <f t="shared" si="1"/>
        <v/>
      </c>
      <c r="P75" s="20" t="str">
        <f>IF(A75="","",IFERROR(IF(L75&gt;VLOOKUP(A75,#REF!,10,0),"O","X"),""))</f>
        <v/>
      </c>
      <c r="Q75" s="20" t="str">
        <f>IF(A75="","",COUNTIFS('MP내역(적극)'!$A:$A,A75)-COUNTIFS('MP내역(적극)'!$A:$A,A75,'MP내역(적극)'!$B:$B,"현금")-COUNTIFS('MP내역(적극)'!$A:$A,A75,'MP내역(적극)'!$B:$B,"예수금")-COUNTIFS('MP내역(적극)'!$A:$A,A75,'MP내역(적극)'!$B:$B,"예탁금")-COUNTIFS('MP내역(적극)'!$A:$A,A75,'MP내역(적극)'!$B:$B,"합계"))</f>
        <v/>
      </c>
      <c r="R75" s="20" t="str">
        <f>IF(A75="","",IF(COUNTIFS('MP내역(적극)'!A:A,A75,'MP내역(적극)'!G:G,"&gt;"&amp;$F$2,'MP내역(적극)'!D:D,"&lt;&gt;"&amp;$H$2,'MP내역(적극)'!D:D,"&lt;&gt;"&amp;$I$2,'MP내역(적극)'!B:B,"&lt;&gt;현금",'MP내역(적극)'!B:B,"&lt;&gt;합계")=0,"O","X"))</f>
        <v/>
      </c>
      <c r="S75" s="20" t="str">
        <f>IF(A75="","",IF(AND(ABS(I75-SUMIFS('MP내역(적극)'!G:G,'MP내역(적극)'!A:A,A75,'MP내역(적극)'!F:F,"Y"))&lt;0.001,ABS(H75-SUMIFS('MP내역(적극)'!G:G,'MP내역(적극)'!A:A,A75,'MP내역(적극)'!B:B,"&lt;&gt;합계"))&lt;0.001),"O","X"))</f>
        <v/>
      </c>
      <c r="T75" s="20" t="str">
        <f>IF(A75="","",IF(COUNTIFS('MP내역(적극)'!A:A,A75,'MP내역(적극)'!H:H,"X")=0,"O","X"))</f>
        <v/>
      </c>
      <c r="U75" s="19"/>
    </row>
    <row r="76" spans="1:2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 t="str">
        <f t="shared" si="0"/>
        <v/>
      </c>
      <c r="O76" s="20" t="str">
        <f t="shared" si="1"/>
        <v/>
      </c>
      <c r="P76" s="20" t="str">
        <f>IF(A76="","",IFERROR(IF(L76&gt;VLOOKUP(A76,#REF!,10,0),"O","X"),""))</f>
        <v/>
      </c>
      <c r="Q76" s="20" t="str">
        <f>IF(A76="","",COUNTIFS('MP내역(적극)'!$A:$A,A76)-COUNTIFS('MP내역(적극)'!$A:$A,A76,'MP내역(적극)'!$B:$B,"현금")-COUNTIFS('MP내역(적극)'!$A:$A,A76,'MP내역(적극)'!$B:$B,"예수금")-COUNTIFS('MP내역(적극)'!$A:$A,A76,'MP내역(적극)'!$B:$B,"예탁금")-COUNTIFS('MP내역(적극)'!$A:$A,A76,'MP내역(적극)'!$B:$B,"합계"))</f>
        <v/>
      </c>
      <c r="R76" s="20" t="str">
        <f>IF(A76="","",IF(COUNTIFS('MP내역(적극)'!A:A,A76,'MP내역(적극)'!G:G,"&gt;"&amp;$F$2,'MP내역(적극)'!D:D,"&lt;&gt;"&amp;$H$2,'MP내역(적극)'!D:D,"&lt;&gt;"&amp;$I$2,'MP내역(적극)'!B:B,"&lt;&gt;현금",'MP내역(적극)'!B:B,"&lt;&gt;합계")=0,"O","X"))</f>
        <v/>
      </c>
      <c r="S76" s="20" t="str">
        <f>IF(A76="","",IF(AND(ABS(I76-SUMIFS('MP내역(적극)'!G:G,'MP내역(적극)'!A:A,A76,'MP내역(적극)'!F:F,"Y"))&lt;0.001,ABS(H76-SUMIFS('MP내역(적극)'!G:G,'MP내역(적극)'!A:A,A76,'MP내역(적극)'!B:B,"&lt;&gt;합계"))&lt;0.001),"O","X"))</f>
        <v/>
      </c>
      <c r="T76" s="20" t="str">
        <f>IF(A76="","",IF(COUNTIFS('MP내역(적극)'!A:A,A76,'MP내역(적극)'!H:H,"X")=0,"O","X"))</f>
        <v/>
      </c>
      <c r="U76" s="19"/>
    </row>
    <row r="77" spans="1:2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 t="str">
        <f t="shared" si="0"/>
        <v/>
      </c>
      <c r="O77" s="20" t="str">
        <f t="shared" si="1"/>
        <v/>
      </c>
      <c r="P77" s="20" t="str">
        <f>IF(A77="","",IFERROR(IF(L77&gt;VLOOKUP(A77,#REF!,10,0),"O","X"),""))</f>
        <v/>
      </c>
      <c r="Q77" s="20" t="str">
        <f>IF(A77="","",COUNTIFS('MP내역(적극)'!$A:$A,A77)-COUNTIFS('MP내역(적극)'!$A:$A,A77,'MP내역(적극)'!$B:$B,"현금")-COUNTIFS('MP내역(적극)'!$A:$A,A77,'MP내역(적극)'!$B:$B,"예수금")-COUNTIFS('MP내역(적극)'!$A:$A,A77,'MP내역(적극)'!$B:$B,"예탁금")-COUNTIFS('MP내역(적극)'!$A:$A,A77,'MP내역(적극)'!$B:$B,"합계"))</f>
        <v/>
      </c>
      <c r="R77" s="20" t="str">
        <f>IF(A77="","",IF(COUNTIFS('MP내역(적극)'!A:A,A77,'MP내역(적극)'!G:G,"&gt;"&amp;$F$2,'MP내역(적극)'!D:D,"&lt;&gt;"&amp;$H$2,'MP내역(적극)'!D:D,"&lt;&gt;"&amp;$I$2,'MP내역(적극)'!B:B,"&lt;&gt;현금",'MP내역(적극)'!B:B,"&lt;&gt;합계")=0,"O","X"))</f>
        <v/>
      </c>
      <c r="S77" s="20" t="str">
        <f>IF(A77="","",IF(AND(ABS(I77-SUMIFS('MP내역(적극)'!G:G,'MP내역(적극)'!A:A,A77,'MP내역(적극)'!F:F,"Y"))&lt;0.001,ABS(H77-SUMIFS('MP내역(적극)'!G:G,'MP내역(적극)'!A:A,A77,'MP내역(적극)'!B:B,"&lt;&gt;합계"))&lt;0.001),"O","X"))</f>
        <v/>
      </c>
      <c r="T77" s="20" t="str">
        <f>IF(A77="","",IF(COUNTIFS('MP내역(적극)'!A:A,A77,'MP내역(적극)'!H:H,"X")=0,"O","X"))</f>
        <v/>
      </c>
      <c r="U77" s="19"/>
    </row>
    <row r="78" spans="1:2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 t="str">
        <f t="shared" si="0"/>
        <v/>
      </c>
      <c r="O78" s="20" t="str">
        <f t="shared" si="1"/>
        <v/>
      </c>
      <c r="P78" s="20" t="str">
        <f>IF(A78="","",IFERROR(IF(L78&gt;VLOOKUP(A78,#REF!,10,0),"O","X"),""))</f>
        <v/>
      </c>
      <c r="Q78" s="20" t="str">
        <f>IF(A78="","",COUNTIFS('MP내역(적극)'!$A:$A,A78)-COUNTIFS('MP내역(적극)'!$A:$A,A78,'MP내역(적극)'!$B:$B,"현금")-COUNTIFS('MP내역(적극)'!$A:$A,A78,'MP내역(적극)'!$B:$B,"예수금")-COUNTIFS('MP내역(적극)'!$A:$A,A78,'MP내역(적극)'!$B:$B,"예탁금")-COUNTIFS('MP내역(적극)'!$A:$A,A78,'MP내역(적극)'!$B:$B,"합계"))</f>
        <v/>
      </c>
      <c r="R78" s="20" t="str">
        <f>IF(A78="","",IF(COUNTIFS('MP내역(적극)'!A:A,A78,'MP내역(적극)'!G:G,"&gt;"&amp;$F$2,'MP내역(적극)'!D:D,"&lt;&gt;"&amp;$H$2,'MP내역(적극)'!D:D,"&lt;&gt;"&amp;$I$2,'MP내역(적극)'!B:B,"&lt;&gt;현금",'MP내역(적극)'!B:B,"&lt;&gt;합계")=0,"O","X"))</f>
        <v/>
      </c>
      <c r="S78" s="20" t="str">
        <f>IF(A78="","",IF(AND(ABS(I78-SUMIFS('MP내역(적극)'!G:G,'MP내역(적극)'!A:A,A78,'MP내역(적극)'!F:F,"Y"))&lt;0.001,ABS(H78-SUMIFS('MP내역(적극)'!G:G,'MP내역(적극)'!A:A,A78,'MP내역(적극)'!B:B,"&lt;&gt;합계"))&lt;0.001),"O","X"))</f>
        <v/>
      </c>
      <c r="T78" s="20" t="str">
        <f>IF(A78="","",IF(COUNTIFS('MP내역(적극)'!A:A,A78,'MP내역(적극)'!H:H,"X")=0,"O","X"))</f>
        <v/>
      </c>
      <c r="U78" s="19"/>
    </row>
    <row r="79" spans="1:2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 t="str">
        <f t="shared" si="0"/>
        <v/>
      </c>
      <c r="O79" s="20" t="str">
        <f t="shared" si="1"/>
        <v/>
      </c>
      <c r="P79" s="20" t="str">
        <f>IF(A79="","",IFERROR(IF(L79&gt;VLOOKUP(A79,#REF!,10,0),"O","X"),""))</f>
        <v/>
      </c>
      <c r="Q79" s="20" t="str">
        <f>IF(A79="","",COUNTIFS('MP내역(적극)'!$A:$A,A79)-COUNTIFS('MP내역(적극)'!$A:$A,A79,'MP내역(적극)'!$B:$B,"현금")-COUNTIFS('MP내역(적극)'!$A:$A,A79,'MP내역(적극)'!$B:$B,"예수금")-COUNTIFS('MP내역(적극)'!$A:$A,A79,'MP내역(적극)'!$B:$B,"예탁금")-COUNTIFS('MP내역(적극)'!$A:$A,A79,'MP내역(적극)'!$B:$B,"합계"))</f>
        <v/>
      </c>
      <c r="R79" s="20" t="str">
        <f>IF(A79="","",IF(COUNTIFS('MP내역(적극)'!A:A,A79,'MP내역(적극)'!G:G,"&gt;"&amp;$F$2,'MP내역(적극)'!D:D,"&lt;&gt;"&amp;$H$2,'MP내역(적극)'!D:D,"&lt;&gt;"&amp;$I$2,'MP내역(적극)'!B:B,"&lt;&gt;현금",'MP내역(적극)'!B:B,"&lt;&gt;합계")=0,"O","X"))</f>
        <v/>
      </c>
      <c r="S79" s="20" t="str">
        <f>IF(A79="","",IF(AND(ABS(I79-SUMIFS('MP내역(적극)'!G:G,'MP내역(적극)'!A:A,A79,'MP내역(적극)'!F:F,"Y"))&lt;0.001,ABS(H79-SUMIFS('MP내역(적극)'!G:G,'MP내역(적극)'!A:A,A79,'MP내역(적극)'!B:B,"&lt;&gt;합계"))&lt;0.001),"O","X"))</f>
        <v/>
      </c>
      <c r="T79" s="20" t="str">
        <f>IF(A79="","",IF(COUNTIFS('MP내역(적극)'!A:A,A79,'MP내역(적극)'!H:H,"X")=0,"O","X"))</f>
        <v/>
      </c>
      <c r="U79" s="19"/>
    </row>
    <row r="80" spans="1:2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 t="str">
        <f t="shared" si="0"/>
        <v/>
      </c>
      <c r="O80" s="20" t="str">
        <f t="shared" si="1"/>
        <v/>
      </c>
      <c r="P80" s="20" t="str">
        <f>IF(A80="","",IFERROR(IF(L80&gt;VLOOKUP(A80,#REF!,10,0),"O","X"),""))</f>
        <v/>
      </c>
      <c r="Q80" s="20" t="str">
        <f>IF(A80="","",COUNTIFS('MP내역(적극)'!$A:$A,A80)-COUNTIFS('MP내역(적극)'!$A:$A,A80,'MP내역(적극)'!$B:$B,"현금")-COUNTIFS('MP내역(적극)'!$A:$A,A80,'MP내역(적극)'!$B:$B,"예수금")-COUNTIFS('MP내역(적극)'!$A:$A,A80,'MP내역(적극)'!$B:$B,"예탁금")-COUNTIFS('MP내역(적극)'!$A:$A,A80,'MP내역(적극)'!$B:$B,"합계"))</f>
        <v/>
      </c>
      <c r="R80" s="20" t="str">
        <f>IF(A80="","",IF(COUNTIFS('MP내역(적극)'!A:A,A80,'MP내역(적극)'!G:G,"&gt;"&amp;$F$2,'MP내역(적극)'!D:D,"&lt;&gt;"&amp;$H$2,'MP내역(적극)'!D:D,"&lt;&gt;"&amp;$I$2,'MP내역(적극)'!B:B,"&lt;&gt;현금",'MP내역(적극)'!B:B,"&lt;&gt;합계")=0,"O","X"))</f>
        <v/>
      </c>
      <c r="S80" s="20" t="str">
        <f>IF(A80="","",IF(AND(ABS(I80-SUMIFS('MP내역(적극)'!G:G,'MP내역(적극)'!A:A,A80,'MP내역(적극)'!F:F,"Y"))&lt;0.001,ABS(H80-SUMIFS('MP내역(적극)'!G:G,'MP내역(적극)'!A:A,A80,'MP내역(적극)'!B:B,"&lt;&gt;합계"))&lt;0.001),"O","X"))</f>
        <v/>
      </c>
      <c r="T80" s="20" t="str">
        <f>IF(A80="","",IF(COUNTIFS('MP내역(적극)'!A:A,A80,'MP내역(적극)'!H:H,"X")=0,"O","X"))</f>
        <v/>
      </c>
      <c r="U80" s="19"/>
    </row>
    <row r="81" spans="1:2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 t="str">
        <f t="shared" si="0"/>
        <v/>
      </c>
      <c r="O81" s="20" t="str">
        <f t="shared" si="1"/>
        <v/>
      </c>
      <c r="P81" s="20" t="str">
        <f>IF(A81="","",IFERROR(IF(L81&gt;VLOOKUP(A81,#REF!,10,0),"O","X"),""))</f>
        <v/>
      </c>
      <c r="Q81" s="20" t="str">
        <f>IF(A81="","",COUNTIFS('MP내역(적극)'!$A:$A,A81)-COUNTIFS('MP내역(적극)'!$A:$A,A81,'MP내역(적극)'!$B:$B,"현금")-COUNTIFS('MP내역(적극)'!$A:$A,A81,'MP내역(적극)'!$B:$B,"예수금")-COUNTIFS('MP내역(적극)'!$A:$A,A81,'MP내역(적극)'!$B:$B,"예탁금")-COUNTIFS('MP내역(적극)'!$A:$A,A81,'MP내역(적극)'!$B:$B,"합계"))</f>
        <v/>
      </c>
      <c r="R81" s="20" t="str">
        <f>IF(A81="","",IF(COUNTIFS('MP내역(적극)'!A:A,A81,'MP내역(적극)'!G:G,"&gt;"&amp;$F$2,'MP내역(적극)'!D:D,"&lt;&gt;"&amp;$H$2,'MP내역(적극)'!D:D,"&lt;&gt;"&amp;$I$2,'MP내역(적극)'!B:B,"&lt;&gt;현금",'MP내역(적극)'!B:B,"&lt;&gt;합계")=0,"O","X"))</f>
        <v/>
      </c>
      <c r="S81" s="20" t="str">
        <f>IF(A81="","",IF(AND(ABS(I81-SUMIFS('MP내역(적극)'!G:G,'MP내역(적극)'!A:A,A81,'MP내역(적극)'!F:F,"Y"))&lt;0.001,ABS(H81-SUMIFS('MP내역(적극)'!G:G,'MP내역(적극)'!A:A,A81,'MP내역(적극)'!B:B,"&lt;&gt;합계"))&lt;0.001),"O","X"))</f>
        <v/>
      </c>
      <c r="T81" s="20" t="str">
        <f>IF(A81="","",IF(COUNTIFS('MP내역(적극)'!A:A,A81,'MP내역(적극)'!H:H,"X")=0,"O","X"))</f>
        <v/>
      </c>
      <c r="U81" s="19"/>
    </row>
    <row r="82" spans="1:21" x14ac:dyDescent="0.3">
      <c r="M82" s="19"/>
      <c r="N82" s="20" t="str">
        <f t="shared" si="0"/>
        <v/>
      </c>
      <c r="O82" s="20" t="str">
        <f t="shared" si="1"/>
        <v/>
      </c>
      <c r="P82" s="20" t="str">
        <f>IF(A82="","",IFERROR(IF(L82&gt;VLOOKUP(A82,#REF!,10,0),"O","X"),""))</f>
        <v/>
      </c>
      <c r="Q82" s="20" t="str">
        <f>IF(A82="","",COUNTIFS('MP내역(적극)'!$A:$A,A82)-COUNTIFS('MP내역(적극)'!$A:$A,A82,'MP내역(적극)'!$B:$B,"현금")-COUNTIFS('MP내역(적극)'!$A:$A,A82,'MP내역(적극)'!$B:$B,"예수금")-COUNTIFS('MP내역(적극)'!$A:$A,A82,'MP내역(적극)'!$B:$B,"예탁금")-COUNTIFS('MP내역(적극)'!$A:$A,A82,'MP내역(적극)'!$B:$B,"합계"))</f>
        <v/>
      </c>
      <c r="R82" s="20" t="str">
        <f>IF(A82="","",IF(COUNTIFS('MP내역(적극)'!A:A,A82,'MP내역(적극)'!G:G,"&gt;"&amp;$F$2,'MP내역(적극)'!D:D,"&lt;&gt;"&amp;$H$2,'MP내역(적극)'!D:D,"&lt;&gt;"&amp;$I$2,'MP내역(적극)'!B:B,"&lt;&gt;현금",'MP내역(적극)'!B:B,"&lt;&gt;합계")=0,"O","X"))</f>
        <v/>
      </c>
      <c r="S82" s="20" t="str">
        <f>IF(A82="","",IF(AND(ABS(I82-SUMIFS('MP내역(적극)'!G:G,'MP내역(적극)'!A:A,A82,'MP내역(적극)'!F:F,"Y"))&lt;0.001,ABS(H82-SUMIFS('MP내역(적극)'!G:G,'MP내역(적극)'!A:A,A82,'MP내역(적극)'!B:B,"&lt;&gt;합계"))&lt;0.001),"O","X"))</f>
        <v/>
      </c>
      <c r="T82" s="20" t="str">
        <f>IF(A82="","",IF(COUNTIFS('MP내역(적극)'!A:A,A82,'MP내역(적극)'!H:H,"X")=0,"O","X"))</f>
        <v/>
      </c>
      <c r="U82" s="19"/>
    </row>
    <row r="83" spans="1:21" x14ac:dyDescent="0.3">
      <c r="M83" s="19"/>
      <c r="N83" s="20" t="str">
        <f t="shared" ref="N83:N146" si="2">IF(I83="","",IF($C$2&gt;=I83,"O","X"))</f>
        <v/>
      </c>
      <c r="O83" s="20" t="str">
        <f t="shared" ref="O83:O146" si="3">IF(L83="","",IF(AND($D$2&lt;=L83,L83&lt;=$E$2),"O","X"))</f>
        <v/>
      </c>
      <c r="P83" s="20" t="str">
        <f>IF(A83="","",IFERROR(IF(L83&gt;VLOOKUP(A83,#REF!,10,0),"O","X"),""))</f>
        <v/>
      </c>
      <c r="Q83" s="20" t="str">
        <f>IF(A83="","",COUNTIFS('MP내역(적극)'!$A:$A,A83)-COUNTIFS('MP내역(적극)'!$A:$A,A83,'MP내역(적극)'!$B:$B,"현금")-COUNTIFS('MP내역(적극)'!$A:$A,A83,'MP내역(적극)'!$B:$B,"예수금")-COUNTIFS('MP내역(적극)'!$A:$A,A83,'MP내역(적극)'!$B:$B,"예탁금")-COUNTIFS('MP내역(적극)'!$A:$A,A83,'MP내역(적극)'!$B:$B,"합계"))</f>
        <v/>
      </c>
      <c r="R83" s="20" t="str">
        <f>IF(A83="","",IF(COUNTIFS('MP내역(적극)'!A:A,A83,'MP내역(적극)'!G:G,"&gt;"&amp;$F$2,'MP내역(적극)'!D:D,"&lt;&gt;"&amp;$H$2,'MP내역(적극)'!D:D,"&lt;&gt;"&amp;$I$2,'MP내역(적극)'!B:B,"&lt;&gt;현금",'MP내역(적극)'!B:B,"&lt;&gt;합계")=0,"O","X"))</f>
        <v/>
      </c>
      <c r="S83" s="20" t="str">
        <f>IF(A83="","",IF(AND(ABS(I83-SUMIFS('MP내역(적극)'!G:G,'MP내역(적극)'!A:A,A83,'MP내역(적극)'!F:F,"Y"))&lt;0.001,ABS(H83-SUMIFS('MP내역(적극)'!G:G,'MP내역(적극)'!A:A,A83,'MP내역(적극)'!B:B,"&lt;&gt;합계"))&lt;0.001),"O","X"))</f>
        <v/>
      </c>
      <c r="T83" s="20" t="str">
        <f>IF(A83="","",IF(COUNTIFS('MP내역(적극)'!A:A,A83,'MP내역(적극)'!H:H,"X")=0,"O","X"))</f>
        <v/>
      </c>
      <c r="U83" s="19"/>
    </row>
    <row r="84" spans="1:21" x14ac:dyDescent="0.3">
      <c r="M84" s="19"/>
      <c r="N84" s="20" t="str">
        <f t="shared" si="2"/>
        <v/>
      </c>
      <c r="O84" s="20" t="str">
        <f t="shared" si="3"/>
        <v/>
      </c>
      <c r="P84" s="20" t="str">
        <f>IF(A84="","",IFERROR(IF(L84&gt;VLOOKUP(A84,#REF!,10,0),"O","X"),""))</f>
        <v/>
      </c>
      <c r="Q84" s="20" t="str">
        <f>IF(A84="","",COUNTIFS('MP내역(적극)'!$A:$A,A84)-COUNTIFS('MP내역(적극)'!$A:$A,A84,'MP내역(적극)'!$B:$B,"현금")-COUNTIFS('MP내역(적극)'!$A:$A,A84,'MP내역(적극)'!$B:$B,"예수금")-COUNTIFS('MP내역(적극)'!$A:$A,A84,'MP내역(적극)'!$B:$B,"예탁금")-COUNTIFS('MP내역(적극)'!$A:$A,A84,'MP내역(적극)'!$B:$B,"합계"))</f>
        <v/>
      </c>
      <c r="R84" s="20" t="str">
        <f>IF(A84="","",IF(COUNTIFS('MP내역(적극)'!A:A,A84,'MP내역(적극)'!G:G,"&gt;"&amp;$F$2,'MP내역(적극)'!D:D,"&lt;&gt;"&amp;$H$2,'MP내역(적극)'!D:D,"&lt;&gt;"&amp;$I$2,'MP내역(적극)'!B:B,"&lt;&gt;현금",'MP내역(적극)'!B:B,"&lt;&gt;합계")=0,"O","X"))</f>
        <v/>
      </c>
      <c r="S84" s="20" t="str">
        <f>IF(A84="","",IF(AND(ABS(I84-SUMIFS('MP내역(적극)'!G:G,'MP내역(적극)'!A:A,A84,'MP내역(적극)'!F:F,"Y"))&lt;0.001,ABS(H84-SUMIFS('MP내역(적극)'!G:G,'MP내역(적극)'!A:A,A84,'MP내역(적극)'!B:B,"&lt;&gt;합계"))&lt;0.001),"O","X"))</f>
        <v/>
      </c>
      <c r="T84" s="20" t="str">
        <f>IF(A84="","",IF(COUNTIFS('MP내역(적극)'!A:A,A84,'MP내역(적극)'!H:H,"X")=0,"O","X"))</f>
        <v/>
      </c>
      <c r="U84" s="19"/>
    </row>
    <row r="85" spans="1:21" x14ac:dyDescent="0.3">
      <c r="M85" s="19"/>
      <c r="N85" s="20" t="str">
        <f t="shared" si="2"/>
        <v/>
      </c>
      <c r="O85" s="20" t="str">
        <f t="shared" si="3"/>
        <v/>
      </c>
      <c r="P85" s="20" t="str">
        <f>IF(A85="","",IFERROR(IF(L85&gt;VLOOKUP(A85,#REF!,10,0),"O","X"),""))</f>
        <v/>
      </c>
      <c r="Q85" s="20" t="str">
        <f>IF(A85="","",COUNTIFS('MP내역(적극)'!$A:$A,A85)-COUNTIFS('MP내역(적극)'!$A:$A,A85,'MP내역(적극)'!$B:$B,"현금")-COUNTIFS('MP내역(적극)'!$A:$A,A85,'MP내역(적극)'!$B:$B,"예수금")-COUNTIFS('MP내역(적극)'!$A:$A,A85,'MP내역(적극)'!$B:$B,"예탁금")-COUNTIFS('MP내역(적극)'!$A:$A,A85,'MP내역(적극)'!$B:$B,"합계"))</f>
        <v/>
      </c>
      <c r="R85" s="20" t="str">
        <f>IF(A85="","",IF(COUNTIFS('MP내역(적극)'!A:A,A85,'MP내역(적극)'!G:G,"&gt;"&amp;$F$2,'MP내역(적극)'!D:D,"&lt;&gt;"&amp;$H$2,'MP내역(적극)'!D:D,"&lt;&gt;"&amp;$I$2,'MP내역(적극)'!B:B,"&lt;&gt;현금",'MP내역(적극)'!B:B,"&lt;&gt;합계")=0,"O","X"))</f>
        <v/>
      </c>
      <c r="S85" s="20" t="str">
        <f>IF(A85="","",IF(AND(ABS(I85-SUMIFS('MP내역(적극)'!G:G,'MP내역(적극)'!A:A,A85,'MP내역(적극)'!F:F,"Y"))&lt;0.001,ABS(H85-SUMIFS('MP내역(적극)'!G:G,'MP내역(적극)'!A:A,A85,'MP내역(적극)'!B:B,"&lt;&gt;합계"))&lt;0.001),"O","X"))</f>
        <v/>
      </c>
      <c r="T85" s="20" t="str">
        <f>IF(A85="","",IF(COUNTIFS('MP내역(적극)'!A:A,A85,'MP내역(적극)'!H:H,"X")=0,"O","X"))</f>
        <v/>
      </c>
      <c r="U85" s="19"/>
    </row>
    <row r="86" spans="1:21" x14ac:dyDescent="0.3">
      <c r="M86" s="19"/>
      <c r="N86" s="20" t="str">
        <f t="shared" si="2"/>
        <v/>
      </c>
      <c r="O86" s="20" t="str">
        <f t="shared" si="3"/>
        <v/>
      </c>
      <c r="P86" s="20" t="str">
        <f>IF(A86="","",IFERROR(IF(L86&gt;VLOOKUP(A86,#REF!,10,0),"O","X"),""))</f>
        <v/>
      </c>
      <c r="Q86" s="20" t="str">
        <f>IF(A86="","",COUNTIFS('MP내역(적극)'!$A:$A,A86)-COUNTIFS('MP내역(적극)'!$A:$A,A86,'MP내역(적극)'!$B:$B,"현금")-COUNTIFS('MP내역(적극)'!$A:$A,A86,'MP내역(적극)'!$B:$B,"예수금")-COUNTIFS('MP내역(적극)'!$A:$A,A86,'MP내역(적극)'!$B:$B,"예탁금")-COUNTIFS('MP내역(적극)'!$A:$A,A86,'MP내역(적극)'!$B:$B,"합계"))</f>
        <v/>
      </c>
      <c r="R86" s="20" t="str">
        <f>IF(A86="","",IF(COUNTIFS('MP내역(적극)'!A:A,A86,'MP내역(적극)'!G:G,"&gt;"&amp;$F$2,'MP내역(적극)'!D:D,"&lt;&gt;"&amp;$H$2,'MP내역(적극)'!D:D,"&lt;&gt;"&amp;$I$2,'MP내역(적극)'!B:B,"&lt;&gt;현금",'MP내역(적극)'!B:B,"&lt;&gt;합계")=0,"O","X"))</f>
        <v/>
      </c>
      <c r="S86" s="20" t="str">
        <f>IF(A86="","",IF(AND(ABS(I86-SUMIFS('MP내역(적극)'!G:G,'MP내역(적극)'!A:A,A86,'MP내역(적극)'!F:F,"Y"))&lt;0.001,ABS(H86-SUMIFS('MP내역(적극)'!G:G,'MP내역(적극)'!A:A,A86,'MP내역(적극)'!B:B,"&lt;&gt;합계"))&lt;0.001),"O","X"))</f>
        <v/>
      </c>
      <c r="T86" s="20" t="str">
        <f>IF(A86="","",IF(COUNTIFS('MP내역(적극)'!A:A,A86,'MP내역(적극)'!H:H,"X")=0,"O","X"))</f>
        <v/>
      </c>
      <c r="U86" s="19"/>
    </row>
    <row r="87" spans="1:21" x14ac:dyDescent="0.3">
      <c r="M87" s="19"/>
      <c r="N87" s="20" t="str">
        <f t="shared" si="2"/>
        <v/>
      </c>
      <c r="O87" s="20" t="str">
        <f t="shared" si="3"/>
        <v/>
      </c>
      <c r="P87" s="20" t="str">
        <f>IF(A87="","",IFERROR(IF(L87&gt;VLOOKUP(A87,#REF!,10,0),"O","X"),""))</f>
        <v/>
      </c>
      <c r="Q87" s="20" t="str">
        <f>IF(A87="","",COUNTIFS('MP내역(적극)'!$A:$A,A87)-COUNTIFS('MP내역(적극)'!$A:$A,A87,'MP내역(적극)'!$B:$B,"현금")-COUNTIFS('MP내역(적극)'!$A:$A,A87,'MP내역(적극)'!$B:$B,"예수금")-COUNTIFS('MP내역(적극)'!$A:$A,A87,'MP내역(적극)'!$B:$B,"예탁금")-COUNTIFS('MP내역(적극)'!$A:$A,A87,'MP내역(적극)'!$B:$B,"합계"))</f>
        <v/>
      </c>
      <c r="R87" s="20" t="str">
        <f>IF(A87="","",IF(COUNTIFS('MP내역(적극)'!A:A,A87,'MP내역(적극)'!G:G,"&gt;"&amp;$F$2,'MP내역(적극)'!D:D,"&lt;&gt;"&amp;$H$2,'MP내역(적극)'!D:D,"&lt;&gt;"&amp;$I$2,'MP내역(적극)'!B:B,"&lt;&gt;현금",'MP내역(적극)'!B:B,"&lt;&gt;합계")=0,"O","X"))</f>
        <v/>
      </c>
      <c r="S87" s="20" t="str">
        <f>IF(A87="","",IF(AND(ABS(I87-SUMIFS('MP내역(적극)'!G:G,'MP내역(적극)'!A:A,A87,'MP내역(적극)'!F:F,"Y"))&lt;0.001,ABS(H87-SUMIFS('MP내역(적극)'!G:G,'MP내역(적극)'!A:A,A87,'MP내역(적극)'!B:B,"&lt;&gt;합계"))&lt;0.001),"O","X"))</f>
        <v/>
      </c>
      <c r="T87" s="20" t="str">
        <f>IF(A87="","",IF(COUNTIFS('MP내역(적극)'!A:A,A87,'MP내역(적극)'!H:H,"X")=0,"O","X"))</f>
        <v/>
      </c>
      <c r="U87" s="19"/>
    </row>
    <row r="88" spans="1:21" x14ac:dyDescent="0.3">
      <c r="M88" s="19"/>
      <c r="N88" s="20" t="str">
        <f t="shared" si="2"/>
        <v/>
      </c>
      <c r="O88" s="20" t="str">
        <f t="shared" si="3"/>
        <v/>
      </c>
      <c r="P88" s="20" t="str">
        <f>IF(A88="","",IFERROR(IF(L88&gt;VLOOKUP(A88,#REF!,10,0),"O","X"),""))</f>
        <v/>
      </c>
      <c r="Q88" s="20" t="str">
        <f>IF(A88="","",COUNTIFS('MP내역(적극)'!$A:$A,A88)-COUNTIFS('MP내역(적극)'!$A:$A,A88,'MP내역(적극)'!$B:$B,"현금")-COUNTIFS('MP내역(적극)'!$A:$A,A88,'MP내역(적극)'!$B:$B,"예수금")-COUNTIFS('MP내역(적극)'!$A:$A,A88,'MP내역(적극)'!$B:$B,"예탁금")-COUNTIFS('MP내역(적극)'!$A:$A,A88,'MP내역(적극)'!$B:$B,"합계"))</f>
        <v/>
      </c>
      <c r="R88" s="20" t="str">
        <f>IF(A88="","",IF(COUNTIFS('MP내역(적극)'!A:A,A88,'MP내역(적극)'!G:G,"&gt;"&amp;$F$2,'MP내역(적극)'!D:D,"&lt;&gt;"&amp;$H$2,'MP내역(적극)'!D:D,"&lt;&gt;"&amp;$I$2,'MP내역(적극)'!B:B,"&lt;&gt;현금",'MP내역(적극)'!B:B,"&lt;&gt;합계")=0,"O","X"))</f>
        <v/>
      </c>
      <c r="S88" s="20" t="str">
        <f>IF(A88="","",IF(AND(ABS(I88-SUMIFS('MP내역(적극)'!G:G,'MP내역(적극)'!A:A,A88,'MP내역(적극)'!F:F,"Y"))&lt;0.001,ABS(H88-SUMIFS('MP내역(적극)'!G:G,'MP내역(적극)'!A:A,A88,'MP내역(적극)'!B:B,"&lt;&gt;합계"))&lt;0.001),"O","X"))</f>
        <v/>
      </c>
      <c r="T88" s="20" t="str">
        <f>IF(A88="","",IF(COUNTIFS('MP내역(적극)'!A:A,A88,'MP내역(적극)'!H:H,"X")=0,"O","X"))</f>
        <v/>
      </c>
      <c r="U88" s="19"/>
    </row>
    <row r="89" spans="1:21" x14ac:dyDescent="0.3">
      <c r="M89" s="19"/>
      <c r="N89" s="20" t="str">
        <f t="shared" si="2"/>
        <v/>
      </c>
      <c r="O89" s="20" t="str">
        <f t="shared" si="3"/>
        <v/>
      </c>
      <c r="P89" s="20" t="str">
        <f>IF(A89="","",IFERROR(IF(L89&gt;VLOOKUP(A89,#REF!,10,0),"O","X"),""))</f>
        <v/>
      </c>
      <c r="Q89" s="20" t="str">
        <f>IF(A89="","",COUNTIFS('MP내역(적극)'!$A:$A,A89)-COUNTIFS('MP내역(적극)'!$A:$A,A89,'MP내역(적극)'!$B:$B,"현금")-COUNTIFS('MP내역(적극)'!$A:$A,A89,'MP내역(적극)'!$B:$B,"예수금")-COUNTIFS('MP내역(적극)'!$A:$A,A89,'MP내역(적극)'!$B:$B,"예탁금")-COUNTIFS('MP내역(적극)'!$A:$A,A89,'MP내역(적극)'!$B:$B,"합계"))</f>
        <v/>
      </c>
      <c r="R89" s="20" t="str">
        <f>IF(A89="","",IF(COUNTIFS('MP내역(적극)'!A:A,A89,'MP내역(적극)'!G:G,"&gt;"&amp;$F$2,'MP내역(적극)'!D:D,"&lt;&gt;"&amp;$H$2,'MP내역(적극)'!D:D,"&lt;&gt;"&amp;$I$2,'MP내역(적극)'!B:B,"&lt;&gt;현금",'MP내역(적극)'!B:B,"&lt;&gt;합계")=0,"O","X"))</f>
        <v/>
      </c>
      <c r="S89" s="20" t="str">
        <f>IF(A89="","",IF(AND(ABS(I89-SUMIFS('MP내역(적극)'!G:G,'MP내역(적극)'!A:A,A89,'MP내역(적극)'!F:F,"Y"))&lt;0.001,ABS(H89-SUMIFS('MP내역(적극)'!G:G,'MP내역(적극)'!A:A,A89,'MP내역(적극)'!B:B,"&lt;&gt;합계"))&lt;0.001),"O","X"))</f>
        <v/>
      </c>
      <c r="T89" s="20" t="str">
        <f>IF(A89="","",IF(COUNTIFS('MP내역(적극)'!A:A,A89,'MP내역(적극)'!H:H,"X")=0,"O","X"))</f>
        <v/>
      </c>
      <c r="U89" s="19"/>
    </row>
    <row r="90" spans="1:21" x14ac:dyDescent="0.3">
      <c r="M90" s="19"/>
      <c r="N90" s="20" t="str">
        <f t="shared" si="2"/>
        <v/>
      </c>
      <c r="O90" s="20" t="str">
        <f t="shared" si="3"/>
        <v/>
      </c>
      <c r="P90" s="20" t="str">
        <f>IF(A90="","",IFERROR(IF(L90&gt;VLOOKUP(A90,#REF!,10,0),"O","X"),""))</f>
        <v/>
      </c>
      <c r="Q90" s="20" t="str">
        <f>IF(A90="","",COUNTIFS('MP내역(적극)'!$A:$A,A90)-COUNTIFS('MP내역(적극)'!$A:$A,A90,'MP내역(적극)'!$B:$B,"현금")-COUNTIFS('MP내역(적극)'!$A:$A,A90,'MP내역(적극)'!$B:$B,"예수금")-COUNTIFS('MP내역(적극)'!$A:$A,A90,'MP내역(적극)'!$B:$B,"예탁금")-COUNTIFS('MP내역(적극)'!$A:$A,A90,'MP내역(적극)'!$B:$B,"합계"))</f>
        <v/>
      </c>
      <c r="R90" s="20" t="str">
        <f>IF(A90="","",IF(COUNTIFS('MP내역(적극)'!A:A,A90,'MP내역(적극)'!G:G,"&gt;"&amp;$F$2,'MP내역(적극)'!D:D,"&lt;&gt;"&amp;$H$2,'MP내역(적극)'!D:D,"&lt;&gt;"&amp;$I$2,'MP내역(적극)'!B:B,"&lt;&gt;현금",'MP내역(적극)'!B:B,"&lt;&gt;합계")=0,"O","X"))</f>
        <v/>
      </c>
      <c r="S90" s="20" t="str">
        <f>IF(A90="","",IF(AND(ABS(I90-SUMIFS('MP내역(적극)'!G:G,'MP내역(적극)'!A:A,A90,'MP내역(적극)'!F:F,"Y"))&lt;0.001,ABS(H90-SUMIFS('MP내역(적극)'!G:G,'MP내역(적극)'!A:A,A90,'MP내역(적극)'!B:B,"&lt;&gt;합계"))&lt;0.001),"O","X"))</f>
        <v/>
      </c>
      <c r="T90" s="20" t="str">
        <f>IF(A90="","",IF(COUNTIFS('MP내역(적극)'!A:A,A90,'MP내역(적극)'!H:H,"X")=0,"O","X"))</f>
        <v/>
      </c>
      <c r="U90" s="19"/>
    </row>
    <row r="91" spans="1:21" x14ac:dyDescent="0.3">
      <c r="M91" s="19"/>
      <c r="N91" s="20" t="str">
        <f t="shared" si="2"/>
        <v/>
      </c>
      <c r="O91" s="20" t="str">
        <f t="shared" si="3"/>
        <v/>
      </c>
      <c r="P91" s="20" t="str">
        <f>IF(A91="","",IFERROR(IF(L91&gt;VLOOKUP(A91,#REF!,10,0),"O","X"),""))</f>
        <v/>
      </c>
      <c r="Q91" s="20" t="str">
        <f>IF(A91="","",COUNTIFS('MP내역(적극)'!$A:$A,A91)-COUNTIFS('MP내역(적극)'!$A:$A,A91,'MP내역(적극)'!$B:$B,"현금")-COUNTIFS('MP내역(적극)'!$A:$A,A91,'MP내역(적극)'!$B:$B,"예수금")-COUNTIFS('MP내역(적극)'!$A:$A,A91,'MP내역(적극)'!$B:$B,"예탁금")-COUNTIFS('MP내역(적극)'!$A:$A,A91,'MP내역(적극)'!$B:$B,"합계"))</f>
        <v/>
      </c>
      <c r="R91" s="20" t="str">
        <f>IF(A91="","",IF(COUNTIFS('MP내역(적극)'!A:A,A91,'MP내역(적극)'!G:G,"&gt;"&amp;$F$2,'MP내역(적극)'!D:D,"&lt;&gt;"&amp;$H$2,'MP내역(적극)'!D:D,"&lt;&gt;"&amp;$I$2,'MP내역(적극)'!B:B,"&lt;&gt;현금",'MP내역(적극)'!B:B,"&lt;&gt;합계")=0,"O","X"))</f>
        <v/>
      </c>
      <c r="S91" s="20" t="str">
        <f>IF(A91="","",IF(AND(ABS(I91-SUMIFS('MP내역(적극)'!G:G,'MP내역(적극)'!A:A,A91,'MP내역(적극)'!F:F,"Y"))&lt;0.001,ABS(H91-SUMIFS('MP내역(적극)'!G:G,'MP내역(적극)'!A:A,A91,'MP내역(적극)'!B:B,"&lt;&gt;합계"))&lt;0.001),"O","X"))</f>
        <v/>
      </c>
      <c r="T91" s="20" t="str">
        <f>IF(A91="","",IF(COUNTIFS('MP내역(적극)'!A:A,A91,'MP내역(적극)'!H:H,"X")=0,"O","X"))</f>
        <v/>
      </c>
      <c r="U91" s="19"/>
    </row>
    <row r="92" spans="1:21" x14ac:dyDescent="0.3">
      <c r="M92" s="19"/>
      <c r="N92" s="20" t="str">
        <f t="shared" si="2"/>
        <v/>
      </c>
      <c r="O92" s="20" t="str">
        <f t="shared" si="3"/>
        <v/>
      </c>
      <c r="P92" s="20" t="str">
        <f>IF(A92="","",IFERROR(IF(L92&gt;VLOOKUP(A92,#REF!,10,0),"O","X"),""))</f>
        <v/>
      </c>
      <c r="Q92" s="20" t="str">
        <f>IF(A92="","",COUNTIFS('MP내역(적극)'!$A:$A,A92)-COUNTIFS('MP내역(적극)'!$A:$A,A92,'MP내역(적극)'!$B:$B,"현금")-COUNTIFS('MP내역(적극)'!$A:$A,A92,'MP내역(적극)'!$B:$B,"예수금")-COUNTIFS('MP내역(적극)'!$A:$A,A92,'MP내역(적극)'!$B:$B,"예탁금")-COUNTIFS('MP내역(적극)'!$A:$A,A92,'MP내역(적극)'!$B:$B,"합계"))</f>
        <v/>
      </c>
      <c r="R92" s="20" t="str">
        <f>IF(A92="","",IF(COUNTIFS('MP내역(적극)'!A:A,A92,'MP내역(적극)'!G:G,"&gt;"&amp;$F$2,'MP내역(적극)'!D:D,"&lt;&gt;"&amp;$H$2,'MP내역(적극)'!D:D,"&lt;&gt;"&amp;$I$2,'MP내역(적극)'!B:B,"&lt;&gt;현금",'MP내역(적극)'!B:B,"&lt;&gt;합계")=0,"O","X"))</f>
        <v/>
      </c>
      <c r="S92" s="20" t="str">
        <f>IF(A92="","",IF(AND(ABS(I92-SUMIFS('MP내역(적극)'!G:G,'MP내역(적극)'!A:A,A92,'MP내역(적극)'!F:F,"Y"))&lt;0.001,ABS(H92-SUMIFS('MP내역(적극)'!G:G,'MP내역(적극)'!A:A,A92,'MP내역(적극)'!B:B,"&lt;&gt;합계"))&lt;0.001),"O","X"))</f>
        <v/>
      </c>
      <c r="T92" s="20" t="str">
        <f>IF(A92="","",IF(COUNTIFS('MP내역(적극)'!A:A,A92,'MP내역(적극)'!H:H,"X")=0,"O","X"))</f>
        <v/>
      </c>
      <c r="U92" s="19"/>
    </row>
    <row r="93" spans="1:21" x14ac:dyDescent="0.3">
      <c r="M93" s="19"/>
      <c r="N93" s="20" t="str">
        <f t="shared" si="2"/>
        <v/>
      </c>
      <c r="O93" s="20" t="str">
        <f t="shared" si="3"/>
        <v/>
      </c>
      <c r="P93" s="20" t="str">
        <f>IF(A93="","",IFERROR(IF(L93&gt;VLOOKUP(A93,#REF!,10,0),"O","X"),""))</f>
        <v/>
      </c>
      <c r="Q93" s="20" t="str">
        <f>IF(A93="","",COUNTIFS('MP내역(적극)'!$A:$A,A93)-COUNTIFS('MP내역(적극)'!$A:$A,A93,'MP내역(적극)'!$B:$B,"현금")-COUNTIFS('MP내역(적극)'!$A:$A,A93,'MP내역(적극)'!$B:$B,"예수금")-COUNTIFS('MP내역(적극)'!$A:$A,A93,'MP내역(적극)'!$B:$B,"예탁금")-COUNTIFS('MP내역(적극)'!$A:$A,A93,'MP내역(적극)'!$B:$B,"합계"))</f>
        <v/>
      </c>
      <c r="R93" s="20" t="str">
        <f>IF(A93="","",IF(COUNTIFS('MP내역(적극)'!A:A,A93,'MP내역(적극)'!G:G,"&gt;"&amp;$F$2,'MP내역(적극)'!D:D,"&lt;&gt;"&amp;$H$2,'MP내역(적극)'!D:D,"&lt;&gt;"&amp;$I$2,'MP내역(적극)'!B:B,"&lt;&gt;현금",'MP내역(적극)'!B:B,"&lt;&gt;합계")=0,"O","X"))</f>
        <v/>
      </c>
      <c r="S93" s="20" t="str">
        <f>IF(A93="","",IF(AND(ABS(I93-SUMIFS('MP내역(적극)'!G:G,'MP내역(적극)'!A:A,A93,'MP내역(적극)'!F:F,"Y"))&lt;0.001,ABS(H93-SUMIFS('MP내역(적극)'!G:G,'MP내역(적극)'!A:A,A93,'MP내역(적극)'!B:B,"&lt;&gt;합계"))&lt;0.001),"O","X"))</f>
        <v/>
      </c>
      <c r="T93" s="20" t="str">
        <f>IF(A93="","",IF(COUNTIFS('MP내역(적극)'!A:A,A93,'MP내역(적극)'!H:H,"X")=0,"O","X"))</f>
        <v/>
      </c>
      <c r="U93" s="19"/>
    </row>
    <row r="94" spans="1:21" x14ac:dyDescent="0.3">
      <c r="M94" s="19"/>
      <c r="N94" s="20" t="str">
        <f t="shared" si="2"/>
        <v/>
      </c>
      <c r="O94" s="20" t="str">
        <f t="shared" si="3"/>
        <v/>
      </c>
      <c r="P94" s="20" t="str">
        <f>IF(A94="","",IFERROR(IF(L94&gt;VLOOKUP(A94,#REF!,10,0),"O","X"),""))</f>
        <v/>
      </c>
      <c r="Q94" s="20" t="str">
        <f>IF(A94="","",COUNTIFS('MP내역(적극)'!$A:$A,A94)-COUNTIFS('MP내역(적극)'!$A:$A,A94,'MP내역(적극)'!$B:$B,"현금")-COUNTIFS('MP내역(적극)'!$A:$A,A94,'MP내역(적극)'!$B:$B,"예수금")-COUNTIFS('MP내역(적극)'!$A:$A,A94,'MP내역(적극)'!$B:$B,"예탁금")-COUNTIFS('MP내역(적극)'!$A:$A,A94,'MP내역(적극)'!$B:$B,"합계"))</f>
        <v/>
      </c>
      <c r="R94" s="20" t="str">
        <f>IF(A94="","",IF(COUNTIFS('MP내역(적극)'!A:A,A94,'MP내역(적극)'!G:G,"&gt;"&amp;$F$2,'MP내역(적극)'!D:D,"&lt;&gt;"&amp;$H$2,'MP내역(적극)'!D:D,"&lt;&gt;"&amp;$I$2,'MP내역(적극)'!B:B,"&lt;&gt;현금",'MP내역(적극)'!B:B,"&lt;&gt;합계")=0,"O","X"))</f>
        <v/>
      </c>
      <c r="S94" s="20" t="str">
        <f>IF(A94="","",IF(AND(ABS(I94-SUMIFS('MP내역(적극)'!G:G,'MP내역(적극)'!A:A,A94,'MP내역(적극)'!F:F,"Y"))&lt;0.001,ABS(H94-SUMIFS('MP내역(적극)'!G:G,'MP내역(적극)'!A:A,A94,'MP내역(적극)'!B:B,"&lt;&gt;합계"))&lt;0.001),"O","X"))</f>
        <v/>
      </c>
      <c r="T94" s="20" t="str">
        <f>IF(A94="","",IF(COUNTIFS('MP내역(적극)'!A:A,A94,'MP내역(적극)'!H:H,"X")=0,"O","X"))</f>
        <v/>
      </c>
      <c r="U94" s="19"/>
    </row>
    <row r="95" spans="1:21" x14ac:dyDescent="0.3">
      <c r="M95" s="19"/>
      <c r="N95" s="20" t="str">
        <f t="shared" si="2"/>
        <v/>
      </c>
      <c r="O95" s="20" t="str">
        <f t="shared" si="3"/>
        <v/>
      </c>
      <c r="P95" s="20" t="str">
        <f>IF(A95="","",IFERROR(IF(L95&gt;VLOOKUP(A95,#REF!,10,0),"O","X"),""))</f>
        <v/>
      </c>
      <c r="Q95" s="20" t="str">
        <f>IF(A95="","",COUNTIFS('MP내역(적극)'!$A:$A,A95)-COUNTIFS('MP내역(적극)'!$A:$A,A95,'MP내역(적극)'!$B:$B,"현금")-COUNTIFS('MP내역(적극)'!$A:$A,A95,'MP내역(적극)'!$B:$B,"예수금")-COUNTIFS('MP내역(적극)'!$A:$A,A95,'MP내역(적극)'!$B:$B,"예탁금")-COUNTIFS('MP내역(적극)'!$A:$A,A95,'MP내역(적극)'!$B:$B,"합계"))</f>
        <v/>
      </c>
      <c r="R95" s="20" t="str">
        <f>IF(A95="","",IF(COUNTIFS('MP내역(적극)'!A:A,A95,'MP내역(적극)'!G:G,"&gt;"&amp;$F$2,'MP내역(적극)'!D:D,"&lt;&gt;"&amp;$H$2,'MP내역(적극)'!D:D,"&lt;&gt;"&amp;$I$2,'MP내역(적극)'!B:B,"&lt;&gt;현금",'MP내역(적극)'!B:B,"&lt;&gt;합계")=0,"O","X"))</f>
        <v/>
      </c>
      <c r="S95" s="20" t="str">
        <f>IF(A95="","",IF(AND(ABS(I95-SUMIFS('MP내역(적극)'!G:G,'MP내역(적극)'!A:A,A95,'MP내역(적극)'!F:F,"Y"))&lt;0.001,ABS(H95-SUMIFS('MP내역(적극)'!G:G,'MP내역(적극)'!A:A,A95,'MP내역(적극)'!B:B,"&lt;&gt;합계"))&lt;0.001),"O","X"))</f>
        <v/>
      </c>
      <c r="T95" s="20" t="str">
        <f>IF(A95="","",IF(COUNTIFS('MP내역(적극)'!A:A,A95,'MP내역(적극)'!H:H,"X")=0,"O","X"))</f>
        <v/>
      </c>
      <c r="U95" s="19"/>
    </row>
    <row r="96" spans="1:21" x14ac:dyDescent="0.3">
      <c r="M96" s="19"/>
      <c r="N96" s="20" t="str">
        <f t="shared" si="2"/>
        <v/>
      </c>
      <c r="O96" s="20" t="str">
        <f t="shared" si="3"/>
        <v/>
      </c>
      <c r="P96" s="20" t="str">
        <f>IF(A96="","",IFERROR(IF(L96&gt;VLOOKUP(A96,#REF!,10,0),"O","X"),""))</f>
        <v/>
      </c>
      <c r="Q96" s="20" t="str">
        <f>IF(A96="","",COUNTIFS('MP내역(적극)'!$A:$A,A96)-COUNTIFS('MP내역(적극)'!$A:$A,A96,'MP내역(적극)'!$B:$B,"현금")-COUNTIFS('MP내역(적극)'!$A:$A,A96,'MP내역(적극)'!$B:$B,"예수금")-COUNTIFS('MP내역(적극)'!$A:$A,A96,'MP내역(적극)'!$B:$B,"예탁금")-COUNTIFS('MP내역(적극)'!$A:$A,A96,'MP내역(적극)'!$B:$B,"합계"))</f>
        <v/>
      </c>
      <c r="R96" s="20" t="str">
        <f>IF(A96="","",IF(COUNTIFS('MP내역(적극)'!A:A,A96,'MP내역(적극)'!G:G,"&gt;"&amp;$F$2,'MP내역(적극)'!D:D,"&lt;&gt;"&amp;$H$2,'MP내역(적극)'!D:D,"&lt;&gt;"&amp;$I$2,'MP내역(적극)'!B:B,"&lt;&gt;현금",'MP내역(적극)'!B:B,"&lt;&gt;합계")=0,"O","X"))</f>
        <v/>
      </c>
      <c r="S96" s="20" t="str">
        <f>IF(A96="","",IF(AND(ABS(I96-SUMIFS('MP내역(적극)'!G:G,'MP내역(적극)'!A:A,A96,'MP내역(적극)'!F:F,"Y"))&lt;0.001,ABS(H96-SUMIFS('MP내역(적극)'!G:G,'MP내역(적극)'!A:A,A96,'MP내역(적극)'!B:B,"&lt;&gt;합계"))&lt;0.001),"O","X"))</f>
        <v/>
      </c>
      <c r="T96" s="20" t="str">
        <f>IF(A96="","",IF(COUNTIFS('MP내역(적극)'!A:A,A96,'MP내역(적극)'!H:H,"X")=0,"O","X"))</f>
        <v/>
      </c>
      <c r="U96" s="19"/>
    </row>
    <row r="97" spans="13:21" x14ac:dyDescent="0.3">
      <c r="M97" s="19"/>
      <c r="N97" s="20" t="str">
        <f t="shared" si="2"/>
        <v/>
      </c>
      <c r="O97" s="20" t="str">
        <f t="shared" si="3"/>
        <v/>
      </c>
      <c r="P97" s="20" t="str">
        <f>IF(A97="","",IFERROR(IF(L97&gt;VLOOKUP(A97,#REF!,10,0),"O","X"),""))</f>
        <v/>
      </c>
      <c r="Q97" s="20" t="str">
        <f>IF(A97="","",COUNTIFS('MP내역(적극)'!$A:$A,A97)-COUNTIFS('MP내역(적극)'!$A:$A,A97,'MP내역(적극)'!$B:$B,"현금")-COUNTIFS('MP내역(적극)'!$A:$A,A97,'MP내역(적극)'!$B:$B,"예수금")-COUNTIFS('MP내역(적극)'!$A:$A,A97,'MP내역(적극)'!$B:$B,"예탁금")-COUNTIFS('MP내역(적극)'!$A:$A,A97,'MP내역(적극)'!$B:$B,"합계"))</f>
        <v/>
      </c>
      <c r="R97" s="20" t="str">
        <f>IF(A97="","",IF(COUNTIFS('MP내역(적극)'!A:A,A97,'MP내역(적극)'!G:G,"&gt;"&amp;$F$2,'MP내역(적극)'!D:D,"&lt;&gt;"&amp;$H$2,'MP내역(적극)'!D:D,"&lt;&gt;"&amp;$I$2,'MP내역(적극)'!B:B,"&lt;&gt;현금",'MP내역(적극)'!B:B,"&lt;&gt;합계")=0,"O","X"))</f>
        <v/>
      </c>
      <c r="S97" s="20" t="str">
        <f>IF(A97="","",IF(AND(ABS(I97-SUMIFS('MP내역(적극)'!G:G,'MP내역(적극)'!A:A,A97,'MP내역(적극)'!F:F,"Y"))&lt;0.001,ABS(H97-SUMIFS('MP내역(적극)'!G:G,'MP내역(적극)'!A:A,A97,'MP내역(적극)'!B:B,"&lt;&gt;합계"))&lt;0.001),"O","X"))</f>
        <v/>
      </c>
      <c r="T97" s="20" t="str">
        <f>IF(A97="","",IF(COUNTIFS('MP내역(적극)'!A:A,A97,'MP내역(적극)'!H:H,"X")=0,"O","X"))</f>
        <v/>
      </c>
      <c r="U97" s="19"/>
    </row>
    <row r="98" spans="13:21" x14ac:dyDescent="0.3">
      <c r="M98" s="19"/>
      <c r="N98" s="20" t="str">
        <f t="shared" si="2"/>
        <v/>
      </c>
      <c r="O98" s="20" t="str">
        <f t="shared" si="3"/>
        <v/>
      </c>
      <c r="P98" s="20" t="str">
        <f>IF(A98="","",IFERROR(IF(L98&gt;VLOOKUP(A98,#REF!,10,0),"O","X"),""))</f>
        <v/>
      </c>
      <c r="Q98" s="20" t="str">
        <f>IF(A98="","",COUNTIFS('MP내역(적극)'!$A:$A,A98)-COUNTIFS('MP내역(적극)'!$A:$A,A98,'MP내역(적극)'!$B:$B,"현금")-COUNTIFS('MP내역(적극)'!$A:$A,A98,'MP내역(적극)'!$B:$B,"예수금")-COUNTIFS('MP내역(적극)'!$A:$A,A98,'MP내역(적극)'!$B:$B,"예탁금")-COUNTIFS('MP내역(적극)'!$A:$A,A98,'MP내역(적극)'!$B:$B,"합계"))</f>
        <v/>
      </c>
      <c r="R98" s="20" t="str">
        <f>IF(A98="","",IF(COUNTIFS('MP내역(적극)'!A:A,A98,'MP내역(적극)'!G:G,"&gt;"&amp;$F$2,'MP내역(적극)'!D:D,"&lt;&gt;"&amp;$H$2,'MP내역(적극)'!D:D,"&lt;&gt;"&amp;$I$2,'MP내역(적극)'!B:B,"&lt;&gt;현금",'MP내역(적극)'!B:B,"&lt;&gt;합계")=0,"O","X"))</f>
        <v/>
      </c>
      <c r="S98" s="20" t="str">
        <f>IF(A98="","",IF(AND(ABS(I98-SUMIFS('MP내역(적극)'!G:G,'MP내역(적극)'!A:A,A98,'MP내역(적극)'!F:F,"Y"))&lt;0.001,ABS(H98-SUMIFS('MP내역(적극)'!G:G,'MP내역(적극)'!A:A,A98,'MP내역(적극)'!B:B,"&lt;&gt;합계"))&lt;0.001),"O","X"))</f>
        <v/>
      </c>
      <c r="T98" s="20" t="str">
        <f>IF(A98="","",IF(COUNTIFS('MP내역(적극)'!A:A,A98,'MP내역(적극)'!H:H,"X")=0,"O","X"))</f>
        <v/>
      </c>
      <c r="U98" s="19"/>
    </row>
    <row r="99" spans="13:21" x14ac:dyDescent="0.3">
      <c r="M99" s="19"/>
      <c r="N99" s="20" t="str">
        <f t="shared" si="2"/>
        <v/>
      </c>
      <c r="O99" s="20" t="str">
        <f t="shared" si="3"/>
        <v/>
      </c>
      <c r="P99" s="20" t="str">
        <f>IF(A99="","",IFERROR(IF(L99&gt;VLOOKUP(A99,#REF!,10,0),"O","X"),""))</f>
        <v/>
      </c>
      <c r="Q99" s="20" t="str">
        <f>IF(A99="","",COUNTIFS('MP내역(적극)'!$A:$A,A99)-COUNTIFS('MP내역(적극)'!$A:$A,A99,'MP내역(적극)'!$B:$B,"현금")-COUNTIFS('MP내역(적극)'!$A:$A,A99,'MP내역(적극)'!$B:$B,"예수금")-COUNTIFS('MP내역(적극)'!$A:$A,A99,'MP내역(적극)'!$B:$B,"예탁금")-COUNTIFS('MP내역(적극)'!$A:$A,A99,'MP내역(적극)'!$B:$B,"합계"))</f>
        <v/>
      </c>
      <c r="R99" s="20" t="str">
        <f>IF(A99="","",IF(COUNTIFS('MP내역(적극)'!A:A,A99,'MP내역(적극)'!G:G,"&gt;"&amp;$F$2,'MP내역(적극)'!D:D,"&lt;&gt;"&amp;$H$2,'MP내역(적극)'!D:D,"&lt;&gt;"&amp;$I$2,'MP내역(적극)'!B:B,"&lt;&gt;현금",'MP내역(적극)'!B:B,"&lt;&gt;합계")=0,"O","X"))</f>
        <v/>
      </c>
      <c r="S99" s="20" t="str">
        <f>IF(A99="","",IF(AND(ABS(I99-SUMIFS('MP내역(적극)'!G:G,'MP내역(적극)'!A:A,A99,'MP내역(적극)'!F:F,"Y"))&lt;0.001,ABS(H99-SUMIFS('MP내역(적극)'!G:G,'MP내역(적극)'!A:A,A99,'MP내역(적극)'!B:B,"&lt;&gt;합계"))&lt;0.001),"O","X"))</f>
        <v/>
      </c>
      <c r="T99" s="20" t="str">
        <f>IF(A99="","",IF(COUNTIFS('MP내역(적극)'!A:A,A99,'MP내역(적극)'!H:H,"X")=0,"O","X"))</f>
        <v/>
      </c>
      <c r="U99" s="19"/>
    </row>
    <row r="100" spans="13:21" x14ac:dyDescent="0.3">
      <c r="M100" s="19"/>
      <c r="N100" s="20" t="str">
        <f t="shared" si="2"/>
        <v/>
      </c>
      <c r="O100" s="20" t="str">
        <f t="shared" si="3"/>
        <v/>
      </c>
      <c r="P100" s="20" t="str">
        <f>IF(A100="","",IFERROR(IF(L100&gt;VLOOKUP(A100,#REF!,10,0),"O","X"),""))</f>
        <v/>
      </c>
      <c r="Q100" s="20" t="str">
        <f>IF(A100="","",COUNTIFS('MP내역(적극)'!$A:$A,A100)-COUNTIFS('MP내역(적극)'!$A:$A,A100,'MP내역(적극)'!$B:$B,"현금")-COUNTIFS('MP내역(적극)'!$A:$A,A100,'MP내역(적극)'!$B:$B,"예수금")-COUNTIFS('MP내역(적극)'!$A:$A,A100,'MP내역(적극)'!$B:$B,"예탁금")-COUNTIFS('MP내역(적극)'!$A:$A,A100,'MP내역(적극)'!$B:$B,"합계"))</f>
        <v/>
      </c>
      <c r="R100" s="20" t="str">
        <f>IF(A100="","",IF(COUNTIFS('MP내역(적극)'!A:A,A100,'MP내역(적극)'!G:G,"&gt;"&amp;$F$2,'MP내역(적극)'!D:D,"&lt;&gt;"&amp;$H$2,'MP내역(적극)'!D:D,"&lt;&gt;"&amp;$I$2,'MP내역(적극)'!B:B,"&lt;&gt;현금",'MP내역(적극)'!B:B,"&lt;&gt;합계")=0,"O","X"))</f>
        <v/>
      </c>
      <c r="S100" s="20" t="str">
        <f>IF(A100="","",IF(AND(ABS(I100-SUMIFS('MP내역(적극)'!G:G,'MP내역(적극)'!A:A,A100,'MP내역(적극)'!F:F,"Y"))&lt;0.001,ABS(H100-SUMIFS('MP내역(적극)'!G:G,'MP내역(적극)'!A:A,A100,'MP내역(적극)'!B:B,"&lt;&gt;합계"))&lt;0.001),"O","X"))</f>
        <v/>
      </c>
      <c r="T100" s="20" t="str">
        <f>IF(A100="","",IF(COUNTIFS('MP내역(적극)'!A:A,A100,'MP내역(적극)'!H:H,"X")=0,"O","X"))</f>
        <v/>
      </c>
      <c r="U100" s="19"/>
    </row>
    <row r="101" spans="13:21" x14ac:dyDescent="0.3">
      <c r="M101" s="19"/>
      <c r="N101" s="20" t="str">
        <f t="shared" si="2"/>
        <v/>
      </c>
      <c r="O101" s="20" t="str">
        <f t="shared" si="3"/>
        <v/>
      </c>
      <c r="P101" s="20" t="str">
        <f>IF(A101="","",IFERROR(IF(L101&gt;VLOOKUP(A101,#REF!,10,0),"O","X"),""))</f>
        <v/>
      </c>
      <c r="Q101" s="20" t="str">
        <f>IF(A101="","",COUNTIFS('MP내역(적극)'!$A:$A,A101)-COUNTIFS('MP내역(적극)'!$A:$A,A101,'MP내역(적극)'!$B:$B,"현금")-COUNTIFS('MP내역(적극)'!$A:$A,A101,'MP내역(적극)'!$B:$B,"예수금")-COUNTIFS('MP내역(적극)'!$A:$A,A101,'MP내역(적극)'!$B:$B,"예탁금")-COUNTIFS('MP내역(적극)'!$A:$A,A101,'MP내역(적극)'!$B:$B,"합계"))</f>
        <v/>
      </c>
      <c r="R101" s="20" t="str">
        <f>IF(A101="","",IF(COUNTIFS('MP내역(적극)'!A:A,A101,'MP내역(적극)'!G:G,"&gt;"&amp;$F$2,'MP내역(적극)'!D:D,"&lt;&gt;"&amp;$H$2,'MP내역(적극)'!D:D,"&lt;&gt;"&amp;$I$2,'MP내역(적극)'!B:B,"&lt;&gt;현금",'MP내역(적극)'!B:B,"&lt;&gt;합계")=0,"O","X"))</f>
        <v/>
      </c>
      <c r="S101" s="20" t="str">
        <f>IF(A101="","",IF(AND(ABS(I101-SUMIFS('MP내역(적극)'!G:G,'MP내역(적극)'!A:A,A101,'MP내역(적극)'!F:F,"Y"))&lt;0.001,ABS(H101-SUMIFS('MP내역(적극)'!G:G,'MP내역(적극)'!A:A,A101,'MP내역(적극)'!B:B,"&lt;&gt;합계"))&lt;0.001),"O","X"))</f>
        <v/>
      </c>
      <c r="T101" s="20" t="str">
        <f>IF(A101="","",IF(COUNTIFS('MP내역(적극)'!A:A,A101,'MP내역(적극)'!H:H,"X")=0,"O","X"))</f>
        <v/>
      </c>
      <c r="U101" s="19"/>
    </row>
    <row r="102" spans="13:21" x14ac:dyDescent="0.3">
      <c r="M102" s="19"/>
      <c r="N102" s="20" t="str">
        <f t="shared" si="2"/>
        <v/>
      </c>
      <c r="O102" s="20" t="str">
        <f t="shared" si="3"/>
        <v/>
      </c>
      <c r="P102" s="20" t="str">
        <f>IF(A102="","",IFERROR(IF(L102&gt;VLOOKUP(A102,#REF!,10,0),"O","X"),""))</f>
        <v/>
      </c>
      <c r="Q102" s="20" t="str">
        <f>IF(A102="","",COUNTIFS('MP내역(적극)'!$A:$A,A102)-COUNTIFS('MP내역(적극)'!$A:$A,A102,'MP내역(적극)'!$B:$B,"현금")-COUNTIFS('MP내역(적극)'!$A:$A,A102,'MP내역(적극)'!$B:$B,"예수금")-COUNTIFS('MP내역(적극)'!$A:$A,A102,'MP내역(적극)'!$B:$B,"예탁금")-COUNTIFS('MP내역(적극)'!$A:$A,A102,'MP내역(적극)'!$B:$B,"합계"))</f>
        <v/>
      </c>
      <c r="R102" s="20" t="str">
        <f>IF(A102="","",IF(COUNTIFS('MP내역(적극)'!A:A,A102,'MP내역(적극)'!G:G,"&gt;"&amp;$F$2,'MP내역(적극)'!D:D,"&lt;&gt;"&amp;$H$2,'MP내역(적극)'!D:D,"&lt;&gt;"&amp;$I$2,'MP내역(적극)'!B:B,"&lt;&gt;현금",'MP내역(적극)'!B:B,"&lt;&gt;합계")=0,"O","X"))</f>
        <v/>
      </c>
      <c r="S102" s="20" t="str">
        <f>IF(A102="","",IF(AND(ABS(I102-SUMIFS('MP내역(적극)'!G:G,'MP내역(적극)'!A:A,A102,'MP내역(적극)'!F:F,"Y"))&lt;0.001,ABS(H102-SUMIFS('MP내역(적극)'!G:G,'MP내역(적극)'!A:A,A102,'MP내역(적극)'!B:B,"&lt;&gt;합계"))&lt;0.001),"O","X"))</f>
        <v/>
      </c>
      <c r="T102" s="20" t="str">
        <f>IF(A102="","",IF(COUNTIFS('MP내역(적극)'!A:A,A102,'MP내역(적극)'!H:H,"X")=0,"O","X"))</f>
        <v/>
      </c>
      <c r="U102" s="19"/>
    </row>
    <row r="103" spans="13:21" x14ac:dyDescent="0.3">
      <c r="M103" s="19"/>
      <c r="N103" s="20" t="str">
        <f t="shared" si="2"/>
        <v/>
      </c>
      <c r="O103" s="20" t="str">
        <f t="shared" si="3"/>
        <v/>
      </c>
      <c r="P103" s="20" t="str">
        <f>IF(A103="","",IFERROR(IF(L103&gt;VLOOKUP(A103,#REF!,10,0),"O","X"),""))</f>
        <v/>
      </c>
      <c r="Q103" s="20" t="str">
        <f>IF(A103="","",COUNTIFS('MP내역(적극)'!$A:$A,A103)-COUNTIFS('MP내역(적극)'!$A:$A,A103,'MP내역(적극)'!$B:$B,"현금")-COUNTIFS('MP내역(적극)'!$A:$A,A103,'MP내역(적극)'!$B:$B,"예수금")-COUNTIFS('MP내역(적극)'!$A:$A,A103,'MP내역(적극)'!$B:$B,"예탁금")-COUNTIFS('MP내역(적극)'!$A:$A,A103,'MP내역(적극)'!$B:$B,"합계"))</f>
        <v/>
      </c>
      <c r="R103" s="20" t="str">
        <f>IF(A103="","",IF(COUNTIFS('MP내역(적극)'!A:A,A103,'MP내역(적극)'!G:G,"&gt;"&amp;$F$2,'MP내역(적극)'!D:D,"&lt;&gt;"&amp;$H$2,'MP내역(적극)'!D:D,"&lt;&gt;"&amp;$I$2,'MP내역(적극)'!B:B,"&lt;&gt;현금",'MP내역(적극)'!B:B,"&lt;&gt;합계")=0,"O","X"))</f>
        <v/>
      </c>
      <c r="S103" s="20" t="str">
        <f>IF(A103="","",IF(AND(ABS(I103-SUMIFS('MP내역(적극)'!G:G,'MP내역(적극)'!A:A,A103,'MP내역(적극)'!F:F,"Y"))&lt;0.001,ABS(H103-SUMIFS('MP내역(적극)'!G:G,'MP내역(적극)'!A:A,A103,'MP내역(적극)'!B:B,"&lt;&gt;합계"))&lt;0.001),"O","X"))</f>
        <v/>
      </c>
      <c r="T103" s="20" t="str">
        <f>IF(A103="","",IF(COUNTIFS('MP내역(적극)'!A:A,A103,'MP내역(적극)'!H:H,"X")=0,"O","X"))</f>
        <v/>
      </c>
      <c r="U103" s="19"/>
    </row>
    <row r="104" spans="13:21" x14ac:dyDescent="0.3">
      <c r="M104" s="19"/>
      <c r="N104" s="20" t="str">
        <f t="shared" si="2"/>
        <v/>
      </c>
      <c r="O104" s="20" t="str">
        <f t="shared" si="3"/>
        <v/>
      </c>
      <c r="P104" s="20" t="str">
        <f>IF(A104="","",IFERROR(IF(L104&gt;VLOOKUP(A104,#REF!,10,0),"O","X"),""))</f>
        <v/>
      </c>
      <c r="Q104" s="20" t="str">
        <f>IF(A104="","",COUNTIFS('MP내역(적극)'!$A:$A,A104)-COUNTIFS('MP내역(적극)'!$A:$A,A104,'MP내역(적극)'!$B:$B,"현금")-COUNTIFS('MP내역(적극)'!$A:$A,A104,'MP내역(적극)'!$B:$B,"예수금")-COUNTIFS('MP내역(적극)'!$A:$A,A104,'MP내역(적극)'!$B:$B,"예탁금")-COUNTIFS('MP내역(적극)'!$A:$A,A104,'MP내역(적극)'!$B:$B,"합계"))</f>
        <v/>
      </c>
      <c r="R104" s="20" t="str">
        <f>IF(A104="","",IF(COUNTIFS('MP내역(적극)'!A:A,A104,'MP내역(적극)'!G:G,"&gt;"&amp;$F$2,'MP내역(적극)'!D:D,"&lt;&gt;"&amp;$H$2,'MP내역(적극)'!D:D,"&lt;&gt;"&amp;$I$2,'MP내역(적극)'!B:B,"&lt;&gt;현금",'MP내역(적극)'!B:B,"&lt;&gt;합계")=0,"O","X"))</f>
        <v/>
      </c>
      <c r="S104" s="20" t="str">
        <f>IF(A104="","",IF(AND(ABS(I104-SUMIFS('MP내역(적극)'!G:G,'MP내역(적극)'!A:A,A104,'MP내역(적극)'!F:F,"Y"))&lt;0.001,ABS(H104-SUMIFS('MP내역(적극)'!G:G,'MP내역(적극)'!A:A,A104,'MP내역(적극)'!B:B,"&lt;&gt;합계"))&lt;0.001),"O","X"))</f>
        <v/>
      </c>
      <c r="T104" s="20" t="str">
        <f>IF(A104="","",IF(COUNTIFS('MP내역(적극)'!A:A,A104,'MP내역(적극)'!H:H,"X")=0,"O","X"))</f>
        <v/>
      </c>
      <c r="U104" s="19"/>
    </row>
    <row r="105" spans="13:21" x14ac:dyDescent="0.3">
      <c r="M105" s="19"/>
      <c r="N105" s="20" t="str">
        <f t="shared" si="2"/>
        <v/>
      </c>
      <c r="O105" s="20" t="str">
        <f t="shared" si="3"/>
        <v/>
      </c>
      <c r="P105" s="20" t="str">
        <f>IF(A105="","",IFERROR(IF(L105&gt;VLOOKUP(A105,#REF!,10,0),"O","X"),""))</f>
        <v/>
      </c>
      <c r="Q105" s="20" t="str">
        <f>IF(A105="","",COUNTIFS('MP내역(적극)'!$A:$A,A105)-COUNTIFS('MP내역(적극)'!$A:$A,A105,'MP내역(적극)'!$B:$B,"현금")-COUNTIFS('MP내역(적극)'!$A:$A,A105,'MP내역(적극)'!$B:$B,"예수금")-COUNTIFS('MP내역(적극)'!$A:$A,A105,'MP내역(적극)'!$B:$B,"예탁금")-COUNTIFS('MP내역(적극)'!$A:$A,A105,'MP내역(적극)'!$B:$B,"합계"))</f>
        <v/>
      </c>
      <c r="R105" s="20" t="str">
        <f>IF(A105="","",IF(COUNTIFS('MP내역(적극)'!A:A,A105,'MP내역(적극)'!G:G,"&gt;"&amp;$F$2,'MP내역(적극)'!D:D,"&lt;&gt;"&amp;$H$2,'MP내역(적극)'!D:D,"&lt;&gt;"&amp;$I$2,'MP내역(적극)'!B:B,"&lt;&gt;현금",'MP내역(적극)'!B:B,"&lt;&gt;합계")=0,"O","X"))</f>
        <v/>
      </c>
      <c r="S105" s="20" t="str">
        <f>IF(A105="","",IF(AND(ABS(I105-SUMIFS('MP내역(적극)'!G:G,'MP내역(적극)'!A:A,A105,'MP내역(적극)'!F:F,"Y"))&lt;0.001,ABS(H105-SUMIFS('MP내역(적극)'!G:G,'MP내역(적극)'!A:A,A105,'MP내역(적극)'!B:B,"&lt;&gt;합계"))&lt;0.001),"O","X"))</f>
        <v/>
      </c>
      <c r="T105" s="20" t="str">
        <f>IF(A105="","",IF(COUNTIFS('MP내역(적극)'!A:A,A105,'MP내역(적극)'!H:H,"X")=0,"O","X"))</f>
        <v/>
      </c>
      <c r="U105" s="19"/>
    </row>
    <row r="106" spans="13:21" x14ac:dyDescent="0.3">
      <c r="M106" s="19"/>
      <c r="N106" s="20" t="str">
        <f t="shared" si="2"/>
        <v/>
      </c>
      <c r="O106" s="20" t="str">
        <f t="shared" si="3"/>
        <v/>
      </c>
      <c r="P106" s="20" t="str">
        <f>IF(A106="","",IFERROR(IF(L106&gt;VLOOKUP(A106,#REF!,10,0),"O","X"),""))</f>
        <v/>
      </c>
      <c r="Q106" s="20" t="str">
        <f>IF(A106="","",COUNTIFS('MP내역(적극)'!$A:$A,A106)-COUNTIFS('MP내역(적극)'!$A:$A,A106,'MP내역(적극)'!$B:$B,"현금")-COUNTIFS('MP내역(적극)'!$A:$A,A106,'MP내역(적극)'!$B:$B,"예수금")-COUNTIFS('MP내역(적극)'!$A:$A,A106,'MP내역(적극)'!$B:$B,"예탁금")-COUNTIFS('MP내역(적극)'!$A:$A,A106,'MP내역(적극)'!$B:$B,"합계"))</f>
        <v/>
      </c>
      <c r="R106" s="20" t="str">
        <f>IF(A106="","",IF(COUNTIFS('MP내역(적극)'!A:A,A106,'MP내역(적극)'!G:G,"&gt;"&amp;$F$2,'MP내역(적극)'!D:D,"&lt;&gt;"&amp;$H$2,'MP내역(적극)'!D:D,"&lt;&gt;"&amp;$I$2,'MP내역(적극)'!B:B,"&lt;&gt;현금",'MP내역(적극)'!B:B,"&lt;&gt;합계")=0,"O","X"))</f>
        <v/>
      </c>
      <c r="S106" s="20" t="str">
        <f>IF(A106="","",IF(AND(ABS(I106-SUMIFS('MP내역(적극)'!G:G,'MP내역(적극)'!A:A,A106,'MP내역(적극)'!F:F,"Y"))&lt;0.001,ABS(H106-SUMIFS('MP내역(적극)'!G:G,'MP내역(적극)'!A:A,A106,'MP내역(적극)'!B:B,"&lt;&gt;합계"))&lt;0.001),"O","X"))</f>
        <v/>
      </c>
      <c r="T106" s="20" t="str">
        <f>IF(A106="","",IF(COUNTIFS('MP내역(적극)'!A:A,A106,'MP내역(적극)'!H:H,"X")=0,"O","X"))</f>
        <v/>
      </c>
      <c r="U106" s="19"/>
    </row>
    <row r="107" spans="13:21" x14ac:dyDescent="0.3">
      <c r="M107" s="19"/>
      <c r="N107" s="20" t="str">
        <f t="shared" si="2"/>
        <v/>
      </c>
      <c r="O107" s="20" t="str">
        <f t="shared" si="3"/>
        <v/>
      </c>
      <c r="P107" s="20" t="str">
        <f>IF(A107="","",IFERROR(IF(L107&gt;VLOOKUP(A107,#REF!,10,0),"O","X"),""))</f>
        <v/>
      </c>
      <c r="Q107" s="20" t="str">
        <f>IF(A107="","",COUNTIFS('MP내역(적극)'!$A:$A,A107)-COUNTIFS('MP내역(적극)'!$A:$A,A107,'MP내역(적극)'!$B:$B,"현금")-COUNTIFS('MP내역(적극)'!$A:$A,A107,'MP내역(적극)'!$B:$B,"예수금")-COUNTIFS('MP내역(적극)'!$A:$A,A107,'MP내역(적극)'!$B:$B,"예탁금")-COUNTIFS('MP내역(적극)'!$A:$A,A107,'MP내역(적극)'!$B:$B,"합계"))</f>
        <v/>
      </c>
      <c r="R107" s="20" t="str">
        <f>IF(A107="","",IF(COUNTIFS('MP내역(적극)'!A:A,A107,'MP내역(적극)'!G:G,"&gt;"&amp;$F$2,'MP내역(적극)'!D:D,"&lt;&gt;"&amp;$H$2,'MP내역(적극)'!D:D,"&lt;&gt;"&amp;$I$2,'MP내역(적극)'!B:B,"&lt;&gt;현금",'MP내역(적극)'!B:B,"&lt;&gt;합계")=0,"O","X"))</f>
        <v/>
      </c>
      <c r="S107" s="20" t="str">
        <f>IF(A107="","",IF(AND(ABS(I107-SUMIFS('MP내역(적극)'!G:G,'MP내역(적극)'!A:A,A107,'MP내역(적극)'!F:F,"Y"))&lt;0.001,ABS(H107-SUMIFS('MP내역(적극)'!G:G,'MP내역(적극)'!A:A,A107,'MP내역(적극)'!B:B,"&lt;&gt;합계"))&lt;0.001),"O","X"))</f>
        <v/>
      </c>
      <c r="T107" s="20" t="str">
        <f>IF(A107="","",IF(COUNTIFS('MP내역(적극)'!A:A,A107,'MP내역(적극)'!H:H,"X")=0,"O","X"))</f>
        <v/>
      </c>
      <c r="U107" s="19"/>
    </row>
    <row r="108" spans="13:21" x14ac:dyDescent="0.3">
      <c r="M108" s="19"/>
      <c r="N108" s="20" t="str">
        <f t="shared" si="2"/>
        <v/>
      </c>
      <c r="O108" s="20" t="str">
        <f t="shared" si="3"/>
        <v/>
      </c>
      <c r="P108" s="20" t="str">
        <f>IF(A108="","",IFERROR(IF(L108&gt;VLOOKUP(A108,#REF!,10,0),"O","X"),""))</f>
        <v/>
      </c>
      <c r="Q108" s="20" t="str">
        <f>IF(A108="","",COUNTIFS('MP내역(적극)'!$A:$A,A108)-COUNTIFS('MP내역(적극)'!$A:$A,A108,'MP내역(적극)'!$B:$B,"현금")-COUNTIFS('MP내역(적극)'!$A:$A,A108,'MP내역(적극)'!$B:$B,"예수금")-COUNTIFS('MP내역(적극)'!$A:$A,A108,'MP내역(적극)'!$B:$B,"예탁금")-COUNTIFS('MP내역(적극)'!$A:$A,A108,'MP내역(적극)'!$B:$B,"합계"))</f>
        <v/>
      </c>
      <c r="R108" s="20" t="str">
        <f>IF(A108="","",IF(COUNTIFS('MP내역(적극)'!A:A,A108,'MP내역(적극)'!G:G,"&gt;"&amp;$F$2,'MP내역(적극)'!D:D,"&lt;&gt;"&amp;$H$2,'MP내역(적극)'!D:D,"&lt;&gt;"&amp;$I$2,'MP내역(적극)'!B:B,"&lt;&gt;현금",'MP내역(적극)'!B:B,"&lt;&gt;합계")=0,"O","X"))</f>
        <v/>
      </c>
      <c r="S108" s="20" t="str">
        <f>IF(A108="","",IF(AND(ABS(I108-SUMIFS('MP내역(적극)'!G:G,'MP내역(적극)'!A:A,A108,'MP내역(적극)'!F:F,"Y"))&lt;0.001,ABS(H108-SUMIFS('MP내역(적극)'!G:G,'MP내역(적극)'!A:A,A108,'MP내역(적극)'!B:B,"&lt;&gt;합계"))&lt;0.001),"O","X"))</f>
        <v/>
      </c>
      <c r="T108" s="20" t="str">
        <f>IF(A108="","",IF(COUNTIFS('MP내역(적극)'!A:A,A108,'MP내역(적극)'!H:H,"X")=0,"O","X"))</f>
        <v/>
      </c>
      <c r="U108" s="19"/>
    </row>
    <row r="109" spans="13:21" x14ac:dyDescent="0.3">
      <c r="M109" s="19"/>
      <c r="N109" s="20" t="str">
        <f t="shared" si="2"/>
        <v/>
      </c>
      <c r="O109" s="20" t="str">
        <f t="shared" si="3"/>
        <v/>
      </c>
      <c r="P109" s="20" t="str">
        <f>IF(A109="","",IFERROR(IF(L109&gt;VLOOKUP(A109,#REF!,10,0),"O","X"),""))</f>
        <v/>
      </c>
      <c r="Q109" s="20" t="str">
        <f>IF(A109="","",COUNTIFS('MP내역(적극)'!$A:$A,A109)-COUNTIFS('MP내역(적극)'!$A:$A,A109,'MP내역(적극)'!$B:$B,"현금")-COUNTIFS('MP내역(적극)'!$A:$A,A109,'MP내역(적극)'!$B:$B,"예수금")-COUNTIFS('MP내역(적극)'!$A:$A,A109,'MP내역(적극)'!$B:$B,"예탁금")-COUNTIFS('MP내역(적극)'!$A:$A,A109,'MP내역(적극)'!$B:$B,"합계"))</f>
        <v/>
      </c>
      <c r="R109" s="20" t="str">
        <f>IF(A109="","",IF(COUNTIFS('MP내역(적극)'!A:A,A109,'MP내역(적극)'!G:G,"&gt;"&amp;$F$2,'MP내역(적극)'!D:D,"&lt;&gt;"&amp;$H$2,'MP내역(적극)'!D:D,"&lt;&gt;"&amp;$I$2,'MP내역(적극)'!B:B,"&lt;&gt;현금",'MP내역(적극)'!B:B,"&lt;&gt;합계")=0,"O","X"))</f>
        <v/>
      </c>
      <c r="S109" s="20" t="str">
        <f>IF(A109="","",IF(AND(ABS(I109-SUMIFS('MP내역(적극)'!G:G,'MP내역(적극)'!A:A,A109,'MP내역(적극)'!F:F,"Y"))&lt;0.001,ABS(H109-SUMIFS('MP내역(적극)'!G:G,'MP내역(적극)'!A:A,A109,'MP내역(적극)'!B:B,"&lt;&gt;합계"))&lt;0.001),"O","X"))</f>
        <v/>
      </c>
      <c r="T109" s="20" t="str">
        <f>IF(A109="","",IF(COUNTIFS('MP내역(적극)'!A:A,A109,'MP내역(적극)'!H:H,"X")=0,"O","X"))</f>
        <v/>
      </c>
      <c r="U109" s="19"/>
    </row>
    <row r="110" spans="13:21" x14ac:dyDescent="0.3">
      <c r="M110" s="19"/>
      <c r="N110" s="20" t="str">
        <f t="shared" si="2"/>
        <v/>
      </c>
      <c r="O110" s="20" t="str">
        <f t="shared" si="3"/>
        <v/>
      </c>
      <c r="P110" s="20" t="str">
        <f>IF(A110="","",IFERROR(IF(L110&gt;VLOOKUP(A110,#REF!,10,0),"O","X"),""))</f>
        <v/>
      </c>
      <c r="Q110" s="20" t="str">
        <f>IF(A110="","",COUNTIFS('MP내역(적극)'!$A:$A,A110)-COUNTIFS('MP내역(적극)'!$A:$A,A110,'MP내역(적극)'!$B:$B,"현금")-COUNTIFS('MP내역(적극)'!$A:$A,A110,'MP내역(적극)'!$B:$B,"예수금")-COUNTIFS('MP내역(적극)'!$A:$A,A110,'MP내역(적극)'!$B:$B,"예탁금")-COUNTIFS('MP내역(적극)'!$A:$A,A110,'MP내역(적극)'!$B:$B,"합계"))</f>
        <v/>
      </c>
      <c r="R110" s="20" t="str">
        <f>IF(A110="","",IF(COUNTIFS('MP내역(적극)'!A:A,A110,'MP내역(적극)'!G:G,"&gt;"&amp;$F$2,'MP내역(적극)'!D:D,"&lt;&gt;"&amp;$H$2,'MP내역(적극)'!D:D,"&lt;&gt;"&amp;$I$2,'MP내역(적극)'!B:B,"&lt;&gt;현금",'MP내역(적극)'!B:B,"&lt;&gt;합계")=0,"O","X"))</f>
        <v/>
      </c>
      <c r="S110" s="20" t="str">
        <f>IF(A110="","",IF(AND(ABS(I110-SUMIFS('MP내역(적극)'!G:G,'MP내역(적극)'!A:A,A110,'MP내역(적극)'!F:F,"Y"))&lt;0.001,ABS(H110-SUMIFS('MP내역(적극)'!G:G,'MP내역(적극)'!A:A,A110,'MP내역(적극)'!B:B,"&lt;&gt;합계"))&lt;0.001),"O","X"))</f>
        <v/>
      </c>
      <c r="T110" s="20" t="str">
        <f>IF(A110="","",IF(COUNTIFS('MP내역(적극)'!A:A,A110,'MP내역(적극)'!H:H,"X")=0,"O","X"))</f>
        <v/>
      </c>
      <c r="U110" s="19"/>
    </row>
    <row r="111" spans="13:21" x14ac:dyDescent="0.3">
      <c r="M111" s="19"/>
      <c r="N111" s="20" t="str">
        <f t="shared" si="2"/>
        <v/>
      </c>
      <c r="O111" s="20" t="str">
        <f t="shared" si="3"/>
        <v/>
      </c>
      <c r="P111" s="20" t="str">
        <f>IF(A111="","",IFERROR(IF(L111&gt;VLOOKUP(A111,#REF!,10,0),"O","X"),""))</f>
        <v/>
      </c>
      <c r="Q111" s="20" t="str">
        <f>IF(A111="","",COUNTIFS('MP내역(적극)'!$A:$A,A111)-COUNTIFS('MP내역(적극)'!$A:$A,A111,'MP내역(적극)'!$B:$B,"현금")-COUNTIFS('MP내역(적극)'!$A:$A,A111,'MP내역(적극)'!$B:$B,"예수금")-COUNTIFS('MP내역(적극)'!$A:$A,A111,'MP내역(적극)'!$B:$B,"예탁금")-COUNTIFS('MP내역(적극)'!$A:$A,A111,'MP내역(적극)'!$B:$B,"합계"))</f>
        <v/>
      </c>
      <c r="R111" s="20" t="str">
        <f>IF(A111="","",IF(COUNTIFS('MP내역(적극)'!A:A,A111,'MP내역(적극)'!G:G,"&gt;"&amp;$F$2,'MP내역(적극)'!D:D,"&lt;&gt;"&amp;$H$2,'MP내역(적극)'!D:D,"&lt;&gt;"&amp;$I$2,'MP내역(적극)'!B:B,"&lt;&gt;현금",'MP내역(적극)'!B:B,"&lt;&gt;합계")=0,"O","X"))</f>
        <v/>
      </c>
      <c r="S111" s="20" t="str">
        <f>IF(A111="","",IF(AND(ABS(I111-SUMIFS('MP내역(적극)'!G:G,'MP내역(적극)'!A:A,A111,'MP내역(적극)'!F:F,"Y"))&lt;0.001,ABS(H111-SUMIFS('MP내역(적극)'!G:G,'MP내역(적극)'!A:A,A111,'MP내역(적극)'!B:B,"&lt;&gt;합계"))&lt;0.001),"O","X"))</f>
        <v/>
      </c>
      <c r="T111" s="20" t="str">
        <f>IF(A111="","",IF(COUNTIFS('MP내역(적극)'!A:A,A111,'MP내역(적극)'!H:H,"X")=0,"O","X"))</f>
        <v/>
      </c>
      <c r="U111" s="19"/>
    </row>
    <row r="112" spans="13:21" x14ac:dyDescent="0.3">
      <c r="M112" s="19"/>
      <c r="N112" s="20" t="str">
        <f t="shared" si="2"/>
        <v/>
      </c>
      <c r="O112" s="20" t="str">
        <f t="shared" si="3"/>
        <v/>
      </c>
      <c r="P112" s="20" t="str">
        <f>IF(A112="","",IFERROR(IF(L112&gt;VLOOKUP(A112,#REF!,10,0),"O","X"),""))</f>
        <v/>
      </c>
      <c r="Q112" s="20" t="str">
        <f>IF(A112="","",COUNTIFS('MP내역(적극)'!$A:$A,A112)-COUNTIFS('MP내역(적극)'!$A:$A,A112,'MP내역(적극)'!$B:$B,"현금")-COUNTIFS('MP내역(적극)'!$A:$A,A112,'MP내역(적극)'!$B:$B,"예수금")-COUNTIFS('MP내역(적극)'!$A:$A,A112,'MP내역(적극)'!$B:$B,"예탁금")-COUNTIFS('MP내역(적극)'!$A:$A,A112,'MP내역(적극)'!$B:$B,"합계"))</f>
        <v/>
      </c>
      <c r="R112" s="20" t="str">
        <f>IF(A112="","",IF(COUNTIFS('MP내역(적극)'!A:A,A112,'MP내역(적극)'!G:G,"&gt;"&amp;$F$2,'MP내역(적극)'!D:D,"&lt;&gt;"&amp;$H$2,'MP내역(적극)'!D:D,"&lt;&gt;"&amp;$I$2,'MP내역(적극)'!B:B,"&lt;&gt;현금",'MP내역(적극)'!B:B,"&lt;&gt;합계")=0,"O","X"))</f>
        <v/>
      </c>
      <c r="S112" s="20" t="str">
        <f>IF(A112="","",IF(AND(ABS(I112-SUMIFS('MP내역(적극)'!G:G,'MP내역(적극)'!A:A,A112,'MP내역(적극)'!F:F,"Y"))&lt;0.001,ABS(H112-SUMIFS('MP내역(적극)'!G:G,'MP내역(적극)'!A:A,A112,'MP내역(적극)'!B:B,"&lt;&gt;합계"))&lt;0.001),"O","X"))</f>
        <v/>
      </c>
      <c r="T112" s="20" t="str">
        <f>IF(A112="","",IF(COUNTIFS('MP내역(적극)'!A:A,A112,'MP내역(적극)'!H:H,"X")=0,"O","X"))</f>
        <v/>
      </c>
      <c r="U112" s="19"/>
    </row>
    <row r="113" spans="13:21" x14ac:dyDescent="0.3">
      <c r="M113" s="19"/>
      <c r="N113" s="20" t="str">
        <f t="shared" si="2"/>
        <v/>
      </c>
      <c r="O113" s="20" t="str">
        <f t="shared" si="3"/>
        <v/>
      </c>
      <c r="P113" s="20" t="str">
        <f>IF(A113="","",IFERROR(IF(L113&gt;VLOOKUP(A113,#REF!,10,0),"O","X"),""))</f>
        <v/>
      </c>
      <c r="Q113" s="20" t="str">
        <f>IF(A113="","",COUNTIFS('MP내역(적극)'!$A:$A,A113)-COUNTIFS('MP내역(적극)'!$A:$A,A113,'MP내역(적극)'!$B:$B,"현금")-COUNTIFS('MP내역(적극)'!$A:$A,A113,'MP내역(적극)'!$B:$B,"예수금")-COUNTIFS('MP내역(적극)'!$A:$A,A113,'MP내역(적극)'!$B:$B,"예탁금")-COUNTIFS('MP내역(적극)'!$A:$A,A113,'MP내역(적극)'!$B:$B,"합계"))</f>
        <v/>
      </c>
      <c r="R113" s="20" t="str">
        <f>IF(A113="","",IF(COUNTIFS('MP내역(적극)'!A:A,A113,'MP내역(적극)'!G:G,"&gt;"&amp;$F$2,'MP내역(적극)'!D:D,"&lt;&gt;"&amp;$H$2,'MP내역(적극)'!D:D,"&lt;&gt;"&amp;$I$2,'MP내역(적극)'!B:B,"&lt;&gt;현금",'MP내역(적극)'!B:B,"&lt;&gt;합계")=0,"O","X"))</f>
        <v/>
      </c>
      <c r="S113" s="20" t="str">
        <f>IF(A113="","",IF(AND(ABS(I113-SUMIFS('MP내역(적극)'!G:G,'MP내역(적극)'!A:A,A113,'MP내역(적극)'!F:F,"Y"))&lt;0.001,ABS(H113-SUMIFS('MP내역(적극)'!G:G,'MP내역(적극)'!A:A,A113,'MP내역(적극)'!B:B,"&lt;&gt;합계"))&lt;0.001),"O","X"))</f>
        <v/>
      </c>
      <c r="T113" s="20" t="str">
        <f>IF(A113="","",IF(COUNTIFS('MP내역(적극)'!A:A,A113,'MP내역(적극)'!H:H,"X")=0,"O","X"))</f>
        <v/>
      </c>
      <c r="U113" s="19"/>
    </row>
    <row r="114" spans="13:21" x14ac:dyDescent="0.3">
      <c r="M114" s="19"/>
      <c r="N114" s="20" t="str">
        <f t="shared" si="2"/>
        <v/>
      </c>
      <c r="O114" s="20" t="str">
        <f t="shared" si="3"/>
        <v/>
      </c>
      <c r="P114" s="20" t="str">
        <f>IF(A114="","",IFERROR(IF(L114&gt;VLOOKUP(A114,#REF!,10,0),"O","X"),""))</f>
        <v/>
      </c>
      <c r="Q114" s="20" t="str">
        <f>IF(A114="","",COUNTIFS('MP내역(적극)'!$A:$A,A114)-COUNTIFS('MP내역(적극)'!$A:$A,A114,'MP내역(적극)'!$B:$B,"현금")-COUNTIFS('MP내역(적극)'!$A:$A,A114,'MP내역(적극)'!$B:$B,"예수금")-COUNTIFS('MP내역(적극)'!$A:$A,A114,'MP내역(적극)'!$B:$B,"예탁금")-COUNTIFS('MP내역(적극)'!$A:$A,A114,'MP내역(적극)'!$B:$B,"합계"))</f>
        <v/>
      </c>
      <c r="R114" s="20" t="str">
        <f>IF(A114="","",IF(COUNTIFS('MP내역(적극)'!A:A,A114,'MP내역(적극)'!G:G,"&gt;"&amp;$F$2,'MP내역(적극)'!D:D,"&lt;&gt;"&amp;$H$2,'MP내역(적극)'!D:D,"&lt;&gt;"&amp;$I$2,'MP내역(적극)'!B:B,"&lt;&gt;현금",'MP내역(적극)'!B:B,"&lt;&gt;합계")=0,"O","X"))</f>
        <v/>
      </c>
      <c r="S114" s="20" t="str">
        <f>IF(A114="","",IF(AND(ABS(I114-SUMIFS('MP내역(적극)'!G:G,'MP내역(적극)'!A:A,A114,'MP내역(적극)'!F:F,"Y"))&lt;0.001,ABS(H114-SUMIFS('MP내역(적극)'!G:G,'MP내역(적극)'!A:A,A114,'MP내역(적극)'!B:B,"&lt;&gt;합계"))&lt;0.001),"O","X"))</f>
        <v/>
      </c>
      <c r="T114" s="20" t="str">
        <f>IF(A114="","",IF(COUNTIFS('MP내역(적극)'!A:A,A114,'MP내역(적극)'!H:H,"X")=0,"O","X"))</f>
        <v/>
      </c>
      <c r="U114" s="19"/>
    </row>
    <row r="115" spans="13:21" x14ac:dyDescent="0.3">
      <c r="M115" s="19"/>
      <c r="N115" s="20" t="str">
        <f t="shared" si="2"/>
        <v/>
      </c>
      <c r="O115" s="20" t="str">
        <f t="shared" si="3"/>
        <v/>
      </c>
      <c r="P115" s="20" t="str">
        <f>IF(A115="","",IFERROR(IF(L115&gt;VLOOKUP(A115,#REF!,10,0),"O","X"),""))</f>
        <v/>
      </c>
      <c r="Q115" s="20" t="str">
        <f>IF(A115="","",COUNTIFS('MP내역(적극)'!$A:$A,A115)-COUNTIFS('MP내역(적극)'!$A:$A,A115,'MP내역(적극)'!$B:$B,"현금")-COUNTIFS('MP내역(적극)'!$A:$A,A115,'MP내역(적극)'!$B:$B,"예수금")-COUNTIFS('MP내역(적극)'!$A:$A,A115,'MP내역(적극)'!$B:$B,"예탁금")-COUNTIFS('MP내역(적극)'!$A:$A,A115,'MP내역(적극)'!$B:$B,"합계"))</f>
        <v/>
      </c>
      <c r="R115" s="20" t="str">
        <f>IF(A115="","",IF(COUNTIFS('MP내역(적극)'!A:A,A115,'MP내역(적극)'!G:G,"&gt;"&amp;$F$2,'MP내역(적극)'!D:D,"&lt;&gt;"&amp;$H$2,'MP내역(적극)'!D:D,"&lt;&gt;"&amp;$I$2,'MP내역(적극)'!B:B,"&lt;&gt;현금",'MP내역(적극)'!B:B,"&lt;&gt;합계")=0,"O","X"))</f>
        <v/>
      </c>
      <c r="S115" s="20" t="str">
        <f>IF(A115="","",IF(AND(ABS(I115-SUMIFS('MP내역(적극)'!G:G,'MP내역(적극)'!A:A,A115,'MP내역(적극)'!F:F,"Y"))&lt;0.001,ABS(H115-SUMIFS('MP내역(적극)'!G:G,'MP내역(적극)'!A:A,A115,'MP내역(적극)'!B:B,"&lt;&gt;합계"))&lt;0.001),"O","X"))</f>
        <v/>
      </c>
      <c r="T115" s="20" t="str">
        <f>IF(A115="","",IF(COUNTIFS('MP내역(적극)'!A:A,A115,'MP내역(적극)'!H:H,"X")=0,"O","X"))</f>
        <v/>
      </c>
      <c r="U115" s="19"/>
    </row>
    <row r="116" spans="13:21" x14ac:dyDescent="0.3">
      <c r="M116" s="19"/>
      <c r="N116" s="20" t="str">
        <f t="shared" si="2"/>
        <v/>
      </c>
      <c r="O116" s="20" t="str">
        <f t="shared" si="3"/>
        <v/>
      </c>
      <c r="P116" s="20" t="str">
        <f>IF(A116="","",IFERROR(IF(L116&gt;VLOOKUP(A116,#REF!,10,0),"O","X"),""))</f>
        <v/>
      </c>
      <c r="Q116" s="20" t="str">
        <f>IF(A116="","",COUNTIFS('MP내역(적극)'!$A:$A,A116)-COUNTIFS('MP내역(적극)'!$A:$A,A116,'MP내역(적극)'!$B:$B,"현금")-COUNTIFS('MP내역(적극)'!$A:$A,A116,'MP내역(적극)'!$B:$B,"예수금")-COUNTIFS('MP내역(적극)'!$A:$A,A116,'MP내역(적극)'!$B:$B,"예탁금")-COUNTIFS('MP내역(적극)'!$A:$A,A116,'MP내역(적극)'!$B:$B,"합계"))</f>
        <v/>
      </c>
      <c r="R116" s="20" t="str">
        <f>IF(A116="","",IF(COUNTIFS('MP내역(적극)'!A:A,A116,'MP내역(적극)'!G:G,"&gt;"&amp;$F$2,'MP내역(적극)'!D:D,"&lt;&gt;"&amp;$H$2,'MP내역(적극)'!D:D,"&lt;&gt;"&amp;$I$2,'MP내역(적극)'!B:B,"&lt;&gt;현금",'MP내역(적극)'!B:B,"&lt;&gt;합계")=0,"O","X"))</f>
        <v/>
      </c>
      <c r="S116" s="20" t="str">
        <f>IF(A116="","",IF(AND(ABS(I116-SUMIFS('MP내역(적극)'!G:G,'MP내역(적극)'!A:A,A116,'MP내역(적극)'!F:F,"Y"))&lt;0.001,ABS(H116-SUMIFS('MP내역(적극)'!G:G,'MP내역(적극)'!A:A,A116,'MP내역(적극)'!B:B,"&lt;&gt;합계"))&lt;0.001),"O","X"))</f>
        <v/>
      </c>
      <c r="T116" s="20" t="str">
        <f>IF(A116="","",IF(COUNTIFS('MP내역(적극)'!A:A,A116,'MP내역(적극)'!H:H,"X")=0,"O","X"))</f>
        <v/>
      </c>
      <c r="U116" s="19"/>
    </row>
    <row r="117" spans="13:21" x14ac:dyDescent="0.3">
      <c r="M117" s="19"/>
      <c r="N117" s="20" t="str">
        <f t="shared" si="2"/>
        <v/>
      </c>
      <c r="O117" s="20" t="str">
        <f t="shared" si="3"/>
        <v/>
      </c>
      <c r="P117" s="20" t="str">
        <f>IF(A117="","",IFERROR(IF(L117&gt;VLOOKUP(A117,#REF!,10,0),"O","X"),""))</f>
        <v/>
      </c>
      <c r="Q117" s="20" t="str">
        <f>IF(A117="","",COUNTIFS('MP내역(적극)'!$A:$A,A117)-COUNTIFS('MP내역(적극)'!$A:$A,A117,'MP내역(적극)'!$B:$B,"현금")-COUNTIFS('MP내역(적극)'!$A:$A,A117,'MP내역(적극)'!$B:$B,"예수금")-COUNTIFS('MP내역(적극)'!$A:$A,A117,'MP내역(적극)'!$B:$B,"예탁금")-COUNTIFS('MP내역(적극)'!$A:$A,A117,'MP내역(적극)'!$B:$B,"합계"))</f>
        <v/>
      </c>
      <c r="R117" s="20" t="str">
        <f>IF(A117="","",IF(COUNTIFS('MP내역(적극)'!A:A,A117,'MP내역(적극)'!G:G,"&gt;"&amp;$F$2,'MP내역(적극)'!D:D,"&lt;&gt;"&amp;$H$2,'MP내역(적극)'!D:D,"&lt;&gt;"&amp;$I$2,'MP내역(적극)'!B:B,"&lt;&gt;현금",'MP내역(적극)'!B:B,"&lt;&gt;합계")=0,"O","X"))</f>
        <v/>
      </c>
      <c r="S117" s="20" t="str">
        <f>IF(A117="","",IF(AND(ABS(I117-SUMIFS('MP내역(적극)'!G:G,'MP내역(적극)'!A:A,A117,'MP내역(적극)'!F:F,"Y"))&lt;0.001,ABS(H117-SUMIFS('MP내역(적극)'!G:G,'MP내역(적극)'!A:A,A117,'MP내역(적극)'!B:B,"&lt;&gt;합계"))&lt;0.001),"O","X"))</f>
        <v/>
      </c>
      <c r="T117" s="20" t="str">
        <f>IF(A117="","",IF(COUNTIFS('MP내역(적극)'!A:A,A117,'MP내역(적극)'!H:H,"X")=0,"O","X"))</f>
        <v/>
      </c>
      <c r="U117" s="19"/>
    </row>
    <row r="118" spans="13:21" x14ac:dyDescent="0.3">
      <c r="M118" s="19"/>
      <c r="N118" s="20" t="str">
        <f t="shared" si="2"/>
        <v/>
      </c>
      <c r="O118" s="20" t="str">
        <f t="shared" si="3"/>
        <v/>
      </c>
      <c r="P118" s="20" t="str">
        <f>IF(A118="","",IFERROR(IF(L118&gt;VLOOKUP(A118,#REF!,10,0),"O","X"),""))</f>
        <v/>
      </c>
      <c r="Q118" s="20" t="str">
        <f>IF(A118="","",COUNTIFS('MP내역(적극)'!$A:$A,A118)-COUNTIFS('MP내역(적극)'!$A:$A,A118,'MP내역(적극)'!$B:$B,"현금")-COUNTIFS('MP내역(적극)'!$A:$A,A118,'MP내역(적극)'!$B:$B,"예수금")-COUNTIFS('MP내역(적극)'!$A:$A,A118,'MP내역(적극)'!$B:$B,"예탁금")-COUNTIFS('MP내역(적극)'!$A:$A,A118,'MP내역(적극)'!$B:$B,"합계"))</f>
        <v/>
      </c>
      <c r="R118" s="20" t="str">
        <f>IF(A118="","",IF(COUNTIFS('MP내역(적극)'!A:A,A118,'MP내역(적극)'!G:G,"&gt;"&amp;$F$2,'MP내역(적극)'!D:D,"&lt;&gt;"&amp;$H$2,'MP내역(적극)'!D:D,"&lt;&gt;"&amp;$I$2,'MP내역(적극)'!B:B,"&lt;&gt;현금",'MP내역(적극)'!B:B,"&lt;&gt;합계")=0,"O","X"))</f>
        <v/>
      </c>
      <c r="S118" s="20" t="str">
        <f>IF(A118="","",IF(AND(ABS(I118-SUMIFS('MP내역(적극)'!G:G,'MP내역(적극)'!A:A,A118,'MP내역(적극)'!F:F,"Y"))&lt;0.001,ABS(H118-SUMIFS('MP내역(적극)'!G:G,'MP내역(적극)'!A:A,A118,'MP내역(적극)'!B:B,"&lt;&gt;합계"))&lt;0.001),"O","X"))</f>
        <v/>
      </c>
      <c r="T118" s="20" t="str">
        <f>IF(A118="","",IF(COUNTIFS('MP내역(적극)'!A:A,A118,'MP내역(적극)'!H:H,"X")=0,"O","X"))</f>
        <v/>
      </c>
      <c r="U118" s="19"/>
    </row>
    <row r="119" spans="13:21" x14ac:dyDescent="0.3">
      <c r="M119" s="19"/>
      <c r="N119" s="20" t="str">
        <f t="shared" si="2"/>
        <v/>
      </c>
      <c r="O119" s="20" t="str">
        <f t="shared" si="3"/>
        <v/>
      </c>
      <c r="P119" s="20" t="str">
        <f>IF(A119="","",IFERROR(IF(L119&gt;VLOOKUP(A119,#REF!,10,0),"O","X"),""))</f>
        <v/>
      </c>
      <c r="Q119" s="20" t="str">
        <f>IF(A119="","",COUNTIFS('MP내역(적극)'!$A:$A,A119)-COUNTIFS('MP내역(적극)'!$A:$A,A119,'MP내역(적극)'!$B:$B,"현금")-COUNTIFS('MP내역(적극)'!$A:$A,A119,'MP내역(적극)'!$B:$B,"예수금")-COUNTIFS('MP내역(적극)'!$A:$A,A119,'MP내역(적극)'!$B:$B,"예탁금")-COUNTIFS('MP내역(적극)'!$A:$A,A119,'MP내역(적극)'!$B:$B,"합계"))</f>
        <v/>
      </c>
      <c r="R119" s="20" t="str">
        <f>IF(A119="","",IF(COUNTIFS('MP내역(적극)'!A:A,A119,'MP내역(적극)'!G:G,"&gt;"&amp;$F$2,'MP내역(적극)'!D:D,"&lt;&gt;"&amp;$H$2,'MP내역(적극)'!D:D,"&lt;&gt;"&amp;$I$2,'MP내역(적극)'!B:B,"&lt;&gt;현금",'MP내역(적극)'!B:B,"&lt;&gt;합계")=0,"O","X"))</f>
        <v/>
      </c>
      <c r="S119" s="20" t="str">
        <f>IF(A119="","",IF(AND(ABS(I119-SUMIFS('MP내역(적극)'!G:G,'MP내역(적극)'!A:A,A119,'MP내역(적극)'!F:F,"Y"))&lt;0.001,ABS(H119-SUMIFS('MP내역(적극)'!G:G,'MP내역(적극)'!A:A,A119,'MP내역(적극)'!B:B,"&lt;&gt;합계"))&lt;0.001),"O","X"))</f>
        <v/>
      </c>
      <c r="T119" s="20" t="str">
        <f>IF(A119="","",IF(COUNTIFS('MP내역(적극)'!A:A,A119,'MP내역(적극)'!H:H,"X")=0,"O","X"))</f>
        <v/>
      </c>
      <c r="U119" s="19"/>
    </row>
    <row r="120" spans="13:21" x14ac:dyDescent="0.3">
      <c r="M120" s="19"/>
      <c r="N120" s="20" t="str">
        <f t="shared" si="2"/>
        <v/>
      </c>
      <c r="O120" s="20" t="str">
        <f t="shared" si="3"/>
        <v/>
      </c>
      <c r="P120" s="20" t="str">
        <f>IF(A120="","",IFERROR(IF(L120&gt;VLOOKUP(A120,#REF!,10,0),"O","X"),""))</f>
        <v/>
      </c>
      <c r="Q120" s="20" t="str">
        <f>IF(A120="","",COUNTIFS('MP내역(적극)'!$A:$A,A120)-COUNTIFS('MP내역(적극)'!$A:$A,A120,'MP내역(적극)'!$B:$B,"현금")-COUNTIFS('MP내역(적극)'!$A:$A,A120,'MP내역(적극)'!$B:$B,"예수금")-COUNTIFS('MP내역(적극)'!$A:$A,A120,'MP내역(적극)'!$B:$B,"예탁금")-COUNTIFS('MP내역(적극)'!$A:$A,A120,'MP내역(적극)'!$B:$B,"합계"))</f>
        <v/>
      </c>
      <c r="R120" s="20" t="str">
        <f>IF(A120="","",IF(COUNTIFS('MP내역(적극)'!A:A,A120,'MP내역(적극)'!G:G,"&gt;"&amp;$F$2,'MP내역(적극)'!D:D,"&lt;&gt;"&amp;$H$2,'MP내역(적극)'!D:D,"&lt;&gt;"&amp;$I$2,'MP내역(적극)'!B:B,"&lt;&gt;현금",'MP내역(적극)'!B:B,"&lt;&gt;합계")=0,"O","X"))</f>
        <v/>
      </c>
      <c r="S120" s="20" t="str">
        <f>IF(A120="","",IF(AND(ABS(I120-SUMIFS('MP내역(적극)'!G:G,'MP내역(적극)'!A:A,A120,'MP내역(적극)'!F:F,"Y"))&lt;0.001,ABS(H120-SUMIFS('MP내역(적극)'!G:G,'MP내역(적극)'!A:A,A120,'MP내역(적극)'!B:B,"&lt;&gt;합계"))&lt;0.001),"O","X"))</f>
        <v/>
      </c>
      <c r="T120" s="20" t="str">
        <f>IF(A120="","",IF(COUNTIFS('MP내역(적극)'!A:A,A120,'MP내역(적극)'!H:H,"X")=0,"O","X"))</f>
        <v/>
      </c>
      <c r="U120" s="19"/>
    </row>
    <row r="121" spans="13:21" x14ac:dyDescent="0.3">
      <c r="M121" s="19"/>
      <c r="N121" s="20" t="str">
        <f t="shared" si="2"/>
        <v/>
      </c>
      <c r="O121" s="20" t="str">
        <f t="shared" si="3"/>
        <v/>
      </c>
      <c r="P121" s="20" t="str">
        <f>IF(A121="","",IFERROR(IF(L121&gt;VLOOKUP(A121,#REF!,10,0),"O","X"),""))</f>
        <v/>
      </c>
      <c r="Q121" s="20" t="str">
        <f>IF(A121="","",COUNTIFS('MP내역(적극)'!$A:$A,A121)-COUNTIFS('MP내역(적극)'!$A:$A,A121,'MP내역(적극)'!$B:$B,"현금")-COUNTIFS('MP내역(적극)'!$A:$A,A121,'MP내역(적극)'!$B:$B,"예수금")-COUNTIFS('MP내역(적극)'!$A:$A,A121,'MP내역(적극)'!$B:$B,"예탁금")-COUNTIFS('MP내역(적극)'!$A:$A,A121,'MP내역(적극)'!$B:$B,"합계"))</f>
        <v/>
      </c>
      <c r="R121" s="20" t="str">
        <f>IF(A121="","",IF(COUNTIFS('MP내역(적극)'!A:A,A121,'MP내역(적극)'!G:G,"&gt;"&amp;$F$2,'MP내역(적극)'!D:D,"&lt;&gt;"&amp;$H$2,'MP내역(적극)'!D:D,"&lt;&gt;"&amp;$I$2,'MP내역(적극)'!B:B,"&lt;&gt;현금",'MP내역(적극)'!B:B,"&lt;&gt;합계")=0,"O","X"))</f>
        <v/>
      </c>
      <c r="S121" s="20" t="str">
        <f>IF(A121="","",IF(AND(ABS(I121-SUMIFS('MP내역(적극)'!G:G,'MP내역(적극)'!A:A,A121,'MP내역(적극)'!F:F,"Y"))&lt;0.001,ABS(H121-SUMIFS('MP내역(적극)'!G:G,'MP내역(적극)'!A:A,A121,'MP내역(적극)'!B:B,"&lt;&gt;합계"))&lt;0.001),"O","X"))</f>
        <v/>
      </c>
      <c r="T121" s="20" t="str">
        <f>IF(A121="","",IF(COUNTIFS('MP내역(적극)'!A:A,A121,'MP내역(적극)'!H:H,"X")=0,"O","X"))</f>
        <v/>
      </c>
      <c r="U121" s="19"/>
    </row>
    <row r="122" spans="13:21" x14ac:dyDescent="0.3">
      <c r="M122" s="19"/>
      <c r="N122" s="20" t="str">
        <f t="shared" si="2"/>
        <v/>
      </c>
      <c r="O122" s="20" t="str">
        <f t="shared" si="3"/>
        <v/>
      </c>
      <c r="P122" s="20" t="str">
        <f>IF(A122="","",IFERROR(IF(L122&gt;VLOOKUP(A122,#REF!,10,0),"O","X"),""))</f>
        <v/>
      </c>
      <c r="Q122" s="20" t="str">
        <f>IF(A122="","",COUNTIFS('MP내역(적극)'!$A:$A,A122)-COUNTIFS('MP내역(적극)'!$A:$A,A122,'MP내역(적극)'!$B:$B,"현금")-COUNTIFS('MP내역(적극)'!$A:$A,A122,'MP내역(적극)'!$B:$B,"예수금")-COUNTIFS('MP내역(적극)'!$A:$A,A122,'MP내역(적극)'!$B:$B,"예탁금")-COUNTIFS('MP내역(적극)'!$A:$A,A122,'MP내역(적극)'!$B:$B,"합계"))</f>
        <v/>
      </c>
      <c r="R122" s="20" t="str">
        <f>IF(A122="","",IF(COUNTIFS('MP내역(적극)'!A:A,A122,'MP내역(적극)'!G:G,"&gt;"&amp;$F$2,'MP내역(적극)'!D:D,"&lt;&gt;"&amp;$H$2,'MP내역(적극)'!D:D,"&lt;&gt;"&amp;$I$2,'MP내역(적극)'!B:B,"&lt;&gt;현금",'MP내역(적극)'!B:B,"&lt;&gt;합계")=0,"O","X"))</f>
        <v/>
      </c>
      <c r="S122" s="20" t="str">
        <f>IF(A122="","",IF(AND(ABS(I122-SUMIFS('MP내역(적극)'!G:G,'MP내역(적극)'!A:A,A122,'MP내역(적극)'!F:F,"Y"))&lt;0.001,ABS(H122-SUMIFS('MP내역(적극)'!G:G,'MP내역(적극)'!A:A,A122,'MP내역(적극)'!B:B,"&lt;&gt;합계"))&lt;0.001),"O","X"))</f>
        <v/>
      </c>
      <c r="T122" s="20" t="str">
        <f>IF(A122="","",IF(COUNTIFS('MP내역(적극)'!A:A,A122,'MP내역(적극)'!H:H,"X")=0,"O","X"))</f>
        <v/>
      </c>
      <c r="U122" s="19"/>
    </row>
    <row r="123" spans="13:21" x14ac:dyDescent="0.3">
      <c r="M123" s="19"/>
      <c r="N123" s="20" t="str">
        <f t="shared" si="2"/>
        <v/>
      </c>
      <c r="O123" s="20" t="str">
        <f t="shared" si="3"/>
        <v/>
      </c>
      <c r="P123" s="20" t="str">
        <f>IF(A123="","",IFERROR(IF(L123&gt;VLOOKUP(A123,#REF!,10,0),"O","X"),""))</f>
        <v/>
      </c>
      <c r="Q123" s="20" t="str">
        <f>IF(A123="","",COUNTIFS('MP내역(적극)'!$A:$A,A123)-COUNTIFS('MP내역(적극)'!$A:$A,A123,'MP내역(적극)'!$B:$B,"현금")-COUNTIFS('MP내역(적극)'!$A:$A,A123,'MP내역(적극)'!$B:$B,"예수금")-COUNTIFS('MP내역(적극)'!$A:$A,A123,'MP내역(적극)'!$B:$B,"예탁금")-COUNTIFS('MP내역(적극)'!$A:$A,A123,'MP내역(적극)'!$B:$B,"합계"))</f>
        <v/>
      </c>
      <c r="R123" s="20" t="str">
        <f>IF(A123="","",IF(COUNTIFS('MP내역(적극)'!A:A,A123,'MP내역(적극)'!G:G,"&gt;"&amp;$F$2,'MP내역(적극)'!D:D,"&lt;&gt;"&amp;$H$2,'MP내역(적극)'!D:D,"&lt;&gt;"&amp;$I$2,'MP내역(적극)'!B:B,"&lt;&gt;현금",'MP내역(적극)'!B:B,"&lt;&gt;합계")=0,"O","X"))</f>
        <v/>
      </c>
      <c r="S123" s="20" t="str">
        <f>IF(A123="","",IF(AND(ABS(I123-SUMIFS('MP내역(적극)'!G:G,'MP내역(적극)'!A:A,A123,'MP내역(적극)'!F:F,"Y"))&lt;0.001,ABS(H123-SUMIFS('MP내역(적극)'!G:G,'MP내역(적극)'!A:A,A123,'MP내역(적극)'!B:B,"&lt;&gt;합계"))&lt;0.001),"O","X"))</f>
        <v/>
      </c>
      <c r="T123" s="20" t="str">
        <f>IF(A123="","",IF(COUNTIFS('MP내역(적극)'!A:A,A123,'MP내역(적극)'!H:H,"X")=0,"O","X"))</f>
        <v/>
      </c>
      <c r="U123" s="19"/>
    </row>
    <row r="124" spans="13:21" x14ac:dyDescent="0.3">
      <c r="M124" s="19"/>
      <c r="N124" s="20" t="str">
        <f t="shared" si="2"/>
        <v/>
      </c>
      <c r="O124" s="20" t="str">
        <f t="shared" si="3"/>
        <v/>
      </c>
      <c r="P124" s="20" t="str">
        <f>IF(A124="","",IFERROR(IF(L124&gt;VLOOKUP(A124,#REF!,10,0),"O","X"),""))</f>
        <v/>
      </c>
      <c r="Q124" s="20" t="str">
        <f>IF(A124="","",COUNTIFS('MP내역(적극)'!$A:$A,A124)-COUNTIFS('MP내역(적극)'!$A:$A,A124,'MP내역(적극)'!$B:$B,"현금")-COUNTIFS('MP내역(적극)'!$A:$A,A124,'MP내역(적극)'!$B:$B,"예수금")-COUNTIFS('MP내역(적극)'!$A:$A,A124,'MP내역(적극)'!$B:$B,"예탁금")-COUNTIFS('MP내역(적극)'!$A:$A,A124,'MP내역(적극)'!$B:$B,"합계"))</f>
        <v/>
      </c>
      <c r="R124" s="20" t="str">
        <f>IF(A124="","",IF(COUNTIFS('MP내역(적극)'!A:A,A124,'MP내역(적극)'!G:G,"&gt;"&amp;$F$2,'MP내역(적극)'!D:D,"&lt;&gt;"&amp;$H$2,'MP내역(적극)'!D:D,"&lt;&gt;"&amp;$I$2,'MP내역(적극)'!B:B,"&lt;&gt;현금",'MP내역(적극)'!B:B,"&lt;&gt;합계")=0,"O","X"))</f>
        <v/>
      </c>
      <c r="S124" s="20" t="str">
        <f>IF(A124="","",IF(AND(ABS(I124-SUMIFS('MP내역(적극)'!G:G,'MP내역(적극)'!A:A,A124,'MP내역(적극)'!F:F,"Y"))&lt;0.001,ABS(H124-SUMIFS('MP내역(적극)'!G:G,'MP내역(적극)'!A:A,A124,'MP내역(적극)'!B:B,"&lt;&gt;합계"))&lt;0.001),"O","X"))</f>
        <v/>
      </c>
      <c r="T124" s="20" t="str">
        <f>IF(A124="","",IF(COUNTIFS('MP내역(적극)'!A:A,A124,'MP내역(적극)'!H:H,"X")=0,"O","X"))</f>
        <v/>
      </c>
      <c r="U124" s="19"/>
    </row>
    <row r="125" spans="13:21" x14ac:dyDescent="0.3">
      <c r="M125" s="19"/>
      <c r="N125" s="20" t="str">
        <f t="shared" si="2"/>
        <v/>
      </c>
      <c r="O125" s="20" t="str">
        <f t="shared" si="3"/>
        <v/>
      </c>
      <c r="P125" s="20" t="str">
        <f>IF(A125="","",IFERROR(IF(L125&gt;VLOOKUP(A125,#REF!,10,0),"O","X"),""))</f>
        <v/>
      </c>
      <c r="Q125" s="20" t="str">
        <f>IF(A125="","",COUNTIFS('MP내역(적극)'!$A:$A,A125)-COUNTIFS('MP내역(적극)'!$A:$A,A125,'MP내역(적극)'!$B:$B,"현금")-COUNTIFS('MP내역(적극)'!$A:$A,A125,'MP내역(적극)'!$B:$B,"예수금")-COUNTIFS('MP내역(적극)'!$A:$A,A125,'MP내역(적극)'!$B:$B,"예탁금")-COUNTIFS('MP내역(적극)'!$A:$A,A125,'MP내역(적극)'!$B:$B,"합계"))</f>
        <v/>
      </c>
      <c r="R125" s="20" t="str">
        <f>IF(A125="","",IF(COUNTIFS('MP내역(적극)'!A:A,A125,'MP내역(적극)'!G:G,"&gt;"&amp;$F$2,'MP내역(적극)'!D:D,"&lt;&gt;"&amp;$H$2,'MP내역(적극)'!D:D,"&lt;&gt;"&amp;$I$2,'MP내역(적극)'!B:B,"&lt;&gt;현금",'MP내역(적극)'!B:B,"&lt;&gt;합계")=0,"O","X"))</f>
        <v/>
      </c>
      <c r="S125" s="20" t="str">
        <f>IF(A125="","",IF(AND(ABS(I125-SUMIFS('MP내역(적극)'!G:G,'MP내역(적극)'!A:A,A125,'MP내역(적극)'!F:F,"Y"))&lt;0.001,ABS(H125-SUMIFS('MP내역(적극)'!G:G,'MP내역(적극)'!A:A,A125,'MP내역(적극)'!B:B,"&lt;&gt;합계"))&lt;0.001),"O","X"))</f>
        <v/>
      </c>
      <c r="T125" s="20" t="str">
        <f>IF(A125="","",IF(COUNTIFS('MP내역(적극)'!A:A,A125,'MP내역(적극)'!H:H,"X")=0,"O","X"))</f>
        <v/>
      </c>
      <c r="U125" s="19"/>
    </row>
    <row r="126" spans="13:21" x14ac:dyDescent="0.3">
      <c r="M126" s="19"/>
      <c r="N126" s="20" t="str">
        <f t="shared" si="2"/>
        <v/>
      </c>
      <c r="O126" s="20" t="str">
        <f t="shared" si="3"/>
        <v/>
      </c>
      <c r="P126" s="20" t="str">
        <f>IF(A126="","",IFERROR(IF(L126&gt;VLOOKUP(A126,#REF!,10,0),"O","X"),""))</f>
        <v/>
      </c>
      <c r="Q126" s="20" t="str">
        <f>IF(A126="","",COUNTIFS('MP내역(적극)'!$A:$A,A126)-COUNTIFS('MP내역(적극)'!$A:$A,A126,'MP내역(적극)'!$B:$B,"현금")-COUNTIFS('MP내역(적극)'!$A:$A,A126,'MP내역(적극)'!$B:$B,"예수금")-COUNTIFS('MP내역(적극)'!$A:$A,A126,'MP내역(적극)'!$B:$B,"예탁금")-COUNTIFS('MP내역(적극)'!$A:$A,A126,'MP내역(적극)'!$B:$B,"합계"))</f>
        <v/>
      </c>
      <c r="R126" s="20" t="str">
        <f>IF(A126="","",IF(COUNTIFS('MP내역(적극)'!A:A,A126,'MP내역(적극)'!G:G,"&gt;"&amp;$F$2,'MP내역(적극)'!D:D,"&lt;&gt;"&amp;$H$2,'MP내역(적극)'!D:D,"&lt;&gt;"&amp;$I$2,'MP내역(적극)'!B:B,"&lt;&gt;현금",'MP내역(적극)'!B:B,"&lt;&gt;합계")=0,"O","X"))</f>
        <v/>
      </c>
      <c r="S126" s="20" t="str">
        <f>IF(A126="","",IF(AND(ABS(I126-SUMIFS('MP내역(적극)'!G:G,'MP내역(적극)'!A:A,A126,'MP내역(적극)'!F:F,"Y"))&lt;0.001,ABS(H126-SUMIFS('MP내역(적극)'!G:G,'MP내역(적극)'!A:A,A126,'MP내역(적극)'!B:B,"&lt;&gt;합계"))&lt;0.001),"O","X"))</f>
        <v/>
      </c>
      <c r="T126" s="20" t="str">
        <f>IF(A126="","",IF(COUNTIFS('MP내역(적극)'!A:A,A126,'MP내역(적극)'!H:H,"X")=0,"O","X"))</f>
        <v/>
      </c>
      <c r="U126" s="19"/>
    </row>
    <row r="127" spans="13:21" x14ac:dyDescent="0.3">
      <c r="M127" s="19"/>
      <c r="N127" s="20" t="str">
        <f t="shared" si="2"/>
        <v/>
      </c>
      <c r="O127" s="20" t="str">
        <f t="shared" si="3"/>
        <v/>
      </c>
      <c r="P127" s="20" t="str">
        <f>IF(A127="","",IFERROR(IF(L127&gt;VLOOKUP(A127,#REF!,10,0),"O","X"),""))</f>
        <v/>
      </c>
      <c r="Q127" s="20" t="str">
        <f>IF(A127="","",COUNTIFS('MP내역(적극)'!$A:$A,A127)-COUNTIFS('MP내역(적극)'!$A:$A,A127,'MP내역(적극)'!$B:$B,"현금")-COUNTIFS('MP내역(적극)'!$A:$A,A127,'MP내역(적극)'!$B:$B,"예수금")-COUNTIFS('MP내역(적극)'!$A:$A,A127,'MP내역(적극)'!$B:$B,"예탁금")-COUNTIFS('MP내역(적극)'!$A:$A,A127,'MP내역(적극)'!$B:$B,"합계"))</f>
        <v/>
      </c>
      <c r="R127" s="20" t="str">
        <f>IF(A127="","",IF(COUNTIFS('MP내역(적극)'!A:A,A127,'MP내역(적극)'!G:G,"&gt;"&amp;$F$2,'MP내역(적극)'!D:D,"&lt;&gt;"&amp;$H$2,'MP내역(적극)'!D:D,"&lt;&gt;"&amp;$I$2,'MP내역(적극)'!B:B,"&lt;&gt;현금",'MP내역(적극)'!B:B,"&lt;&gt;합계")=0,"O","X"))</f>
        <v/>
      </c>
      <c r="S127" s="20" t="str">
        <f>IF(A127="","",IF(AND(ABS(I127-SUMIFS('MP내역(적극)'!G:G,'MP내역(적극)'!A:A,A127,'MP내역(적극)'!F:F,"Y"))&lt;0.001,ABS(H127-SUMIFS('MP내역(적극)'!G:G,'MP내역(적극)'!A:A,A127,'MP내역(적극)'!B:B,"&lt;&gt;합계"))&lt;0.001),"O","X"))</f>
        <v/>
      </c>
      <c r="T127" s="20" t="str">
        <f>IF(A127="","",IF(COUNTIFS('MP내역(적극)'!A:A,A127,'MP내역(적극)'!H:H,"X")=0,"O","X"))</f>
        <v/>
      </c>
      <c r="U127" s="19"/>
    </row>
    <row r="128" spans="13:21" x14ac:dyDescent="0.3">
      <c r="M128" s="19"/>
      <c r="N128" s="20" t="str">
        <f t="shared" si="2"/>
        <v/>
      </c>
      <c r="O128" s="20" t="str">
        <f t="shared" si="3"/>
        <v/>
      </c>
      <c r="P128" s="20" t="str">
        <f>IF(A128="","",IFERROR(IF(L128&gt;VLOOKUP(A128,#REF!,10,0),"O","X"),""))</f>
        <v/>
      </c>
      <c r="Q128" s="20" t="str">
        <f>IF(A128="","",COUNTIFS('MP내역(적극)'!$A:$A,A128)-COUNTIFS('MP내역(적극)'!$A:$A,A128,'MP내역(적극)'!$B:$B,"현금")-COUNTIFS('MP내역(적극)'!$A:$A,A128,'MP내역(적극)'!$B:$B,"예수금")-COUNTIFS('MP내역(적극)'!$A:$A,A128,'MP내역(적극)'!$B:$B,"예탁금")-COUNTIFS('MP내역(적극)'!$A:$A,A128,'MP내역(적극)'!$B:$B,"합계"))</f>
        <v/>
      </c>
      <c r="R128" s="20" t="str">
        <f>IF(A128="","",IF(COUNTIFS('MP내역(적극)'!A:A,A128,'MP내역(적극)'!G:G,"&gt;"&amp;$F$2,'MP내역(적극)'!D:D,"&lt;&gt;"&amp;$H$2,'MP내역(적극)'!D:D,"&lt;&gt;"&amp;$I$2,'MP내역(적극)'!B:B,"&lt;&gt;현금",'MP내역(적극)'!B:B,"&lt;&gt;합계")=0,"O","X"))</f>
        <v/>
      </c>
      <c r="S128" s="20" t="str">
        <f>IF(A128="","",IF(AND(ABS(I128-SUMIFS('MP내역(적극)'!G:G,'MP내역(적극)'!A:A,A128,'MP내역(적극)'!F:F,"Y"))&lt;0.001,ABS(H128-SUMIFS('MP내역(적극)'!G:G,'MP내역(적극)'!A:A,A128,'MP내역(적극)'!B:B,"&lt;&gt;합계"))&lt;0.001),"O","X"))</f>
        <v/>
      </c>
      <c r="T128" s="20" t="str">
        <f>IF(A128="","",IF(COUNTIFS('MP내역(적극)'!A:A,A128,'MP내역(적극)'!H:H,"X")=0,"O","X"))</f>
        <v/>
      </c>
      <c r="U128" s="19"/>
    </row>
    <row r="129" spans="13:21" x14ac:dyDescent="0.3">
      <c r="M129" s="19"/>
      <c r="N129" s="20" t="str">
        <f t="shared" si="2"/>
        <v/>
      </c>
      <c r="O129" s="20" t="str">
        <f t="shared" si="3"/>
        <v/>
      </c>
      <c r="P129" s="20" t="str">
        <f>IF(A129="","",IFERROR(IF(L129&gt;VLOOKUP(A129,#REF!,10,0),"O","X"),""))</f>
        <v/>
      </c>
      <c r="Q129" s="20" t="str">
        <f>IF(A129="","",COUNTIFS('MP내역(적극)'!$A:$A,A129)-COUNTIFS('MP내역(적극)'!$A:$A,A129,'MP내역(적극)'!$B:$B,"현금")-COUNTIFS('MP내역(적극)'!$A:$A,A129,'MP내역(적극)'!$B:$B,"예수금")-COUNTIFS('MP내역(적극)'!$A:$A,A129,'MP내역(적극)'!$B:$B,"예탁금")-COUNTIFS('MP내역(적극)'!$A:$A,A129,'MP내역(적극)'!$B:$B,"합계"))</f>
        <v/>
      </c>
      <c r="R129" s="20" t="str">
        <f>IF(A129="","",IF(COUNTIFS('MP내역(적극)'!A:A,A129,'MP내역(적극)'!G:G,"&gt;"&amp;$F$2,'MP내역(적극)'!D:D,"&lt;&gt;"&amp;$H$2,'MP내역(적극)'!D:D,"&lt;&gt;"&amp;$I$2,'MP내역(적극)'!B:B,"&lt;&gt;현금",'MP내역(적극)'!B:B,"&lt;&gt;합계")=0,"O","X"))</f>
        <v/>
      </c>
      <c r="S129" s="20" t="str">
        <f>IF(A129="","",IF(AND(ABS(I129-SUMIFS('MP내역(적극)'!G:G,'MP내역(적극)'!A:A,A129,'MP내역(적극)'!F:F,"Y"))&lt;0.001,ABS(H129-SUMIFS('MP내역(적극)'!G:G,'MP내역(적극)'!A:A,A129,'MP내역(적극)'!B:B,"&lt;&gt;합계"))&lt;0.001),"O","X"))</f>
        <v/>
      </c>
      <c r="T129" s="20" t="str">
        <f>IF(A129="","",IF(COUNTIFS('MP내역(적극)'!A:A,A129,'MP내역(적극)'!H:H,"X")=0,"O","X"))</f>
        <v/>
      </c>
      <c r="U129" s="19"/>
    </row>
    <row r="130" spans="13:21" x14ac:dyDescent="0.3">
      <c r="M130" s="19"/>
      <c r="N130" s="20" t="str">
        <f t="shared" si="2"/>
        <v/>
      </c>
      <c r="O130" s="20" t="str">
        <f t="shared" si="3"/>
        <v/>
      </c>
      <c r="P130" s="20" t="str">
        <f>IF(A130="","",IFERROR(IF(L130&gt;VLOOKUP(A130,#REF!,10,0),"O","X"),""))</f>
        <v/>
      </c>
      <c r="Q130" s="20" t="str">
        <f>IF(A130="","",COUNTIFS('MP내역(적극)'!$A:$A,A130)-COUNTIFS('MP내역(적극)'!$A:$A,A130,'MP내역(적극)'!$B:$B,"현금")-COUNTIFS('MP내역(적극)'!$A:$A,A130,'MP내역(적극)'!$B:$B,"예수금")-COUNTIFS('MP내역(적극)'!$A:$A,A130,'MP내역(적극)'!$B:$B,"예탁금")-COUNTIFS('MP내역(적극)'!$A:$A,A130,'MP내역(적극)'!$B:$B,"합계"))</f>
        <v/>
      </c>
      <c r="R130" s="20" t="str">
        <f>IF(A130="","",IF(COUNTIFS('MP내역(적극)'!A:A,A130,'MP내역(적극)'!G:G,"&gt;"&amp;$F$2,'MP내역(적극)'!D:D,"&lt;&gt;"&amp;$H$2,'MP내역(적극)'!D:D,"&lt;&gt;"&amp;$I$2,'MP내역(적극)'!B:B,"&lt;&gt;현금",'MP내역(적극)'!B:B,"&lt;&gt;합계")=0,"O","X"))</f>
        <v/>
      </c>
      <c r="S130" s="20" t="str">
        <f>IF(A130="","",IF(AND(ABS(I130-SUMIFS('MP내역(적극)'!G:G,'MP내역(적극)'!A:A,A130,'MP내역(적극)'!F:F,"Y"))&lt;0.001,ABS(H130-SUMIFS('MP내역(적극)'!G:G,'MP내역(적극)'!A:A,A130,'MP내역(적극)'!B:B,"&lt;&gt;합계"))&lt;0.001),"O","X"))</f>
        <v/>
      </c>
      <c r="T130" s="20" t="str">
        <f>IF(A130="","",IF(COUNTIFS('MP내역(적극)'!A:A,A130,'MP내역(적극)'!H:H,"X")=0,"O","X"))</f>
        <v/>
      </c>
      <c r="U130" s="19"/>
    </row>
    <row r="131" spans="13:21" x14ac:dyDescent="0.3">
      <c r="M131" s="19"/>
      <c r="N131" s="20" t="str">
        <f t="shared" si="2"/>
        <v/>
      </c>
      <c r="O131" s="20" t="str">
        <f t="shared" si="3"/>
        <v/>
      </c>
      <c r="P131" s="20" t="str">
        <f>IF(A131="","",IFERROR(IF(L131&gt;VLOOKUP(A131,#REF!,10,0),"O","X"),""))</f>
        <v/>
      </c>
      <c r="Q131" s="20" t="str">
        <f>IF(A131="","",COUNTIFS('MP내역(적극)'!$A:$A,A131)-COUNTIFS('MP내역(적극)'!$A:$A,A131,'MP내역(적극)'!$B:$B,"현금")-COUNTIFS('MP내역(적극)'!$A:$A,A131,'MP내역(적극)'!$B:$B,"예수금")-COUNTIFS('MP내역(적극)'!$A:$A,A131,'MP내역(적극)'!$B:$B,"예탁금")-COUNTIFS('MP내역(적극)'!$A:$A,A131,'MP내역(적극)'!$B:$B,"합계"))</f>
        <v/>
      </c>
      <c r="R131" s="20" t="str">
        <f>IF(A131="","",IF(COUNTIFS('MP내역(적극)'!A:A,A131,'MP내역(적극)'!G:G,"&gt;"&amp;$F$2,'MP내역(적극)'!D:D,"&lt;&gt;"&amp;$H$2,'MP내역(적극)'!D:D,"&lt;&gt;"&amp;$I$2,'MP내역(적극)'!B:B,"&lt;&gt;현금",'MP내역(적극)'!B:B,"&lt;&gt;합계")=0,"O","X"))</f>
        <v/>
      </c>
      <c r="S131" s="20" t="str">
        <f>IF(A131="","",IF(AND(ABS(I131-SUMIFS('MP내역(적극)'!G:G,'MP내역(적극)'!A:A,A131,'MP내역(적극)'!F:F,"Y"))&lt;0.001,ABS(H131-SUMIFS('MP내역(적극)'!G:G,'MP내역(적극)'!A:A,A131,'MP내역(적극)'!B:B,"&lt;&gt;합계"))&lt;0.001),"O","X"))</f>
        <v/>
      </c>
      <c r="T131" s="20" t="str">
        <f>IF(A131="","",IF(COUNTIFS('MP내역(적극)'!A:A,A131,'MP내역(적극)'!H:H,"X")=0,"O","X"))</f>
        <v/>
      </c>
      <c r="U131" s="19"/>
    </row>
    <row r="132" spans="13:21" x14ac:dyDescent="0.3">
      <c r="M132" s="19"/>
      <c r="N132" s="20" t="str">
        <f t="shared" si="2"/>
        <v/>
      </c>
      <c r="O132" s="20" t="str">
        <f t="shared" si="3"/>
        <v/>
      </c>
      <c r="P132" s="20" t="str">
        <f>IF(A132="","",IFERROR(IF(L132&gt;VLOOKUP(A132,#REF!,10,0),"O","X"),""))</f>
        <v/>
      </c>
      <c r="Q132" s="20" t="str">
        <f>IF(A132="","",COUNTIFS('MP내역(적극)'!$A:$A,A132)-COUNTIFS('MP내역(적극)'!$A:$A,A132,'MP내역(적극)'!$B:$B,"현금")-COUNTIFS('MP내역(적극)'!$A:$A,A132,'MP내역(적극)'!$B:$B,"예수금")-COUNTIFS('MP내역(적극)'!$A:$A,A132,'MP내역(적극)'!$B:$B,"예탁금")-COUNTIFS('MP내역(적극)'!$A:$A,A132,'MP내역(적극)'!$B:$B,"합계"))</f>
        <v/>
      </c>
      <c r="R132" s="20" t="str">
        <f>IF(A132="","",IF(COUNTIFS('MP내역(적극)'!A:A,A132,'MP내역(적극)'!G:G,"&gt;"&amp;$F$2,'MP내역(적극)'!D:D,"&lt;&gt;"&amp;$H$2,'MP내역(적극)'!D:D,"&lt;&gt;"&amp;$I$2,'MP내역(적극)'!B:B,"&lt;&gt;현금",'MP내역(적극)'!B:B,"&lt;&gt;합계")=0,"O","X"))</f>
        <v/>
      </c>
      <c r="S132" s="20" t="str">
        <f>IF(A132="","",IF(AND(ABS(I132-SUMIFS('MP내역(적극)'!G:G,'MP내역(적극)'!A:A,A132,'MP내역(적극)'!F:F,"Y"))&lt;0.001,ABS(H132-SUMIFS('MP내역(적극)'!G:G,'MP내역(적극)'!A:A,A132,'MP내역(적극)'!B:B,"&lt;&gt;합계"))&lt;0.001),"O","X"))</f>
        <v/>
      </c>
      <c r="T132" s="20" t="str">
        <f>IF(A132="","",IF(COUNTIFS('MP내역(적극)'!A:A,A132,'MP내역(적극)'!H:H,"X")=0,"O","X"))</f>
        <v/>
      </c>
      <c r="U132" s="19"/>
    </row>
    <row r="133" spans="13:21" x14ac:dyDescent="0.3">
      <c r="M133" s="19"/>
      <c r="N133" s="20" t="str">
        <f t="shared" si="2"/>
        <v/>
      </c>
      <c r="O133" s="20" t="str">
        <f t="shared" si="3"/>
        <v/>
      </c>
      <c r="P133" s="20" t="str">
        <f>IF(A133="","",IFERROR(IF(L133&gt;VLOOKUP(A133,#REF!,10,0),"O","X"),""))</f>
        <v/>
      </c>
      <c r="Q133" s="20" t="str">
        <f>IF(A133="","",COUNTIFS('MP내역(적극)'!$A:$A,A133)-COUNTIFS('MP내역(적극)'!$A:$A,A133,'MP내역(적극)'!$B:$B,"현금")-COUNTIFS('MP내역(적극)'!$A:$A,A133,'MP내역(적극)'!$B:$B,"예수금")-COUNTIFS('MP내역(적극)'!$A:$A,A133,'MP내역(적극)'!$B:$B,"예탁금")-COUNTIFS('MP내역(적극)'!$A:$A,A133,'MP내역(적극)'!$B:$B,"합계"))</f>
        <v/>
      </c>
      <c r="R133" s="20" t="str">
        <f>IF(A133="","",IF(COUNTIFS('MP내역(적극)'!A:A,A133,'MP내역(적극)'!G:G,"&gt;"&amp;$F$2,'MP내역(적극)'!D:D,"&lt;&gt;"&amp;$H$2,'MP내역(적극)'!D:D,"&lt;&gt;"&amp;$I$2,'MP내역(적극)'!B:B,"&lt;&gt;현금",'MP내역(적극)'!B:B,"&lt;&gt;합계")=0,"O","X"))</f>
        <v/>
      </c>
      <c r="S133" s="20" t="str">
        <f>IF(A133="","",IF(AND(ABS(I133-SUMIFS('MP내역(적극)'!G:G,'MP내역(적극)'!A:A,A133,'MP내역(적극)'!F:F,"Y"))&lt;0.001,ABS(H133-SUMIFS('MP내역(적극)'!G:G,'MP내역(적극)'!A:A,A133,'MP내역(적극)'!B:B,"&lt;&gt;합계"))&lt;0.001),"O","X"))</f>
        <v/>
      </c>
      <c r="T133" s="20" t="str">
        <f>IF(A133="","",IF(COUNTIFS('MP내역(적극)'!A:A,A133,'MP내역(적극)'!H:H,"X")=0,"O","X"))</f>
        <v/>
      </c>
      <c r="U133" s="19"/>
    </row>
    <row r="134" spans="13:21" x14ac:dyDescent="0.3">
      <c r="M134" s="19"/>
      <c r="N134" s="20" t="str">
        <f t="shared" si="2"/>
        <v/>
      </c>
      <c r="O134" s="20" t="str">
        <f t="shared" si="3"/>
        <v/>
      </c>
      <c r="P134" s="20" t="str">
        <f>IF(A134="","",IFERROR(IF(L134&gt;VLOOKUP(A134,#REF!,10,0),"O","X"),""))</f>
        <v/>
      </c>
      <c r="Q134" s="20" t="str">
        <f>IF(A134="","",COUNTIFS('MP내역(적극)'!$A:$A,A134)-COUNTIFS('MP내역(적극)'!$A:$A,A134,'MP내역(적극)'!$B:$B,"현금")-COUNTIFS('MP내역(적극)'!$A:$A,A134,'MP내역(적극)'!$B:$B,"예수금")-COUNTIFS('MP내역(적극)'!$A:$A,A134,'MP내역(적극)'!$B:$B,"예탁금")-COUNTIFS('MP내역(적극)'!$A:$A,A134,'MP내역(적극)'!$B:$B,"합계"))</f>
        <v/>
      </c>
      <c r="R134" s="20" t="str">
        <f>IF(A134="","",IF(COUNTIFS('MP내역(적극)'!A:A,A134,'MP내역(적극)'!G:G,"&gt;"&amp;$F$2,'MP내역(적극)'!D:D,"&lt;&gt;"&amp;$H$2,'MP내역(적극)'!D:D,"&lt;&gt;"&amp;$I$2,'MP내역(적극)'!B:B,"&lt;&gt;현금",'MP내역(적극)'!B:B,"&lt;&gt;합계")=0,"O","X"))</f>
        <v/>
      </c>
      <c r="S134" s="20" t="str">
        <f>IF(A134="","",IF(AND(ABS(I134-SUMIFS('MP내역(적극)'!G:G,'MP내역(적극)'!A:A,A134,'MP내역(적극)'!F:F,"Y"))&lt;0.001,ABS(H134-SUMIFS('MP내역(적극)'!G:G,'MP내역(적극)'!A:A,A134,'MP내역(적극)'!B:B,"&lt;&gt;합계"))&lt;0.001),"O","X"))</f>
        <v/>
      </c>
      <c r="T134" s="20" t="str">
        <f>IF(A134="","",IF(COUNTIFS('MP내역(적극)'!A:A,A134,'MP내역(적극)'!H:H,"X")=0,"O","X"))</f>
        <v/>
      </c>
      <c r="U134" s="19"/>
    </row>
    <row r="135" spans="13:21" x14ac:dyDescent="0.3">
      <c r="M135" s="19"/>
      <c r="N135" s="20" t="str">
        <f t="shared" si="2"/>
        <v/>
      </c>
      <c r="O135" s="20" t="str">
        <f t="shared" si="3"/>
        <v/>
      </c>
      <c r="P135" s="20" t="str">
        <f>IF(A135="","",IFERROR(IF(L135&gt;VLOOKUP(A135,#REF!,10,0),"O","X"),""))</f>
        <v/>
      </c>
      <c r="Q135" s="20" t="str">
        <f>IF(A135="","",COUNTIFS('MP내역(적극)'!$A:$A,A135)-COUNTIFS('MP내역(적극)'!$A:$A,A135,'MP내역(적극)'!$B:$B,"현금")-COUNTIFS('MP내역(적극)'!$A:$A,A135,'MP내역(적극)'!$B:$B,"예수금")-COUNTIFS('MP내역(적극)'!$A:$A,A135,'MP내역(적극)'!$B:$B,"예탁금")-COUNTIFS('MP내역(적극)'!$A:$A,A135,'MP내역(적극)'!$B:$B,"합계"))</f>
        <v/>
      </c>
      <c r="R135" s="20" t="str">
        <f>IF(A135="","",IF(COUNTIFS('MP내역(적극)'!A:A,A135,'MP내역(적극)'!G:G,"&gt;"&amp;$F$2,'MP내역(적극)'!D:D,"&lt;&gt;"&amp;$H$2,'MP내역(적극)'!D:D,"&lt;&gt;"&amp;$I$2,'MP내역(적극)'!B:B,"&lt;&gt;현금",'MP내역(적극)'!B:B,"&lt;&gt;합계")=0,"O","X"))</f>
        <v/>
      </c>
      <c r="S135" s="20" t="str">
        <f>IF(A135="","",IF(AND(ABS(I135-SUMIFS('MP내역(적극)'!G:G,'MP내역(적극)'!A:A,A135,'MP내역(적극)'!F:F,"Y"))&lt;0.001,ABS(H135-SUMIFS('MP내역(적극)'!G:G,'MP내역(적극)'!A:A,A135,'MP내역(적극)'!B:B,"&lt;&gt;합계"))&lt;0.001),"O","X"))</f>
        <v/>
      </c>
      <c r="T135" s="20" t="str">
        <f>IF(A135="","",IF(COUNTIFS('MP내역(적극)'!A:A,A135,'MP내역(적극)'!H:H,"X")=0,"O","X"))</f>
        <v/>
      </c>
      <c r="U135" s="19"/>
    </row>
    <row r="136" spans="13:21" x14ac:dyDescent="0.3">
      <c r="M136" s="19"/>
      <c r="N136" s="20" t="str">
        <f t="shared" si="2"/>
        <v/>
      </c>
      <c r="O136" s="20" t="str">
        <f t="shared" si="3"/>
        <v/>
      </c>
      <c r="P136" s="20" t="str">
        <f>IF(A136="","",IFERROR(IF(L136&gt;VLOOKUP(A136,#REF!,10,0),"O","X"),""))</f>
        <v/>
      </c>
      <c r="Q136" s="20" t="str">
        <f>IF(A136="","",COUNTIFS('MP내역(적극)'!$A:$A,A136)-COUNTIFS('MP내역(적극)'!$A:$A,A136,'MP내역(적극)'!$B:$B,"현금")-COUNTIFS('MP내역(적극)'!$A:$A,A136,'MP내역(적극)'!$B:$B,"예수금")-COUNTIFS('MP내역(적극)'!$A:$A,A136,'MP내역(적극)'!$B:$B,"예탁금")-COUNTIFS('MP내역(적극)'!$A:$A,A136,'MP내역(적극)'!$B:$B,"합계"))</f>
        <v/>
      </c>
      <c r="R136" s="20" t="str">
        <f>IF(A136="","",IF(COUNTIFS('MP내역(적극)'!A:A,A136,'MP내역(적극)'!G:G,"&gt;"&amp;$F$2,'MP내역(적극)'!D:D,"&lt;&gt;"&amp;$H$2,'MP내역(적극)'!D:D,"&lt;&gt;"&amp;$I$2,'MP내역(적극)'!B:B,"&lt;&gt;현금",'MP내역(적극)'!B:B,"&lt;&gt;합계")=0,"O","X"))</f>
        <v/>
      </c>
      <c r="S136" s="20" t="str">
        <f>IF(A136="","",IF(AND(ABS(I136-SUMIFS('MP내역(적극)'!G:G,'MP내역(적극)'!A:A,A136,'MP내역(적극)'!F:F,"Y"))&lt;0.001,ABS(H136-SUMIFS('MP내역(적극)'!G:G,'MP내역(적극)'!A:A,A136,'MP내역(적극)'!B:B,"&lt;&gt;합계"))&lt;0.001),"O","X"))</f>
        <v/>
      </c>
      <c r="T136" s="20" t="str">
        <f>IF(A136="","",IF(COUNTIFS('MP내역(적극)'!A:A,A136,'MP내역(적극)'!H:H,"X")=0,"O","X"))</f>
        <v/>
      </c>
      <c r="U136" s="19"/>
    </row>
    <row r="137" spans="13:21" x14ac:dyDescent="0.3">
      <c r="M137" s="19"/>
      <c r="N137" s="20" t="str">
        <f t="shared" si="2"/>
        <v/>
      </c>
      <c r="O137" s="20" t="str">
        <f t="shared" si="3"/>
        <v/>
      </c>
      <c r="P137" s="20" t="str">
        <f>IF(A137="","",IFERROR(IF(L137&gt;VLOOKUP(A137,#REF!,10,0),"O","X"),""))</f>
        <v/>
      </c>
      <c r="Q137" s="20" t="str">
        <f>IF(A137="","",COUNTIFS('MP내역(적극)'!$A:$A,A137)-COUNTIFS('MP내역(적극)'!$A:$A,A137,'MP내역(적극)'!$B:$B,"현금")-COUNTIFS('MP내역(적극)'!$A:$A,A137,'MP내역(적극)'!$B:$B,"예수금")-COUNTIFS('MP내역(적극)'!$A:$A,A137,'MP내역(적극)'!$B:$B,"예탁금")-COUNTIFS('MP내역(적극)'!$A:$A,A137,'MP내역(적극)'!$B:$B,"합계"))</f>
        <v/>
      </c>
      <c r="R137" s="20" t="str">
        <f>IF(A137="","",IF(COUNTIFS('MP내역(적극)'!A:A,A137,'MP내역(적극)'!G:G,"&gt;"&amp;$F$2,'MP내역(적극)'!D:D,"&lt;&gt;"&amp;$H$2,'MP내역(적극)'!D:D,"&lt;&gt;"&amp;$I$2,'MP내역(적극)'!B:B,"&lt;&gt;현금",'MP내역(적극)'!B:B,"&lt;&gt;합계")=0,"O","X"))</f>
        <v/>
      </c>
      <c r="S137" s="20" t="str">
        <f>IF(A137="","",IF(AND(ABS(I137-SUMIFS('MP내역(적극)'!G:G,'MP내역(적극)'!A:A,A137,'MP내역(적극)'!F:F,"Y"))&lt;0.001,ABS(H137-SUMIFS('MP내역(적극)'!G:G,'MP내역(적극)'!A:A,A137,'MP내역(적극)'!B:B,"&lt;&gt;합계"))&lt;0.001),"O","X"))</f>
        <v/>
      </c>
      <c r="T137" s="20" t="str">
        <f>IF(A137="","",IF(COUNTIFS('MP내역(적극)'!A:A,A137,'MP내역(적극)'!H:H,"X")=0,"O","X"))</f>
        <v/>
      </c>
      <c r="U137" s="19"/>
    </row>
    <row r="138" spans="13:21" x14ac:dyDescent="0.3">
      <c r="M138" s="19"/>
      <c r="N138" s="20" t="str">
        <f t="shared" si="2"/>
        <v/>
      </c>
      <c r="O138" s="20" t="str">
        <f t="shared" si="3"/>
        <v/>
      </c>
      <c r="P138" s="20" t="str">
        <f>IF(A138="","",IFERROR(IF(L138&gt;VLOOKUP(A138,#REF!,10,0),"O","X"),""))</f>
        <v/>
      </c>
      <c r="Q138" s="20" t="str">
        <f>IF(A138="","",COUNTIFS('MP내역(적극)'!$A:$A,A138)-COUNTIFS('MP내역(적극)'!$A:$A,A138,'MP내역(적극)'!$B:$B,"현금")-COUNTIFS('MP내역(적극)'!$A:$A,A138,'MP내역(적극)'!$B:$B,"예수금")-COUNTIFS('MP내역(적극)'!$A:$A,A138,'MP내역(적극)'!$B:$B,"예탁금")-COUNTIFS('MP내역(적극)'!$A:$A,A138,'MP내역(적극)'!$B:$B,"합계"))</f>
        <v/>
      </c>
      <c r="R138" s="20" t="str">
        <f>IF(A138="","",IF(COUNTIFS('MP내역(적극)'!A:A,A138,'MP내역(적극)'!G:G,"&gt;"&amp;$F$2,'MP내역(적극)'!D:D,"&lt;&gt;"&amp;$H$2,'MP내역(적극)'!D:D,"&lt;&gt;"&amp;$I$2,'MP내역(적극)'!B:B,"&lt;&gt;현금",'MP내역(적극)'!B:B,"&lt;&gt;합계")=0,"O","X"))</f>
        <v/>
      </c>
      <c r="S138" s="20" t="str">
        <f>IF(A138="","",IF(AND(ABS(I138-SUMIFS('MP내역(적극)'!G:G,'MP내역(적극)'!A:A,A138,'MP내역(적극)'!F:F,"Y"))&lt;0.001,ABS(H138-SUMIFS('MP내역(적극)'!G:G,'MP내역(적극)'!A:A,A138,'MP내역(적극)'!B:B,"&lt;&gt;합계"))&lt;0.001),"O","X"))</f>
        <v/>
      </c>
      <c r="T138" s="20" t="str">
        <f>IF(A138="","",IF(COUNTIFS('MP내역(적극)'!A:A,A138,'MP내역(적극)'!H:H,"X")=0,"O","X"))</f>
        <v/>
      </c>
      <c r="U138" s="19"/>
    </row>
    <row r="139" spans="13:21" x14ac:dyDescent="0.3">
      <c r="M139" s="19"/>
      <c r="N139" s="20" t="str">
        <f t="shared" si="2"/>
        <v/>
      </c>
      <c r="O139" s="20" t="str">
        <f t="shared" si="3"/>
        <v/>
      </c>
      <c r="P139" s="20" t="str">
        <f>IF(A139="","",IFERROR(IF(L139&gt;VLOOKUP(A139,#REF!,10,0),"O","X"),""))</f>
        <v/>
      </c>
      <c r="Q139" s="20" t="str">
        <f>IF(A139="","",COUNTIFS('MP내역(적극)'!$A:$A,A139)-COUNTIFS('MP내역(적극)'!$A:$A,A139,'MP내역(적극)'!$B:$B,"현금")-COUNTIFS('MP내역(적극)'!$A:$A,A139,'MP내역(적극)'!$B:$B,"예수금")-COUNTIFS('MP내역(적극)'!$A:$A,A139,'MP내역(적극)'!$B:$B,"예탁금")-COUNTIFS('MP내역(적극)'!$A:$A,A139,'MP내역(적극)'!$B:$B,"합계"))</f>
        <v/>
      </c>
      <c r="R139" s="20" t="str">
        <f>IF(A139="","",IF(COUNTIFS('MP내역(적극)'!A:A,A139,'MP내역(적극)'!G:G,"&gt;"&amp;$F$2,'MP내역(적극)'!D:D,"&lt;&gt;"&amp;$H$2,'MP내역(적극)'!D:D,"&lt;&gt;"&amp;$I$2,'MP내역(적극)'!B:B,"&lt;&gt;현금",'MP내역(적극)'!B:B,"&lt;&gt;합계")=0,"O","X"))</f>
        <v/>
      </c>
      <c r="S139" s="20" t="str">
        <f>IF(A139="","",IF(AND(ABS(I139-SUMIFS('MP내역(적극)'!G:G,'MP내역(적극)'!A:A,A139,'MP내역(적극)'!F:F,"Y"))&lt;0.001,ABS(H139-SUMIFS('MP내역(적극)'!G:G,'MP내역(적극)'!A:A,A139,'MP내역(적극)'!B:B,"&lt;&gt;합계"))&lt;0.001),"O","X"))</f>
        <v/>
      </c>
      <c r="T139" s="20" t="str">
        <f>IF(A139="","",IF(COUNTIFS('MP내역(적극)'!A:A,A139,'MP내역(적극)'!H:H,"X")=0,"O","X"))</f>
        <v/>
      </c>
      <c r="U139" s="19"/>
    </row>
    <row r="140" spans="13:21" x14ac:dyDescent="0.3">
      <c r="M140" s="19"/>
      <c r="N140" s="20" t="str">
        <f t="shared" si="2"/>
        <v/>
      </c>
      <c r="O140" s="20" t="str">
        <f t="shared" si="3"/>
        <v/>
      </c>
      <c r="P140" s="20" t="str">
        <f>IF(A140="","",IFERROR(IF(L140&gt;VLOOKUP(A140,#REF!,10,0),"O","X"),""))</f>
        <v/>
      </c>
      <c r="Q140" s="20" t="str">
        <f>IF(A140="","",COUNTIFS('MP내역(적극)'!$A:$A,A140)-COUNTIFS('MP내역(적극)'!$A:$A,A140,'MP내역(적극)'!$B:$B,"현금")-COUNTIFS('MP내역(적극)'!$A:$A,A140,'MP내역(적극)'!$B:$B,"예수금")-COUNTIFS('MP내역(적극)'!$A:$A,A140,'MP내역(적극)'!$B:$B,"예탁금")-COUNTIFS('MP내역(적극)'!$A:$A,A140,'MP내역(적극)'!$B:$B,"합계"))</f>
        <v/>
      </c>
      <c r="R140" s="20" t="str">
        <f>IF(A140="","",IF(COUNTIFS('MP내역(적극)'!A:A,A140,'MP내역(적극)'!G:G,"&gt;"&amp;$F$2,'MP내역(적극)'!D:D,"&lt;&gt;"&amp;$H$2,'MP내역(적극)'!D:D,"&lt;&gt;"&amp;$I$2,'MP내역(적극)'!B:B,"&lt;&gt;현금",'MP내역(적극)'!B:B,"&lt;&gt;합계")=0,"O","X"))</f>
        <v/>
      </c>
      <c r="S140" s="20" t="str">
        <f>IF(A140="","",IF(AND(ABS(I140-SUMIFS('MP내역(적극)'!G:G,'MP내역(적극)'!A:A,A140,'MP내역(적극)'!F:F,"Y"))&lt;0.001,ABS(H140-SUMIFS('MP내역(적극)'!G:G,'MP내역(적극)'!A:A,A140,'MP내역(적극)'!B:B,"&lt;&gt;합계"))&lt;0.001),"O","X"))</f>
        <v/>
      </c>
      <c r="T140" s="20" t="str">
        <f>IF(A140="","",IF(COUNTIFS('MP내역(적극)'!A:A,A140,'MP내역(적극)'!H:H,"X")=0,"O","X"))</f>
        <v/>
      </c>
      <c r="U140" s="19"/>
    </row>
    <row r="141" spans="13:21" x14ac:dyDescent="0.3">
      <c r="M141" s="19"/>
      <c r="N141" s="20" t="str">
        <f t="shared" si="2"/>
        <v/>
      </c>
      <c r="O141" s="20" t="str">
        <f t="shared" si="3"/>
        <v/>
      </c>
      <c r="P141" s="20" t="str">
        <f>IF(A141="","",IFERROR(IF(L141&gt;VLOOKUP(A141,#REF!,10,0),"O","X"),""))</f>
        <v/>
      </c>
      <c r="Q141" s="20" t="str">
        <f>IF(A141="","",COUNTIFS('MP내역(적극)'!$A:$A,A141)-COUNTIFS('MP내역(적극)'!$A:$A,A141,'MP내역(적극)'!$B:$B,"현금")-COUNTIFS('MP내역(적극)'!$A:$A,A141,'MP내역(적극)'!$B:$B,"예수금")-COUNTIFS('MP내역(적극)'!$A:$A,A141,'MP내역(적극)'!$B:$B,"예탁금")-COUNTIFS('MP내역(적극)'!$A:$A,A141,'MP내역(적극)'!$B:$B,"합계"))</f>
        <v/>
      </c>
      <c r="R141" s="20" t="str">
        <f>IF(A141="","",IF(COUNTIFS('MP내역(적극)'!A:A,A141,'MP내역(적극)'!G:G,"&gt;"&amp;$F$2,'MP내역(적극)'!D:D,"&lt;&gt;"&amp;$H$2,'MP내역(적극)'!D:D,"&lt;&gt;"&amp;$I$2,'MP내역(적극)'!B:B,"&lt;&gt;현금",'MP내역(적극)'!B:B,"&lt;&gt;합계")=0,"O","X"))</f>
        <v/>
      </c>
      <c r="S141" s="20" t="str">
        <f>IF(A141="","",IF(AND(ABS(I141-SUMIFS('MP내역(적극)'!G:G,'MP내역(적극)'!A:A,A141,'MP내역(적극)'!F:F,"Y"))&lt;0.001,ABS(H141-SUMIFS('MP내역(적극)'!G:G,'MP내역(적극)'!A:A,A141,'MP내역(적극)'!B:B,"&lt;&gt;합계"))&lt;0.001),"O","X"))</f>
        <v/>
      </c>
      <c r="T141" s="20" t="str">
        <f>IF(A141="","",IF(COUNTIFS('MP내역(적극)'!A:A,A141,'MP내역(적극)'!H:H,"X")=0,"O","X"))</f>
        <v/>
      </c>
      <c r="U141" s="19"/>
    </row>
    <row r="142" spans="13:21" x14ac:dyDescent="0.3">
      <c r="M142" s="19"/>
      <c r="N142" s="20" t="str">
        <f t="shared" si="2"/>
        <v/>
      </c>
      <c r="O142" s="20" t="str">
        <f t="shared" si="3"/>
        <v/>
      </c>
      <c r="P142" s="20" t="str">
        <f>IF(A142="","",IFERROR(IF(L142&gt;VLOOKUP(A142,#REF!,10,0),"O","X"),""))</f>
        <v/>
      </c>
      <c r="Q142" s="20" t="str">
        <f>IF(A142="","",COUNTIFS('MP내역(적극)'!$A:$A,A142)-COUNTIFS('MP내역(적극)'!$A:$A,A142,'MP내역(적극)'!$B:$B,"현금")-COUNTIFS('MP내역(적극)'!$A:$A,A142,'MP내역(적극)'!$B:$B,"예수금")-COUNTIFS('MP내역(적극)'!$A:$A,A142,'MP내역(적극)'!$B:$B,"예탁금")-COUNTIFS('MP내역(적극)'!$A:$A,A142,'MP내역(적극)'!$B:$B,"합계"))</f>
        <v/>
      </c>
      <c r="R142" s="20" t="str">
        <f>IF(A142="","",IF(COUNTIFS('MP내역(적극)'!A:A,A142,'MP내역(적극)'!G:G,"&gt;"&amp;$F$2,'MP내역(적극)'!D:D,"&lt;&gt;"&amp;$H$2,'MP내역(적극)'!D:D,"&lt;&gt;"&amp;$I$2,'MP내역(적극)'!B:B,"&lt;&gt;현금",'MP내역(적극)'!B:B,"&lt;&gt;합계")=0,"O","X"))</f>
        <v/>
      </c>
      <c r="S142" s="20" t="str">
        <f>IF(A142="","",IF(AND(ABS(I142-SUMIFS('MP내역(적극)'!G:G,'MP내역(적극)'!A:A,A142,'MP내역(적극)'!F:F,"Y"))&lt;0.001,ABS(H142-SUMIFS('MP내역(적극)'!G:G,'MP내역(적극)'!A:A,A142,'MP내역(적극)'!B:B,"&lt;&gt;합계"))&lt;0.001),"O","X"))</f>
        <v/>
      </c>
      <c r="T142" s="20" t="str">
        <f>IF(A142="","",IF(COUNTIFS('MP내역(적극)'!A:A,A142,'MP내역(적극)'!H:H,"X")=0,"O","X"))</f>
        <v/>
      </c>
      <c r="U142" s="19"/>
    </row>
    <row r="143" spans="13:21" x14ac:dyDescent="0.3">
      <c r="M143" s="19"/>
      <c r="N143" s="20" t="str">
        <f t="shared" si="2"/>
        <v/>
      </c>
      <c r="O143" s="20" t="str">
        <f t="shared" si="3"/>
        <v/>
      </c>
      <c r="P143" s="20" t="str">
        <f>IF(A143="","",IFERROR(IF(L143&gt;VLOOKUP(A143,#REF!,10,0),"O","X"),""))</f>
        <v/>
      </c>
      <c r="Q143" s="20" t="str">
        <f>IF(A143="","",COUNTIFS('MP내역(적극)'!$A:$A,A143)-COUNTIFS('MP내역(적극)'!$A:$A,A143,'MP내역(적극)'!$B:$B,"현금")-COUNTIFS('MP내역(적극)'!$A:$A,A143,'MP내역(적극)'!$B:$B,"예수금")-COUNTIFS('MP내역(적극)'!$A:$A,A143,'MP내역(적극)'!$B:$B,"예탁금")-COUNTIFS('MP내역(적극)'!$A:$A,A143,'MP내역(적극)'!$B:$B,"합계"))</f>
        <v/>
      </c>
      <c r="R143" s="20" t="str">
        <f>IF(A143="","",IF(COUNTIFS('MP내역(적극)'!A:A,A143,'MP내역(적극)'!G:G,"&gt;"&amp;$F$2,'MP내역(적극)'!D:D,"&lt;&gt;"&amp;$H$2,'MP내역(적극)'!D:D,"&lt;&gt;"&amp;$I$2,'MP내역(적극)'!B:B,"&lt;&gt;현금",'MP내역(적극)'!B:B,"&lt;&gt;합계")=0,"O","X"))</f>
        <v/>
      </c>
      <c r="S143" s="20" t="str">
        <f>IF(A143="","",IF(AND(ABS(I143-SUMIFS('MP내역(적극)'!G:G,'MP내역(적극)'!A:A,A143,'MP내역(적극)'!F:F,"Y"))&lt;0.001,ABS(H143-SUMIFS('MP내역(적극)'!G:G,'MP내역(적극)'!A:A,A143,'MP내역(적극)'!B:B,"&lt;&gt;합계"))&lt;0.001),"O","X"))</f>
        <v/>
      </c>
      <c r="T143" s="20" t="str">
        <f>IF(A143="","",IF(COUNTIFS('MP내역(적극)'!A:A,A143,'MP내역(적극)'!H:H,"X")=0,"O","X"))</f>
        <v/>
      </c>
      <c r="U143" s="19"/>
    </row>
    <row r="144" spans="13:21" x14ac:dyDescent="0.3">
      <c r="M144" s="19"/>
      <c r="N144" s="20" t="str">
        <f t="shared" si="2"/>
        <v/>
      </c>
      <c r="O144" s="20" t="str">
        <f t="shared" si="3"/>
        <v/>
      </c>
      <c r="P144" s="20" t="str">
        <f>IF(A144="","",IFERROR(IF(L144&gt;VLOOKUP(A144,#REF!,10,0),"O","X"),""))</f>
        <v/>
      </c>
      <c r="Q144" s="20" t="str">
        <f>IF(A144="","",COUNTIFS('MP내역(적극)'!$A:$A,A144)-COUNTIFS('MP내역(적극)'!$A:$A,A144,'MP내역(적극)'!$B:$B,"현금")-COUNTIFS('MP내역(적극)'!$A:$A,A144,'MP내역(적극)'!$B:$B,"예수금")-COUNTIFS('MP내역(적극)'!$A:$A,A144,'MP내역(적극)'!$B:$B,"예탁금")-COUNTIFS('MP내역(적극)'!$A:$A,A144,'MP내역(적극)'!$B:$B,"합계"))</f>
        <v/>
      </c>
      <c r="R144" s="20" t="str">
        <f>IF(A144="","",IF(COUNTIFS('MP내역(적극)'!A:A,A144,'MP내역(적극)'!G:G,"&gt;"&amp;$F$2,'MP내역(적극)'!D:D,"&lt;&gt;"&amp;$H$2,'MP내역(적극)'!D:D,"&lt;&gt;"&amp;$I$2,'MP내역(적극)'!B:B,"&lt;&gt;현금",'MP내역(적극)'!B:B,"&lt;&gt;합계")=0,"O","X"))</f>
        <v/>
      </c>
      <c r="S144" s="20" t="str">
        <f>IF(A144="","",IF(AND(ABS(I144-SUMIFS('MP내역(적극)'!G:G,'MP내역(적극)'!A:A,A144,'MP내역(적극)'!F:F,"Y"))&lt;0.001,ABS(H144-SUMIFS('MP내역(적극)'!G:G,'MP내역(적극)'!A:A,A144,'MP내역(적극)'!B:B,"&lt;&gt;합계"))&lt;0.001),"O","X"))</f>
        <v/>
      </c>
      <c r="T144" s="20" t="str">
        <f>IF(A144="","",IF(COUNTIFS('MP내역(적극)'!A:A,A144,'MP내역(적극)'!H:H,"X")=0,"O","X"))</f>
        <v/>
      </c>
      <c r="U144" s="19"/>
    </row>
    <row r="145" spans="13:21" x14ac:dyDescent="0.3">
      <c r="M145" s="19"/>
      <c r="N145" s="20" t="str">
        <f t="shared" si="2"/>
        <v/>
      </c>
      <c r="O145" s="20" t="str">
        <f t="shared" si="3"/>
        <v/>
      </c>
      <c r="P145" s="20" t="str">
        <f>IF(A145="","",IFERROR(IF(L145&gt;VLOOKUP(A145,#REF!,10,0),"O","X"),""))</f>
        <v/>
      </c>
      <c r="Q145" s="20" t="str">
        <f>IF(A145="","",COUNTIFS('MP내역(적극)'!$A:$A,A145)-COUNTIFS('MP내역(적극)'!$A:$A,A145,'MP내역(적극)'!$B:$B,"현금")-COUNTIFS('MP내역(적극)'!$A:$A,A145,'MP내역(적극)'!$B:$B,"예수금")-COUNTIFS('MP내역(적극)'!$A:$A,A145,'MP내역(적극)'!$B:$B,"예탁금")-COUNTIFS('MP내역(적극)'!$A:$A,A145,'MP내역(적극)'!$B:$B,"합계"))</f>
        <v/>
      </c>
      <c r="R145" s="20" t="str">
        <f>IF(A145="","",IF(COUNTIFS('MP내역(적극)'!A:A,A145,'MP내역(적극)'!G:G,"&gt;"&amp;$F$2,'MP내역(적극)'!D:D,"&lt;&gt;"&amp;$H$2,'MP내역(적극)'!D:D,"&lt;&gt;"&amp;$I$2,'MP내역(적극)'!B:B,"&lt;&gt;현금",'MP내역(적극)'!B:B,"&lt;&gt;합계")=0,"O","X"))</f>
        <v/>
      </c>
      <c r="S145" s="20" t="str">
        <f>IF(A145="","",IF(AND(ABS(I145-SUMIFS('MP내역(적극)'!G:G,'MP내역(적극)'!A:A,A145,'MP내역(적극)'!F:F,"Y"))&lt;0.001,ABS(H145-SUMIFS('MP내역(적극)'!G:G,'MP내역(적극)'!A:A,A145,'MP내역(적극)'!B:B,"&lt;&gt;합계"))&lt;0.001),"O","X"))</f>
        <v/>
      </c>
      <c r="T145" s="20" t="str">
        <f>IF(A145="","",IF(COUNTIFS('MP내역(적극)'!A:A,A145,'MP내역(적극)'!H:H,"X")=0,"O","X"))</f>
        <v/>
      </c>
      <c r="U145" s="19"/>
    </row>
    <row r="146" spans="13:21" x14ac:dyDescent="0.3">
      <c r="M146" s="19"/>
      <c r="N146" s="20" t="str">
        <f t="shared" si="2"/>
        <v/>
      </c>
      <c r="O146" s="20" t="str">
        <f t="shared" si="3"/>
        <v/>
      </c>
      <c r="P146" s="20" t="str">
        <f>IF(A146="","",IFERROR(IF(L146&gt;VLOOKUP(A146,#REF!,10,0),"O","X"),""))</f>
        <v/>
      </c>
      <c r="Q146" s="20" t="str">
        <f>IF(A146="","",COUNTIFS('MP내역(적극)'!$A:$A,A146)-COUNTIFS('MP내역(적극)'!$A:$A,A146,'MP내역(적극)'!$B:$B,"현금")-COUNTIFS('MP내역(적극)'!$A:$A,A146,'MP내역(적극)'!$B:$B,"예수금")-COUNTIFS('MP내역(적극)'!$A:$A,A146,'MP내역(적극)'!$B:$B,"예탁금")-COUNTIFS('MP내역(적극)'!$A:$A,A146,'MP내역(적극)'!$B:$B,"합계"))</f>
        <v/>
      </c>
      <c r="R146" s="20" t="str">
        <f>IF(A146="","",IF(COUNTIFS('MP내역(적극)'!A:A,A146,'MP내역(적극)'!G:G,"&gt;"&amp;$F$2,'MP내역(적극)'!D:D,"&lt;&gt;"&amp;$H$2,'MP내역(적극)'!D:D,"&lt;&gt;"&amp;$I$2,'MP내역(적극)'!B:B,"&lt;&gt;현금",'MP내역(적극)'!B:B,"&lt;&gt;합계")=0,"O","X"))</f>
        <v/>
      </c>
      <c r="S146" s="20" t="str">
        <f>IF(A146="","",IF(AND(ABS(I146-SUMIFS('MP내역(적극)'!G:G,'MP내역(적극)'!A:A,A146,'MP내역(적극)'!F:F,"Y"))&lt;0.001,ABS(H146-SUMIFS('MP내역(적극)'!G:G,'MP내역(적극)'!A:A,A146,'MP내역(적극)'!B:B,"&lt;&gt;합계"))&lt;0.001),"O","X"))</f>
        <v/>
      </c>
      <c r="T146" s="20" t="str">
        <f>IF(A146="","",IF(COUNTIFS('MP내역(적극)'!A:A,A146,'MP내역(적극)'!H:H,"X")=0,"O","X"))</f>
        <v/>
      </c>
      <c r="U146" s="19"/>
    </row>
    <row r="147" spans="13:21" x14ac:dyDescent="0.3">
      <c r="M147" s="19"/>
      <c r="N147" s="20" t="str">
        <f t="shared" ref="N147:N210" si="4">IF(I147="","",IF($C$2&gt;=I147,"O","X"))</f>
        <v/>
      </c>
      <c r="O147" s="20" t="str">
        <f t="shared" ref="O147:O210" si="5">IF(L147="","",IF(AND($D$2&lt;=L147,L147&lt;=$E$2),"O","X"))</f>
        <v/>
      </c>
      <c r="P147" s="20" t="str">
        <f>IF(A147="","",IFERROR(IF(L147&gt;VLOOKUP(A147,#REF!,10,0),"O","X"),""))</f>
        <v/>
      </c>
      <c r="Q147" s="20" t="str">
        <f>IF(A147="","",COUNTIFS('MP내역(적극)'!$A:$A,A147)-COUNTIFS('MP내역(적극)'!$A:$A,A147,'MP내역(적극)'!$B:$B,"현금")-COUNTIFS('MP내역(적극)'!$A:$A,A147,'MP내역(적극)'!$B:$B,"예수금")-COUNTIFS('MP내역(적극)'!$A:$A,A147,'MP내역(적극)'!$B:$B,"예탁금")-COUNTIFS('MP내역(적극)'!$A:$A,A147,'MP내역(적극)'!$B:$B,"합계"))</f>
        <v/>
      </c>
      <c r="R147" s="20" t="str">
        <f>IF(A147="","",IF(COUNTIFS('MP내역(적극)'!A:A,A147,'MP내역(적극)'!G:G,"&gt;"&amp;$F$2,'MP내역(적극)'!D:D,"&lt;&gt;"&amp;$H$2,'MP내역(적극)'!D:D,"&lt;&gt;"&amp;$I$2,'MP내역(적극)'!B:B,"&lt;&gt;현금",'MP내역(적극)'!B:B,"&lt;&gt;합계")=0,"O","X"))</f>
        <v/>
      </c>
      <c r="S147" s="20" t="str">
        <f>IF(A147="","",IF(AND(ABS(I147-SUMIFS('MP내역(적극)'!G:G,'MP내역(적극)'!A:A,A147,'MP내역(적극)'!F:F,"Y"))&lt;0.001,ABS(H147-SUMIFS('MP내역(적극)'!G:G,'MP내역(적극)'!A:A,A147,'MP내역(적극)'!B:B,"&lt;&gt;합계"))&lt;0.001),"O","X"))</f>
        <v/>
      </c>
      <c r="T147" s="20" t="str">
        <f>IF(A147="","",IF(COUNTIFS('MP내역(적극)'!A:A,A147,'MP내역(적극)'!H:H,"X")=0,"O","X"))</f>
        <v/>
      </c>
      <c r="U147" s="19"/>
    </row>
    <row r="148" spans="13:21" x14ac:dyDescent="0.3">
      <c r="M148" s="19"/>
      <c r="N148" s="20" t="str">
        <f t="shared" si="4"/>
        <v/>
      </c>
      <c r="O148" s="20" t="str">
        <f t="shared" si="5"/>
        <v/>
      </c>
      <c r="P148" s="20" t="str">
        <f>IF(A148="","",IFERROR(IF(L148&gt;VLOOKUP(A148,#REF!,10,0),"O","X"),""))</f>
        <v/>
      </c>
      <c r="Q148" s="20" t="str">
        <f>IF(A148="","",COUNTIFS('MP내역(적극)'!$A:$A,A148)-COUNTIFS('MP내역(적극)'!$A:$A,A148,'MP내역(적극)'!$B:$B,"현금")-COUNTIFS('MP내역(적극)'!$A:$A,A148,'MP내역(적극)'!$B:$B,"예수금")-COUNTIFS('MP내역(적극)'!$A:$A,A148,'MP내역(적극)'!$B:$B,"예탁금")-COUNTIFS('MP내역(적극)'!$A:$A,A148,'MP내역(적극)'!$B:$B,"합계"))</f>
        <v/>
      </c>
      <c r="R148" s="20" t="str">
        <f>IF(A148="","",IF(COUNTIFS('MP내역(적극)'!A:A,A148,'MP내역(적극)'!G:G,"&gt;"&amp;$F$2,'MP내역(적극)'!D:D,"&lt;&gt;"&amp;$H$2,'MP내역(적극)'!D:D,"&lt;&gt;"&amp;$I$2,'MP내역(적극)'!B:B,"&lt;&gt;현금",'MP내역(적극)'!B:B,"&lt;&gt;합계")=0,"O","X"))</f>
        <v/>
      </c>
      <c r="S148" s="20" t="str">
        <f>IF(A148="","",IF(AND(ABS(I148-SUMIFS('MP내역(적극)'!G:G,'MP내역(적극)'!A:A,A148,'MP내역(적극)'!F:F,"Y"))&lt;0.001,ABS(H148-SUMIFS('MP내역(적극)'!G:G,'MP내역(적극)'!A:A,A148,'MP내역(적극)'!B:B,"&lt;&gt;합계"))&lt;0.001),"O","X"))</f>
        <v/>
      </c>
      <c r="T148" s="20" t="str">
        <f>IF(A148="","",IF(COUNTIFS('MP내역(적극)'!A:A,A148,'MP내역(적극)'!H:H,"X")=0,"O","X"))</f>
        <v/>
      </c>
      <c r="U148" s="19"/>
    </row>
    <row r="149" spans="13:21" x14ac:dyDescent="0.3">
      <c r="M149" s="19"/>
      <c r="N149" s="20" t="str">
        <f t="shared" si="4"/>
        <v/>
      </c>
      <c r="O149" s="20" t="str">
        <f t="shared" si="5"/>
        <v/>
      </c>
      <c r="P149" s="20" t="str">
        <f>IF(A149="","",IFERROR(IF(L149&gt;VLOOKUP(A149,#REF!,10,0),"O","X"),""))</f>
        <v/>
      </c>
      <c r="Q149" s="20" t="str">
        <f>IF(A149="","",COUNTIFS('MP내역(적극)'!$A:$A,A149)-COUNTIFS('MP내역(적극)'!$A:$A,A149,'MP내역(적극)'!$B:$B,"현금")-COUNTIFS('MP내역(적극)'!$A:$A,A149,'MP내역(적극)'!$B:$B,"예수금")-COUNTIFS('MP내역(적극)'!$A:$A,A149,'MP내역(적극)'!$B:$B,"예탁금")-COUNTIFS('MP내역(적극)'!$A:$A,A149,'MP내역(적극)'!$B:$B,"합계"))</f>
        <v/>
      </c>
      <c r="R149" s="20" t="str">
        <f>IF(A149="","",IF(COUNTIFS('MP내역(적극)'!A:A,A149,'MP내역(적극)'!G:G,"&gt;"&amp;$F$2,'MP내역(적극)'!D:D,"&lt;&gt;"&amp;$H$2,'MP내역(적극)'!D:D,"&lt;&gt;"&amp;$I$2,'MP내역(적극)'!B:B,"&lt;&gt;현금",'MP내역(적극)'!B:B,"&lt;&gt;합계")=0,"O","X"))</f>
        <v/>
      </c>
      <c r="S149" s="20" t="str">
        <f>IF(A149="","",IF(AND(ABS(I149-SUMIFS('MP내역(적극)'!G:G,'MP내역(적극)'!A:A,A149,'MP내역(적극)'!F:F,"Y"))&lt;0.001,ABS(H149-SUMIFS('MP내역(적극)'!G:G,'MP내역(적극)'!A:A,A149,'MP내역(적극)'!B:B,"&lt;&gt;합계"))&lt;0.001),"O","X"))</f>
        <v/>
      </c>
      <c r="T149" s="20" t="str">
        <f>IF(A149="","",IF(COUNTIFS('MP내역(적극)'!A:A,A149,'MP내역(적극)'!H:H,"X")=0,"O","X"))</f>
        <v/>
      </c>
      <c r="U149" s="19"/>
    </row>
    <row r="150" spans="13:21" x14ac:dyDescent="0.3">
      <c r="M150" s="19"/>
      <c r="N150" s="20" t="str">
        <f t="shared" si="4"/>
        <v/>
      </c>
      <c r="O150" s="20" t="str">
        <f t="shared" si="5"/>
        <v/>
      </c>
      <c r="P150" s="20" t="str">
        <f>IF(A150="","",IFERROR(IF(L150&gt;VLOOKUP(A150,#REF!,10,0),"O","X"),""))</f>
        <v/>
      </c>
      <c r="Q150" s="20" t="str">
        <f>IF(A150="","",COUNTIFS('MP내역(적극)'!$A:$A,A150)-COUNTIFS('MP내역(적극)'!$A:$A,A150,'MP내역(적극)'!$B:$B,"현금")-COUNTIFS('MP내역(적극)'!$A:$A,A150,'MP내역(적극)'!$B:$B,"예수금")-COUNTIFS('MP내역(적극)'!$A:$A,A150,'MP내역(적극)'!$B:$B,"예탁금")-COUNTIFS('MP내역(적극)'!$A:$A,A150,'MP내역(적극)'!$B:$B,"합계"))</f>
        <v/>
      </c>
      <c r="R150" s="20" t="str">
        <f>IF(A150="","",IF(COUNTIFS('MP내역(적극)'!A:A,A150,'MP내역(적극)'!G:G,"&gt;"&amp;$F$2,'MP내역(적극)'!D:D,"&lt;&gt;"&amp;$H$2,'MP내역(적극)'!D:D,"&lt;&gt;"&amp;$I$2,'MP내역(적극)'!B:B,"&lt;&gt;현금",'MP내역(적극)'!B:B,"&lt;&gt;합계")=0,"O","X"))</f>
        <v/>
      </c>
      <c r="S150" s="20" t="str">
        <f>IF(A150="","",IF(AND(ABS(I150-SUMIFS('MP내역(적극)'!G:G,'MP내역(적극)'!A:A,A150,'MP내역(적극)'!F:F,"Y"))&lt;0.001,ABS(H150-SUMIFS('MP내역(적극)'!G:G,'MP내역(적극)'!A:A,A150,'MP내역(적극)'!B:B,"&lt;&gt;합계"))&lt;0.001),"O","X"))</f>
        <v/>
      </c>
      <c r="T150" s="20" t="str">
        <f>IF(A150="","",IF(COUNTIFS('MP내역(적극)'!A:A,A150,'MP내역(적극)'!H:H,"X")=0,"O","X"))</f>
        <v/>
      </c>
      <c r="U150" s="19"/>
    </row>
    <row r="151" spans="13:21" x14ac:dyDescent="0.3">
      <c r="M151" s="19"/>
      <c r="N151" s="20" t="str">
        <f t="shared" si="4"/>
        <v/>
      </c>
      <c r="O151" s="20" t="str">
        <f t="shared" si="5"/>
        <v/>
      </c>
      <c r="P151" s="20" t="str">
        <f>IF(A151="","",IFERROR(IF(L151&gt;VLOOKUP(A151,#REF!,10,0),"O","X"),""))</f>
        <v/>
      </c>
      <c r="Q151" s="20" t="str">
        <f>IF(A151="","",COUNTIFS('MP내역(적극)'!$A:$A,A151)-COUNTIFS('MP내역(적극)'!$A:$A,A151,'MP내역(적극)'!$B:$B,"현금")-COUNTIFS('MP내역(적극)'!$A:$A,A151,'MP내역(적극)'!$B:$B,"예수금")-COUNTIFS('MP내역(적극)'!$A:$A,A151,'MP내역(적극)'!$B:$B,"예탁금")-COUNTIFS('MP내역(적극)'!$A:$A,A151,'MP내역(적극)'!$B:$B,"합계"))</f>
        <v/>
      </c>
      <c r="R151" s="20" t="str">
        <f>IF(A151="","",IF(COUNTIFS('MP내역(적극)'!A:A,A151,'MP내역(적극)'!G:G,"&gt;"&amp;$F$2,'MP내역(적극)'!D:D,"&lt;&gt;"&amp;$H$2,'MP내역(적극)'!D:D,"&lt;&gt;"&amp;$I$2,'MP내역(적극)'!B:B,"&lt;&gt;현금",'MP내역(적극)'!B:B,"&lt;&gt;합계")=0,"O","X"))</f>
        <v/>
      </c>
      <c r="S151" s="20" t="str">
        <f>IF(A151="","",IF(AND(ABS(I151-SUMIFS('MP내역(적극)'!G:G,'MP내역(적극)'!A:A,A151,'MP내역(적극)'!F:F,"Y"))&lt;0.001,ABS(H151-SUMIFS('MP내역(적극)'!G:G,'MP내역(적극)'!A:A,A151,'MP내역(적극)'!B:B,"&lt;&gt;합계"))&lt;0.001),"O","X"))</f>
        <v/>
      </c>
      <c r="T151" s="20" t="str">
        <f>IF(A151="","",IF(COUNTIFS('MP내역(적극)'!A:A,A151,'MP내역(적극)'!H:H,"X")=0,"O","X"))</f>
        <v/>
      </c>
      <c r="U151" s="19"/>
    </row>
    <row r="152" spans="13:21" x14ac:dyDescent="0.3">
      <c r="M152" s="19"/>
      <c r="N152" s="20" t="str">
        <f t="shared" si="4"/>
        <v/>
      </c>
      <c r="O152" s="20" t="str">
        <f t="shared" si="5"/>
        <v/>
      </c>
      <c r="P152" s="20" t="str">
        <f>IF(A152="","",IFERROR(IF(L152&gt;VLOOKUP(A152,#REF!,10,0),"O","X"),""))</f>
        <v/>
      </c>
      <c r="Q152" s="20" t="str">
        <f>IF(A152="","",COUNTIFS('MP내역(적극)'!$A:$A,A152)-COUNTIFS('MP내역(적극)'!$A:$A,A152,'MP내역(적극)'!$B:$B,"현금")-COUNTIFS('MP내역(적극)'!$A:$A,A152,'MP내역(적극)'!$B:$B,"예수금")-COUNTIFS('MP내역(적극)'!$A:$A,A152,'MP내역(적극)'!$B:$B,"예탁금")-COUNTIFS('MP내역(적극)'!$A:$A,A152,'MP내역(적극)'!$B:$B,"합계"))</f>
        <v/>
      </c>
      <c r="R152" s="20" t="str">
        <f>IF(A152="","",IF(COUNTIFS('MP내역(적극)'!A:A,A152,'MP내역(적극)'!G:G,"&gt;"&amp;$F$2,'MP내역(적극)'!D:D,"&lt;&gt;"&amp;$H$2,'MP내역(적극)'!D:D,"&lt;&gt;"&amp;$I$2,'MP내역(적극)'!B:B,"&lt;&gt;현금",'MP내역(적극)'!B:B,"&lt;&gt;합계")=0,"O","X"))</f>
        <v/>
      </c>
      <c r="S152" s="20" t="str">
        <f>IF(A152="","",IF(AND(ABS(I152-SUMIFS('MP내역(적극)'!G:G,'MP내역(적극)'!A:A,A152,'MP내역(적극)'!F:F,"Y"))&lt;0.001,ABS(H152-SUMIFS('MP내역(적극)'!G:G,'MP내역(적극)'!A:A,A152,'MP내역(적극)'!B:B,"&lt;&gt;합계"))&lt;0.001),"O","X"))</f>
        <v/>
      </c>
      <c r="T152" s="20" t="str">
        <f>IF(A152="","",IF(COUNTIFS('MP내역(적극)'!A:A,A152,'MP내역(적극)'!H:H,"X")=0,"O","X"))</f>
        <v/>
      </c>
      <c r="U152" s="19"/>
    </row>
    <row r="153" spans="13:21" x14ac:dyDescent="0.3">
      <c r="M153" s="19"/>
      <c r="N153" s="20" t="str">
        <f t="shared" si="4"/>
        <v/>
      </c>
      <c r="O153" s="20" t="str">
        <f t="shared" si="5"/>
        <v/>
      </c>
      <c r="P153" s="20" t="str">
        <f>IF(A153="","",IFERROR(IF(L153&gt;VLOOKUP(A153,#REF!,10,0),"O","X"),""))</f>
        <v/>
      </c>
      <c r="Q153" s="20" t="str">
        <f>IF(A153="","",COUNTIFS('MP내역(적극)'!$A:$A,A153)-COUNTIFS('MP내역(적극)'!$A:$A,A153,'MP내역(적극)'!$B:$B,"현금")-COUNTIFS('MP내역(적극)'!$A:$A,A153,'MP내역(적극)'!$B:$B,"예수금")-COUNTIFS('MP내역(적극)'!$A:$A,A153,'MP내역(적극)'!$B:$B,"예탁금")-COUNTIFS('MP내역(적극)'!$A:$A,A153,'MP내역(적극)'!$B:$B,"합계"))</f>
        <v/>
      </c>
      <c r="R153" s="20" t="str">
        <f>IF(A153="","",IF(COUNTIFS('MP내역(적극)'!A:A,A153,'MP내역(적극)'!G:G,"&gt;"&amp;$F$2,'MP내역(적극)'!D:D,"&lt;&gt;"&amp;$H$2,'MP내역(적극)'!D:D,"&lt;&gt;"&amp;$I$2,'MP내역(적극)'!B:B,"&lt;&gt;현금",'MP내역(적극)'!B:B,"&lt;&gt;합계")=0,"O","X"))</f>
        <v/>
      </c>
      <c r="S153" s="20" t="str">
        <f>IF(A153="","",IF(AND(ABS(I153-SUMIFS('MP내역(적극)'!G:G,'MP내역(적극)'!A:A,A153,'MP내역(적극)'!F:F,"Y"))&lt;0.001,ABS(H153-SUMIFS('MP내역(적극)'!G:G,'MP내역(적극)'!A:A,A153,'MP내역(적극)'!B:B,"&lt;&gt;합계"))&lt;0.001),"O","X"))</f>
        <v/>
      </c>
      <c r="T153" s="20" t="str">
        <f>IF(A153="","",IF(COUNTIFS('MP내역(적극)'!A:A,A153,'MP내역(적극)'!H:H,"X")=0,"O","X"))</f>
        <v/>
      </c>
      <c r="U153" s="19"/>
    </row>
    <row r="154" spans="13:21" x14ac:dyDescent="0.3">
      <c r="M154" s="19"/>
      <c r="N154" s="20" t="str">
        <f t="shared" si="4"/>
        <v/>
      </c>
      <c r="O154" s="20" t="str">
        <f t="shared" si="5"/>
        <v/>
      </c>
      <c r="P154" s="20" t="str">
        <f>IF(A154="","",IFERROR(IF(L154&gt;VLOOKUP(A154,#REF!,10,0),"O","X"),""))</f>
        <v/>
      </c>
      <c r="Q154" s="20" t="str">
        <f>IF(A154="","",COUNTIFS('MP내역(적극)'!$A:$A,A154)-COUNTIFS('MP내역(적극)'!$A:$A,A154,'MP내역(적극)'!$B:$B,"현금")-COUNTIFS('MP내역(적극)'!$A:$A,A154,'MP내역(적극)'!$B:$B,"예수금")-COUNTIFS('MP내역(적극)'!$A:$A,A154,'MP내역(적극)'!$B:$B,"예탁금")-COUNTIFS('MP내역(적극)'!$A:$A,A154,'MP내역(적극)'!$B:$B,"합계"))</f>
        <v/>
      </c>
      <c r="R154" s="20" t="str">
        <f>IF(A154="","",IF(COUNTIFS('MP내역(적극)'!A:A,A154,'MP내역(적극)'!G:G,"&gt;"&amp;$F$2,'MP내역(적극)'!D:D,"&lt;&gt;"&amp;$H$2,'MP내역(적극)'!D:D,"&lt;&gt;"&amp;$I$2,'MP내역(적극)'!B:B,"&lt;&gt;현금",'MP내역(적극)'!B:B,"&lt;&gt;합계")=0,"O","X"))</f>
        <v/>
      </c>
      <c r="S154" s="20" t="str">
        <f>IF(A154="","",IF(AND(ABS(I154-SUMIFS('MP내역(적극)'!G:G,'MP내역(적극)'!A:A,A154,'MP내역(적극)'!F:F,"Y"))&lt;0.001,ABS(H154-SUMIFS('MP내역(적극)'!G:G,'MP내역(적극)'!A:A,A154,'MP내역(적극)'!B:B,"&lt;&gt;합계"))&lt;0.001),"O","X"))</f>
        <v/>
      </c>
      <c r="T154" s="20" t="str">
        <f>IF(A154="","",IF(COUNTIFS('MP내역(적극)'!A:A,A154,'MP내역(적극)'!H:H,"X")=0,"O","X"))</f>
        <v/>
      </c>
      <c r="U154" s="19"/>
    </row>
    <row r="155" spans="13:21" x14ac:dyDescent="0.3">
      <c r="M155" s="19"/>
      <c r="N155" s="20" t="str">
        <f t="shared" si="4"/>
        <v/>
      </c>
      <c r="O155" s="20" t="str">
        <f t="shared" si="5"/>
        <v/>
      </c>
      <c r="P155" s="20" t="str">
        <f>IF(A155="","",IFERROR(IF(L155&gt;VLOOKUP(A155,#REF!,10,0),"O","X"),""))</f>
        <v/>
      </c>
      <c r="Q155" s="20" t="str">
        <f>IF(A155="","",COUNTIFS('MP내역(적극)'!$A:$A,A155)-COUNTIFS('MP내역(적극)'!$A:$A,A155,'MP내역(적극)'!$B:$B,"현금")-COUNTIFS('MP내역(적극)'!$A:$A,A155,'MP내역(적극)'!$B:$B,"예수금")-COUNTIFS('MP내역(적극)'!$A:$A,A155,'MP내역(적극)'!$B:$B,"예탁금")-COUNTIFS('MP내역(적극)'!$A:$A,A155,'MP내역(적극)'!$B:$B,"합계"))</f>
        <v/>
      </c>
      <c r="R155" s="20" t="str">
        <f>IF(A155="","",IF(COUNTIFS('MP내역(적극)'!A:A,A155,'MP내역(적극)'!G:G,"&gt;"&amp;$F$2,'MP내역(적극)'!D:D,"&lt;&gt;"&amp;$H$2,'MP내역(적극)'!D:D,"&lt;&gt;"&amp;$I$2,'MP내역(적극)'!B:B,"&lt;&gt;현금",'MP내역(적극)'!B:B,"&lt;&gt;합계")=0,"O","X"))</f>
        <v/>
      </c>
      <c r="S155" s="20" t="str">
        <f>IF(A155="","",IF(AND(ABS(I155-SUMIFS('MP내역(적극)'!G:G,'MP내역(적극)'!A:A,A155,'MP내역(적극)'!F:F,"Y"))&lt;0.001,ABS(H155-SUMIFS('MP내역(적극)'!G:G,'MP내역(적극)'!A:A,A155,'MP내역(적극)'!B:B,"&lt;&gt;합계"))&lt;0.001),"O","X"))</f>
        <v/>
      </c>
      <c r="T155" s="20" t="str">
        <f>IF(A155="","",IF(COUNTIFS('MP내역(적극)'!A:A,A155,'MP내역(적극)'!H:H,"X")=0,"O","X"))</f>
        <v/>
      </c>
      <c r="U155" s="19"/>
    </row>
    <row r="156" spans="13:21" x14ac:dyDescent="0.3">
      <c r="M156" s="19"/>
      <c r="N156" s="20" t="str">
        <f t="shared" si="4"/>
        <v/>
      </c>
      <c r="O156" s="20" t="str">
        <f t="shared" si="5"/>
        <v/>
      </c>
      <c r="P156" s="20" t="str">
        <f>IF(A156="","",IFERROR(IF(L156&gt;VLOOKUP(A156,#REF!,10,0),"O","X"),""))</f>
        <v/>
      </c>
      <c r="Q156" s="20" t="str">
        <f>IF(A156="","",COUNTIFS('MP내역(적극)'!$A:$A,A156)-COUNTIFS('MP내역(적극)'!$A:$A,A156,'MP내역(적극)'!$B:$B,"현금")-COUNTIFS('MP내역(적극)'!$A:$A,A156,'MP내역(적극)'!$B:$B,"예수금")-COUNTIFS('MP내역(적극)'!$A:$A,A156,'MP내역(적극)'!$B:$B,"예탁금")-COUNTIFS('MP내역(적극)'!$A:$A,A156,'MP내역(적극)'!$B:$B,"합계"))</f>
        <v/>
      </c>
      <c r="R156" s="20" t="str">
        <f>IF(A156="","",IF(COUNTIFS('MP내역(적극)'!A:A,A156,'MP내역(적극)'!G:G,"&gt;"&amp;$F$2,'MP내역(적극)'!D:D,"&lt;&gt;"&amp;$H$2,'MP내역(적극)'!D:D,"&lt;&gt;"&amp;$I$2,'MP내역(적극)'!B:B,"&lt;&gt;현금",'MP내역(적극)'!B:B,"&lt;&gt;합계")=0,"O","X"))</f>
        <v/>
      </c>
      <c r="S156" s="20" t="str">
        <f>IF(A156="","",IF(AND(ABS(I156-SUMIFS('MP내역(적극)'!G:G,'MP내역(적극)'!A:A,A156,'MP내역(적극)'!F:F,"Y"))&lt;0.001,ABS(H156-SUMIFS('MP내역(적극)'!G:G,'MP내역(적극)'!A:A,A156,'MP내역(적극)'!B:B,"&lt;&gt;합계"))&lt;0.001),"O","X"))</f>
        <v/>
      </c>
      <c r="T156" s="20" t="str">
        <f>IF(A156="","",IF(COUNTIFS('MP내역(적극)'!A:A,A156,'MP내역(적극)'!H:H,"X")=0,"O","X"))</f>
        <v/>
      </c>
      <c r="U156" s="19"/>
    </row>
    <row r="157" spans="13:21" x14ac:dyDescent="0.3">
      <c r="M157" s="19"/>
      <c r="N157" s="20" t="str">
        <f t="shared" si="4"/>
        <v/>
      </c>
      <c r="O157" s="20" t="str">
        <f t="shared" si="5"/>
        <v/>
      </c>
      <c r="P157" s="20" t="str">
        <f>IF(A157="","",IFERROR(IF(L157&gt;VLOOKUP(A157,#REF!,10,0),"O","X"),""))</f>
        <v/>
      </c>
      <c r="Q157" s="20" t="str">
        <f>IF(A157="","",COUNTIFS('MP내역(적극)'!$A:$A,A157)-COUNTIFS('MP내역(적극)'!$A:$A,A157,'MP내역(적극)'!$B:$B,"현금")-COUNTIFS('MP내역(적극)'!$A:$A,A157,'MP내역(적극)'!$B:$B,"예수금")-COUNTIFS('MP내역(적극)'!$A:$A,A157,'MP내역(적극)'!$B:$B,"예탁금")-COUNTIFS('MP내역(적극)'!$A:$A,A157,'MP내역(적극)'!$B:$B,"합계"))</f>
        <v/>
      </c>
      <c r="R157" s="20" t="str">
        <f>IF(A157="","",IF(COUNTIFS('MP내역(적극)'!A:A,A157,'MP내역(적극)'!G:G,"&gt;"&amp;$F$2,'MP내역(적극)'!D:D,"&lt;&gt;"&amp;$H$2,'MP내역(적극)'!D:D,"&lt;&gt;"&amp;$I$2,'MP내역(적극)'!B:B,"&lt;&gt;현금",'MP내역(적극)'!B:B,"&lt;&gt;합계")=0,"O","X"))</f>
        <v/>
      </c>
      <c r="S157" s="20" t="str">
        <f>IF(A157="","",IF(AND(ABS(I157-SUMIFS('MP내역(적극)'!G:G,'MP내역(적극)'!A:A,A157,'MP내역(적극)'!F:F,"Y"))&lt;0.001,ABS(H157-SUMIFS('MP내역(적극)'!G:G,'MP내역(적극)'!A:A,A157,'MP내역(적극)'!B:B,"&lt;&gt;합계"))&lt;0.001),"O","X"))</f>
        <v/>
      </c>
      <c r="T157" s="20" t="str">
        <f>IF(A157="","",IF(COUNTIFS('MP내역(적극)'!A:A,A157,'MP내역(적극)'!H:H,"X")=0,"O","X"))</f>
        <v/>
      </c>
      <c r="U157" s="19"/>
    </row>
    <row r="158" spans="13:21" x14ac:dyDescent="0.3">
      <c r="M158" s="19"/>
      <c r="N158" s="20" t="str">
        <f t="shared" si="4"/>
        <v/>
      </c>
      <c r="O158" s="20" t="str">
        <f t="shared" si="5"/>
        <v/>
      </c>
      <c r="P158" s="20" t="str">
        <f>IF(A158="","",IFERROR(IF(L158&gt;VLOOKUP(A158,#REF!,10,0),"O","X"),""))</f>
        <v/>
      </c>
      <c r="Q158" s="20" t="str">
        <f>IF(A158="","",COUNTIFS('MP내역(적극)'!$A:$A,A158)-COUNTIFS('MP내역(적극)'!$A:$A,A158,'MP내역(적극)'!$B:$B,"현금")-COUNTIFS('MP내역(적극)'!$A:$A,A158,'MP내역(적극)'!$B:$B,"예수금")-COUNTIFS('MP내역(적극)'!$A:$A,A158,'MP내역(적극)'!$B:$B,"예탁금")-COUNTIFS('MP내역(적극)'!$A:$A,A158,'MP내역(적극)'!$B:$B,"합계"))</f>
        <v/>
      </c>
      <c r="R158" s="20" t="str">
        <f>IF(A158="","",IF(COUNTIFS('MP내역(적극)'!A:A,A158,'MP내역(적극)'!G:G,"&gt;"&amp;$F$2,'MP내역(적극)'!D:D,"&lt;&gt;"&amp;$H$2,'MP내역(적극)'!D:D,"&lt;&gt;"&amp;$I$2,'MP내역(적극)'!B:B,"&lt;&gt;현금",'MP내역(적극)'!B:B,"&lt;&gt;합계")=0,"O","X"))</f>
        <v/>
      </c>
      <c r="S158" s="20" t="str">
        <f>IF(A158="","",IF(AND(ABS(I158-SUMIFS('MP내역(적극)'!G:G,'MP내역(적극)'!A:A,A158,'MP내역(적극)'!F:F,"Y"))&lt;0.001,ABS(H158-SUMIFS('MP내역(적극)'!G:G,'MP내역(적극)'!A:A,A158,'MP내역(적극)'!B:B,"&lt;&gt;합계"))&lt;0.001),"O","X"))</f>
        <v/>
      </c>
      <c r="T158" s="20" t="str">
        <f>IF(A158="","",IF(COUNTIFS('MP내역(적극)'!A:A,A158,'MP내역(적극)'!H:H,"X")=0,"O","X"))</f>
        <v/>
      </c>
      <c r="U158" s="19"/>
    </row>
    <row r="159" spans="13:21" x14ac:dyDescent="0.3">
      <c r="M159" s="19"/>
      <c r="N159" s="20" t="str">
        <f t="shared" si="4"/>
        <v/>
      </c>
      <c r="O159" s="20" t="str">
        <f t="shared" si="5"/>
        <v/>
      </c>
      <c r="P159" s="20" t="str">
        <f>IF(A159="","",IFERROR(IF(L159&gt;VLOOKUP(A159,#REF!,10,0),"O","X"),""))</f>
        <v/>
      </c>
      <c r="Q159" s="20" t="str">
        <f>IF(A159="","",COUNTIFS('MP내역(적극)'!$A:$A,A159)-COUNTIFS('MP내역(적극)'!$A:$A,A159,'MP내역(적극)'!$B:$B,"현금")-COUNTIFS('MP내역(적극)'!$A:$A,A159,'MP내역(적극)'!$B:$B,"예수금")-COUNTIFS('MP내역(적극)'!$A:$A,A159,'MP내역(적극)'!$B:$B,"예탁금")-COUNTIFS('MP내역(적극)'!$A:$A,A159,'MP내역(적극)'!$B:$B,"합계"))</f>
        <v/>
      </c>
      <c r="R159" s="20" t="str">
        <f>IF(A159="","",IF(COUNTIFS('MP내역(적극)'!A:A,A159,'MP내역(적극)'!G:G,"&gt;"&amp;$F$2,'MP내역(적극)'!D:D,"&lt;&gt;"&amp;$H$2,'MP내역(적극)'!D:D,"&lt;&gt;"&amp;$I$2,'MP내역(적극)'!B:B,"&lt;&gt;현금",'MP내역(적극)'!B:B,"&lt;&gt;합계")=0,"O","X"))</f>
        <v/>
      </c>
      <c r="S159" s="20" t="str">
        <f>IF(A159="","",IF(AND(ABS(I159-SUMIFS('MP내역(적극)'!G:G,'MP내역(적극)'!A:A,A159,'MP내역(적극)'!F:F,"Y"))&lt;0.001,ABS(H159-SUMIFS('MP내역(적극)'!G:G,'MP내역(적극)'!A:A,A159,'MP내역(적극)'!B:B,"&lt;&gt;합계"))&lt;0.001),"O","X"))</f>
        <v/>
      </c>
      <c r="T159" s="20" t="str">
        <f>IF(A159="","",IF(COUNTIFS('MP내역(적극)'!A:A,A159,'MP내역(적극)'!H:H,"X")=0,"O","X"))</f>
        <v/>
      </c>
      <c r="U159" s="19"/>
    </row>
    <row r="160" spans="13:21" x14ac:dyDescent="0.3">
      <c r="M160" s="19"/>
      <c r="N160" s="20" t="str">
        <f t="shared" si="4"/>
        <v/>
      </c>
      <c r="O160" s="20" t="str">
        <f t="shared" si="5"/>
        <v/>
      </c>
      <c r="P160" s="20" t="str">
        <f>IF(A160="","",IFERROR(IF(L160&gt;VLOOKUP(A160,#REF!,10,0),"O","X"),""))</f>
        <v/>
      </c>
      <c r="Q160" s="20" t="str">
        <f>IF(A160="","",COUNTIFS('MP내역(적극)'!$A:$A,A160)-COUNTIFS('MP내역(적극)'!$A:$A,A160,'MP내역(적극)'!$B:$B,"현금")-COUNTIFS('MP내역(적극)'!$A:$A,A160,'MP내역(적극)'!$B:$B,"예수금")-COUNTIFS('MP내역(적극)'!$A:$A,A160,'MP내역(적극)'!$B:$B,"예탁금")-COUNTIFS('MP내역(적극)'!$A:$A,A160,'MP내역(적극)'!$B:$B,"합계"))</f>
        <v/>
      </c>
      <c r="R160" s="20" t="str">
        <f>IF(A160="","",IF(COUNTIFS('MP내역(적극)'!A:A,A160,'MP내역(적극)'!G:G,"&gt;"&amp;$F$2,'MP내역(적극)'!D:D,"&lt;&gt;"&amp;$H$2,'MP내역(적극)'!D:D,"&lt;&gt;"&amp;$I$2,'MP내역(적극)'!B:B,"&lt;&gt;현금",'MP내역(적극)'!B:B,"&lt;&gt;합계")=0,"O","X"))</f>
        <v/>
      </c>
      <c r="S160" s="20" t="str">
        <f>IF(A160="","",IF(AND(ABS(I160-SUMIFS('MP내역(적극)'!G:G,'MP내역(적극)'!A:A,A160,'MP내역(적극)'!F:F,"Y"))&lt;0.001,ABS(H160-SUMIFS('MP내역(적극)'!G:G,'MP내역(적극)'!A:A,A160,'MP내역(적극)'!B:B,"&lt;&gt;합계"))&lt;0.001),"O","X"))</f>
        <v/>
      </c>
      <c r="T160" s="20" t="str">
        <f>IF(A160="","",IF(COUNTIFS('MP내역(적극)'!A:A,A160,'MP내역(적극)'!H:H,"X")=0,"O","X"))</f>
        <v/>
      </c>
      <c r="U160" s="19"/>
    </row>
    <row r="161" spans="13:21" x14ac:dyDescent="0.3">
      <c r="M161" s="19"/>
      <c r="N161" s="20" t="str">
        <f t="shared" si="4"/>
        <v/>
      </c>
      <c r="O161" s="20" t="str">
        <f t="shared" si="5"/>
        <v/>
      </c>
      <c r="P161" s="20" t="str">
        <f>IF(A161="","",IFERROR(IF(L161&gt;VLOOKUP(A161,#REF!,10,0),"O","X"),""))</f>
        <v/>
      </c>
      <c r="Q161" s="20" t="str">
        <f>IF(A161="","",COUNTIFS('MP내역(적극)'!$A:$A,A161)-COUNTIFS('MP내역(적극)'!$A:$A,A161,'MP내역(적극)'!$B:$B,"현금")-COUNTIFS('MP내역(적극)'!$A:$A,A161,'MP내역(적극)'!$B:$B,"예수금")-COUNTIFS('MP내역(적극)'!$A:$A,A161,'MP내역(적극)'!$B:$B,"예탁금")-COUNTIFS('MP내역(적극)'!$A:$A,A161,'MP내역(적극)'!$B:$B,"합계"))</f>
        <v/>
      </c>
      <c r="R161" s="20" t="str">
        <f>IF(A161="","",IF(COUNTIFS('MP내역(적극)'!A:A,A161,'MP내역(적극)'!G:G,"&gt;"&amp;$F$2,'MP내역(적극)'!D:D,"&lt;&gt;"&amp;$H$2,'MP내역(적극)'!D:D,"&lt;&gt;"&amp;$I$2,'MP내역(적극)'!B:B,"&lt;&gt;현금",'MP내역(적극)'!B:B,"&lt;&gt;합계")=0,"O","X"))</f>
        <v/>
      </c>
      <c r="S161" s="20" t="str">
        <f>IF(A161="","",IF(AND(ABS(I161-SUMIFS('MP내역(적극)'!G:G,'MP내역(적극)'!A:A,A161,'MP내역(적극)'!F:F,"Y"))&lt;0.001,ABS(H161-SUMIFS('MP내역(적극)'!G:G,'MP내역(적극)'!A:A,A161,'MP내역(적극)'!B:B,"&lt;&gt;합계"))&lt;0.001),"O","X"))</f>
        <v/>
      </c>
      <c r="T161" s="20" t="str">
        <f>IF(A161="","",IF(COUNTIFS('MP내역(적극)'!A:A,A161,'MP내역(적극)'!H:H,"X")=0,"O","X"))</f>
        <v/>
      </c>
      <c r="U161" s="19"/>
    </row>
    <row r="162" spans="13:21" x14ac:dyDescent="0.3">
      <c r="M162" s="19"/>
      <c r="N162" s="20" t="str">
        <f t="shared" si="4"/>
        <v/>
      </c>
      <c r="O162" s="20" t="str">
        <f t="shared" si="5"/>
        <v/>
      </c>
      <c r="P162" s="20" t="str">
        <f>IF(A162="","",IFERROR(IF(L162&gt;VLOOKUP(A162,#REF!,10,0),"O","X"),""))</f>
        <v/>
      </c>
      <c r="Q162" s="20" t="str">
        <f>IF(A162="","",COUNTIFS('MP내역(적극)'!$A:$A,A162)-COUNTIFS('MP내역(적극)'!$A:$A,A162,'MP내역(적극)'!$B:$B,"현금")-COUNTIFS('MP내역(적극)'!$A:$A,A162,'MP내역(적극)'!$B:$B,"예수금")-COUNTIFS('MP내역(적극)'!$A:$A,A162,'MP내역(적극)'!$B:$B,"예탁금")-COUNTIFS('MP내역(적극)'!$A:$A,A162,'MP내역(적극)'!$B:$B,"합계"))</f>
        <v/>
      </c>
      <c r="R162" s="20" t="str">
        <f>IF(A162="","",IF(COUNTIFS('MP내역(적극)'!A:A,A162,'MP내역(적극)'!G:G,"&gt;"&amp;$F$2,'MP내역(적극)'!D:D,"&lt;&gt;"&amp;$H$2,'MP내역(적극)'!D:D,"&lt;&gt;"&amp;$I$2,'MP내역(적극)'!B:B,"&lt;&gt;현금",'MP내역(적극)'!B:B,"&lt;&gt;합계")=0,"O","X"))</f>
        <v/>
      </c>
      <c r="S162" s="20" t="str">
        <f>IF(A162="","",IF(AND(ABS(I162-SUMIFS('MP내역(적극)'!G:G,'MP내역(적극)'!A:A,A162,'MP내역(적극)'!F:F,"Y"))&lt;0.001,ABS(H162-SUMIFS('MP내역(적극)'!G:G,'MP내역(적극)'!A:A,A162,'MP내역(적극)'!B:B,"&lt;&gt;합계"))&lt;0.001),"O","X"))</f>
        <v/>
      </c>
      <c r="T162" s="20" t="str">
        <f>IF(A162="","",IF(COUNTIFS('MP내역(적극)'!A:A,A162,'MP내역(적극)'!H:H,"X")=0,"O","X"))</f>
        <v/>
      </c>
      <c r="U162" s="19"/>
    </row>
    <row r="163" spans="13:21" x14ac:dyDescent="0.3">
      <c r="M163" s="19"/>
      <c r="N163" s="20" t="str">
        <f t="shared" si="4"/>
        <v/>
      </c>
      <c r="O163" s="20" t="str">
        <f t="shared" si="5"/>
        <v/>
      </c>
      <c r="P163" s="20" t="str">
        <f>IF(A163="","",IFERROR(IF(L163&gt;VLOOKUP(A163,#REF!,10,0),"O","X"),""))</f>
        <v/>
      </c>
      <c r="Q163" s="20" t="str">
        <f>IF(A163="","",COUNTIFS('MP내역(적극)'!$A:$A,A163)-COUNTIFS('MP내역(적극)'!$A:$A,A163,'MP내역(적극)'!$B:$B,"현금")-COUNTIFS('MP내역(적극)'!$A:$A,A163,'MP내역(적극)'!$B:$B,"예수금")-COUNTIFS('MP내역(적극)'!$A:$A,A163,'MP내역(적극)'!$B:$B,"예탁금")-COUNTIFS('MP내역(적극)'!$A:$A,A163,'MP내역(적극)'!$B:$B,"합계"))</f>
        <v/>
      </c>
      <c r="R163" s="20" t="str">
        <f>IF(A163="","",IF(COUNTIFS('MP내역(적극)'!A:A,A163,'MP내역(적극)'!G:G,"&gt;"&amp;$F$2,'MP내역(적극)'!D:D,"&lt;&gt;"&amp;$H$2,'MP내역(적극)'!D:D,"&lt;&gt;"&amp;$I$2,'MP내역(적극)'!B:B,"&lt;&gt;현금",'MP내역(적극)'!B:B,"&lt;&gt;합계")=0,"O","X"))</f>
        <v/>
      </c>
      <c r="S163" s="20" t="str">
        <f>IF(A163="","",IF(AND(ABS(I163-SUMIFS('MP내역(적극)'!G:G,'MP내역(적극)'!A:A,A163,'MP내역(적극)'!F:F,"Y"))&lt;0.001,ABS(H163-SUMIFS('MP내역(적극)'!G:G,'MP내역(적극)'!A:A,A163,'MP내역(적극)'!B:B,"&lt;&gt;합계"))&lt;0.001),"O","X"))</f>
        <v/>
      </c>
      <c r="T163" s="20" t="str">
        <f>IF(A163="","",IF(COUNTIFS('MP내역(적극)'!A:A,A163,'MP내역(적극)'!H:H,"X")=0,"O","X"))</f>
        <v/>
      </c>
      <c r="U163" s="19"/>
    </row>
    <row r="164" spans="13:21" x14ac:dyDescent="0.3">
      <c r="M164" s="19"/>
      <c r="N164" s="20" t="str">
        <f t="shared" si="4"/>
        <v/>
      </c>
      <c r="O164" s="20" t="str">
        <f t="shared" si="5"/>
        <v/>
      </c>
      <c r="P164" s="20" t="str">
        <f>IF(A164="","",IFERROR(IF(L164&gt;VLOOKUP(A164,#REF!,10,0),"O","X"),""))</f>
        <v/>
      </c>
      <c r="Q164" s="20" t="str">
        <f>IF(A164="","",COUNTIFS('MP내역(적극)'!$A:$A,A164)-COUNTIFS('MP내역(적극)'!$A:$A,A164,'MP내역(적극)'!$B:$B,"현금")-COUNTIFS('MP내역(적극)'!$A:$A,A164,'MP내역(적극)'!$B:$B,"예수금")-COUNTIFS('MP내역(적극)'!$A:$A,A164,'MP내역(적극)'!$B:$B,"예탁금")-COUNTIFS('MP내역(적극)'!$A:$A,A164,'MP내역(적극)'!$B:$B,"합계"))</f>
        <v/>
      </c>
      <c r="R164" s="20" t="str">
        <f>IF(A164="","",IF(COUNTIFS('MP내역(적극)'!A:A,A164,'MP내역(적극)'!G:G,"&gt;"&amp;$F$2,'MP내역(적극)'!D:D,"&lt;&gt;"&amp;$H$2,'MP내역(적극)'!D:D,"&lt;&gt;"&amp;$I$2,'MP내역(적극)'!B:B,"&lt;&gt;현금",'MP내역(적극)'!B:B,"&lt;&gt;합계")=0,"O","X"))</f>
        <v/>
      </c>
      <c r="S164" s="20" t="str">
        <f>IF(A164="","",IF(AND(ABS(I164-SUMIFS('MP내역(적극)'!G:G,'MP내역(적극)'!A:A,A164,'MP내역(적극)'!F:F,"Y"))&lt;0.001,ABS(H164-SUMIFS('MP내역(적극)'!G:G,'MP내역(적극)'!A:A,A164,'MP내역(적극)'!B:B,"&lt;&gt;합계"))&lt;0.001),"O","X"))</f>
        <v/>
      </c>
      <c r="T164" s="20" t="str">
        <f>IF(A164="","",IF(COUNTIFS('MP내역(적극)'!A:A,A164,'MP내역(적극)'!H:H,"X")=0,"O","X"))</f>
        <v/>
      </c>
      <c r="U164" s="19"/>
    </row>
    <row r="165" spans="13:21" x14ac:dyDescent="0.3">
      <c r="M165" s="19"/>
      <c r="N165" s="20" t="str">
        <f t="shared" si="4"/>
        <v/>
      </c>
      <c r="O165" s="20" t="str">
        <f t="shared" si="5"/>
        <v/>
      </c>
      <c r="P165" s="20" t="str">
        <f>IF(A165="","",IFERROR(IF(L165&gt;VLOOKUP(A165,#REF!,10,0),"O","X"),""))</f>
        <v/>
      </c>
      <c r="Q165" s="20" t="str">
        <f>IF(A165="","",COUNTIFS('MP내역(적극)'!$A:$A,A165)-COUNTIFS('MP내역(적극)'!$A:$A,A165,'MP내역(적극)'!$B:$B,"현금")-COUNTIFS('MP내역(적극)'!$A:$A,A165,'MP내역(적극)'!$B:$B,"예수금")-COUNTIFS('MP내역(적극)'!$A:$A,A165,'MP내역(적극)'!$B:$B,"예탁금")-COUNTIFS('MP내역(적극)'!$A:$A,A165,'MP내역(적극)'!$B:$B,"합계"))</f>
        <v/>
      </c>
      <c r="R165" s="20" t="str">
        <f>IF(A165="","",IF(COUNTIFS('MP내역(적극)'!A:A,A165,'MP내역(적극)'!G:G,"&gt;"&amp;$F$2,'MP내역(적극)'!D:D,"&lt;&gt;"&amp;$H$2,'MP내역(적극)'!D:D,"&lt;&gt;"&amp;$I$2,'MP내역(적극)'!B:B,"&lt;&gt;현금",'MP내역(적극)'!B:B,"&lt;&gt;합계")=0,"O","X"))</f>
        <v/>
      </c>
      <c r="S165" s="20" t="str">
        <f>IF(A165="","",IF(AND(ABS(I165-SUMIFS('MP내역(적극)'!G:G,'MP내역(적극)'!A:A,A165,'MP내역(적극)'!F:F,"Y"))&lt;0.001,ABS(H165-SUMIFS('MP내역(적극)'!G:G,'MP내역(적극)'!A:A,A165,'MP내역(적극)'!B:B,"&lt;&gt;합계"))&lt;0.001),"O","X"))</f>
        <v/>
      </c>
      <c r="T165" s="20" t="str">
        <f>IF(A165="","",IF(COUNTIFS('MP내역(적극)'!A:A,A165,'MP내역(적극)'!H:H,"X")=0,"O","X"))</f>
        <v/>
      </c>
      <c r="U165" s="19"/>
    </row>
    <row r="166" spans="13:21" x14ac:dyDescent="0.3">
      <c r="M166" s="19"/>
      <c r="N166" s="20" t="str">
        <f t="shared" si="4"/>
        <v/>
      </c>
      <c r="O166" s="20" t="str">
        <f t="shared" si="5"/>
        <v/>
      </c>
      <c r="P166" s="20" t="str">
        <f>IF(A166="","",IFERROR(IF(L166&gt;VLOOKUP(A166,#REF!,10,0),"O","X"),""))</f>
        <v/>
      </c>
      <c r="Q166" s="20" t="str">
        <f>IF(A166="","",COUNTIFS('MP내역(적극)'!$A:$A,A166)-COUNTIFS('MP내역(적극)'!$A:$A,A166,'MP내역(적극)'!$B:$B,"현금")-COUNTIFS('MP내역(적극)'!$A:$A,A166,'MP내역(적극)'!$B:$B,"예수금")-COUNTIFS('MP내역(적극)'!$A:$A,A166,'MP내역(적극)'!$B:$B,"예탁금")-COUNTIFS('MP내역(적극)'!$A:$A,A166,'MP내역(적극)'!$B:$B,"합계"))</f>
        <v/>
      </c>
      <c r="R166" s="20" t="str">
        <f>IF(A166="","",IF(COUNTIFS('MP내역(적극)'!A:A,A166,'MP내역(적극)'!G:G,"&gt;"&amp;$F$2,'MP내역(적극)'!D:D,"&lt;&gt;"&amp;$H$2,'MP내역(적극)'!D:D,"&lt;&gt;"&amp;$I$2,'MP내역(적극)'!B:B,"&lt;&gt;현금",'MP내역(적극)'!B:B,"&lt;&gt;합계")=0,"O","X"))</f>
        <v/>
      </c>
      <c r="S166" s="20" t="str">
        <f>IF(A166="","",IF(AND(ABS(I166-SUMIFS('MP내역(적극)'!G:G,'MP내역(적극)'!A:A,A166,'MP내역(적극)'!F:F,"Y"))&lt;0.001,ABS(H166-SUMIFS('MP내역(적극)'!G:G,'MP내역(적극)'!A:A,A166,'MP내역(적극)'!B:B,"&lt;&gt;합계"))&lt;0.001),"O","X"))</f>
        <v/>
      </c>
      <c r="T166" s="20" t="str">
        <f>IF(A166="","",IF(COUNTIFS('MP내역(적극)'!A:A,A166,'MP내역(적극)'!H:H,"X")=0,"O","X"))</f>
        <v/>
      </c>
      <c r="U166" s="19"/>
    </row>
    <row r="167" spans="13:21" x14ac:dyDescent="0.3">
      <c r="M167" s="19"/>
      <c r="N167" s="20" t="str">
        <f t="shared" si="4"/>
        <v/>
      </c>
      <c r="O167" s="20" t="str">
        <f t="shared" si="5"/>
        <v/>
      </c>
      <c r="P167" s="20" t="str">
        <f>IF(A167="","",IFERROR(IF(L167&gt;VLOOKUP(A167,#REF!,10,0),"O","X"),""))</f>
        <v/>
      </c>
      <c r="Q167" s="20" t="str">
        <f>IF(A167="","",COUNTIFS('MP내역(적극)'!$A:$A,A167)-COUNTIFS('MP내역(적극)'!$A:$A,A167,'MP내역(적극)'!$B:$B,"현금")-COUNTIFS('MP내역(적극)'!$A:$A,A167,'MP내역(적극)'!$B:$B,"예수금")-COUNTIFS('MP내역(적극)'!$A:$A,A167,'MP내역(적극)'!$B:$B,"예탁금")-COUNTIFS('MP내역(적극)'!$A:$A,A167,'MP내역(적극)'!$B:$B,"합계"))</f>
        <v/>
      </c>
      <c r="R167" s="20" t="str">
        <f>IF(A167="","",IF(COUNTIFS('MP내역(적극)'!A:A,A167,'MP내역(적극)'!G:G,"&gt;"&amp;$F$2,'MP내역(적극)'!D:D,"&lt;&gt;"&amp;$H$2,'MP내역(적극)'!D:D,"&lt;&gt;"&amp;$I$2,'MP내역(적극)'!B:B,"&lt;&gt;현금",'MP내역(적극)'!B:B,"&lt;&gt;합계")=0,"O","X"))</f>
        <v/>
      </c>
      <c r="S167" s="20" t="str">
        <f>IF(A167="","",IF(AND(ABS(I167-SUMIFS('MP내역(적극)'!G:G,'MP내역(적극)'!A:A,A167,'MP내역(적극)'!F:F,"Y"))&lt;0.001,ABS(H167-SUMIFS('MP내역(적극)'!G:G,'MP내역(적극)'!A:A,A167,'MP내역(적극)'!B:B,"&lt;&gt;합계"))&lt;0.001),"O","X"))</f>
        <v/>
      </c>
      <c r="T167" s="20" t="str">
        <f>IF(A167="","",IF(COUNTIFS('MP내역(적극)'!A:A,A167,'MP내역(적극)'!H:H,"X")=0,"O","X"))</f>
        <v/>
      </c>
      <c r="U167" s="19"/>
    </row>
    <row r="168" spans="13:21" x14ac:dyDescent="0.3">
      <c r="M168" s="19"/>
      <c r="N168" s="20" t="str">
        <f t="shared" si="4"/>
        <v/>
      </c>
      <c r="O168" s="20" t="str">
        <f t="shared" si="5"/>
        <v/>
      </c>
      <c r="P168" s="20" t="str">
        <f>IF(A168="","",IFERROR(IF(L168&gt;VLOOKUP(A168,#REF!,10,0),"O","X"),""))</f>
        <v/>
      </c>
      <c r="Q168" s="20" t="str">
        <f>IF(A168="","",COUNTIFS('MP내역(적극)'!$A:$A,A168)-COUNTIFS('MP내역(적극)'!$A:$A,A168,'MP내역(적극)'!$B:$B,"현금")-COUNTIFS('MP내역(적극)'!$A:$A,A168,'MP내역(적극)'!$B:$B,"예수금")-COUNTIFS('MP내역(적극)'!$A:$A,A168,'MP내역(적극)'!$B:$B,"예탁금")-COUNTIFS('MP내역(적극)'!$A:$A,A168,'MP내역(적극)'!$B:$B,"합계"))</f>
        <v/>
      </c>
      <c r="R168" s="20" t="str">
        <f>IF(A168="","",IF(COUNTIFS('MP내역(적극)'!A:A,A168,'MP내역(적극)'!G:G,"&gt;"&amp;$F$2,'MP내역(적극)'!D:D,"&lt;&gt;"&amp;$H$2,'MP내역(적극)'!D:D,"&lt;&gt;"&amp;$I$2,'MP내역(적극)'!B:B,"&lt;&gt;현금",'MP내역(적극)'!B:B,"&lt;&gt;합계")=0,"O","X"))</f>
        <v/>
      </c>
      <c r="S168" s="20" t="str">
        <f>IF(A168="","",IF(AND(ABS(I168-SUMIFS('MP내역(적극)'!G:G,'MP내역(적극)'!A:A,A168,'MP내역(적극)'!F:F,"Y"))&lt;0.001,ABS(H168-SUMIFS('MP내역(적극)'!G:G,'MP내역(적극)'!A:A,A168,'MP내역(적극)'!B:B,"&lt;&gt;합계"))&lt;0.001),"O","X"))</f>
        <v/>
      </c>
      <c r="T168" s="20" t="str">
        <f>IF(A168="","",IF(COUNTIFS('MP내역(적극)'!A:A,A168,'MP내역(적극)'!H:H,"X")=0,"O","X"))</f>
        <v/>
      </c>
      <c r="U168" s="19"/>
    </row>
    <row r="169" spans="13:21" x14ac:dyDescent="0.3">
      <c r="M169" s="19"/>
      <c r="N169" s="20" t="str">
        <f t="shared" si="4"/>
        <v/>
      </c>
      <c r="O169" s="20" t="str">
        <f t="shared" si="5"/>
        <v/>
      </c>
      <c r="P169" s="20" t="str">
        <f>IF(A169="","",IFERROR(IF(L169&gt;VLOOKUP(A169,#REF!,10,0),"O","X"),""))</f>
        <v/>
      </c>
      <c r="Q169" s="20" t="str">
        <f>IF(A169="","",COUNTIFS('MP내역(적극)'!$A:$A,A169)-COUNTIFS('MP내역(적극)'!$A:$A,A169,'MP내역(적극)'!$B:$B,"현금")-COUNTIFS('MP내역(적극)'!$A:$A,A169,'MP내역(적극)'!$B:$B,"예수금")-COUNTIFS('MP내역(적극)'!$A:$A,A169,'MP내역(적극)'!$B:$B,"예탁금")-COUNTIFS('MP내역(적극)'!$A:$A,A169,'MP내역(적극)'!$B:$B,"합계"))</f>
        <v/>
      </c>
      <c r="R169" s="20" t="str">
        <f>IF(A169="","",IF(COUNTIFS('MP내역(적극)'!A:A,A169,'MP내역(적극)'!G:G,"&gt;"&amp;$F$2,'MP내역(적극)'!D:D,"&lt;&gt;"&amp;$H$2,'MP내역(적극)'!D:D,"&lt;&gt;"&amp;$I$2,'MP내역(적극)'!B:B,"&lt;&gt;현금",'MP내역(적극)'!B:B,"&lt;&gt;합계")=0,"O","X"))</f>
        <v/>
      </c>
      <c r="S169" s="20" t="str">
        <f>IF(A169="","",IF(AND(ABS(I169-SUMIFS('MP내역(적극)'!G:G,'MP내역(적극)'!A:A,A169,'MP내역(적극)'!F:F,"Y"))&lt;0.001,ABS(H169-SUMIFS('MP내역(적극)'!G:G,'MP내역(적극)'!A:A,A169,'MP내역(적극)'!B:B,"&lt;&gt;합계"))&lt;0.001),"O","X"))</f>
        <v/>
      </c>
      <c r="T169" s="20" t="str">
        <f>IF(A169="","",IF(COUNTIFS('MP내역(적극)'!A:A,A169,'MP내역(적극)'!H:H,"X")=0,"O","X"))</f>
        <v/>
      </c>
      <c r="U169" s="19"/>
    </row>
    <row r="170" spans="13:21" x14ac:dyDescent="0.3">
      <c r="M170" s="19"/>
      <c r="N170" s="20" t="str">
        <f t="shared" si="4"/>
        <v/>
      </c>
      <c r="O170" s="20" t="str">
        <f t="shared" si="5"/>
        <v/>
      </c>
      <c r="P170" s="20" t="str">
        <f>IF(A170="","",IFERROR(IF(L170&gt;VLOOKUP(A170,#REF!,10,0),"O","X"),""))</f>
        <v/>
      </c>
      <c r="Q170" s="20" t="str">
        <f>IF(A170="","",COUNTIFS('MP내역(적극)'!$A:$A,A170)-COUNTIFS('MP내역(적극)'!$A:$A,A170,'MP내역(적극)'!$B:$B,"현금")-COUNTIFS('MP내역(적극)'!$A:$A,A170,'MP내역(적극)'!$B:$B,"예수금")-COUNTIFS('MP내역(적극)'!$A:$A,A170,'MP내역(적극)'!$B:$B,"예탁금")-COUNTIFS('MP내역(적극)'!$A:$A,A170,'MP내역(적극)'!$B:$B,"합계"))</f>
        <v/>
      </c>
      <c r="R170" s="20" t="str">
        <f>IF(A170="","",IF(COUNTIFS('MP내역(적극)'!A:A,A170,'MP내역(적극)'!G:G,"&gt;"&amp;$F$2,'MP내역(적극)'!D:D,"&lt;&gt;"&amp;$H$2,'MP내역(적극)'!D:D,"&lt;&gt;"&amp;$I$2,'MP내역(적극)'!B:B,"&lt;&gt;현금",'MP내역(적극)'!B:B,"&lt;&gt;합계")=0,"O","X"))</f>
        <v/>
      </c>
      <c r="S170" s="20" t="str">
        <f>IF(A170="","",IF(AND(ABS(I170-SUMIFS('MP내역(적극)'!G:G,'MP내역(적극)'!A:A,A170,'MP내역(적극)'!F:F,"Y"))&lt;0.001,ABS(H170-SUMIFS('MP내역(적극)'!G:G,'MP내역(적극)'!A:A,A170,'MP내역(적극)'!B:B,"&lt;&gt;합계"))&lt;0.001),"O","X"))</f>
        <v/>
      </c>
      <c r="T170" s="20" t="str">
        <f>IF(A170="","",IF(COUNTIFS('MP내역(적극)'!A:A,A170,'MP내역(적극)'!H:H,"X")=0,"O","X"))</f>
        <v/>
      </c>
      <c r="U170" s="19"/>
    </row>
    <row r="171" spans="13:21" x14ac:dyDescent="0.3">
      <c r="M171" s="19"/>
      <c r="N171" s="20" t="str">
        <f t="shared" si="4"/>
        <v/>
      </c>
      <c r="O171" s="20" t="str">
        <f t="shared" si="5"/>
        <v/>
      </c>
      <c r="P171" s="20" t="str">
        <f>IF(A171="","",IFERROR(IF(L171&gt;VLOOKUP(A171,#REF!,10,0),"O","X"),""))</f>
        <v/>
      </c>
      <c r="Q171" s="20" t="str">
        <f>IF(A171="","",COUNTIFS('MP내역(적극)'!$A:$A,A171)-COUNTIFS('MP내역(적극)'!$A:$A,A171,'MP내역(적극)'!$B:$B,"현금")-COUNTIFS('MP내역(적극)'!$A:$A,A171,'MP내역(적극)'!$B:$B,"예수금")-COUNTIFS('MP내역(적극)'!$A:$A,A171,'MP내역(적극)'!$B:$B,"예탁금")-COUNTIFS('MP내역(적극)'!$A:$A,A171,'MP내역(적극)'!$B:$B,"합계"))</f>
        <v/>
      </c>
      <c r="R171" s="20" t="str">
        <f>IF(A171="","",IF(COUNTIFS('MP내역(적극)'!A:A,A171,'MP내역(적극)'!G:G,"&gt;"&amp;$F$2,'MP내역(적극)'!D:D,"&lt;&gt;"&amp;$H$2,'MP내역(적극)'!D:D,"&lt;&gt;"&amp;$I$2,'MP내역(적극)'!B:B,"&lt;&gt;현금",'MP내역(적극)'!B:B,"&lt;&gt;합계")=0,"O","X"))</f>
        <v/>
      </c>
      <c r="S171" s="20" t="str">
        <f>IF(A171="","",IF(AND(ABS(I171-SUMIFS('MP내역(적극)'!G:G,'MP내역(적극)'!A:A,A171,'MP내역(적극)'!F:F,"Y"))&lt;0.001,ABS(H171-SUMIFS('MP내역(적극)'!G:G,'MP내역(적극)'!A:A,A171,'MP내역(적극)'!B:B,"&lt;&gt;합계"))&lt;0.001),"O","X"))</f>
        <v/>
      </c>
      <c r="T171" s="20" t="str">
        <f>IF(A171="","",IF(COUNTIFS('MP내역(적극)'!A:A,A171,'MP내역(적극)'!H:H,"X")=0,"O","X"))</f>
        <v/>
      </c>
      <c r="U171" s="19"/>
    </row>
    <row r="172" spans="13:21" x14ac:dyDescent="0.3">
      <c r="M172" s="19"/>
      <c r="N172" s="20" t="str">
        <f t="shared" si="4"/>
        <v/>
      </c>
      <c r="O172" s="20" t="str">
        <f t="shared" si="5"/>
        <v/>
      </c>
      <c r="P172" s="20" t="str">
        <f>IF(A172="","",IFERROR(IF(L172&gt;VLOOKUP(A172,#REF!,10,0),"O","X"),""))</f>
        <v/>
      </c>
      <c r="Q172" s="20" t="str">
        <f>IF(A172="","",COUNTIFS('MP내역(적극)'!$A:$A,A172)-COUNTIFS('MP내역(적극)'!$A:$A,A172,'MP내역(적극)'!$B:$B,"현금")-COUNTIFS('MP내역(적극)'!$A:$A,A172,'MP내역(적극)'!$B:$B,"예수금")-COUNTIFS('MP내역(적극)'!$A:$A,A172,'MP내역(적극)'!$B:$B,"예탁금")-COUNTIFS('MP내역(적극)'!$A:$A,A172,'MP내역(적극)'!$B:$B,"합계"))</f>
        <v/>
      </c>
      <c r="R172" s="20" t="str">
        <f>IF(A172="","",IF(COUNTIFS('MP내역(적극)'!A:A,A172,'MP내역(적극)'!G:G,"&gt;"&amp;$F$2,'MP내역(적극)'!D:D,"&lt;&gt;"&amp;$H$2,'MP내역(적극)'!D:D,"&lt;&gt;"&amp;$I$2,'MP내역(적극)'!B:B,"&lt;&gt;현금",'MP내역(적극)'!B:B,"&lt;&gt;합계")=0,"O","X"))</f>
        <v/>
      </c>
      <c r="S172" s="20" t="str">
        <f>IF(A172="","",IF(AND(ABS(I172-SUMIFS('MP내역(적극)'!G:G,'MP내역(적극)'!A:A,A172,'MP내역(적극)'!F:F,"Y"))&lt;0.001,ABS(H172-SUMIFS('MP내역(적극)'!G:G,'MP내역(적극)'!A:A,A172,'MP내역(적극)'!B:B,"&lt;&gt;합계"))&lt;0.001),"O","X"))</f>
        <v/>
      </c>
      <c r="T172" s="20" t="str">
        <f>IF(A172="","",IF(COUNTIFS('MP내역(적극)'!A:A,A172,'MP내역(적극)'!H:H,"X")=0,"O","X"))</f>
        <v/>
      </c>
      <c r="U172" s="19"/>
    </row>
    <row r="173" spans="13:21" x14ac:dyDescent="0.3">
      <c r="M173" s="19"/>
      <c r="N173" s="20" t="str">
        <f t="shared" si="4"/>
        <v/>
      </c>
      <c r="O173" s="20" t="str">
        <f t="shared" si="5"/>
        <v/>
      </c>
      <c r="P173" s="20" t="str">
        <f>IF(A173="","",IFERROR(IF(L173&gt;VLOOKUP(A173,#REF!,10,0),"O","X"),""))</f>
        <v/>
      </c>
      <c r="Q173" s="20" t="str">
        <f>IF(A173="","",COUNTIFS('MP내역(적극)'!$A:$A,A173)-COUNTIFS('MP내역(적극)'!$A:$A,A173,'MP내역(적극)'!$B:$B,"현금")-COUNTIFS('MP내역(적극)'!$A:$A,A173,'MP내역(적극)'!$B:$B,"예수금")-COUNTIFS('MP내역(적극)'!$A:$A,A173,'MP내역(적극)'!$B:$B,"예탁금")-COUNTIFS('MP내역(적극)'!$A:$A,A173,'MP내역(적극)'!$B:$B,"합계"))</f>
        <v/>
      </c>
      <c r="R173" s="20" t="str">
        <f>IF(A173="","",IF(COUNTIFS('MP내역(적극)'!A:A,A173,'MP내역(적극)'!G:G,"&gt;"&amp;$F$2,'MP내역(적극)'!D:D,"&lt;&gt;"&amp;$H$2,'MP내역(적극)'!D:D,"&lt;&gt;"&amp;$I$2,'MP내역(적극)'!B:B,"&lt;&gt;현금",'MP내역(적극)'!B:B,"&lt;&gt;합계")=0,"O","X"))</f>
        <v/>
      </c>
      <c r="S173" s="20" t="str">
        <f>IF(A173="","",IF(AND(ABS(I173-SUMIFS('MP내역(적극)'!G:G,'MP내역(적극)'!A:A,A173,'MP내역(적극)'!F:F,"Y"))&lt;0.001,ABS(H173-SUMIFS('MP내역(적극)'!G:G,'MP내역(적극)'!A:A,A173,'MP내역(적극)'!B:B,"&lt;&gt;합계"))&lt;0.001),"O","X"))</f>
        <v/>
      </c>
      <c r="T173" s="20" t="str">
        <f>IF(A173="","",IF(COUNTIFS('MP내역(적극)'!A:A,A173,'MP내역(적극)'!H:H,"X")=0,"O","X"))</f>
        <v/>
      </c>
      <c r="U173" s="19"/>
    </row>
    <row r="174" spans="13:21" x14ac:dyDescent="0.3">
      <c r="M174" s="19"/>
      <c r="N174" s="20" t="str">
        <f t="shared" si="4"/>
        <v/>
      </c>
      <c r="O174" s="20" t="str">
        <f t="shared" si="5"/>
        <v/>
      </c>
      <c r="P174" s="20" t="str">
        <f>IF(A174="","",IFERROR(IF(L174&gt;VLOOKUP(A174,#REF!,10,0),"O","X"),""))</f>
        <v/>
      </c>
      <c r="Q174" s="20" t="str">
        <f>IF(A174="","",COUNTIFS('MP내역(적극)'!$A:$A,A174)-COUNTIFS('MP내역(적극)'!$A:$A,A174,'MP내역(적극)'!$B:$B,"현금")-COUNTIFS('MP내역(적극)'!$A:$A,A174,'MP내역(적극)'!$B:$B,"예수금")-COUNTIFS('MP내역(적극)'!$A:$A,A174,'MP내역(적극)'!$B:$B,"예탁금")-COUNTIFS('MP내역(적극)'!$A:$A,A174,'MP내역(적극)'!$B:$B,"합계"))</f>
        <v/>
      </c>
      <c r="R174" s="20" t="str">
        <f>IF(A174="","",IF(COUNTIFS('MP내역(적극)'!A:A,A174,'MP내역(적극)'!G:G,"&gt;"&amp;$F$2,'MP내역(적극)'!D:D,"&lt;&gt;"&amp;$H$2,'MP내역(적극)'!D:D,"&lt;&gt;"&amp;$I$2,'MP내역(적극)'!B:B,"&lt;&gt;현금",'MP내역(적극)'!B:B,"&lt;&gt;합계")=0,"O","X"))</f>
        <v/>
      </c>
      <c r="S174" s="20" t="str">
        <f>IF(A174="","",IF(AND(ABS(I174-SUMIFS('MP내역(적극)'!G:G,'MP내역(적극)'!A:A,A174,'MP내역(적극)'!F:F,"Y"))&lt;0.001,ABS(H174-SUMIFS('MP내역(적극)'!G:G,'MP내역(적극)'!A:A,A174,'MP내역(적극)'!B:B,"&lt;&gt;합계"))&lt;0.001),"O","X"))</f>
        <v/>
      </c>
      <c r="T174" s="20" t="str">
        <f>IF(A174="","",IF(COUNTIFS('MP내역(적극)'!A:A,A174,'MP내역(적극)'!H:H,"X")=0,"O","X"))</f>
        <v/>
      </c>
      <c r="U174" s="19"/>
    </row>
    <row r="175" spans="13:21" x14ac:dyDescent="0.3">
      <c r="M175" s="19"/>
      <c r="N175" s="20" t="str">
        <f t="shared" si="4"/>
        <v/>
      </c>
      <c r="O175" s="20" t="str">
        <f t="shared" si="5"/>
        <v/>
      </c>
      <c r="P175" s="20" t="str">
        <f>IF(A175="","",IFERROR(IF(L175&gt;VLOOKUP(A175,#REF!,10,0),"O","X"),""))</f>
        <v/>
      </c>
      <c r="Q175" s="20" t="str">
        <f>IF(A175="","",COUNTIFS('MP내역(적극)'!$A:$A,A175)-COUNTIFS('MP내역(적극)'!$A:$A,A175,'MP내역(적극)'!$B:$B,"현금")-COUNTIFS('MP내역(적극)'!$A:$A,A175,'MP내역(적극)'!$B:$B,"예수금")-COUNTIFS('MP내역(적극)'!$A:$A,A175,'MP내역(적극)'!$B:$B,"예탁금")-COUNTIFS('MP내역(적극)'!$A:$A,A175,'MP내역(적극)'!$B:$B,"합계"))</f>
        <v/>
      </c>
      <c r="R175" s="20" t="str">
        <f>IF(A175="","",IF(COUNTIFS('MP내역(적극)'!A:A,A175,'MP내역(적극)'!G:G,"&gt;"&amp;$F$2,'MP내역(적극)'!D:D,"&lt;&gt;"&amp;$H$2,'MP내역(적극)'!D:D,"&lt;&gt;"&amp;$I$2,'MP내역(적극)'!B:B,"&lt;&gt;현금",'MP내역(적극)'!B:B,"&lt;&gt;합계")=0,"O","X"))</f>
        <v/>
      </c>
      <c r="S175" s="20" t="str">
        <f>IF(A175="","",IF(AND(ABS(I175-SUMIFS('MP내역(적극)'!G:G,'MP내역(적극)'!A:A,A175,'MP내역(적극)'!F:F,"Y"))&lt;0.001,ABS(H175-SUMIFS('MP내역(적극)'!G:G,'MP내역(적극)'!A:A,A175,'MP내역(적극)'!B:B,"&lt;&gt;합계"))&lt;0.001),"O","X"))</f>
        <v/>
      </c>
      <c r="T175" s="20" t="str">
        <f>IF(A175="","",IF(COUNTIFS('MP내역(적극)'!A:A,A175,'MP내역(적극)'!H:H,"X")=0,"O","X"))</f>
        <v/>
      </c>
      <c r="U175" s="19"/>
    </row>
    <row r="176" spans="13:21" x14ac:dyDescent="0.3">
      <c r="M176" s="19"/>
      <c r="N176" s="20" t="str">
        <f t="shared" si="4"/>
        <v/>
      </c>
      <c r="O176" s="20" t="str">
        <f t="shared" si="5"/>
        <v/>
      </c>
      <c r="P176" s="20" t="str">
        <f>IF(A176="","",IFERROR(IF(L176&gt;VLOOKUP(A176,#REF!,10,0),"O","X"),""))</f>
        <v/>
      </c>
      <c r="Q176" s="20" t="str">
        <f>IF(A176="","",COUNTIFS('MP내역(적극)'!$A:$A,A176)-COUNTIFS('MP내역(적극)'!$A:$A,A176,'MP내역(적극)'!$B:$B,"현금")-COUNTIFS('MP내역(적극)'!$A:$A,A176,'MP내역(적극)'!$B:$B,"예수금")-COUNTIFS('MP내역(적극)'!$A:$A,A176,'MP내역(적극)'!$B:$B,"예탁금")-COUNTIFS('MP내역(적극)'!$A:$A,A176,'MP내역(적극)'!$B:$B,"합계"))</f>
        <v/>
      </c>
      <c r="R176" s="20" t="str">
        <f>IF(A176="","",IF(COUNTIFS('MP내역(적극)'!A:A,A176,'MP내역(적극)'!G:G,"&gt;"&amp;$F$2,'MP내역(적극)'!D:D,"&lt;&gt;"&amp;$H$2,'MP내역(적극)'!D:D,"&lt;&gt;"&amp;$I$2,'MP내역(적극)'!B:B,"&lt;&gt;현금",'MP내역(적극)'!B:B,"&lt;&gt;합계")=0,"O","X"))</f>
        <v/>
      </c>
      <c r="S176" s="20" t="str">
        <f>IF(A176="","",IF(AND(ABS(I176-SUMIFS('MP내역(적극)'!G:G,'MP내역(적극)'!A:A,A176,'MP내역(적극)'!F:F,"Y"))&lt;0.001,ABS(H176-SUMIFS('MP내역(적극)'!G:G,'MP내역(적극)'!A:A,A176,'MP내역(적극)'!B:B,"&lt;&gt;합계"))&lt;0.001),"O","X"))</f>
        <v/>
      </c>
      <c r="T176" s="20" t="str">
        <f>IF(A176="","",IF(COUNTIFS('MP내역(적극)'!A:A,A176,'MP내역(적극)'!H:H,"X")=0,"O","X"))</f>
        <v/>
      </c>
      <c r="U176" s="19"/>
    </row>
    <row r="177" spans="13:21" x14ac:dyDescent="0.3">
      <c r="M177" s="19"/>
      <c r="N177" s="20" t="str">
        <f t="shared" si="4"/>
        <v/>
      </c>
      <c r="O177" s="20" t="str">
        <f t="shared" si="5"/>
        <v/>
      </c>
      <c r="P177" s="20" t="str">
        <f>IF(A177="","",IFERROR(IF(L177&gt;VLOOKUP(A177,#REF!,10,0),"O","X"),""))</f>
        <v/>
      </c>
      <c r="Q177" s="20" t="str">
        <f>IF(A177="","",COUNTIFS('MP내역(적극)'!$A:$A,A177)-COUNTIFS('MP내역(적극)'!$A:$A,A177,'MP내역(적극)'!$B:$B,"현금")-COUNTIFS('MP내역(적극)'!$A:$A,A177,'MP내역(적극)'!$B:$B,"예수금")-COUNTIFS('MP내역(적극)'!$A:$A,A177,'MP내역(적극)'!$B:$B,"예탁금")-COUNTIFS('MP내역(적극)'!$A:$A,A177,'MP내역(적극)'!$B:$B,"합계"))</f>
        <v/>
      </c>
      <c r="R177" s="20" t="str">
        <f>IF(A177="","",IF(COUNTIFS('MP내역(적극)'!A:A,A177,'MP내역(적극)'!G:G,"&gt;"&amp;$F$2,'MP내역(적극)'!D:D,"&lt;&gt;"&amp;$H$2,'MP내역(적극)'!D:D,"&lt;&gt;"&amp;$I$2,'MP내역(적극)'!B:B,"&lt;&gt;현금",'MP내역(적극)'!B:B,"&lt;&gt;합계")=0,"O","X"))</f>
        <v/>
      </c>
      <c r="S177" s="20" t="str">
        <f>IF(A177="","",IF(AND(ABS(I177-SUMIFS('MP내역(적극)'!G:G,'MP내역(적극)'!A:A,A177,'MP내역(적극)'!F:F,"Y"))&lt;0.001,ABS(H177-SUMIFS('MP내역(적극)'!G:G,'MP내역(적극)'!A:A,A177,'MP내역(적극)'!B:B,"&lt;&gt;합계"))&lt;0.001),"O","X"))</f>
        <v/>
      </c>
      <c r="T177" s="20" t="str">
        <f>IF(A177="","",IF(COUNTIFS('MP내역(적극)'!A:A,A177,'MP내역(적극)'!H:H,"X")=0,"O","X"))</f>
        <v/>
      </c>
      <c r="U177" s="19"/>
    </row>
    <row r="178" spans="13:21" x14ac:dyDescent="0.3">
      <c r="M178" s="19"/>
      <c r="N178" s="20" t="str">
        <f t="shared" si="4"/>
        <v/>
      </c>
      <c r="O178" s="20" t="str">
        <f t="shared" si="5"/>
        <v/>
      </c>
      <c r="P178" s="20" t="str">
        <f>IF(A178="","",IFERROR(IF(L178&gt;VLOOKUP(A178,#REF!,10,0),"O","X"),""))</f>
        <v/>
      </c>
      <c r="Q178" s="20" t="str">
        <f>IF(A178="","",COUNTIFS('MP내역(적극)'!$A:$A,A178)-COUNTIFS('MP내역(적극)'!$A:$A,A178,'MP내역(적극)'!$B:$B,"현금")-COUNTIFS('MP내역(적극)'!$A:$A,A178,'MP내역(적극)'!$B:$B,"예수금")-COUNTIFS('MP내역(적극)'!$A:$A,A178,'MP내역(적극)'!$B:$B,"예탁금")-COUNTIFS('MP내역(적극)'!$A:$A,A178,'MP내역(적극)'!$B:$B,"합계"))</f>
        <v/>
      </c>
      <c r="R178" s="20" t="str">
        <f>IF(A178="","",IF(COUNTIFS('MP내역(적극)'!A:A,A178,'MP내역(적극)'!G:G,"&gt;"&amp;$F$2,'MP내역(적극)'!D:D,"&lt;&gt;"&amp;$H$2,'MP내역(적극)'!D:D,"&lt;&gt;"&amp;$I$2,'MP내역(적극)'!B:B,"&lt;&gt;현금",'MP내역(적극)'!B:B,"&lt;&gt;합계")=0,"O","X"))</f>
        <v/>
      </c>
      <c r="S178" s="20" t="str">
        <f>IF(A178="","",IF(AND(ABS(I178-SUMIFS('MP내역(적극)'!G:G,'MP내역(적극)'!A:A,A178,'MP내역(적극)'!F:F,"Y"))&lt;0.001,ABS(H178-SUMIFS('MP내역(적극)'!G:G,'MP내역(적극)'!A:A,A178,'MP내역(적극)'!B:B,"&lt;&gt;합계"))&lt;0.001),"O","X"))</f>
        <v/>
      </c>
      <c r="T178" s="20" t="str">
        <f>IF(A178="","",IF(COUNTIFS('MP내역(적극)'!A:A,A178,'MP내역(적극)'!H:H,"X")=0,"O","X"))</f>
        <v/>
      </c>
      <c r="U178" s="19"/>
    </row>
    <row r="179" spans="13:21" x14ac:dyDescent="0.3">
      <c r="M179" s="19"/>
      <c r="N179" s="20" t="str">
        <f t="shared" si="4"/>
        <v/>
      </c>
      <c r="O179" s="20" t="str">
        <f t="shared" si="5"/>
        <v/>
      </c>
      <c r="P179" s="20" t="str">
        <f>IF(A179="","",IFERROR(IF(L179&gt;VLOOKUP(A179,#REF!,10,0),"O","X"),""))</f>
        <v/>
      </c>
      <c r="Q179" s="20" t="str">
        <f>IF(A179="","",COUNTIFS('MP내역(적극)'!$A:$A,A179)-COUNTIFS('MP내역(적극)'!$A:$A,A179,'MP내역(적극)'!$B:$B,"현금")-COUNTIFS('MP내역(적극)'!$A:$A,A179,'MP내역(적극)'!$B:$B,"예수금")-COUNTIFS('MP내역(적극)'!$A:$A,A179,'MP내역(적극)'!$B:$B,"예탁금")-COUNTIFS('MP내역(적극)'!$A:$A,A179,'MP내역(적극)'!$B:$B,"합계"))</f>
        <v/>
      </c>
      <c r="R179" s="20" t="str">
        <f>IF(A179="","",IF(COUNTIFS('MP내역(적극)'!A:A,A179,'MP내역(적극)'!G:G,"&gt;"&amp;$F$2,'MP내역(적극)'!D:D,"&lt;&gt;"&amp;$H$2,'MP내역(적극)'!D:D,"&lt;&gt;"&amp;$I$2,'MP내역(적극)'!B:B,"&lt;&gt;현금",'MP내역(적극)'!B:B,"&lt;&gt;합계")=0,"O","X"))</f>
        <v/>
      </c>
      <c r="S179" s="20" t="str">
        <f>IF(A179="","",IF(AND(ABS(I179-SUMIFS('MP내역(적극)'!G:G,'MP내역(적극)'!A:A,A179,'MP내역(적극)'!F:F,"Y"))&lt;0.001,ABS(H179-SUMIFS('MP내역(적극)'!G:G,'MP내역(적극)'!A:A,A179,'MP내역(적극)'!B:B,"&lt;&gt;합계"))&lt;0.001),"O","X"))</f>
        <v/>
      </c>
      <c r="T179" s="20" t="str">
        <f>IF(A179="","",IF(COUNTIFS('MP내역(적극)'!A:A,A179,'MP내역(적극)'!H:H,"X")=0,"O","X"))</f>
        <v/>
      </c>
      <c r="U179" s="19"/>
    </row>
    <row r="180" spans="13:21" x14ac:dyDescent="0.3">
      <c r="M180" s="19"/>
      <c r="N180" s="20" t="str">
        <f t="shared" si="4"/>
        <v/>
      </c>
      <c r="O180" s="20" t="str">
        <f t="shared" si="5"/>
        <v/>
      </c>
      <c r="P180" s="20" t="str">
        <f>IF(A180="","",IFERROR(IF(L180&gt;VLOOKUP(A180,#REF!,10,0),"O","X"),""))</f>
        <v/>
      </c>
      <c r="Q180" s="20" t="str">
        <f>IF(A180="","",COUNTIFS('MP내역(적극)'!$A:$A,A180)-COUNTIFS('MP내역(적극)'!$A:$A,A180,'MP내역(적극)'!$B:$B,"현금")-COUNTIFS('MP내역(적극)'!$A:$A,A180,'MP내역(적극)'!$B:$B,"예수금")-COUNTIFS('MP내역(적극)'!$A:$A,A180,'MP내역(적극)'!$B:$B,"예탁금")-COUNTIFS('MP내역(적극)'!$A:$A,A180,'MP내역(적극)'!$B:$B,"합계"))</f>
        <v/>
      </c>
      <c r="R180" s="20" t="str">
        <f>IF(A180="","",IF(COUNTIFS('MP내역(적극)'!A:A,A180,'MP내역(적극)'!G:G,"&gt;"&amp;$F$2,'MP내역(적극)'!D:D,"&lt;&gt;"&amp;$H$2,'MP내역(적극)'!D:D,"&lt;&gt;"&amp;$I$2,'MP내역(적극)'!B:B,"&lt;&gt;현금",'MP내역(적극)'!B:B,"&lt;&gt;합계")=0,"O","X"))</f>
        <v/>
      </c>
      <c r="S180" s="20" t="str">
        <f>IF(A180="","",IF(AND(ABS(I180-SUMIFS('MP내역(적극)'!G:G,'MP내역(적극)'!A:A,A180,'MP내역(적극)'!F:F,"Y"))&lt;0.001,ABS(H180-SUMIFS('MP내역(적극)'!G:G,'MP내역(적극)'!A:A,A180,'MP내역(적극)'!B:B,"&lt;&gt;합계"))&lt;0.001),"O","X"))</f>
        <v/>
      </c>
      <c r="T180" s="20" t="str">
        <f>IF(A180="","",IF(COUNTIFS('MP내역(적극)'!A:A,A180,'MP내역(적극)'!H:H,"X")=0,"O","X"))</f>
        <v/>
      </c>
      <c r="U180" s="19"/>
    </row>
    <row r="181" spans="13:21" x14ac:dyDescent="0.3">
      <c r="M181" s="19"/>
      <c r="N181" s="20" t="str">
        <f t="shared" si="4"/>
        <v/>
      </c>
      <c r="O181" s="20" t="str">
        <f t="shared" si="5"/>
        <v/>
      </c>
      <c r="P181" s="20" t="str">
        <f>IF(A181="","",IFERROR(IF(L181&gt;VLOOKUP(A181,#REF!,10,0),"O","X"),""))</f>
        <v/>
      </c>
      <c r="Q181" s="20" t="str">
        <f>IF(A181="","",COUNTIFS('MP내역(적극)'!$A:$A,A181)-COUNTIFS('MP내역(적극)'!$A:$A,A181,'MP내역(적극)'!$B:$B,"현금")-COUNTIFS('MP내역(적극)'!$A:$A,A181,'MP내역(적극)'!$B:$B,"예수금")-COUNTIFS('MP내역(적극)'!$A:$A,A181,'MP내역(적극)'!$B:$B,"예탁금")-COUNTIFS('MP내역(적극)'!$A:$A,A181,'MP내역(적극)'!$B:$B,"합계"))</f>
        <v/>
      </c>
      <c r="R181" s="20" t="str">
        <f>IF(A181="","",IF(COUNTIFS('MP내역(적극)'!A:A,A181,'MP내역(적극)'!G:G,"&gt;"&amp;$F$2,'MP내역(적극)'!D:D,"&lt;&gt;"&amp;$H$2,'MP내역(적극)'!D:D,"&lt;&gt;"&amp;$I$2,'MP내역(적극)'!B:B,"&lt;&gt;현금",'MP내역(적극)'!B:B,"&lt;&gt;합계")=0,"O","X"))</f>
        <v/>
      </c>
      <c r="S181" s="20" t="str">
        <f>IF(A181="","",IF(AND(ABS(I181-SUMIFS('MP내역(적극)'!G:G,'MP내역(적극)'!A:A,A181,'MP내역(적극)'!F:F,"Y"))&lt;0.001,ABS(H181-SUMIFS('MP내역(적극)'!G:G,'MP내역(적극)'!A:A,A181,'MP내역(적극)'!B:B,"&lt;&gt;합계"))&lt;0.001),"O","X"))</f>
        <v/>
      </c>
      <c r="T181" s="20" t="str">
        <f>IF(A181="","",IF(COUNTIFS('MP내역(적극)'!A:A,A181,'MP내역(적극)'!H:H,"X")=0,"O","X"))</f>
        <v/>
      </c>
      <c r="U181" s="19"/>
    </row>
    <row r="182" spans="13:21" x14ac:dyDescent="0.3">
      <c r="M182" s="19"/>
      <c r="N182" s="20" t="str">
        <f t="shared" si="4"/>
        <v/>
      </c>
      <c r="O182" s="20" t="str">
        <f t="shared" si="5"/>
        <v/>
      </c>
      <c r="P182" s="20" t="str">
        <f>IF(A182="","",IFERROR(IF(L182&gt;VLOOKUP(A182,#REF!,10,0),"O","X"),""))</f>
        <v/>
      </c>
      <c r="Q182" s="20" t="str">
        <f>IF(A182="","",COUNTIFS('MP내역(적극)'!$A:$A,A182)-COUNTIFS('MP내역(적극)'!$A:$A,A182,'MP내역(적극)'!$B:$B,"현금")-COUNTIFS('MP내역(적극)'!$A:$A,A182,'MP내역(적극)'!$B:$B,"예수금")-COUNTIFS('MP내역(적극)'!$A:$A,A182,'MP내역(적극)'!$B:$B,"예탁금")-COUNTIFS('MP내역(적극)'!$A:$A,A182,'MP내역(적극)'!$B:$B,"합계"))</f>
        <v/>
      </c>
      <c r="R182" s="20" t="str">
        <f>IF(A182="","",IF(COUNTIFS('MP내역(적극)'!A:A,A182,'MP내역(적극)'!G:G,"&gt;"&amp;$F$2,'MP내역(적극)'!D:D,"&lt;&gt;"&amp;$H$2,'MP내역(적극)'!D:D,"&lt;&gt;"&amp;$I$2,'MP내역(적극)'!B:B,"&lt;&gt;현금",'MP내역(적극)'!B:B,"&lt;&gt;합계")=0,"O","X"))</f>
        <v/>
      </c>
      <c r="S182" s="20" t="str">
        <f>IF(A182="","",IF(AND(ABS(I182-SUMIFS('MP내역(적극)'!G:G,'MP내역(적극)'!A:A,A182,'MP내역(적극)'!F:F,"Y"))&lt;0.001,ABS(H182-SUMIFS('MP내역(적극)'!G:G,'MP내역(적극)'!A:A,A182,'MP내역(적극)'!B:B,"&lt;&gt;합계"))&lt;0.001),"O","X"))</f>
        <v/>
      </c>
      <c r="T182" s="20" t="str">
        <f>IF(A182="","",IF(COUNTIFS('MP내역(적극)'!A:A,A182,'MP내역(적극)'!H:H,"X")=0,"O","X"))</f>
        <v/>
      </c>
      <c r="U182" s="19"/>
    </row>
    <row r="183" spans="13:21" x14ac:dyDescent="0.3">
      <c r="M183" s="19"/>
      <c r="N183" s="20" t="str">
        <f t="shared" si="4"/>
        <v/>
      </c>
      <c r="O183" s="20" t="str">
        <f t="shared" si="5"/>
        <v/>
      </c>
      <c r="P183" s="20" t="str">
        <f>IF(A183="","",IFERROR(IF(L183&gt;VLOOKUP(A183,#REF!,10,0),"O","X"),""))</f>
        <v/>
      </c>
      <c r="Q183" s="20" t="str">
        <f>IF(A183="","",COUNTIFS('MP내역(적극)'!$A:$A,A183)-COUNTIFS('MP내역(적극)'!$A:$A,A183,'MP내역(적극)'!$B:$B,"현금")-COUNTIFS('MP내역(적극)'!$A:$A,A183,'MP내역(적극)'!$B:$B,"예수금")-COUNTIFS('MP내역(적극)'!$A:$A,A183,'MP내역(적극)'!$B:$B,"예탁금")-COUNTIFS('MP내역(적극)'!$A:$A,A183,'MP내역(적극)'!$B:$B,"합계"))</f>
        <v/>
      </c>
      <c r="R183" s="20" t="str">
        <f>IF(A183="","",IF(COUNTIFS('MP내역(적극)'!A:A,A183,'MP내역(적극)'!G:G,"&gt;"&amp;$F$2,'MP내역(적극)'!D:D,"&lt;&gt;"&amp;$H$2,'MP내역(적극)'!D:D,"&lt;&gt;"&amp;$I$2,'MP내역(적극)'!B:B,"&lt;&gt;현금",'MP내역(적극)'!B:B,"&lt;&gt;합계")=0,"O","X"))</f>
        <v/>
      </c>
      <c r="S183" s="20" t="str">
        <f>IF(A183="","",IF(AND(ABS(I183-SUMIFS('MP내역(적극)'!G:G,'MP내역(적극)'!A:A,A183,'MP내역(적극)'!F:F,"Y"))&lt;0.001,ABS(H183-SUMIFS('MP내역(적극)'!G:G,'MP내역(적극)'!A:A,A183,'MP내역(적극)'!B:B,"&lt;&gt;합계"))&lt;0.001),"O","X"))</f>
        <v/>
      </c>
      <c r="T183" s="20" t="str">
        <f>IF(A183="","",IF(COUNTIFS('MP내역(적극)'!A:A,A183,'MP내역(적극)'!H:H,"X")=0,"O","X"))</f>
        <v/>
      </c>
      <c r="U183" s="19"/>
    </row>
    <row r="184" spans="13:21" x14ac:dyDescent="0.3">
      <c r="M184" s="19"/>
      <c r="N184" s="20" t="str">
        <f t="shared" si="4"/>
        <v/>
      </c>
      <c r="O184" s="20" t="str">
        <f t="shared" si="5"/>
        <v/>
      </c>
      <c r="P184" s="20" t="str">
        <f>IF(A184="","",IFERROR(IF(L184&gt;VLOOKUP(A184,#REF!,10,0),"O","X"),""))</f>
        <v/>
      </c>
      <c r="Q184" s="20" t="str">
        <f>IF(A184="","",COUNTIFS('MP내역(적극)'!$A:$A,A184)-COUNTIFS('MP내역(적극)'!$A:$A,A184,'MP내역(적극)'!$B:$B,"현금")-COUNTIFS('MP내역(적극)'!$A:$A,A184,'MP내역(적극)'!$B:$B,"예수금")-COUNTIFS('MP내역(적극)'!$A:$A,A184,'MP내역(적극)'!$B:$B,"예탁금")-COUNTIFS('MP내역(적극)'!$A:$A,A184,'MP내역(적극)'!$B:$B,"합계"))</f>
        <v/>
      </c>
      <c r="R184" s="20" t="str">
        <f>IF(A184="","",IF(COUNTIFS('MP내역(적극)'!A:A,A184,'MP내역(적극)'!G:G,"&gt;"&amp;$F$2,'MP내역(적극)'!D:D,"&lt;&gt;"&amp;$H$2,'MP내역(적극)'!D:D,"&lt;&gt;"&amp;$I$2,'MP내역(적극)'!B:B,"&lt;&gt;현금",'MP내역(적극)'!B:B,"&lt;&gt;합계")=0,"O","X"))</f>
        <v/>
      </c>
      <c r="S184" s="20" t="str">
        <f>IF(A184="","",IF(AND(ABS(I184-SUMIFS('MP내역(적극)'!G:G,'MP내역(적극)'!A:A,A184,'MP내역(적극)'!F:F,"Y"))&lt;0.001,ABS(H184-SUMIFS('MP내역(적극)'!G:G,'MP내역(적극)'!A:A,A184,'MP내역(적극)'!B:B,"&lt;&gt;합계"))&lt;0.001),"O","X"))</f>
        <v/>
      </c>
      <c r="T184" s="20" t="str">
        <f>IF(A184="","",IF(COUNTIFS('MP내역(적극)'!A:A,A184,'MP내역(적극)'!H:H,"X")=0,"O","X"))</f>
        <v/>
      </c>
      <c r="U184" s="19"/>
    </row>
    <row r="185" spans="13:21" x14ac:dyDescent="0.3">
      <c r="M185" s="19"/>
      <c r="N185" s="20" t="str">
        <f t="shared" si="4"/>
        <v/>
      </c>
      <c r="O185" s="20" t="str">
        <f t="shared" si="5"/>
        <v/>
      </c>
      <c r="P185" s="20" t="str">
        <f>IF(A185="","",IFERROR(IF(L185&gt;VLOOKUP(A185,#REF!,10,0),"O","X"),""))</f>
        <v/>
      </c>
      <c r="Q185" s="20" t="str">
        <f>IF(A185="","",COUNTIFS('MP내역(적극)'!$A:$A,A185)-COUNTIFS('MP내역(적극)'!$A:$A,A185,'MP내역(적극)'!$B:$B,"현금")-COUNTIFS('MP내역(적극)'!$A:$A,A185,'MP내역(적극)'!$B:$B,"예수금")-COUNTIFS('MP내역(적극)'!$A:$A,A185,'MP내역(적극)'!$B:$B,"예탁금")-COUNTIFS('MP내역(적극)'!$A:$A,A185,'MP내역(적극)'!$B:$B,"합계"))</f>
        <v/>
      </c>
      <c r="R185" s="20" t="str">
        <f>IF(A185="","",IF(COUNTIFS('MP내역(적극)'!A:A,A185,'MP내역(적극)'!G:G,"&gt;"&amp;$F$2,'MP내역(적극)'!D:D,"&lt;&gt;"&amp;$H$2,'MP내역(적극)'!D:D,"&lt;&gt;"&amp;$I$2,'MP내역(적극)'!B:B,"&lt;&gt;현금",'MP내역(적극)'!B:B,"&lt;&gt;합계")=0,"O","X"))</f>
        <v/>
      </c>
      <c r="S185" s="20" t="str">
        <f>IF(A185="","",IF(AND(ABS(I185-SUMIFS('MP내역(적극)'!G:G,'MP내역(적극)'!A:A,A185,'MP내역(적극)'!F:F,"Y"))&lt;0.001,ABS(H185-SUMIFS('MP내역(적극)'!G:G,'MP내역(적극)'!A:A,A185,'MP내역(적극)'!B:B,"&lt;&gt;합계"))&lt;0.001),"O","X"))</f>
        <v/>
      </c>
      <c r="T185" s="20" t="str">
        <f>IF(A185="","",IF(COUNTIFS('MP내역(적극)'!A:A,A185,'MP내역(적극)'!H:H,"X")=0,"O","X"))</f>
        <v/>
      </c>
      <c r="U185" s="19"/>
    </row>
    <row r="186" spans="13:21" x14ac:dyDescent="0.3">
      <c r="M186" s="19"/>
      <c r="N186" s="20" t="str">
        <f t="shared" si="4"/>
        <v/>
      </c>
      <c r="O186" s="20" t="str">
        <f t="shared" si="5"/>
        <v/>
      </c>
      <c r="P186" s="20" t="str">
        <f>IF(A186="","",IFERROR(IF(L186&gt;VLOOKUP(A186,#REF!,10,0),"O","X"),""))</f>
        <v/>
      </c>
      <c r="Q186" s="20" t="str">
        <f>IF(A186="","",COUNTIFS('MP내역(적극)'!$A:$A,A186)-COUNTIFS('MP내역(적극)'!$A:$A,A186,'MP내역(적극)'!$B:$B,"현금")-COUNTIFS('MP내역(적극)'!$A:$A,A186,'MP내역(적극)'!$B:$B,"예수금")-COUNTIFS('MP내역(적극)'!$A:$A,A186,'MP내역(적극)'!$B:$B,"예탁금")-COUNTIFS('MP내역(적극)'!$A:$A,A186,'MP내역(적극)'!$B:$B,"합계"))</f>
        <v/>
      </c>
      <c r="R186" s="20" t="str">
        <f>IF(A186="","",IF(COUNTIFS('MP내역(적극)'!A:A,A186,'MP내역(적극)'!G:G,"&gt;"&amp;$F$2,'MP내역(적극)'!D:D,"&lt;&gt;"&amp;$H$2,'MP내역(적극)'!D:D,"&lt;&gt;"&amp;$I$2,'MP내역(적극)'!B:B,"&lt;&gt;현금",'MP내역(적극)'!B:B,"&lt;&gt;합계")=0,"O","X"))</f>
        <v/>
      </c>
      <c r="S186" s="20" t="str">
        <f>IF(A186="","",IF(AND(ABS(I186-SUMIFS('MP내역(적극)'!G:G,'MP내역(적극)'!A:A,A186,'MP내역(적극)'!F:F,"Y"))&lt;0.001,ABS(H186-SUMIFS('MP내역(적극)'!G:G,'MP내역(적극)'!A:A,A186,'MP내역(적극)'!B:B,"&lt;&gt;합계"))&lt;0.001),"O","X"))</f>
        <v/>
      </c>
      <c r="T186" s="20" t="str">
        <f>IF(A186="","",IF(COUNTIFS('MP내역(적극)'!A:A,A186,'MP내역(적극)'!H:H,"X")=0,"O","X"))</f>
        <v/>
      </c>
      <c r="U186" s="19"/>
    </row>
    <row r="187" spans="13:21" x14ac:dyDescent="0.3">
      <c r="M187" s="19"/>
      <c r="N187" s="20" t="str">
        <f t="shared" si="4"/>
        <v/>
      </c>
      <c r="O187" s="20" t="str">
        <f t="shared" si="5"/>
        <v/>
      </c>
      <c r="P187" s="20" t="str">
        <f>IF(A187="","",IFERROR(IF(L187&gt;VLOOKUP(A187,#REF!,10,0),"O","X"),""))</f>
        <v/>
      </c>
      <c r="Q187" s="20" t="str">
        <f>IF(A187="","",COUNTIFS('MP내역(적극)'!$A:$A,A187)-COUNTIFS('MP내역(적극)'!$A:$A,A187,'MP내역(적극)'!$B:$B,"현금")-COUNTIFS('MP내역(적극)'!$A:$A,A187,'MP내역(적극)'!$B:$B,"예수금")-COUNTIFS('MP내역(적극)'!$A:$A,A187,'MP내역(적극)'!$B:$B,"예탁금")-COUNTIFS('MP내역(적극)'!$A:$A,A187,'MP내역(적극)'!$B:$B,"합계"))</f>
        <v/>
      </c>
      <c r="R187" s="20" t="str">
        <f>IF(A187="","",IF(COUNTIFS('MP내역(적극)'!A:A,A187,'MP내역(적극)'!G:G,"&gt;"&amp;$F$2,'MP내역(적극)'!D:D,"&lt;&gt;"&amp;$H$2,'MP내역(적극)'!D:D,"&lt;&gt;"&amp;$I$2,'MP내역(적극)'!B:B,"&lt;&gt;현금",'MP내역(적극)'!B:B,"&lt;&gt;합계")=0,"O","X"))</f>
        <v/>
      </c>
      <c r="S187" s="20" t="str">
        <f>IF(A187="","",IF(AND(ABS(I187-SUMIFS('MP내역(적극)'!G:G,'MP내역(적극)'!A:A,A187,'MP내역(적극)'!F:F,"Y"))&lt;0.001,ABS(H187-SUMIFS('MP내역(적극)'!G:G,'MP내역(적극)'!A:A,A187,'MP내역(적극)'!B:B,"&lt;&gt;합계"))&lt;0.001),"O","X"))</f>
        <v/>
      </c>
      <c r="T187" s="20" t="str">
        <f>IF(A187="","",IF(COUNTIFS('MP내역(적극)'!A:A,A187,'MP내역(적극)'!H:H,"X")=0,"O","X"))</f>
        <v/>
      </c>
      <c r="U187" s="19"/>
    </row>
    <row r="188" spans="13:21" x14ac:dyDescent="0.3">
      <c r="M188" s="19"/>
      <c r="N188" s="20" t="str">
        <f t="shared" si="4"/>
        <v/>
      </c>
      <c r="O188" s="20" t="str">
        <f t="shared" si="5"/>
        <v/>
      </c>
      <c r="P188" s="20" t="str">
        <f>IF(A188="","",IFERROR(IF(L188&gt;VLOOKUP(A188,#REF!,10,0),"O","X"),""))</f>
        <v/>
      </c>
      <c r="Q188" s="20" t="str">
        <f>IF(A188="","",COUNTIFS('MP내역(적극)'!$A:$A,A188)-COUNTIFS('MP내역(적극)'!$A:$A,A188,'MP내역(적극)'!$B:$B,"현금")-COUNTIFS('MP내역(적극)'!$A:$A,A188,'MP내역(적극)'!$B:$B,"예수금")-COUNTIFS('MP내역(적극)'!$A:$A,A188,'MP내역(적극)'!$B:$B,"예탁금")-COUNTIFS('MP내역(적극)'!$A:$A,A188,'MP내역(적극)'!$B:$B,"합계"))</f>
        <v/>
      </c>
      <c r="R188" s="20" t="str">
        <f>IF(A188="","",IF(COUNTIFS('MP내역(적극)'!A:A,A188,'MP내역(적극)'!G:G,"&gt;"&amp;$F$2,'MP내역(적극)'!D:D,"&lt;&gt;"&amp;$H$2,'MP내역(적극)'!D:D,"&lt;&gt;"&amp;$I$2,'MP내역(적극)'!B:B,"&lt;&gt;현금",'MP내역(적극)'!B:B,"&lt;&gt;합계")=0,"O","X"))</f>
        <v/>
      </c>
      <c r="S188" s="20" t="str">
        <f>IF(A188="","",IF(AND(ABS(I188-SUMIFS('MP내역(적극)'!G:G,'MP내역(적극)'!A:A,A188,'MP내역(적극)'!F:F,"Y"))&lt;0.001,ABS(H188-SUMIFS('MP내역(적극)'!G:G,'MP내역(적극)'!A:A,A188,'MP내역(적극)'!B:B,"&lt;&gt;합계"))&lt;0.001),"O","X"))</f>
        <v/>
      </c>
      <c r="T188" s="20" t="str">
        <f>IF(A188="","",IF(COUNTIFS('MP내역(적극)'!A:A,A188,'MP내역(적극)'!H:H,"X")=0,"O","X"))</f>
        <v/>
      </c>
      <c r="U188" s="19"/>
    </row>
    <row r="189" spans="13:21" x14ac:dyDescent="0.3">
      <c r="M189" s="19"/>
      <c r="N189" s="20" t="str">
        <f t="shared" si="4"/>
        <v/>
      </c>
      <c r="O189" s="20" t="str">
        <f t="shared" si="5"/>
        <v/>
      </c>
      <c r="P189" s="20" t="str">
        <f>IF(A189="","",IFERROR(IF(L189&gt;VLOOKUP(A189,#REF!,10,0),"O","X"),""))</f>
        <v/>
      </c>
      <c r="Q189" s="20" t="str">
        <f>IF(A189="","",COUNTIFS('MP내역(적극)'!$A:$A,A189)-COUNTIFS('MP내역(적극)'!$A:$A,A189,'MP내역(적극)'!$B:$B,"현금")-COUNTIFS('MP내역(적극)'!$A:$A,A189,'MP내역(적극)'!$B:$B,"예수금")-COUNTIFS('MP내역(적극)'!$A:$A,A189,'MP내역(적극)'!$B:$B,"예탁금")-COUNTIFS('MP내역(적극)'!$A:$A,A189,'MP내역(적극)'!$B:$B,"합계"))</f>
        <v/>
      </c>
      <c r="R189" s="20" t="str">
        <f>IF(A189="","",IF(COUNTIFS('MP내역(적극)'!A:A,A189,'MP내역(적극)'!G:G,"&gt;"&amp;$F$2,'MP내역(적극)'!D:D,"&lt;&gt;"&amp;$H$2,'MP내역(적극)'!D:D,"&lt;&gt;"&amp;$I$2,'MP내역(적극)'!B:B,"&lt;&gt;현금",'MP내역(적극)'!B:B,"&lt;&gt;합계")=0,"O","X"))</f>
        <v/>
      </c>
      <c r="S189" s="20" t="str">
        <f>IF(A189="","",IF(AND(ABS(I189-SUMIFS('MP내역(적극)'!G:G,'MP내역(적극)'!A:A,A189,'MP내역(적극)'!F:F,"Y"))&lt;0.001,ABS(H189-SUMIFS('MP내역(적극)'!G:G,'MP내역(적극)'!A:A,A189,'MP내역(적극)'!B:B,"&lt;&gt;합계"))&lt;0.001),"O","X"))</f>
        <v/>
      </c>
      <c r="T189" s="20" t="str">
        <f>IF(A189="","",IF(COUNTIFS('MP내역(적극)'!A:A,A189,'MP내역(적극)'!H:H,"X")=0,"O","X"))</f>
        <v/>
      </c>
      <c r="U189" s="19"/>
    </row>
    <row r="190" spans="13:21" x14ac:dyDescent="0.3">
      <c r="M190" s="19"/>
      <c r="N190" s="20" t="str">
        <f t="shared" si="4"/>
        <v/>
      </c>
      <c r="O190" s="20" t="str">
        <f t="shared" si="5"/>
        <v/>
      </c>
      <c r="P190" s="20" t="str">
        <f>IF(A190="","",IFERROR(IF(L190&gt;VLOOKUP(A190,#REF!,10,0),"O","X"),""))</f>
        <v/>
      </c>
      <c r="Q190" s="20" t="str">
        <f>IF(A190="","",COUNTIFS('MP내역(적극)'!$A:$A,A190)-COUNTIFS('MP내역(적극)'!$A:$A,A190,'MP내역(적극)'!$B:$B,"현금")-COUNTIFS('MP내역(적극)'!$A:$A,A190,'MP내역(적극)'!$B:$B,"예수금")-COUNTIFS('MP내역(적극)'!$A:$A,A190,'MP내역(적극)'!$B:$B,"예탁금")-COUNTIFS('MP내역(적극)'!$A:$A,A190,'MP내역(적극)'!$B:$B,"합계"))</f>
        <v/>
      </c>
      <c r="R190" s="20" t="str">
        <f>IF(A190="","",IF(COUNTIFS('MP내역(적극)'!A:A,A190,'MP내역(적극)'!G:G,"&gt;"&amp;$F$2,'MP내역(적극)'!D:D,"&lt;&gt;"&amp;$H$2,'MP내역(적극)'!D:D,"&lt;&gt;"&amp;$I$2,'MP내역(적극)'!B:B,"&lt;&gt;현금",'MP내역(적극)'!B:B,"&lt;&gt;합계")=0,"O","X"))</f>
        <v/>
      </c>
      <c r="S190" s="20" t="str">
        <f>IF(A190="","",IF(AND(ABS(I190-SUMIFS('MP내역(적극)'!G:G,'MP내역(적극)'!A:A,A190,'MP내역(적극)'!F:F,"Y"))&lt;0.001,ABS(H190-SUMIFS('MP내역(적극)'!G:G,'MP내역(적극)'!A:A,A190,'MP내역(적극)'!B:B,"&lt;&gt;합계"))&lt;0.001),"O","X"))</f>
        <v/>
      </c>
      <c r="T190" s="20" t="str">
        <f>IF(A190="","",IF(COUNTIFS('MP내역(적극)'!A:A,A190,'MP내역(적극)'!H:H,"X")=0,"O","X"))</f>
        <v/>
      </c>
      <c r="U190" s="19"/>
    </row>
    <row r="191" spans="13:21" x14ac:dyDescent="0.3">
      <c r="M191" s="19"/>
      <c r="N191" s="20" t="str">
        <f t="shared" si="4"/>
        <v/>
      </c>
      <c r="O191" s="20" t="str">
        <f t="shared" si="5"/>
        <v/>
      </c>
      <c r="P191" s="20" t="str">
        <f>IF(A191="","",IFERROR(IF(L191&gt;VLOOKUP(A191,#REF!,10,0),"O","X"),""))</f>
        <v/>
      </c>
      <c r="Q191" s="20" t="str">
        <f>IF(A191="","",COUNTIFS('MP내역(적극)'!$A:$A,A191)-COUNTIFS('MP내역(적극)'!$A:$A,A191,'MP내역(적극)'!$B:$B,"현금")-COUNTIFS('MP내역(적극)'!$A:$A,A191,'MP내역(적극)'!$B:$B,"예수금")-COUNTIFS('MP내역(적극)'!$A:$A,A191,'MP내역(적극)'!$B:$B,"예탁금")-COUNTIFS('MP내역(적극)'!$A:$A,A191,'MP내역(적극)'!$B:$B,"합계"))</f>
        <v/>
      </c>
      <c r="R191" s="20" t="str">
        <f>IF(A191="","",IF(COUNTIFS('MP내역(적극)'!A:A,A191,'MP내역(적극)'!G:G,"&gt;"&amp;$F$2,'MP내역(적극)'!D:D,"&lt;&gt;"&amp;$H$2,'MP내역(적극)'!D:D,"&lt;&gt;"&amp;$I$2,'MP내역(적극)'!B:B,"&lt;&gt;현금",'MP내역(적극)'!B:B,"&lt;&gt;합계")=0,"O","X"))</f>
        <v/>
      </c>
      <c r="S191" s="20" t="str">
        <f>IF(A191="","",IF(AND(ABS(I191-SUMIFS('MP내역(적극)'!G:G,'MP내역(적극)'!A:A,A191,'MP내역(적극)'!F:F,"Y"))&lt;0.001,ABS(H191-SUMIFS('MP내역(적극)'!G:G,'MP내역(적극)'!A:A,A191,'MP내역(적극)'!B:B,"&lt;&gt;합계"))&lt;0.001),"O","X"))</f>
        <v/>
      </c>
      <c r="T191" s="20" t="str">
        <f>IF(A191="","",IF(COUNTIFS('MP내역(적극)'!A:A,A191,'MP내역(적극)'!H:H,"X")=0,"O","X"))</f>
        <v/>
      </c>
      <c r="U191" s="19"/>
    </row>
    <row r="192" spans="13:21" x14ac:dyDescent="0.3">
      <c r="M192" s="19"/>
      <c r="N192" s="20" t="str">
        <f t="shared" si="4"/>
        <v/>
      </c>
      <c r="O192" s="20" t="str">
        <f t="shared" si="5"/>
        <v/>
      </c>
      <c r="P192" s="20" t="str">
        <f>IF(A192="","",IFERROR(IF(L192&gt;VLOOKUP(A192,#REF!,10,0),"O","X"),""))</f>
        <v/>
      </c>
      <c r="Q192" s="20" t="str">
        <f>IF(A192="","",COUNTIFS('MP내역(적극)'!$A:$A,A192)-COUNTIFS('MP내역(적극)'!$A:$A,A192,'MP내역(적극)'!$B:$B,"현금")-COUNTIFS('MP내역(적극)'!$A:$A,A192,'MP내역(적극)'!$B:$B,"예수금")-COUNTIFS('MP내역(적극)'!$A:$A,A192,'MP내역(적극)'!$B:$B,"예탁금")-COUNTIFS('MP내역(적극)'!$A:$A,A192,'MP내역(적극)'!$B:$B,"합계"))</f>
        <v/>
      </c>
      <c r="R192" s="20" t="str">
        <f>IF(A192="","",IF(COUNTIFS('MP내역(적극)'!A:A,A192,'MP내역(적극)'!G:G,"&gt;"&amp;$F$2,'MP내역(적극)'!D:D,"&lt;&gt;"&amp;$H$2,'MP내역(적극)'!D:D,"&lt;&gt;"&amp;$I$2,'MP내역(적극)'!B:B,"&lt;&gt;현금",'MP내역(적극)'!B:B,"&lt;&gt;합계")=0,"O","X"))</f>
        <v/>
      </c>
      <c r="S192" s="20" t="str">
        <f>IF(A192="","",IF(AND(ABS(I192-SUMIFS('MP내역(적극)'!G:G,'MP내역(적극)'!A:A,A192,'MP내역(적극)'!F:F,"Y"))&lt;0.001,ABS(H192-SUMIFS('MP내역(적극)'!G:G,'MP내역(적극)'!A:A,A192,'MP내역(적극)'!B:B,"&lt;&gt;합계"))&lt;0.001),"O","X"))</f>
        <v/>
      </c>
      <c r="T192" s="20" t="str">
        <f>IF(A192="","",IF(COUNTIFS('MP내역(적극)'!A:A,A192,'MP내역(적극)'!H:H,"X")=0,"O","X"))</f>
        <v/>
      </c>
      <c r="U192" s="19"/>
    </row>
    <row r="193" spans="13:21" x14ac:dyDescent="0.3">
      <c r="M193" s="19"/>
      <c r="N193" s="20" t="str">
        <f t="shared" si="4"/>
        <v/>
      </c>
      <c r="O193" s="20" t="str">
        <f t="shared" si="5"/>
        <v/>
      </c>
      <c r="P193" s="20" t="str">
        <f>IF(A193="","",IFERROR(IF(L193&gt;VLOOKUP(A193,#REF!,10,0),"O","X"),""))</f>
        <v/>
      </c>
      <c r="Q193" s="20" t="str">
        <f>IF(A193="","",COUNTIFS('MP내역(적극)'!$A:$A,A193)-COUNTIFS('MP내역(적극)'!$A:$A,A193,'MP내역(적극)'!$B:$B,"현금")-COUNTIFS('MP내역(적극)'!$A:$A,A193,'MP내역(적극)'!$B:$B,"예수금")-COUNTIFS('MP내역(적극)'!$A:$A,A193,'MP내역(적극)'!$B:$B,"예탁금")-COUNTIFS('MP내역(적극)'!$A:$A,A193,'MP내역(적극)'!$B:$B,"합계"))</f>
        <v/>
      </c>
      <c r="R193" s="20" t="str">
        <f>IF(A193="","",IF(COUNTIFS('MP내역(적극)'!A:A,A193,'MP내역(적극)'!G:G,"&gt;"&amp;$F$2,'MP내역(적극)'!D:D,"&lt;&gt;"&amp;$H$2,'MP내역(적극)'!D:D,"&lt;&gt;"&amp;$I$2,'MP내역(적극)'!B:B,"&lt;&gt;현금",'MP내역(적극)'!B:B,"&lt;&gt;합계")=0,"O","X"))</f>
        <v/>
      </c>
      <c r="S193" s="20" t="str">
        <f>IF(A193="","",IF(AND(ABS(I193-SUMIFS('MP내역(적극)'!G:G,'MP내역(적극)'!A:A,A193,'MP내역(적극)'!F:F,"Y"))&lt;0.001,ABS(H193-SUMIFS('MP내역(적극)'!G:G,'MP내역(적극)'!A:A,A193,'MP내역(적극)'!B:B,"&lt;&gt;합계"))&lt;0.001),"O","X"))</f>
        <v/>
      </c>
      <c r="T193" s="20" t="str">
        <f>IF(A193="","",IF(COUNTIFS('MP내역(적극)'!A:A,A193,'MP내역(적극)'!H:H,"X")=0,"O","X"))</f>
        <v/>
      </c>
      <c r="U193" s="19"/>
    </row>
    <row r="194" spans="13:21" x14ac:dyDescent="0.3">
      <c r="M194" s="19"/>
      <c r="N194" s="20" t="str">
        <f t="shared" si="4"/>
        <v/>
      </c>
      <c r="O194" s="20" t="str">
        <f t="shared" si="5"/>
        <v/>
      </c>
      <c r="P194" s="20" t="str">
        <f>IF(A194="","",IFERROR(IF(L194&gt;VLOOKUP(A194,#REF!,10,0),"O","X"),""))</f>
        <v/>
      </c>
      <c r="Q194" s="20" t="str">
        <f>IF(A194="","",COUNTIFS('MP내역(적극)'!$A:$A,A194)-COUNTIFS('MP내역(적극)'!$A:$A,A194,'MP내역(적극)'!$B:$B,"현금")-COUNTIFS('MP내역(적극)'!$A:$A,A194,'MP내역(적극)'!$B:$B,"예수금")-COUNTIFS('MP내역(적극)'!$A:$A,A194,'MP내역(적극)'!$B:$B,"예탁금")-COUNTIFS('MP내역(적극)'!$A:$A,A194,'MP내역(적극)'!$B:$B,"합계"))</f>
        <v/>
      </c>
      <c r="R194" s="20" t="str">
        <f>IF(A194="","",IF(COUNTIFS('MP내역(적극)'!A:A,A194,'MP내역(적극)'!G:G,"&gt;"&amp;$F$2,'MP내역(적극)'!D:D,"&lt;&gt;"&amp;$H$2,'MP내역(적극)'!D:D,"&lt;&gt;"&amp;$I$2,'MP내역(적극)'!B:B,"&lt;&gt;현금",'MP내역(적극)'!B:B,"&lt;&gt;합계")=0,"O","X"))</f>
        <v/>
      </c>
      <c r="S194" s="20" t="str">
        <f>IF(A194="","",IF(AND(ABS(I194-SUMIFS('MP내역(적극)'!G:G,'MP내역(적극)'!A:A,A194,'MP내역(적극)'!F:F,"Y"))&lt;0.001,ABS(H194-SUMIFS('MP내역(적극)'!G:G,'MP내역(적극)'!A:A,A194,'MP내역(적극)'!B:B,"&lt;&gt;합계"))&lt;0.001),"O","X"))</f>
        <v/>
      </c>
      <c r="T194" s="20" t="str">
        <f>IF(A194="","",IF(COUNTIFS('MP내역(적극)'!A:A,A194,'MP내역(적극)'!H:H,"X")=0,"O","X"))</f>
        <v/>
      </c>
      <c r="U194" s="19"/>
    </row>
    <row r="195" spans="13:21" x14ac:dyDescent="0.3">
      <c r="M195" s="19"/>
      <c r="N195" s="20" t="str">
        <f t="shared" si="4"/>
        <v/>
      </c>
      <c r="O195" s="20" t="str">
        <f t="shared" si="5"/>
        <v/>
      </c>
      <c r="P195" s="20" t="str">
        <f>IF(A195="","",IFERROR(IF(L195&gt;VLOOKUP(A195,#REF!,10,0),"O","X"),""))</f>
        <v/>
      </c>
      <c r="Q195" s="20" t="str">
        <f>IF(A195="","",COUNTIFS('MP내역(적극)'!$A:$A,A195)-COUNTIFS('MP내역(적극)'!$A:$A,A195,'MP내역(적극)'!$B:$B,"현금")-COUNTIFS('MP내역(적극)'!$A:$A,A195,'MP내역(적극)'!$B:$B,"예수금")-COUNTIFS('MP내역(적극)'!$A:$A,A195,'MP내역(적극)'!$B:$B,"예탁금")-COUNTIFS('MP내역(적극)'!$A:$A,A195,'MP내역(적극)'!$B:$B,"합계"))</f>
        <v/>
      </c>
      <c r="R195" s="20" t="str">
        <f>IF(A195="","",IF(COUNTIFS('MP내역(적극)'!A:A,A195,'MP내역(적극)'!G:G,"&gt;"&amp;$F$2,'MP내역(적극)'!D:D,"&lt;&gt;"&amp;$H$2,'MP내역(적극)'!D:D,"&lt;&gt;"&amp;$I$2,'MP내역(적극)'!B:B,"&lt;&gt;현금",'MP내역(적극)'!B:B,"&lt;&gt;합계")=0,"O","X"))</f>
        <v/>
      </c>
      <c r="S195" s="20" t="str">
        <f>IF(A195="","",IF(AND(ABS(I195-SUMIFS('MP내역(적극)'!G:G,'MP내역(적극)'!A:A,A195,'MP내역(적극)'!F:F,"Y"))&lt;0.001,ABS(H195-SUMIFS('MP내역(적극)'!G:G,'MP내역(적극)'!A:A,A195,'MP내역(적극)'!B:B,"&lt;&gt;합계"))&lt;0.001),"O","X"))</f>
        <v/>
      </c>
      <c r="T195" s="20" t="str">
        <f>IF(A195="","",IF(COUNTIFS('MP내역(적극)'!A:A,A195,'MP내역(적극)'!H:H,"X")=0,"O","X"))</f>
        <v/>
      </c>
      <c r="U195" s="19"/>
    </row>
    <row r="196" spans="13:21" x14ac:dyDescent="0.3">
      <c r="M196" s="19"/>
      <c r="N196" s="20" t="str">
        <f t="shared" si="4"/>
        <v/>
      </c>
      <c r="O196" s="20" t="str">
        <f t="shared" si="5"/>
        <v/>
      </c>
      <c r="P196" s="20" t="str">
        <f>IF(A196="","",IFERROR(IF(L196&gt;VLOOKUP(A196,#REF!,10,0),"O","X"),""))</f>
        <v/>
      </c>
      <c r="Q196" s="20" t="str">
        <f>IF(A196="","",COUNTIFS('MP내역(적극)'!$A:$A,A196)-COUNTIFS('MP내역(적극)'!$A:$A,A196,'MP내역(적극)'!$B:$B,"현금")-COUNTIFS('MP내역(적극)'!$A:$A,A196,'MP내역(적극)'!$B:$B,"예수금")-COUNTIFS('MP내역(적극)'!$A:$A,A196,'MP내역(적극)'!$B:$B,"예탁금")-COUNTIFS('MP내역(적극)'!$A:$A,A196,'MP내역(적극)'!$B:$B,"합계"))</f>
        <v/>
      </c>
      <c r="R196" s="20" t="str">
        <f>IF(A196="","",IF(COUNTIFS('MP내역(적극)'!A:A,A196,'MP내역(적극)'!G:G,"&gt;"&amp;$F$2,'MP내역(적극)'!D:D,"&lt;&gt;"&amp;$H$2,'MP내역(적극)'!D:D,"&lt;&gt;"&amp;$I$2,'MP내역(적극)'!B:B,"&lt;&gt;현금",'MP내역(적극)'!B:B,"&lt;&gt;합계")=0,"O","X"))</f>
        <v/>
      </c>
      <c r="S196" s="20" t="str">
        <f>IF(A196="","",IF(AND(ABS(I196-SUMIFS('MP내역(적극)'!G:G,'MP내역(적극)'!A:A,A196,'MP내역(적극)'!F:F,"Y"))&lt;0.001,ABS(H196-SUMIFS('MP내역(적극)'!G:G,'MP내역(적극)'!A:A,A196,'MP내역(적극)'!B:B,"&lt;&gt;합계"))&lt;0.001),"O","X"))</f>
        <v/>
      </c>
      <c r="T196" s="20" t="str">
        <f>IF(A196="","",IF(COUNTIFS('MP내역(적극)'!A:A,A196,'MP내역(적극)'!H:H,"X")=0,"O","X"))</f>
        <v/>
      </c>
      <c r="U196" s="19"/>
    </row>
    <row r="197" spans="13:21" x14ac:dyDescent="0.3">
      <c r="M197" s="19"/>
      <c r="N197" s="20" t="str">
        <f t="shared" si="4"/>
        <v/>
      </c>
      <c r="O197" s="20" t="str">
        <f t="shared" si="5"/>
        <v/>
      </c>
      <c r="P197" s="20" t="str">
        <f>IF(A197="","",IFERROR(IF(L197&gt;VLOOKUP(A197,#REF!,10,0),"O","X"),""))</f>
        <v/>
      </c>
      <c r="Q197" s="20" t="str">
        <f>IF(A197="","",COUNTIFS('MP내역(적극)'!$A:$A,A197)-COUNTIFS('MP내역(적극)'!$A:$A,A197,'MP내역(적극)'!$B:$B,"현금")-COUNTIFS('MP내역(적극)'!$A:$A,A197,'MP내역(적극)'!$B:$B,"예수금")-COUNTIFS('MP내역(적극)'!$A:$A,A197,'MP내역(적극)'!$B:$B,"예탁금")-COUNTIFS('MP내역(적극)'!$A:$A,A197,'MP내역(적극)'!$B:$B,"합계"))</f>
        <v/>
      </c>
      <c r="R197" s="20" t="str">
        <f>IF(A197="","",IF(COUNTIFS('MP내역(적극)'!A:A,A197,'MP내역(적극)'!G:G,"&gt;"&amp;$F$2,'MP내역(적극)'!D:D,"&lt;&gt;"&amp;$H$2,'MP내역(적극)'!D:D,"&lt;&gt;"&amp;$I$2,'MP내역(적극)'!B:B,"&lt;&gt;현금",'MP내역(적극)'!B:B,"&lt;&gt;합계")=0,"O","X"))</f>
        <v/>
      </c>
      <c r="S197" s="20" t="str">
        <f>IF(A197="","",IF(AND(ABS(I197-SUMIFS('MP내역(적극)'!G:G,'MP내역(적극)'!A:A,A197,'MP내역(적극)'!F:F,"Y"))&lt;0.001,ABS(H197-SUMIFS('MP내역(적극)'!G:G,'MP내역(적극)'!A:A,A197,'MP내역(적극)'!B:B,"&lt;&gt;합계"))&lt;0.001),"O","X"))</f>
        <v/>
      </c>
      <c r="T197" s="20" t="str">
        <f>IF(A197="","",IF(COUNTIFS('MP내역(적극)'!A:A,A197,'MP내역(적극)'!H:H,"X")=0,"O","X"))</f>
        <v/>
      </c>
      <c r="U197" s="19"/>
    </row>
    <row r="198" spans="13:21" x14ac:dyDescent="0.3">
      <c r="M198" s="19"/>
      <c r="N198" s="20" t="str">
        <f t="shared" si="4"/>
        <v/>
      </c>
      <c r="O198" s="20" t="str">
        <f t="shared" si="5"/>
        <v/>
      </c>
      <c r="P198" s="20" t="str">
        <f>IF(A198="","",IFERROR(IF(L198&gt;VLOOKUP(A198,#REF!,10,0),"O","X"),""))</f>
        <v/>
      </c>
      <c r="Q198" s="20" t="str">
        <f>IF(A198="","",COUNTIFS('MP내역(적극)'!$A:$A,A198)-COUNTIFS('MP내역(적극)'!$A:$A,A198,'MP내역(적극)'!$B:$B,"현금")-COUNTIFS('MP내역(적극)'!$A:$A,A198,'MP내역(적극)'!$B:$B,"예수금")-COUNTIFS('MP내역(적극)'!$A:$A,A198,'MP내역(적극)'!$B:$B,"예탁금")-COUNTIFS('MP내역(적극)'!$A:$A,A198,'MP내역(적극)'!$B:$B,"합계"))</f>
        <v/>
      </c>
      <c r="R198" s="20" t="str">
        <f>IF(A198="","",IF(COUNTIFS('MP내역(적극)'!A:A,A198,'MP내역(적극)'!G:G,"&gt;"&amp;$F$2,'MP내역(적극)'!D:D,"&lt;&gt;"&amp;$H$2,'MP내역(적극)'!D:D,"&lt;&gt;"&amp;$I$2,'MP내역(적극)'!B:B,"&lt;&gt;현금",'MP내역(적극)'!B:B,"&lt;&gt;합계")=0,"O","X"))</f>
        <v/>
      </c>
      <c r="S198" s="20" t="str">
        <f>IF(A198="","",IF(AND(ABS(I198-SUMIFS('MP내역(적극)'!G:G,'MP내역(적극)'!A:A,A198,'MP내역(적극)'!F:F,"Y"))&lt;0.001,ABS(H198-SUMIFS('MP내역(적극)'!G:G,'MP내역(적극)'!A:A,A198,'MP내역(적극)'!B:B,"&lt;&gt;합계"))&lt;0.001),"O","X"))</f>
        <v/>
      </c>
      <c r="T198" s="20" t="str">
        <f>IF(A198="","",IF(COUNTIFS('MP내역(적극)'!A:A,A198,'MP내역(적극)'!H:H,"X")=0,"O","X"))</f>
        <v/>
      </c>
      <c r="U198" s="19"/>
    </row>
    <row r="199" spans="13:21" x14ac:dyDescent="0.3">
      <c r="M199" s="19"/>
      <c r="N199" s="20" t="str">
        <f t="shared" si="4"/>
        <v/>
      </c>
      <c r="O199" s="20" t="str">
        <f t="shared" si="5"/>
        <v/>
      </c>
      <c r="P199" s="20" t="str">
        <f>IF(A199="","",IFERROR(IF(L199&gt;VLOOKUP(A199,#REF!,10,0),"O","X"),""))</f>
        <v/>
      </c>
      <c r="Q199" s="20" t="str">
        <f>IF(A199="","",COUNTIFS('MP내역(적극)'!$A:$A,A199)-COUNTIFS('MP내역(적극)'!$A:$A,A199,'MP내역(적극)'!$B:$B,"현금")-COUNTIFS('MP내역(적극)'!$A:$A,A199,'MP내역(적극)'!$B:$B,"예수금")-COUNTIFS('MP내역(적극)'!$A:$A,A199,'MP내역(적극)'!$B:$B,"예탁금")-COUNTIFS('MP내역(적극)'!$A:$A,A199,'MP내역(적극)'!$B:$B,"합계"))</f>
        <v/>
      </c>
      <c r="R199" s="20" t="str">
        <f>IF(A199="","",IF(COUNTIFS('MP내역(적극)'!A:A,A199,'MP내역(적극)'!G:G,"&gt;"&amp;$F$2,'MP내역(적극)'!D:D,"&lt;&gt;"&amp;$H$2,'MP내역(적극)'!D:D,"&lt;&gt;"&amp;$I$2,'MP내역(적극)'!B:B,"&lt;&gt;현금",'MP내역(적극)'!B:B,"&lt;&gt;합계")=0,"O","X"))</f>
        <v/>
      </c>
      <c r="S199" s="20" t="str">
        <f>IF(A199="","",IF(AND(ABS(I199-SUMIFS('MP내역(적극)'!G:G,'MP내역(적극)'!A:A,A199,'MP내역(적극)'!F:F,"Y"))&lt;0.001,ABS(H199-SUMIFS('MP내역(적극)'!G:G,'MP내역(적극)'!A:A,A199,'MP내역(적극)'!B:B,"&lt;&gt;합계"))&lt;0.001),"O","X"))</f>
        <v/>
      </c>
      <c r="T199" s="20" t="str">
        <f>IF(A199="","",IF(COUNTIFS('MP내역(적극)'!A:A,A199,'MP내역(적극)'!H:H,"X")=0,"O","X"))</f>
        <v/>
      </c>
      <c r="U199" s="19"/>
    </row>
    <row r="200" spans="13:21" x14ac:dyDescent="0.3">
      <c r="M200" s="19"/>
      <c r="N200" s="20" t="str">
        <f t="shared" si="4"/>
        <v/>
      </c>
      <c r="O200" s="20" t="str">
        <f t="shared" si="5"/>
        <v/>
      </c>
      <c r="P200" s="20" t="str">
        <f>IF(A200="","",IFERROR(IF(L200&gt;VLOOKUP(A200,#REF!,10,0),"O","X"),""))</f>
        <v/>
      </c>
      <c r="Q200" s="20" t="str">
        <f>IF(A200="","",COUNTIFS('MP내역(적극)'!$A:$A,A200)-COUNTIFS('MP내역(적극)'!$A:$A,A200,'MP내역(적극)'!$B:$B,"현금")-COUNTIFS('MP내역(적극)'!$A:$A,A200,'MP내역(적극)'!$B:$B,"예수금")-COUNTIFS('MP내역(적극)'!$A:$A,A200,'MP내역(적극)'!$B:$B,"예탁금")-COUNTIFS('MP내역(적극)'!$A:$A,A200,'MP내역(적극)'!$B:$B,"합계"))</f>
        <v/>
      </c>
      <c r="R200" s="20" t="str">
        <f>IF(A200="","",IF(COUNTIFS('MP내역(적극)'!A:A,A200,'MP내역(적극)'!G:G,"&gt;"&amp;$F$2,'MP내역(적극)'!D:D,"&lt;&gt;"&amp;$H$2,'MP내역(적극)'!D:D,"&lt;&gt;"&amp;$I$2,'MP내역(적극)'!B:B,"&lt;&gt;현금",'MP내역(적극)'!B:B,"&lt;&gt;합계")=0,"O","X"))</f>
        <v/>
      </c>
      <c r="S200" s="20" t="str">
        <f>IF(A200="","",IF(AND(ABS(I200-SUMIFS('MP내역(적극)'!G:G,'MP내역(적극)'!A:A,A200,'MP내역(적극)'!F:F,"Y"))&lt;0.001,ABS(H200-SUMIFS('MP내역(적극)'!G:G,'MP내역(적극)'!A:A,A200,'MP내역(적극)'!B:B,"&lt;&gt;합계"))&lt;0.001),"O","X"))</f>
        <v/>
      </c>
      <c r="T200" s="20" t="str">
        <f>IF(A200="","",IF(COUNTIFS('MP내역(적극)'!A:A,A200,'MP내역(적극)'!H:H,"X")=0,"O","X"))</f>
        <v/>
      </c>
      <c r="U200" s="19"/>
    </row>
    <row r="201" spans="13:21" x14ac:dyDescent="0.3">
      <c r="M201" s="19"/>
      <c r="N201" s="20" t="str">
        <f t="shared" si="4"/>
        <v/>
      </c>
      <c r="O201" s="20" t="str">
        <f t="shared" si="5"/>
        <v/>
      </c>
      <c r="P201" s="20" t="str">
        <f>IF(A201="","",IFERROR(IF(L201&gt;VLOOKUP(A201,#REF!,10,0),"O","X"),""))</f>
        <v/>
      </c>
      <c r="Q201" s="20" t="str">
        <f>IF(A201="","",COUNTIFS('MP내역(적극)'!$A:$A,A201)-COUNTIFS('MP내역(적극)'!$A:$A,A201,'MP내역(적극)'!$B:$B,"현금")-COUNTIFS('MP내역(적극)'!$A:$A,A201,'MP내역(적극)'!$B:$B,"예수금")-COUNTIFS('MP내역(적극)'!$A:$A,A201,'MP내역(적극)'!$B:$B,"예탁금")-COUNTIFS('MP내역(적극)'!$A:$A,A201,'MP내역(적극)'!$B:$B,"합계"))</f>
        <v/>
      </c>
      <c r="R201" s="20" t="str">
        <f>IF(A201="","",IF(COUNTIFS('MP내역(적극)'!A:A,A201,'MP내역(적극)'!G:G,"&gt;"&amp;$F$2,'MP내역(적극)'!D:D,"&lt;&gt;"&amp;$H$2,'MP내역(적극)'!D:D,"&lt;&gt;"&amp;$I$2,'MP내역(적극)'!B:B,"&lt;&gt;현금",'MP내역(적극)'!B:B,"&lt;&gt;합계")=0,"O","X"))</f>
        <v/>
      </c>
      <c r="S201" s="20" t="str">
        <f>IF(A201="","",IF(AND(ABS(I201-SUMIFS('MP내역(적극)'!G:G,'MP내역(적극)'!A:A,A201,'MP내역(적극)'!F:F,"Y"))&lt;0.001,ABS(H201-SUMIFS('MP내역(적극)'!G:G,'MP내역(적극)'!A:A,A201,'MP내역(적극)'!B:B,"&lt;&gt;합계"))&lt;0.001),"O","X"))</f>
        <v/>
      </c>
      <c r="T201" s="20" t="str">
        <f>IF(A201="","",IF(COUNTIFS('MP내역(적극)'!A:A,A201,'MP내역(적극)'!H:H,"X")=0,"O","X"))</f>
        <v/>
      </c>
      <c r="U201" s="19"/>
    </row>
    <row r="202" spans="13:21" x14ac:dyDescent="0.3">
      <c r="M202" s="19"/>
      <c r="N202" s="20" t="str">
        <f t="shared" si="4"/>
        <v/>
      </c>
      <c r="O202" s="20" t="str">
        <f t="shared" si="5"/>
        <v/>
      </c>
      <c r="P202" s="20" t="str">
        <f>IF(A202="","",IFERROR(IF(L202&gt;VLOOKUP(A202,#REF!,10,0),"O","X"),""))</f>
        <v/>
      </c>
      <c r="Q202" s="20" t="str">
        <f>IF(A202="","",COUNTIFS('MP내역(적극)'!$A:$A,A202)-COUNTIFS('MP내역(적극)'!$A:$A,A202,'MP내역(적극)'!$B:$B,"현금")-COUNTIFS('MP내역(적극)'!$A:$A,A202,'MP내역(적극)'!$B:$B,"예수금")-COUNTIFS('MP내역(적극)'!$A:$A,A202,'MP내역(적극)'!$B:$B,"예탁금")-COUNTIFS('MP내역(적극)'!$A:$A,A202,'MP내역(적극)'!$B:$B,"합계"))</f>
        <v/>
      </c>
      <c r="R202" s="20" t="str">
        <f>IF(A202="","",IF(COUNTIFS('MP내역(적극)'!A:A,A202,'MP내역(적극)'!G:G,"&gt;"&amp;$F$2,'MP내역(적극)'!D:D,"&lt;&gt;"&amp;$H$2,'MP내역(적극)'!D:D,"&lt;&gt;"&amp;$I$2,'MP내역(적극)'!B:B,"&lt;&gt;현금",'MP내역(적극)'!B:B,"&lt;&gt;합계")=0,"O","X"))</f>
        <v/>
      </c>
      <c r="S202" s="20" t="str">
        <f>IF(A202="","",IF(AND(ABS(I202-SUMIFS('MP내역(적극)'!G:G,'MP내역(적극)'!A:A,A202,'MP내역(적극)'!F:F,"Y"))&lt;0.001,ABS(H202-SUMIFS('MP내역(적극)'!G:G,'MP내역(적극)'!A:A,A202,'MP내역(적극)'!B:B,"&lt;&gt;합계"))&lt;0.001),"O","X"))</f>
        <v/>
      </c>
      <c r="T202" s="20" t="str">
        <f>IF(A202="","",IF(COUNTIFS('MP내역(적극)'!A:A,A202,'MP내역(적극)'!H:H,"X")=0,"O","X"))</f>
        <v/>
      </c>
      <c r="U202" s="19"/>
    </row>
    <row r="203" spans="13:21" x14ac:dyDescent="0.3">
      <c r="M203" s="19"/>
      <c r="N203" s="20" t="str">
        <f t="shared" si="4"/>
        <v/>
      </c>
      <c r="O203" s="20" t="str">
        <f t="shared" si="5"/>
        <v/>
      </c>
      <c r="P203" s="20" t="str">
        <f>IF(A203="","",IFERROR(IF(L203&gt;VLOOKUP(A203,#REF!,10,0),"O","X"),""))</f>
        <v/>
      </c>
      <c r="Q203" s="20" t="str">
        <f>IF(A203="","",COUNTIFS('MP내역(적극)'!$A:$A,A203)-COUNTIFS('MP내역(적극)'!$A:$A,A203,'MP내역(적극)'!$B:$B,"현금")-COUNTIFS('MP내역(적극)'!$A:$A,A203,'MP내역(적극)'!$B:$B,"예수금")-COUNTIFS('MP내역(적극)'!$A:$A,A203,'MP내역(적극)'!$B:$B,"예탁금")-COUNTIFS('MP내역(적극)'!$A:$A,A203,'MP내역(적극)'!$B:$B,"합계"))</f>
        <v/>
      </c>
      <c r="R203" s="20" t="str">
        <f>IF(A203="","",IF(COUNTIFS('MP내역(적극)'!A:A,A203,'MP내역(적극)'!G:G,"&gt;"&amp;$F$2,'MP내역(적극)'!D:D,"&lt;&gt;"&amp;$H$2,'MP내역(적극)'!D:D,"&lt;&gt;"&amp;$I$2,'MP내역(적극)'!B:B,"&lt;&gt;현금",'MP내역(적극)'!B:B,"&lt;&gt;합계")=0,"O","X"))</f>
        <v/>
      </c>
      <c r="S203" s="20" t="str">
        <f>IF(A203="","",IF(AND(ABS(I203-SUMIFS('MP내역(적극)'!G:G,'MP내역(적극)'!A:A,A203,'MP내역(적극)'!F:F,"Y"))&lt;0.001,ABS(H203-SUMIFS('MP내역(적극)'!G:G,'MP내역(적극)'!A:A,A203,'MP내역(적극)'!B:B,"&lt;&gt;합계"))&lt;0.001),"O","X"))</f>
        <v/>
      </c>
      <c r="T203" s="20" t="str">
        <f>IF(A203="","",IF(COUNTIFS('MP내역(적극)'!A:A,A203,'MP내역(적극)'!H:H,"X")=0,"O","X"))</f>
        <v/>
      </c>
      <c r="U203" s="19"/>
    </row>
    <row r="204" spans="13:21" x14ac:dyDescent="0.3">
      <c r="M204" s="19"/>
      <c r="N204" s="20" t="str">
        <f t="shared" si="4"/>
        <v/>
      </c>
      <c r="O204" s="20" t="str">
        <f t="shared" si="5"/>
        <v/>
      </c>
      <c r="P204" s="20" t="str">
        <f>IF(A204="","",IFERROR(IF(L204&gt;VLOOKUP(A204,#REF!,10,0),"O","X"),""))</f>
        <v/>
      </c>
      <c r="Q204" s="20" t="str">
        <f>IF(A204="","",COUNTIFS('MP내역(적극)'!$A:$A,A204)-COUNTIFS('MP내역(적극)'!$A:$A,A204,'MP내역(적극)'!$B:$B,"현금")-COUNTIFS('MP내역(적극)'!$A:$A,A204,'MP내역(적극)'!$B:$B,"예수금")-COUNTIFS('MP내역(적극)'!$A:$A,A204,'MP내역(적극)'!$B:$B,"예탁금")-COUNTIFS('MP내역(적극)'!$A:$A,A204,'MP내역(적극)'!$B:$B,"합계"))</f>
        <v/>
      </c>
      <c r="R204" s="20" t="str">
        <f>IF(A204="","",IF(COUNTIFS('MP내역(적극)'!A:A,A204,'MP내역(적극)'!G:G,"&gt;"&amp;$F$2,'MP내역(적극)'!D:D,"&lt;&gt;"&amp;$H$2,'MP내역(적극)'!D:D,"&lt;&gt;"&amp;$I$2,'MP내역(적극)'!B:B,"&lt;&gt;현금",'MP내역(적극)'!B:B,"&lt;&gt;합계")=0,"O","X"))</f>
        <v/>
      </c>
      <c r="S204" s="20" t="str">
        <f>IF(A204="","",IF(AND(ABS(I204-SUMIFS('MP내역(적극)'!G:G,'MP내역(적극)'!A:A,A204,'MP내역(적극)'!F:F,"Y"))&lt;0.001,ABS(H204-SUMIFS('MP내역(적극)'!G:G,'MP내역(적극)'!A:A,A204,'MP내역(적극)'!B:B,"&lt;&gt;합계"))&lt;0.001),"O","X"))</f>
        <v/>
      </c>
      <c r="T204" s="20" t="str">
        <f>IF(A204="","",IF(COUNTIFS('MP내역(적극)'!A:A,A204,'MP내역(적극)'!H:H,"X")=0,"O","X"))</f>
        <v/>
      </c>
      <c r="U204" s="19"/>
    </row>
    <row r="205" spans="13:21" x14ac:dyDescent="0.3">
      <c r="M205" s="19"/>
      <c r="N205" s="20" t="str">
        <f t="shared" si="4"/>
        <v/>
      </c>
      <c r="O205" s="20" t="str">
        <f t="shared" si="5"/>
        <v/>
      </c>
      <c r="P205" s="20" t="str">
        <f>IF(A205="","",IFERROR(IF(L205&gt;VLOOKUP(A205,#REF!,10,0),"O","X"),""))</f>
        <v/>
      </c>
      <c r="Q205" s="20" t="str">
        <f>IF(A205="","",COUNTIFS('MP내역(적극)'!$A:$A,A205)-COUNTIFS('MP내역(적극)'!$A:$A,A205,'MP내역(적극)'!$B:$B,"현금")-COUNTIFS('MP내역(적극)'!$A:$A,A205,'MP내역(적극)'!$B:$B,"예수금")-COUNTIFS('MP내역(적극)'!$A:$A,A205,'MP내역(적극)'!$B:$B,"예탁금")-COUNTIFS('MP내역(적극)'!$A:$A,A205,'MP내역(적극)'!$B:$B,"합계"))</f>
        <v/>
      </c>
      <c r="R205" s="20" t="str">
        <f>IF(A205="","",IF(COUNTIFS('MP내역(적극)'!A:A,A205,'MP내역(적극)'!G:G,"&gt;"&amp;$F$2,'MP내역(적극)'!D:D,"&lt;&gt;"&amp;$H$2,'MP내역(적극)'!D:D,"&lt;&gt;"&amp;$I$2,'MP내역(적극)'!B:B,"&lt;&gt;현금",'MP내역(적극)'!B:B,"&lt;&gt;합계")=0,"O","X"))</f>
        <v/>
      </c>
      <c r="S205" s="20" t="str">
        <f>IF(A205="","",IF(AND(ABS(I205-SUMIFS('MP내역(적극)'!G:G,'MP내역(적극)'!A:A,A205,'MP내역(적극)'!F:F,"Y"))&lt;0.001,ABS(H205-SUMIFS('MP내역(적극)'!G:G,'MP내역(적극)'!A:A,A205,'MP내역(적극)'!B:B,"&lt;&gt;합계"))&lt;0.001),"O","X"))</f>
        <v/>
      </c>
      <c r="T205" s="20" t="str">
        <f>IF(A205="","",IF(COUNTIFS('MP내역(적극)'!A:A,A205,'MP내역(적극)'!H:H,"X")=0,"O","X"))</f>
        <v/>
      </c>
      <c r="U205" s="19"/>
    </row>
    <row r="206" spans="13:21" x14ac:dyDescent="0.3">
      <c r="M206" s="19"/>
      <c r="N206" s="20" t="str">
        <f t="shared" si="4"/>
        <v/>
      </c>
      <c r="O206" s="20" t="str">
        <f t="shared" si="5"/>
        <v/>
      </c>
      <c r="P206" s="20" t="str">
        <f>IF(A206="","",IFERROR(IF(L206&gt;VLOOKUP(A206,#REF!,10,0),"O","X"),""))</f>
        <v/>
      </c>
      <c r="Q206" s="20" t="str">
        <f>IF(A206="","",COUNTIFS('MP내역(적극)'!$A:$A,A206)-COUNTIFS('MP내역(적극)'!$A:$A,A206,'MP내역(적극)'!$B:$B,"현금")-COUNTIFS('MP내역(적극)'!$A:$A,A206,'MP내역(적극)'!$B:$B,"예수금")-COUNTIFS('MP내역(적극)'!$A:$A,A206,'MP내역(적극)'!$B:$B,"예탁금")-COUNTIFS('MP내역(적극)'!$A:$A,A206,'MP내역(적극)'!$B:$B,"합계"))</f>
        <v/>
      </c>
      <c r="R206" s="20" t="str">
        <f>IF(A206="","",IF(COUNTIFS('MP내역(적극)'!A:A,A206,'MP내역(적극)'!G:G,"&gt;"&amp;$F$2,'MP내역(적극)'!D:D,"&lt;&gt;"&amp;$H$2,'MP내역(적극)'!D:D,"&lt;&gt;"&amp;$I$2,'MP내역(적극)'!B:B,"&lt;&gt;현금",'MP내역(적극)'!B:B,"&lt;&gt;합계")=0,"O","X"))</f>
        <v/>
      </c>
      <c r="S206" s="20" t="str">
        <f>IF(A206="","",IF(AND(ABS(I206-SUMIFS('MP내역(적극)'!G:G,'MP내역(적극)'!A:A,A206,'MP내역(적극)'!F:F,"Y"))&lt;0.001,ABS(H206-SUMIFS('MP내역(적극)'!G:G,'MP내역(적극)'!A:A,A206,'MP내역(적극)'!B:B,"&lt;&gt;합계"))&lt;0.001),"O","X"))</f>
        <v/>
      </c>
      <c r="T206" s="20" t="str">
        <f>IF(A206="","",IF(COUNTIFS('MP내역(적극)'!A:A,A206,'MP내역(적극)'!H:H,"X")=0,"O","X"))</f>
        <v/>
      </c>
      <c r="U206" s="19"/>
    </row>
    <row r="207" spans="13:21" x14ac:dyDescent="0.3">
      <c r="M207" s="19"/>
      <c r="N207" s="20" t="str">
        <f t="shared" si="4"/>
        <v/>
      </c>
      <c r="O207" s="20" t="str">
        <f t="shared" si="5"/>
        <v/>
      </c>
      <c r="P207" s="20" t="str">
        <f>IF(A207="","",IFERROR(IF(L207&gt;VLOOKUP(A207,#REF!,10,0),"O","X"),""))</f>
        <v/>
      </c>
      <c r="Q207" s="20" t="str">
        <f>IF(A207="","",COUNTIFS('MP내역(적극)'!$A:$A,A207)-COUNTIFS('MP내역(적극)'!$A:$A,A207,'MP내역(적극)'!$B:$B,"현금")-COUNTIFS('MP내역(적극)'!$A:$A,A207,'MP내역(적극)'!$B:$B,"예수금")-COUNTIFS('MP내역(적극)'!$A:$A,A207,'MP내역(적극)'!$B:$B,"예탁금")-COUNTIFS('MP내역(적극)'!$A:$A,A207,'MP내역(적극)'!$B:$B,"합계"))</f>
        <v/>
      </c>
      <c r="R207" s="20" t="str">
        <f>IF(A207="","",IF(COUNTIFS('MP내역(적극)'!A:A,A207,'MP내역(적극)'!G:G,"&gt;"&amp;$F$2,'MP내역(적극)'!D:D,"&lt;&gt;"&amp;$H$2,'MP내역(적극)'!D:D,"&lt;&gt;"&amp;$I$2,'MP내역(적극)'!B:B,"&lt;&gt;현금",'MP내역(적극)'!B:B,"&lt;&gt;합계")=0,"O","X"))</f>
        <v/>
      </c>
      <c r="S207" s="20" t="str">
        <f>IF(A207="","",IF(AND(ABS(I207-SUMIFS('MP내역(적극)'!G:G,'MP내역(적극)'!A:A,A207,'MP내역(적극)'!F:F,"Y"))&lt;0.001,ABS(H207-SUMIFS('MP내역(적극)'!G:G,'MP내역(적극)'!A:A,A207,'MP내역(적극)'!B:B,"&lt;&gt;합계"))&lt;0.001),"O","X"))</f>
        <v/>
      </c>
      <c r="T207" s="20" t="str">
        <f>IF(A207="","",IF(COUNTIFS('MP내역(적극)'!A:A,A207,'MP내역(적극)'!H:H,"X")=0,"O","X"))</f>
        <v/>
      </c>
      <c r="U207" s="19"/>
    </row>
    <row r="208" spans="13:21" x14ac:dyDescent="0.3">
      <c r="M208" s="19"/>
      <c r="N208" s="20" t="str">
        <f t="shared" si="4"/>
        <v/>
      </c>
      <c r="O208" s="20" t="str">
        <f t="shared" si="5"/>
        <v/>
      </c>
      <c r="P208" s="20" t="str">
        <f>IF(A208="","",IFERROR(IF(L208&gt;VLOOKUP(A208,#REF!,10,0),"O","X"),""))</f>
        <v/>
      </c>
      <c r="Q208" s="20" t="str">
        <f>IF(A208="","",COUNTIFS('MP내역(적극)'!$A:$A,A208)-COUNTIFS('MP내역(적극)'!$A:$A,A208,'MP내역(적극)'!$B:$B,"현금")-COUNTIFS('MP내역(적극)'!$A:$A,A208,'MP내역(적극)'!$B:$B,"예수금")-COUNTIFS('MP내역(적극)'!$A:$A,A208,'MP내역(적극)'!$B:$B,"예탁금")-COUNTIFS('MP내역(적극)'!$A:$A,A208,'MP내역(적극)'!$B:$B,"합계"))</f>
        <v/>
      </c>
      <c r="R208" s="20" t="str">
        <f>IF(A208="","",IF(COUNTIFS('MP내역(적극)'!A:A,A208,'MP내역(적극)'!G:G,"&gt;"&amp;$F$2,'MP내역(적극)'!D:D,"&lt;&gt;"&amp;$H$2,'MP내역(적극)'!D:D,"&lt;&gt;"&amp;$I$2,'MP내역(적극)'!B:B,"&lt;&gt;현금",'MP내역(적극)'!B:B,"&lt;&gt;합계")=0,"O","X"))</f>
        <v/>
      </c>
      <c r="S208" s="20" t="str">
        <f>IF(A208="","",IF(AND(ABS(I208-SUMIFS('MP내역(적극)'!G:G,'MP내역(적극)'!A:A,A208,'MP내역(적극)'!F:F,"Y"))&lt;0.001,ABS(H208-SUMIFS('MP내역(적극)'!G:G,'MP내역(적극)'!A:A,A208,'MP내역(적극)'!B:B,"&lt;&gt;합계"))&lt;0.001),"O","X"))</f>
        <v/>
      </c>
      <c r="T208" s="20" t="str">
        <f>IF(A208="","",IF(COUNTIFS('MP내역(적극)'!A:A,A208,'MP내역(적극)'!H:H,"X")=0,"O","X"))</f>
        <v/>
      </c>
      <c r="U208" s="19"/>
    </row>
    <row r="209" spans="13:21" x14ac:dyDescent="0.3">
      <c r="M209" s="19"/>
      <c r="N209" s="20" t="str">
        <f t="shared" si="4"/>
        <v/>
      </c>
      <c r="O209" s="20" t="str">
        <f t="shared" si="5"/>
        <v/>
      </c>
      <c r="P209" s="20" t="str">
        <f>IF(A209="","",IFERROR(IF(L209&gt;VLOOKUP(A209,#REF!,10,0),"O","X"),""))</f>
        <v/>
      </c>
      <c r="Q209" s="20" t="str">
        <f>IF(A209="","",COUNTIFS('MP내역(적극)'!$A:$A,A209)-COUNTIFS('MP내역(적극)'!$A:$A,A209,'MP내역(적극)'!$B:$B,"현금")-COUNTIFS('MP내역(적극)'!$A:$A,A209,'MP내역(적극)'!$B:$B,"예수금")-COUNTIFS('MP내역(적극)'!$A:$A,A209,'MP내역(적극)'!$B:$B,"예탁금")-COUNTIFS('MP내역(적극)'!$A:$A,A209,'MP내역(적극)'!$B:$B,"합계"))</f>
        <v/>
      </c>
      <c r="R209" s="20" t="str">
        <f>IF(A209="","",IF(COUNTIFS('MP내역(적극)'!A:A,A209,'MP내역(적극)'!G:G,"&gt;"&amp;$F$2,'MP내역(적극)'!D:D,"&lt;&gt;"&amp;$H$2,'MP내역(적극)'!D:D,"&lt;&gt;"&amp;$I$2,'MP내역(적극)'!B:B,"&lt;&gt;현금",'MP내역(적극)'!B:B,"&lt;&gt;합계")=0,"O","X"))</f>
        <v/>
      </c>
      <c r="S209" s="20" t="str">
        <f>IF(A209="","",IF(AND(ABS(I209-SUMIFS('MP내역(적극)'!G:G,'MP내역(적극)'!A:A,A209,'MP내역(적극)'!F:F,"Y"))&lt;0.001,ABS(H209-SUMIFS('MP내역(적극)'!G:G,'MP내역(적극)'!A:A,A209,'MP내역(적극)'!B:B,"&lt;&gt;합계"))&lt;0.001),"O","X"))</f>
        <v/>
      </c>
      <c r="T209" s="20" t="str">
        <f>IF(A209="","",IF(COUNTIFS('MP내역(적극)'!A:A,A209,'MP내역(적극)'!H:H,"X")=0,"O","X"))</f>
        <v/>
      </c>
      <c r="U209" s="19"/>
    </row>
    <row r="210" spans="13:21" x14ac:dyDescent="0.3">
      <c r="M210" s="19"/>
      <c r="N210" s="20" t="str">
        <f t="shared" si="4"/>
        <v/>
      </c>
      <c r="O210" s="20" t="str">
        <f t="shared" si="5"/>
        <v/>
      </c>
      <c r="P210" s="20" t="str">
        <f>IF(A210="","",IFERROR(IF(L210&gt;VLOOKUP(A210,#REF!,10,0),"O","X"),""))</f>
        <v/>
      </c>
      <c r="Q210" s="20" t="str">
        <f>IF(A210="","",COUNTIFS('MP내역(적극)'!$A:$A,A210)-COUNTIFS('MP내역(적극)'!$A:$A,A210,'MP내역(적극)'!$B:$B,"현금")-COUNTIFS('MP내역(적극)'!$A:$A,A210,'MP내역(적극)'!$B:$B,"예수금")-COUNTIFS('MP내역(적극)'!$A:$A,A210,'MP내역(적극)'!$B:$B,"예탁금")-COUNTIFS('MP내역(적극)'!$A:$A,A210,'MP내역(적극)'!$B:$B,"합계"))</f>
        <v/>
      </c>
      <c r="R210" s="20" t="str">
        <f>IF(A210="","",IF(COUNTIFS('MP내역(적극)'!A:A,A210,'MP내역(적극)'!G:G,"&gt;"&amp;$F$2,'MP내역(적극)'!D:D,"&lt;&gt;"&amp;$H$2,'MP내역(적극)'!D:D,"&lt;&gt;"&amp;$I$2,'MP내역(적극)'!B:B,"&lt;&gt;현금",'MP내역(적극)'!B:B,"&lt;&gt;합계")=0,"O","X"))</f>
        <v/>
      </c>
      <c r="S210" s="20" t="str">
        <f>IF(A210="","",IF(AND(ABS(I210-SUMIFS('MP내역(적극)'!G:G,'MP내역(적극)'!A:A,A210,'MP내역(적극)'!F:F,"Y"))&lt;0.001,ABS(H210-SUMIFS('MP내역(적극)'!G:G,'MP내역(적극)'!A:A,A210,'MP내역(적극)'!B:B,"&lt;&gt;합계"))&lt;0.001),"O","X"))</f>
        <v/>
      </c>
      <c r="T210" s="20" t="str">
        <f>IF(A210="","",IF(COUNTIFS('MP내역(적극)'!A:A,A210,'MP내역(적극)'!H:H,"X")=0,"O","X"))</f>
        <v/>
      </c>
      <c r="U210" s="19"/>
    </row>
    <row r="211" spans="13:21" x14ac:dyDescent="0.3">
      <c r="M211" s="19"/>
      <c r="N211" s="20" t="str">
        <f t="shared" ref="N211:N274" si="6">IF(I211="","",IF($C$2&gt;=I211,"O","X"))</f>
        <v/>
      </c>
      <c r="O211" s="20" t="str">
        <f t="shared" ref="O211:O274" si="7">IF(L211="","",IF(AND($D$2&lt;=L211,L211&lt;=$E$2),"O","X"))</f>
        <v/>
      </c>
      <c r="P211" s="20" t="str">
        <f>IF(A211="","",IFERROR(IF(L211&gt;VLOOKUP(A211,#REF!,10,0),"O","X"),""))</f>
        <v/>
      </c>
      <c r="Q211" s="20" t="str">
        <f>IF(A211="","",COUNTIFS('MP내역(적극)'!$A:$A,A211)-COUNTIFS('MP내역(적극)'!$A:$A,A211,'MP내역(적극)'!$B:$B,"현금")-COUNTIFS('MP내역(적극)'!$A:$A,A211,'MP내역(적극)'!$B:$B,"예수금")-COUNTIFS('MP내역(적극)'!$A:$A,A211,'MP내역(적극)'!$B:$B,"예탁금")-COUNTIFS('MP내역(적극)'!$A:$A,A211,'MP내역(적극)'!$B:$B,"합계"))</f>
        <v/>
      </c>
      <c r="R211" s="20" t="str">
        <f>IF(A211="","",IF(COUNTIFS('MP내역(적극)'!A:A,A211,'MP내역(적극)'!G:G,"&gt;"&amp;$F$2,'MP내역(적극)'!D:D,"&lt;&gt;"&amp;$H$2,'MP내역(적극)'!D:D,"&lt;&gt;"&amp;$I$2,'MP내역(적극)'!B:B,"&lt;&gt;현금",'MP내역(적극)'!B:B,"&lt;&gt;합계")=0,"O","X"))</f>
        <v/>
      </c>
      <c r="S211" s="20" t="str">
        <f>IF(A211="","",IF(AND(ABS(I211-SUMIFS('MP내역(적극)'!G:G,'MP내역(적극)'!A:A,A211,'MP내역(적극)'!F:F,"Y"))&lt;0.001,ABS(H211-SUMIFS('MP내역(적극)'!G:G,'MP내역(적극)'!A:A,A211,'MP내역(적극)'!B:B,"&lt;&gt;합계"))&lt;0.001),"O","X"))</f>
        <v/>
      </c>
      <c r="T211" s="20" t="str">
        <f>IF(A211="","",IF(COUNTIFS('MP내역(적극)'!A:A,A211,'MP내역(적극)'!H:H,"X")=0,"O","X"))</f>
        <v/>
      </c>
      <c r="U211" s="19"/>
    </row>
    <row r="212" spans="13:21" x14ac:dyDescent="0.3">
      <c r="M212" s="19"/>
      <c r="N212" s="20" t="str">
        <f t="shared" si="6"/>
        <v/>
      </c>
      <c r="O212" s="20" t="str">
        <f t="shared" si="7"/>
        <v/>
      </c>
      <c r="P212" s="20" t="str">
        <f>IF(A212="","",IFERROR(IF(L212&gt;VLOOKUP(A212,#REF!,10,0),"O","X"),""))</f>
        <v/>
      </c>
      <c r="Q212" s="20" t="str">
        <f>IF(A212="","",COUNTIFS('MP내역(적극)'!$A:$A,A212)-COUNTIFS('MP내역(적극)'!$A:$A,A212,'MP내역(적극)'!$B:$B,"현금")-COUNTIFS('MP내역(적극)'!$A:$A,A212,'MP내역(적극)'!$B:$B,"예수금")-COUNTIFS('MP내역(적극)'!$A:$A,A212,'MP내역(적극)'!$B:$B,"예탁금")-COUNTIFS('MP내역(적극)'!$A:$A,A212,'MP내역(적극)'!$B:$B,"합계"))</f>
        <v/>
      </c>
      <c r="R212" s="20" t="str">
        <f>IF(A212="","",IF(COUNTIFS('MP내역(적극)'!A:A,A212,'MP내역(적극)'!G:G,"&gt;"&amp;$F$2,'MP내역(적극)'!D:D,"&lt;&gt;"&amp;$H$2,'MP내역(적극)'!D:D,"&lt;&gt;"&amp;$I$2,'MP내역(적극)'!B:B,"&lt;&gt;현금",'MP내역(적극)'!B:B,"&lt;&gt;합계")=0,"O","X"))</f>
        <v/>
      </c>
      <c r="S212" s="20" t="str">
        <f>IF(A212="","",IF(AND(ABS(I212-SUMIFS('MP내역(적극)'!G:G,'MP내역(적극)'!A:A,A212,'MP내역(적극)'!F:F,"Y"))&lt;0.001,ABS(H212-SUMIFS('MP내역(적극)'!G:G,'MP내역(적극)'!A:A,A212,'MP내역(적극)'!B:B,"&lt;&gt;합계"))&lt;0.001),"O","X"))</f>
        <v/>
      </c>
      <c r="T212" s="20" t="str">
        <f>IF(A212="","",IF(COUNTIFS('MP내역(적극)'!A:A,A212,'MP내역(적극)'!H:H,"X")=0,"O","X"))</f>
        <v/>
      </c>
      <c r="U212" s="19"/>
    </row>
    <row r="213" spans="13:21" x14ac:dyDescent="0.3">
      <c r="M213" s="19"/>
      <c r="N213" s="20" t="str">
        <f t="shared" si="6"/>
        <v/>
      </c>
      <c r="O213" s="20" t="str">
        <f t="shared" si="7"/>
        <v/>
      </c>
      <c r="P213" s="20" t="str">
        <f>IF(A213="","",IFERROR(IF(L213&gt;VLOOKUP(A213,#REF!,10,0),"O","X"),""))</f>
        <v/>
      </c>
      <c r="Q213" s="20" t="str">
        <f>IF(A213="","",COUNTIFS('MP내역(적극)'!$A:$A,A213)-COUNTIFS('MP내역(적극)'!$A:$A,A213,'MP내역(적극)'!$B:$B,"현금")-COUNTIFS('MP내역(적극)'!$A:$A,A213,'MP내역(적극)'!$B:$B,"예수금")-COUNTIFS('MP내역(적극)'!$A:$A,A213,'MP내역(적극)'!$B:$B,"예탁금")-COUNTIFS('MP내역(적극)'!$A:$A,A213,'MP내역(적극)'!$B:$B,"합계"))</f>
        <v/>
      </c>
      <c r="R213" s="20" t="str">
        <f>IF(A213="","",IF(COUNTIFS('MP내역(적극)'!A:A,A213,'MP내역(적극)'!G:G,"&gt;"&amp;$F$2,'MP내역(적극)'!D:D,"&lt;&gt;"&amp;$H$2,'MP내역(적극)'!D:D,"&lt;&gt;"&amp;$I$2,'MP내역(적극)'!B:B,"&lt;&gt;현금",'MP내역(적극)'!B:B,"&lt;&gt;합계")=0,"O","X"))</f>
        <v/>
      </c>
      <c r="S213" s="20" t="str">
        <f>IF(A213="","",IF(AND(ABS(I213-SUMIFS('MP내역(적극)'!G:G,'MP내역(적극)'!A:A,A213,'MP내역(적극)'!F:F,"Y"))&lt;0.001,ABS(H213-SUMIFS('MP내역(적극)'!G:G,'MP내역(적극)'!A:A,A213,'MP내역(적극)'!B:B,"&lt;&gt;합계"))&lt;0.001),"O","X"))</f>
        <v/>
      </c>
      <c r="T213" s="20" t="str">
        <f>IF(A213="","",IF(COUNTIFS('MP내역(적극)'!A:A,A213,'MP내역(적극)'!H:H,"X")=0,"O","X"))</f>
        <v/>
      </c>
      <c r="U213" s="19"/>
    </row>
    <row r="214" spans="13:21" x14ac:dyDescent="0.3">
      <c r="M214" s="19"/>
      <c r="N214" s="20" t="str">
        <f t="shared" si="6"/>
        <v/>
      </c>
      <c r="O214" s="20" t="str">
        <f t="shared" si="7"/>
        <v/>
      </c>
      <c r="P214" s="20" t="str">
        <f>IF(A214="","",IFERROR(IF(L214&gt;VLOOKUP(A214,#REF!,10,0),"O","X"),""))</f>
        <v/>
      </c>
      <c r="Q214" s="20" t="str">
        <f>IF(A214="","",COUNTIFS('MP내역(적극)'!$A:$A,A214)-COUNTIFS('MP내역(적극)'!$A:$A,A214,'MP내역(적극)'!$B:$B,"현금")-COUNTIFS('MP내역(적극)'!$A:$A,A214,'MP내역(적극)'!$B:$B,"예수금")-COUNTIFS('MP내역(적극)'!$A:$A,A214,'MP내역(적극)'!$B:$B,"예탁금")-COUNTIFS('MP내역(적극)'!$A:$A,A214,'MP내역(적극)'!$B:$B,"합계"))</f>
        <v/>
      </c>
      <c r="R214" s="20" t="str">
        <f>IF(A214="","",IF(COUNTIFS('MP내역(적극)'!A:A,A214,'MP내역(적극)'!G:G,"&gt;"&amp;$F$2,'MP내역(적극)'!D:D,"&lt;&gt;"&amp;$H$2,'MP내역(적극)'!D:D,"&lt;&gt;"&amp;$I$2,'MP내역(적극)'!B:B,"&lt;&gt;현금",'MP내역(적극)'!B:B,"&lt;&gt;합계")=0,"O","X"))</f>
        <v/>
      </c>
      <c r="S214" s="20" t="str">
        <f>IF(A214="","",IF(AND(ABS(I214-SUMIFS('MP내역(적극)'!G:G,'MP내역(적극)'!A:A,A214,'MP내역(적극)'!F:F,"Y"))&lt;0.001,ABS(H214-SUMIFS('MP내역(적극)'!G:G,'MP내역(적극)'!A:A,A214,'MP내역(적극)'!B:B,"&lt;&gt;합계"))&lt;0.001),"O","X"))</f>
        <v/>
      </c>
      <c r="T214" s="20" t="str">
        <f>IF(A214="","",IF(COUNTIFS('MP내역(적극)'!A:A,A214,'MP내역(적극)'!H:H,"X")=0,"O","X"))</f>
        <v/>
      </c>
      <c r="U214" s="19"/>
    </row>
    <row r="215" spans="13:21" x14ac:dyDescent="0.3">
      <c r="M215" s="19"/>
      <c r="N215" s="20" t="str">
        <f t="shared" si="6"/>
        <v/>
      </c>
      <c r="O215" s="20" t="str">
        <f t="shared" si="7"/>
        <v/>
      </c>
      <c r="P215" s="20" t="str">
        <f>IF(A215="","",IFERROR(IF(L215&gt;VLOOKUP(A215,#REF!,10,0),"O","X"),""))</f>
        <v/>
      </c>
      <c r="Q215" s="20" t="str">
        <f>IF(A215="","",COUNTIFS('MP내역(적극)'!$A:$A,A215)-COUNTIFS('MP내역(적극)'!$A:$A,A215,'MP내역(적극)'!$B:$B,"현금")-COUNTIFS('MP내역(적극)'!$A:$A,A215,'MP내역(적극)'!$B:$B,"예수금")-COUNTIFS('MP내역(적극)'!$A:$A,A215,'MP내역(적극)'!$B:$B,"예탁금")-COUNTIFS('MP내역(적극)'!$A:$A,A215,'MP내역(적극)'!$B:$B,"합계"))</f>
        <v/>
      </c>
      <c r="R215" s="20" t="str">
        <f>IF(A215="","",IF(COUNTIFS('MP내역(적극)'!A:A,A215,'MP내역(적극)'!G:G,"&gt;"&amp;$F$2,'MP내역(적극)'!D:D,"&lt;&gt;"&amp;$H$2,'MP내역(적극)'!D:D,"&lt;&gt;"&amp;$I$2,'MP내역(적극)'!B:B,"&lt;&gt;현금",'MP내역(적극)'!B:B,"&lt;&gt;합계")=0,"O","X"))</f>
        <v/>
      </c>
      <c r="S215" s="20" t="str">
        <f>IF(A215="","",IF(AND(ABS(I215-SUMIFS('MP내역(적극)'!G:G,'MP내역(적극)'!A:A,A215,'MP내역(적극)'!F:F,"Y"))&lt;0.001,ABS(H215-SUMIFS('MP내역(적극)'!G:G,'MP내역(적극)'!A:A,A215,'MP내역(적극)'!B:B,"&lt;&gt;합계"))&lt;0.001),"O","X"))</f>
        <v/>
      </c>
      <c r="T215" s="20" t="str">
        <f>IF(A215="","",IF(COUNTIFS('MP내역(적극)'!A:A,A215,'MP내역(적극)'!H:H,"X")=0,"O","X"))</f>
        <v/>
      </c>
      <c r="U215" s="19"/>
    </row>
    <row r="216" spans="13:21" x14ac:dyDescent="0.3">
      <c r="M216" s="19"/>
      <c r="N216" s="20" t="str">
        <f t="shared" si="6"/>
        <v/>
      </c>
      <c r="O216" s="20" t="str">
        <f t="shared" si="7"/>
        <v/>
      </c>
      <c r="P216" s="20" t="str">
        <f>IF(A216="","",IFERROR(IF(L216&gt;VLOOKUP(A216,#REF!,10,0),"O","X"),""))</f>
        <v/>
      </c>
      <c r="Q216" s="20" t="str">
        <f>IF(A216="","",COUNTIFS('MP내역(적극)'!$A:$A,A216)-COUNTIFS('MP내역(적극)'!$A:$A,A216,'MP내역(적극)'!$B:$B,"현금")-COUNTIFS('MP내역(적극)'!$A:$A,A216,'MP내역(적극)'!$B:$B,"예수금")-COUNTIFS('MP내역(적극)'!$A:$A,A216,'MP내역(적극)'!$B:$B,"예탁금")-COUNTIFS('MP내역(적극)'!$A:$A,A216,'MP내역(적극)'!$B:$B,"합계"))</f>
        <v/>
      </c>
      <c r="R216" s="20" t="str">
        <f>IF(A216="","",IF(COUNTIFS('MP내역(적극)'!A:A,A216,'MP내역(적극)'!G:G,"&gt;"&amp;$F$2,'MP내역(적극)'!D:D,"&lt;&gt;"&amp;$H$2,'MP내역(적극)'!D:D,"&lt;&gt;"&amp;$I$2,'MP내역(적극)'!B:B,"&lt;&gt;현금",'MP내역(적극)'!B:B,"&lt;&gt;합계")=0,"O","X"))</f>
        <v/>
      </c>
      <c r="S216" s="20" t="str">
        <f>IF(A216="","",IF(AND(ABS(I216-SUMIFS('MP내역(적극)'!G:G,'MP내역(적극)'!A:A,A216,'MP내역(적극)'!F:F,"Y"))&lt;0.001,ABS(H216-SUMIFS('MP내역(적극)'!G:G,'MP내역(적극)'!A:A,A216,'MP내역(적극)'!B:B,"&lt;&gt;합계"))&lt;0.001),"O","X"))</f>
        <v/>
      </c>
      <c r="T216" s="20" t="str">
        <f>IF(A216="","",IF(COUNTIFS('MP내역(적극)'!A:A,A216,'MP내역(적극)'!H:H,"X")=0,"O","X"))</f>
        <v/>
      </c>
      <c r="U216" s="19"/>
    </row>
    <row r="217" spans="13:21" x14ac:dyDescent="0.3">
      <c r="M217" s="19"/>
      <c r="N217" s="20" t="str">
        <f t="shared" si="6"/>
        <v/>
      </c>
      <c r="O217" s="20" t="str">
        <f t="shared" si="7"/>
        <v/>
      </c>
      <c r="P217" s="20" t="str">
        <f>IF(A217="","",IFERROR(IF(L217&gt;VLOOKUP(A217,#REF!,10,0),"O","X"),""))</f>
        <v/>
      </c>
      <c r="Q217" s="20" t="str">
        <f>IF(A217="","",COUNTIFS('MP내역(적극)'!$A:$A,A217)-COUNTIFS('MP내역(적극)'!$A:$A,A217,'MP내역(적극)'!$B:$B,"현금")-COUNTIFS('MP내역(적극)'!$A:$A,A217,'MP내역(적극)'!$B:$B,"예수금")-COUNTIFS('MP내역(적극)'!$A:$A,A217,'MP내역(적극)'!$B:$B,"예탁금")-COUNTIFS('MP내역(적극)'!$A:$A,A217,'MP내역(적극)'!$B:$B,"합계"))</f>
        <v/>
      </c>
      <c r="R217" s="20" t="str">
        <f>IF(A217="","",IF(COUNTIFS('MP내역(적극)'!A:A,A217,'MP내역(적극)'!G:G,"&gt;"&amp;$F$2,'MP내역(적극)'!D:D,"&lt;&gt;"&amp;$H$2,'MP내역(적극)'!D:D,"&lt;&gt;"&amp;$I$2,'MP내역(적극)'!B:B,"&lt;&gt;현금",'MP내역(적극)'!B:B,"&lt;&gt;합계")=0,"O","X"))</f>
        <v/>
      </c>
      <c r="S217" s="20" t="str">
        <f>IF(A217="","",IF(AND(ABS(I217-SUMIFS('MP내역(적극)'!G:G,'MP내역(적극)'!A:A,A217,'MP내역(적극)'!F:F,"Y"))&lt;0.001,ABS(H217-SUMIFS('MP내역(적극)'!G:G,'MP내역(적극)'!A:A,A217,'MP내역(적극)'!B:B,"&lt;&gt;합계"))&lt;0.001),"O","X"))</f>
        <v/>
      </c>
      <c r="T217" s="20" t="str">
        <f>IF(A217="","",IF(COUNTIFS('MP내역(적극)'!A:A,A217,'MP내역(적극)'!H:H,"X")=0,"O","X"))</f>
        <v/>
      </c>
      <c r="U217" s="19"/>
    </row>
    <row r="218" spans="13:21" x14ac:dyDescent="0.3">
      <c r="M218" s="19"/>
      <c r="N218" s="20" t="str">
        <f t="shared" si="6"/>
        <v/>
      </c>
      <c r="O218" s="20" t="str">
        <f t="shared" si="7"/>
        <v/>
      </c>
      <c r="P218" s="20" t="str">
        <f>IF(A218="","",IFERROR(IF(L218&gt;VLOOKUP(A218,#REF!,10,0),"O","X"),""))</f>
        <v/>
      </c>
      <c r="Q218" s="20" t="str">
        <f>IF(A218="","",COUNTIFS('MP내역(적극)'!$A:$A,A218)-COUNTIFS('MP내역(적극)'!$A:$A,A218,'MP내역(적극)'!$B:$B,"현금")-COUNTIFS('MP내역(적극)'!$A:$A,A218,'MP내역(적극)'!$B:$B,"예수금")-COUNTIFS('MP내역(적극)'!$A:$A,A218,'MP내역(적극)'!$B:$B,"예탁금")-COUNTIFS('MP내역(적극)'!$A:$A,A218,'MP내역(적극)'!$B:$B,"합계"))</f>
        <v/>
      </c>
      <c r="R218" s="20" t="str">
        <f>IF(A218="","",IF(COUNTIFS('MP내역(적극)'!A:A,A218,'MP내역(적극)'!G:G,"&gt;"&amp;$F$2,'MP내역(적극)'!D:D,"&lt;&gt;"&amp;$H$2,'MP내역(적극)'!D:D,"&lt;&gt;"&amp;$I$2,'MP내역(적극)'!B:B,"&lt;&gt;현금",'MP내역(적극)'!B:B,"&lt;&gt;합계")=0,"O","X"))</f>
        <v/>
      </c>
      <c r="S218" s="20" t="str">
        <f>IF(A218="","",IF(AND(ABS(I218-SUMIFS('MP내역(적극)'!G:G,'MP내역(적극)'!A:A,A218,'MP내역(적극)'!F:F,"Y"))&lt;0.001,ABS(H218-SUMIFS('MP내역(적극)'!G:G,'MP내역(적극)'!A:A,A218,'MP내역(적극)'!B:B,"&lt;&gt;합계"))&lt;0.001),"O","X"))</f>
        <v/>
      </c>
      <c r="T218" s="20" t="str">
        <f>IF(A218="","",IF(COUNTIFS('MP내역(적극)'!A:A,A218,'MP내역(적극)'!H:H,"X")=0,"O","X"))</f>
        <v/>
      </c>
      <c r="U218" s="19"/>
    </row>
    <row r="219" spans="13:21" x14ac:dyDescent="0.3">
      <c r="M219" s="19"/>
      <c r="N219" s="20" t="str">
        <f t="shared" si="6"/>
        <v/>
      </c>
      <c r="O219" s="20" t="str">
        <f t="shared" si="7"/>
        <v/>
      </c>
      <c r="P219" s="20" t="str">
        <f>IF(A219="","",IFERROR(IF(L219&gt;VLOOKUP(A219,#REF!,10,0),"O","X"),""))</f>
        <v/>
      </c>
      <c r="Q219" s="20" t="str">
        <f>IF(A219="","",COUNTIFS('MP내역(적극)'!$A:$A,A219)-COUNTIFS('MP내역(적극)'!$A:$A,A219,'MP내역(적극)'!$B:$B,"현금")-COUNTIFS('MP내역(적극)'!$A:$A,A219,'MP내역(적극)'!$B:$B,"예수금")-COUNTIFS('MP내역(적극)'!$A:$A,A219,'MP내역(적극)'!$B:$B,"예탁금")-COUNTIFS('MP내역(적극)'!$A:$A,A219,'MP내역(적극)'!$B:$B,"합계"))</f>
        <v/>
      </c>
      <c r="R219" s="20" t="str">
        <f>IF(A219="","",IF(COUNTIFS('MP내역(적극)'!A:A,A219,'MP내역(적극)'!G:G,"&gt;"&amp;$F$2,'MP내역(적극)'!D:D,"&lt;&gt;"&amp;$H$2,'MP내역(적극)'!D:D,"&lt;&gt;"&amp;$I$2,'MP내역(적극)'!B:B,"&lt;&gt;현금",'MP내역(적극)'!B:B,"&lt;&gt;합계")=0,"O","X"))</f>
        <v/>
      </c>
      <c r="S219" s="20" t="str">
        <f>IF(A219="","",IF(AND(ABS(I219-SUMIFS('MP내역(적극)'!G:G,'MP내역(적극)'!A:A,A219,'MP내역(적극)'!F:F,"Y"))&lt;0.001,ABS(H219-SUMIFS('MP내역(적극)'!G:G,'MP내역(적극)'!A:A,A219,'MP내역(적극)'!B:B,"&lt;&gt;합계"))&lt;0.001),"O","X"))</f>
        <v/>
      </c>
      <c r="T219" s="20" t="str">
        <f>IF(A219="","",IF(COUNTIFS('MP내역(적극)'!A:A,A219,'MP내역(적극)'!H:H,"X")=0,"O","X"))</f>
        <v/>
      </c>
      <c r="U219" s="19"/>
    </row>
    <row r="220" spans="13:21" x14ac:dyDescent="0.3">
      <c r="M220" s="19"/>
      <c r="N220" s="20" t="str">
        <f t="shared" si="6"/>
        <v/>
      </c>
      <c r="O220" s="20" t="str">
        <f t="shared" si="7"/>
        <v/>
      </c>
      <c r="P220" s="20" t="str">
        <f>IF(A220="","",IFERROR(IF(L220&gt;VLOOKUP(A220,#REF!,10,0),"O","X"),""))</f>
        <v/>
      </c>
      <c r="Q220" s="20" t="str">
        <f>IF(A220="","",COUNTIFS('MP내역(적극)'!$A:$A,A220)-COUNTIFS('MP내역(적극)'!$A:$A,A220,'MP내역(적극)'!$B:$B,"현금")-COUNTIFS('MP내역(적극)'!$A:$A,A220,'MP내역(적극)'!$B:$B,"예수금")-COUNTIFS('MP내역(적극)'!$A:$A,A220,'MP내역(적극)'!$B:$B,"예탁금")-COUNTIFS('MP내역(적극)'!$A:$A,A220,'MP내역(적극)'!$B:$B,"합계"))</f>
        <v/>
      </c>
      <c r="R220" s="20" t="str">
        <f>IF(A220="","",IF(COUNTIFS('MP내역(적극)'!A:A,A220,'MP내역(적극)'!G:G,"&gt;"&amp;$F$2,'MP내역(적극)'!D:D,"&lt;&gt;"&amp;$H$2,'MP내역(적극)'!D:D,"&lt;&gt;"&amp;$I$2,'MP내역(적극)'!B:B,"&lt;&gt;현금",'MP내역(적극)'!B:B,"&lt;&gt;합계")=0,"O","X"))</f>
        <v/>
      </c>
      <c r="S220" s="20" t="str">
        <f>IF(A220="","",IF(AND(ABS(I220-SUMIFS('MP내역(적극)'!G:G,'MP내역(적극)'!A:A,A220,'MP내역(적극)'!F:F,"Y"))&lt;0.001,ABS(H220-SUMIFS('MP내역(적극)'!G:G,'MP내역(적극)'!A:A,A220,'MP내역(적극)'!B:B,"&lt;&gt;합계"))&lt;0.001),"O","X"))</f>
        <v/>
      </c>
      <c r="T220" s="20" t="str">
        <f>IF(A220="","",IF(COUNTIFS('MP내역(적극)'!A:A,A220,'MP내역(적극)'!H:H,"X")=0,"O","X"))</f>
        <v/>
      </c>
      <c r="U220" s="19"/>
    </row>
    <row r="221" spans="13:21" x14ac:dyDescent="0.3">
      <c r="M221" s="19"/>
      <c r="N221" s="20" t="str">
        <f t="shared" si="6"/>
        <v/>
      </c>
      <c r="O221" s="20" t="str">
        <f t="shared" si="7"/>
        <v/>
      </c>
      <c r="P221" s="20" t="str">
        <f>IF(A221="","",IFERROR(IF(L221&gt;VLOOKUP(A221,#REF!,10,0),"O","X"),""))</f>
        <v/>
      </c>
      <c r="Q221" s="20" t="str">
        <f>IF(A221="","",COUNTIFS('MP내역(적극)'!$A:$A,A221)-COUNTIFS('MP내역(적극)'!$A:$A,A221,'MP내역(적극)'!$B:$B,"현금")-COUNTIFS('MP내역(적극)'!$A:$A,A221,'MP내역(적극)'!$B:$B,"예수금")-COUNTIFS('MP내역(적극)'!$A:$A,A221,'MP내역(적극)'!$B:$B,"예탁금")-COUNTIFS('MP내역(적극)'!$A:$A,A221,'MP내역(적극)'!$B:$B,"합계"))</f>
        <v/>
      </c>
      <c r="R221" s="20" t="str">
        <f>IF(A221="","",IF(COUNTIFS('MP내역(적극)'!A:A,A221,'MP내역(적극)'!G:G,"&gt;"&amp;$F$2,'MP내역(적극)'!D:D,"&lt;&gt;"&amp;$H$2,'MP내역(적극)'!D:D,"&lt;&gt;"&amp;$I$2,'MP내역(적극)'!B:B,"&lt;&gt;현금",'MP내역(적극)'!B:B,"&lt;&gt;합계")=0,"O","X"))</f>
        <v/>
      </c>
      <c r="S221" s="20" t="str">
        <f>IF(A221="","",IF(AND(ABS(I221-SUMIFS('MP내역(적극)'!G:G,'MP내역(적극)'!A:A,A221,'MP내역(적극)'!F:F,"Y"))&lt;0.001,ABS(H221-SUMIFS('MP내역(적극)'!G:G,'MP내역(적극)'!A:A,A221,'MP내역(적극)'!B:B,"&lt;&gt;합계"))&lt;0.001),"O","X"))</f>
        <v/>
      </c>
      <c r="T221" s="20" t="str">
        <f>IF(A221="","",IF(COUNTIFS('MP내역(적극)'!A:A,A221,'MP내역(적극)'!H:H,"X")=0,"O","X"))</f>
        <v/>
      </c>
      <c r="U221" s="19"/>
    </row>
    <row r="222" spans="13:21" x14ac:dyDescent="0.3">
      <c r="M222" s="19"/>
      <c r="N222" s="20" t="str">
        <f t="shared" si="6"/>
        <v/>
      </c>
      <c r="O222" s="20" t="str">
        <f t="shared" si="7"/>
        <v/>
      </c>
      <c r="P222" s="20" t="str">
        <f>IF(A222="","",IFERROR(IF(L222&gt;VLOOKUP(A222,#REF!,10,0),"O","X"),""))</f>
        <v/>
      </c>
      <c r="Q222" s="20" t="str">
        <f>IF(A222="","",COUNTIFS('MP내역(적극)'!$A:$A,A222)-COUNTIFS('MP내역(적극)'!$A:$A,A222,'MP내역(적극)'!$B:$B,"현금")-COUNTIFS('MP내역(적극)'!$A:$A,A222,'MP내역(적극)'!$B:$B,"예수금")-COUNTIFS('MP내역(적극)'!$A:$A,A222,'MP내역(적극)'!$B:$B,"예탁금")-COUNTIFS('MP내역(적극)'!$A:$A,A222,'MP내역(적극)'!$B:$B,"합계"))</f>
        <v/>
      </c>
      <c r="R222" s="20" t="str">
        <f>IF(A222="","",IF(COUNTIFS('MP내역(적극)'!A:A,A222,'MP내역(적극)'!G:G,"&gt;"&amp;$F$2,'MP내역(적극)'!D:D,"&lt;&gt;"&amp;$H$2,'MP내역(적극)'!D:D,"&lt;&gt;"&amp;$I$2,'MP내역(적극)'!B:B,"&lt;&gt;현금",'MP내역(적극)'!B:B,"&lt;&gt;합계")=0,"O","X"))</f>
        <v/>
      </c>
      <c r="S222" s="20" t="str">
        <f>IF(A222="","",IF(AND(ABS(I222-SUMIFS('MP내역(적극)'!G:G,'MP내역(적극)'!A:A,A222,'MP내역(적극)'!F:F,"Y"))&lt;0.001,ABS(H222-SUMIFS('MP내역(적극)'!G:G,'MP내역(적극)'!A:A,A222,'MP내역(적극)'!B:B,"&lt;&gt;합계"))&lt;0.001),"O","X"))</f>
        <v/>
      </c>
      <c r="T222" s="20" t="str">
        <f>IF(A222="","",IF(COUNTIFS('MP내역(적극)'!A:A,A222,'MP내역(적극)'!H:H,"X")=0,"O","X"))</f>
        <v/>
      </c>
      <c r="U222" s="19"/>
    </row>
    <row r="223" spans="13:21" x14ac:dyDescent="0.3">
      <c r="M223" s="19"/>
      <c r="N223" s="20" t="str">
        <f t="shared" si="6"/>
        <v/>
      </c>
      <c r="O223" s="20" t="str">
        <f t="shared" si="7"/>
        <v/>
      </c>
      <c r="P223" s="20" t="str">
        <f>IF(A223="","",IFERROR(IF(L223&gt;VLOOKUP(A223,#REF!,10,0),"O","X"),""))</f>
        <v/>
      </c>
      <c r="Q223" s="20" t="str">
        <f>IF(A223="","",COUNTIFS('MP내역(적극)'!$A:$A,A223)-COUNTIFS('MP내역(적극)'!$A:$A,A223,'MP내역(적극)'!$B:$B,"현금")-COUNTIFS('MP내역(적극)'!$A:$A,A223,'MP내역(적극)'!$B:$B,"예수금")-COUNTIFS('MP내역(적극)'!$A:$A,A223,'MP내역(적극)'!$B:$B,"예탁금")-COUNTIFS('MP내역(적극)'!$A:$A,A223,'MP내역(적극)'!$B:$B,"합계"))</f>
        <v/>
      </c>
      <c r="R223" s="20" t="str">
        <f>IF(A223="","",IF(COUNTIFS('MP내역(적극)'!A:A,A223,'MP내역(적극)'!G:G,"&gt;"&amp;$F$2,'MP내역(적극)'!D:D,"&lt;&gt;"&amp;$H$2,'MP내역(적극)'!D:D,"&lt;&gt;"&amp;$I$2,'MP내역(적극)'!B:B,"&lt;&gt;현금",'MP내역(적극)'!B:B,"&lt;&gt;합계")=0,"O","X"))</f>
        <v/>
      </c>
      <c r="S223" s="20" t="str">
        <f>IF(A223="","",IF(AND(ABS(I223-SUMIFS('MP내역(적극)'!G:G,'MP내역(적극)'!A:A,A223,'MP내역(적극)'!F:F,"Y"))&lt;0.001,ABS(H223-SUMIFS('MP내역(적극)'!G:G,'MP내역(적극)'!A:A,A223,'MP내역(적극)'!B:B,"&lt;&gt;합계"))&lt;0.001),"O","X"))</f>
        <v/>
      </c>
      <c r="T223" s="20" t="str">
        <f>IF(A223="","",IF(COUNTIFS('MP내역(적극)'!A:A,A223,'MP내역(적극)'!H:H,"X")=0,"O","X"))</f>
        <v/>
      </c>
      <c r="U223" s="19"/>
    </row>
    <row r="224" spans="13:21" x14ac:dyDescent="0.3">
      <c r="M224" s="19"/>
      <c r="N224" s="20" t="str">
        <f t="shared" si="6"/>
        <v/>
      </c>
      <c r="O224" s="20" t="str">
        <f t="shared" si="7"/>
        <v/>
      </c>
      <c r="P224" s="20" t="str">
        <f>IF(A224="","",IFERROR(IF(L224&gt;VLOOKUP(A224,#REF!,10,0),"O","X"),""))</f>
        <v/>
      </c>
      <c r="Q224" s="20" t="str">
        <f>IF(A224="","",COUNTIFS('MP내역(적극)'!$A:$A,A224)-COUNTIFS('MP내역(적극)'!$A:$A,A224,'MP내역(적극)'!$B:$B,"현금")-COUNTIFS('MP내역(적극)'!$A:$A,A224,'MP내역(적극)'!$B:$B,"예수금")-COUNTIFS('MP내역(적극)'!$A:$A,A224,'MP내역(적극)'!$B:$B,"예탁금")-COUNTIFS('MP내역(적극)'!$A:$A,A224,'MP내역(적극)'!$B:$B,"합계"))</f>
        <v/>
      </c>
      <c r="R224" s="20" t="str">
        <f>IF(A224="","",IF(COUNTIFS('MP내역(적극)'!A:A,A224,'MP내역(적극)'!G:G,"&gt;"&amp;$F$2,'MP내역(적극)'!D:D,"&lt;&gt;"&amp;$H$2,'MP내역(적극)'!D:D,"&lt;&gt;"&amp;$I$2,'MP내역(적극)'!B:B,"&lt;&gt;현금",'MP내역(적극)'!B:B,"&lt;&gt;합계")=0,"O","X"))</f>
        <v/>
      </c>
      <c r="S224" s="20" t="str">
        <f>IF(A224="","",IF(AND(ABS(I224-SUMIFS('MP내역(적극)'!G:G,'MP내역(적극)'!A:A,A224,'MP내역(적극)'!F:F,"Y"))&lt;0.001,ABS(H224-SUMIFS('MP내역(적극)'!G:G,'MP내역(적극)'!A:A,A224,'MP내역(적극)'!B:B,"&lt;&gt;합계"))&lt;0.001),"O","X"))</f>
        <v/>
      </c>
      <c r="T224" s="20" t="str">
        <f>IF(A224="","",IF(COUNTIFS('MP내역(적극)'!A:A,A224,'MP내역(적극)'!H:H,"X")=0,"O","X"))</f>
        <v/>
      </c>
      <c r="U224" s="19"/>
    </row>
    <row r="225" spans="13:21" x14ac:dyDescent="0.3">
      <c r="M225" s="19"/>
      <c r="N225" s="20" t="str">
        <f t="shared" si="6"/>
        <v/>
      </c>
      <c r="O225" s="20" t="str">
        <f t="shared" si="7"/>
        <v/>
      </c>
      <c r="P225" s="20" t="str">
        <f>IF(A225="","",IFERROR(IF(L225&gt;VLOOKUP(A225,#REF!,10,0),"O","X"),""))</f>
        <v/>
      </c>
      <c r="Q225" s="20" t="str">
        <f>IF(A225="","",COUNTIFS('MP내역(적극)'!$A:$A,A225)-COUNTIFS('MP내역(적극)'!$A:$A,A225,'MP내역(적극)'!$B:$B,"현금")-COUNTIFS('MP내역(적극)'!$A:$A,A225,'MP내역(적극)'!$B:$B,"예수금")-COUNTIFS('MP내역(적극)'!$A:$A,A225,'MP내역(적극)'!$B:$B,"예탁금")-COUNTIFS('MP내역(적극)'!$A:$A,A225,'MP내역(적극)'!$B:$B,"합계"))</f>
        <v/>
      </c>
      <c r="R225" s="20" t="str">
        <f>IF(A225="","",IF(COUNTIFS('MP내역(적극)'!A:A,A225,'MP내역(적극)'!G:G,"&gt;"&amp;$F$2,'MP내역(적극)'!D:D,"&lt;&gt;"&amp;$H$2,'MP내역(적극)'!D:D,"&lt;&gt;"&amp;$I$2,'MP내역(적극)'!B:B,"&lt;&gt;현금",'MP내역(적극)'!B:B,"&lt;&gt;합계")=0,"O","X"))</f>
        <v/>
      </c>
      <c r="S225" s="20" t="str">
        <f>IF(A225="","",IF(AND(ABS(I225-SUMIFS('MP내역(적극)'!G:G,'MP내역(적극)'!A:A,A225,'MP내역(적극)'!F:F,"Y"))&lt;0.001,ABS(H225-SUMIFS('MP내역(적극)'!G:G,'MP내역(적극)'!A:A,A225,'MP내역(적극)'!B:B,"&lt;&gt;합계"))&lt;0.001),"O","X"))</f>
        <v/>
      </c>
      <c r="T225" s="20" t="str">
        <f>IF(A225="","",IF(COUNTIFS('MP내역(적극)'!A:A,A225,'MP내역(적극)'!H:H,"X")=0,"O","X"))</f>
        <v/>
      </c>
      <c r="U225" s="19"/>
    </row>
    <row r="226" spans="13:21" x14ac:dyDescent="0.3">
      <c r="M226" s="19"/>
      <c r="N226" s="20" t="str">
        <f t="shared" si="6"/>
        <v/>
      </c>
      <c r="O226" s="20" t="str">
        <f t="shared" si="7"/>
        <v/>
      </c>
      <c r="P226" s="20" t="str">
        <f>IF(A226="","",IFERROR(IF(L226&gt;VLOOKUP(A226,#REF!,10,0),"O","X"),""))</f>
        <v/>
      </c>
      <c r="Q226" s="20" t="str">
        <f>IF(A226="","",COUNTIFS('MP내역(적극)'!$A:$A,A226)-COUNTIFS('MP내역(적극)'!$A:$A,A226,'MP내역(적극)'!$B:$B,"현금")-COUNTIFS('MP내역(적극)'!$A:$A,A226,'MP내역(적극)'!$B:$B,"예수금")-COUNTIFS('MP내역(적극)'!$A:$A,A226,'MP내역(적극)'!$B:$B,"예탁금")-COUNTIFS('MP내역(적극)'!$A:$A,A226,'MP내역(적극)'!$B:$B,"합계"))</f>
        <v/>
      </c>
      <c r="R226" s="20" t="str">
        <f>IF(A226="","",IF(COUNTIFS('MP내역(적극)'!A:A,A226,'MP내역(적극)'!G:G,"&gt;"&amp;$F$2,'MP내역(적극)'!D:D,"&lt;&gt;"&amp;$H$2,'MP내역(적극)'!D:D,"&lt;&gt;"&amp;$I$2,'MP내역(적극)'!B:B,"&lt;&gt;현금",'MP내역(적극)'!B:B,"&lt;&gt;합계")=0,"O","X"))</f>
        <v/>
      </c>
      <c r="S226" s="20" t="str">
        <f>IF(A226="","",IF(AND(ABS(I226-SUMIFS('MP내역(적극)'!G:G,'MP내역(적극)'!A:A,A226,'MP내역(적극)'!F:F,"Y"))&lt;0.001,ABS(H226-SUMIFS('MP내역(적극)'!G:G,'MP내역(적극)'!A:A,A226,'MP내역(적극)'!B:B,"&lt;&gt;합계"))&lt;0.001),"O","X"))</f>
        <v/>
      </c>
      <c r="T226" s="20" t="str">
        <f>IF(A226="","",IF(COUNTIFS('MP내역(적극)'!A:A,A226,'MP내역(적극)'!H:H,"X")=0,"O","X"))</f>
        <v/>
      </c>
      <c r="U226" s="19"/>
    </row>
    <row r="227" spans="13:21" x14ac:dyDescent="0.3">
      <c r="M227" s="19"/>
      <c r="N227" s="20" t="str">
        <f t="shared" si="6"/>
        <v/>
      </c>
      <c r="O227" s="20" t="str">
        <f t="shared" si="7"/>
        <v/>
      </c>
      <c r="P227" s="20" t="str">
        <f>IF(A227="","",IFERROR(IF(L227&gt;VLOOKUP(A227,#REF!,10,0),"O","X"),""))</f>
        <v/>
      </c>
      <c r="Q227" s="20" t="str">
        <f>IF(A227="","",COUNTIFS('MP내역(적극)'!$A:$A,A227)-COUNTIFS('MP내역(적극)'!$A:$A,A227,'MP내역(적극)'!$B:$B,"현금")-COUNTIFS('MP내역(적극)'!$A:$A,A227,'MP내역(적극)'!$B:$B,"예수금")-COUNTIFS('MP내역(적극)'!$A:$A,A227,'MP내역(적극)'!$B:$B,"예탁금")-COUNTIFS('MP내역(적극)'!$A:$A,A227,'MP내역(적극)'!$B:$B,"합계"))</f>
        <v/>
      </c>
      <c r="R227" s="20" t="str">
        <f>IF(A227="","",IF(COUNTIFS('MP내역(적극)'!A:A,A227,'MP내역(적극)'!G:G,"&gt;"&amp;$F$2,'MP내역(적극)'!D:D,"&lt;&gt;"&amp;$H$2,'MP내역(적극)'!D:D,"&lt;&gt;"&amp;$I$2,'MP내역(적극)'!B:B,"&lt;&gt;현금",'MP내역(적극)'!B:B,"&lt;&gt;합계")=0,"O","X"))</f>
        <v/>
      </c>
      <c r="S227" s="20" t="str">
        <f>IF(A227="","",IF(AND(ABS(I227-SUMIFS('MP내역(적극)'!G:G,'MP내역(적극)'!A:A,A227,'MP내역(적극)'!F:F,"Y"))&lt;0.001,ABS(H227-SUMIFS('MP내역(적극)'!G:G,'MP내역(적극)'!A:A,A227,'MP내역(적극)'!B:B,"&lt;&gt;합계"))&lt;0.001),"O","X"))</f>
        <v/>
      </c>
      <c r="T227" s="20" t="str">
        <f>IF(A227="","",IF(COUNTIFS('MP내역(적극)'!A:A,A227,'MP내역(적극)'!H:H,"X")=0,"O","X"))</f>
        <v/>
      </c>
      <c r="U227" s="19"/>
    </row>
    <row r="228" spans="13:21" x14ac:dyDescent="0.3">
      <c r="M228" s="19"/>
      <c r="N228" s="20" t="str">
        <f t="shared" si="6"/>
        <v/>
      </c>
      <c r="O228" s="20" t="str">
        <f t="shared" si="7"/>
        <v/>
      </c>
      <c r="P228" s="20" t="str">
        <f>IF(A228="","",IFERROR(IF(L228&gt;VLOOKUP(A228,#REF!,10,0),"O","X"),""))</f>
        <v/>
      </c>
      <c r="Q228" s="20" t="str">
        <f>IF(A228="","",COUNTIFS('MP내역(적극)'!$A:$A,A228)-COUNTIFS('MP내역(적극)'!$A:$A,A228,'MP내역(적극)'!$B:$B,"현금")-COUNTIFS('MP내역(적극)'!$A:$A,A228,'MP내역(적극)'!$B:$B,"예수금")-COUNTIFS('MP내역(적극)'!$A:$A,A228,'MP내역(적극)'!$B:$B,"예탁금")-COUNTIFS('MP내역(적극)'!$A:$A,A228,'MP내역(적극)'!$B:$B,"합계"))</f>
        <v/>
      </c>
      <c r="R228" s="20" t="str">
        <f>IF(A228="","",IF(COUNTIFS('MP내역(적극)'!A:A,A228,'MP내역(적극)'!G:G,"&gt;"&amp;$F$2,'MP내역(적극)'!D:D,"&lt;&gt;"&amp;$H$2,'MP내역(적극)'!D:D,"&lt;&gt;"&amp;$I$2,'MP내역(적극)'!B:B,"&lt;&gt;현금",'MP내역(적극)'!B:B,"&lt;&gt;합계")=0,"O","X"))</f>
        <v/>
      </c>
      <c r="S228" s="20" t="str">
        <f>IF(A228="","",IF(AND(ABS(I228-SUMIFS('MP내역(적극)'!G:G,'MP내역(적극)'!A:A,A228,'MP내역(적극)'!F:F,"Y"))&lt;0.001,ABS(H228-SUMIFS('MP내역(적극)'!G:G,'MP내역(적극)'!A:A,A228,'MP내역(적극)'!B:B,"&lt;&gt;합계"))&lt;0.001),"O","X"))</f>
        <v/>
      </c>
      <c r="T228" s="20" t="str">
        <f>IF(A228="","",IF(COUNTIFS('MP내역(적극)'!A:A,A228,'MP내역(적극)'!H:H,"X")=0,"O","X"))</f>
        <v/>
      </c>
      <c r="U228" s="19"/>
    </row>
    <row r="229" spans="13:21" x14ac:dyDescent="0.3">
      <c r="M229" s="19"/>
      <c r="N229" s="20" t="str">
        <f t="shared" si="6"/>
        <v/>
      </c>
      <c r="O229" s="20" t="str">
        <f t="shared" si="7"/>
        <v/>
      </c>
      <c r="P229" s="20" t="str">
        <f>IF(A229="","",IFERROR(IF(L229&gt;VLOOKUP(A229,#REF!,10,0),"O","X"),""))</f>
        <v/>
      </c>
      <c r="Q229" s="20" t="str">
        <f>IF(A229="","",COUNTIFS('MP내역(적극)'!$A:$A,A229)-COUNTIFS('MP내역(적극)'!$A:$A,A229,'MP내역(적극)'!$B:$B,"현금")-COUNTIFS('MP내역(적극)'!$A:$A,A229,'MP내역(적극)'!$B:$B,"예수금")-COUNTIFS('MP내역(적극)'!$A:$A,A229,'MP내역(적극)'!$B:$B,"예탁금")-COUNTIFS('MP내역(적극)'!$A:$A,A229,'MP내역(적극)'!$B:$B,"합계"))</f>
        <v/>
      </c>
      <c r="R229" s="20" t="str">
        <f>IF(A229="","",IF(COUNTIFS('MP내역(적극)'!A:A,A229,'MP내역(적극)'!G:G,"&gt;"&amp;$F$2,'MP내역(적극)'!D:D,"&lt;&gt;"&amp;$H$2,'MP내역(적극)'!D:D,"&lt;&gt;"&amp;$I$2,'MP내역(적극)'!B:B,"&lt;&gt;현금",'MP내역(적극)'!B:B,"&lt;&gt;합계")=0,"O","X"))</f>
        <v/>
      </c>
      <c r="S229" s="20" t="str">
        <f>IF(A229="","",IF(AND(ABS(I229-SUMIFS('MP내역(적극)'!G:G,'MP내역(적극)'!A:A,A229,'MP내역(적극)'!F:F,"Y"))&lt;0.001,ABS(H229-SUMIFS('MP내역(적극)'!G:G,'MP내역(적극)'!A:A,A229,'MP내역(적극)'!B:B,"&lt;&gt;합계"))&lt;0.001),"O","X"))</f>
        <v/>
      </c>
      <c r="T229" s="20" t="str">
        <f>IF(A229="","",IF(COUNTIFS('MP내역(적극)'!A:A,A229,'MP내역(적극)'!H:H,"X")=0,"O","X"))</f>
        <v/>
      </c>
      <c r="U229" s="19"/>
    </row>
    <row r="230" spans="13:21" x14ac:dyDescent="0.3">
      <c r="M230" s="19"/>
      <c r="N230" s="20" t="str">
        <f t="shared" si="6"/>
        <v/>
      </c>
      <c r="O230" s="20" t="str">
        <f t="shared" si="7"/>
        <v/>
      </c>
      <c r="P230" s="20" t="str">
        <f>IF(A230="","",IFERROR(IF(L230&gt;VLOOKUP(A230,#REF!,10,0),"O","X"),""))</f>
        <v/>
      </c>
      <c r="Q230" s="20" t="str">
        <f>IF(A230="","",COUNTIFS('MP내역(적극)'!$A:$A,A230)-COUNTIFS('MP내역(적극)'!$A:$A,A230,'MP내역(적극)'!$B:$B,"현금")-COUNTIFS('MP내역(적극)'!$A:$A,A230,'MP내역(적극)'!$B:$B,"예수금")-COUNTIFS('MP내역(적극)'!$A:$A,A230,'MP내역(적극)'!$B:$B,"예탁금")-COUNTIFS('MP내역(적극)'!$A:$A,A230,'MP내역(적극)'!$B:$B,"합계"))</f>
        <v/>
      </c>
      <c r="R230" s="20" t="str">
        <f>IF(A230="","",IF(COUNTIFS('MP내역(적극)'!A:A,A230,'MP내역(적극)'!G:G,"&gt;"&amp;$F$2,'MP내역(적극)'!D:D,"&lt;&gt;"&amp;$H$2,'MP내역(적극)'!D:D,"&lt;&gt;"&amp;$I$2,'MP내역(적극)'!B:B,"&lt;&gt;현금",'MP내역(적극)'!B:B,"&lt;&gt;합계")=0,"O","X"))</f>
        <v/>
      </c>
      <c r="S230" s="20" t="str">
        <f>IF(A230="","",IF(AND(ABS(I230-SUMIFS('MP내역(적극)'!G:G,'MP내역(적극)'!A:A,A230,'MP내역(적극)'!F:F,"Y"))&lt;0.001,ABS(H230-SUMIFS('MP내역(적극)'!G:G,'MP내역(적극)'!A:A,A230,'MP내역(적극)'!B:B,"&lt;&gt;합계"))&lt;0.001),"O","X"))</f>
        <v/>
      </c>
      <c r="T230" s="20" t="str">
        <f>IF(A230="","",IF(COUNTIFS('MP내역(적극)'!A:A,A230,'MP내역(적극)'!H:H,"X")=0,"O","X"))</f>
        <v/>
      </c>
      <c r="U230" s="19"/>
    </row>
    <row r="231" spans="13:21" x14ac:dyDescent="0.3">
      <c r="M231" s="19"/>
      <c r="N231" s="20" t="str">
        <f t="shared" si="6"/>
        <v/>
      </c>
      <c r="O231" s="20" t="str">
        <f t="shared" si="7"/>
        <v/>
      </c>
      <c r="P231" s="20" t="str">
        <f>IF(A231="","",IFERROR(IF(L231&gt;VLOOKUP(A231,#REF!,10,0),"O","X"),""))</f>
        <v/>
      </c>
      <c r="Q231" s="20" t="str">
        <f>IF(A231="","",COUNTIFS('MP내역(적극)'!$A:$A,A231)-COUNTIFS('MP내역(적극)'!$A:$A,A231,'MP내역(적극)'!$B:$B,"현금")-COUNTIFS('MP내역(적극)'!$A:$A,A231,'MP내역(적극)'!$B:$B,"예수금")-COUNTIFS('MP내역(적극)'!$A:$A,A231,'MP내역(적극)'!$B:$B,"예탁금")-COUNTIFS('MP내역(적극)'!$A:$A,A231,'MP내역(적극)'!$B:$B,"합계"))</f>
        <v/>
      </c>
      <c r="R231" s="20" t="str">
        <f>IF(A231="","",IF(COUNTIFS('MP내역(적극)'!A:A,A231,'MP내역(적극)'!G:G,"&gt;"&amp;$F$2,'MP내역(적극)'!D:D,"&lt;&gt;"&amp;$H$2,'MP내역(적극)'!D:D,"&lt;&gt;"&amp;$I$2,'MP내역(적극)'!B:B,"&lt;&gt;현금",'MP내역(적극)'!B:B,"&lt;&gt;합계")=0,"O","X"))</f>
        <v/>
      </c>
      <c r="S231" s="20" t="str">
        <f>IF(A231="","",IF(AND(ABS(I231-SUMIFS('MP내역(적극)'!G:G,'MP내역(적극)'!A:A,A231,'MP내역(적극)'!F:F,"Y"))&lt;0.001,ABS(H231-SUMIFS('MP내역(적극)'!G:G,'MP내역(적극)'!A:A,A231,'MP내역(적극)'!B:B,"&lt;&gt;합계"))&lt;0.001),"O","X"))</f>
        <v/>
      </c>
      <c r="T231" s="20" t="str">
        <f>IF(A231="","",IF(COUNTIFS('MP내역(적극)'!A:A,A231,'MP내역(적극)'!H:H,"X")=0,"O","X"))</f>
        <v/>
      </c>
      <c r="U231" s="19"/>
    </row>
    <row r="232" spans="13:21" x14ac:dyDescent="0.3">
      <c r="M232" s="19"/>
      <c r="N232" s="20" t="str">
        <f t="shared" si="6"/>
        <v/>
      </c>
      <c r="O232" s="20" t="str">
        <f t="shared" si="7"/>
        <v/>
      </c>
      <c r="P232" s="20" t="str">
        <f>IF(A232="","",IFERROR(IF(L232&gt;VLOOKUP(A232,#REF!,10,0),"O","X"),""))</f>
        <v/>
      </c>
      <c r="Q232" s="20" t="str">
        <f>IF(A232="","",COUNTIFS('MP내역(적극)'!$A:$A,A232)-COUNTIFS('MP내역(적극)'!$A:$A,A232,'MP내역(적극)'!$B:$B,"현금")-COUNTIFS('MP내역(적극)'!$A:$A,A232,'MP내역(적극)'!$B:$B,"예수금")-COUNTIFS('MP내역(적극)'!$A:$A,A232,'MP내역(적극)'!$B:$B,"예탁금")-COUNTIFS('MP내역(적극)'!$A:$A,A232,'MP내역(적극)'!$B:$B,"합계"))</f>
        <v/>
      </c>
      <c r="R232" s="20" t="str">
        <f>IF(A232="","",IF(COUNTIFS('MP내역(적극)'!A:A,A232,'MP내역(적극)'!G:G,"&gt;"&amp;$F$2,'MP내역(적극)'!D:D,"&lt;&gt;"&amp;$H$2,'MP내역(적극)'!D:D,"&lt;&gt;"&amp;$I$2,'MP내역(적극)'!B:B,"&lt;&gt;현금",'MP내역(적극)'!B:B,"&lt;&gt;합계")=0,"O","X"))</f>
        <v/>
      </c>
      <c r="S232" s="20" t="str">
        <f>IF(A232="","",IF(AND(ABS(I232-SUMIFS('MP내역(적극)'!G:G,'MP내역(적극)'!A:A,A232,'MP내역(적극)'!F:F,"Y"))&lt;0.001,ABS(H232-SUMIFS('MP내역(적극)'!G:G,'MP내역(적극)'!A:A,A232,'MP내역(적극)'!B:B,"&lt;&gt;합계"))&lt;0.001),"O","X"))</f>
        <v/>
      </c>
      <c r="T232" s="20" t="str">
        <f>IF(A232="","",IF(COUNTIFS('MP내역(적극)'!A:A,A232,'MP내역(적극)'!H:H,"X")=0,"O","X"))</f>
        <v/>
      </c>
      <c r="U232" s="19"/>
    </row>
    <row r="233" spans="13:21" x14ac:dyDescent="0.3">
      <c r="M233" s="19"/>
      <c r="N233" s="20" t="str">
        <f t="shared" si="6"/>
        <v/>
      </c>
      <c r="O233" s="20" t="str">
        <f t="shared" si="7"/>
        <v/>
      </c>
      <c r="P233" s="20" t="str">
        <f>IF(A233="","",IFERROR(IF(L233&gt;VLOOKUP(A233,#REF!,10,0),"O","X"),""))</f>
        <v/>
      </c>
      <c r="Q233" s="20" t="str">
        <f>IF(A233="","",COUNTIFS('MP내역(적극)'!$A:$A,A233)-COUNTIFS('MP내역(적극)'!$A:$A,A233,'MP내역(적극)'!$B:$B,"현금")-COUNTIFS('MP내역(적극)'!$A:$A,A233,'MP내역(적극)'!$B:$B,"예수금")-COUNTIFS('MP내역(적극)'!$A:$A,A233,'MP내역(적극)'!$B:$B,"예탁금")-COUNTIFS('MP내역(적극)'!$A:$A,A233,'MP내역(적극)'!$B:$B,"합계"))</f>
        <v/>
      </c>
      <c r="R233" s="20" t="str">
        <f>IF(A233="","",IF(COUNTIFS('MP내역(적극)'!A:A,A233,'MP내역(적극)'!G:G,"&gt;"&amp;$F$2,'MP내역(적극)'!D:D,"&lt;&gt;"&amp;$H$2,'MP내역(적극)'!D:D,"&lt;&gt;"&amp;$I$2,'MP내역(적극)'!B:B,"&lt;&gt;현금",'MP내역(적극)'!B:B,"&lt;&gt;합계")=0,"O","X"))</f>
        <v/>
      </c>
      <c r="S233" s="20" t="str">
        <f>IF(A233="","",IF(AND(ABS(I233-SUMIFS('MP내역(적극)'!G:G,'MP내역(적극)'!A:A,A233,'MP내역(적극)'!F:F,"Y"))&lt;0.001,ABS(H233-SUMIFS('MP내역(적극)'!G:G,'MP내역(적극)'!A:A,A233,'MP내역(적극)'!B:B,"&lt;&gt;합계"))&lt;0.001),"O","X"))</f>
        <v/>
      </c>
      <c r="T233" s="20" t="str">
        <f>IF(A233="","",IF(COUNTIFS('MP내역(적극)'!A:A,A233,'MP내역(적극)'!H:H,"X")=0,"O","X"))</f>
        <v/>
      </c>
      <c r="U233" s="19"/>
    </row>
    <row r="234" spans="13:21" x14ac:dyDescent="0.3">
      <c r="M234" s="19"/>
      <c r="N234" s="20" t="str">
        <f t="shared" si="6"/>
        <v/>
      </c>
      <c r="O234" s="20" t="str">
        <f t="shared" si="7"/>
        <v/>
      </c>
      <c r="P234" s="20" t="str">
        <f>IF(A234="","",IFERROR(IF(L234&gt;VLOOKUP(A234,#REF!,10,0),"O","X"),""))</f>
        <v/>
      </c>
      <c r="Q234" s="20" t="str">
        <f>IF(A234="","",COUNTIFS('MP내역(적극)'!$A:$A,A234)-COUNTIFS('MP내역(적극)'!$A:$A,A234,'MP내역(적극)'!$B:$B,"현금")-COUNTIFS('MP내역(적극)'!$A:$A,A234,'MP내역(적극)'!$B:$B,"예수금")-COUNTIFS('MP내역(적극)'!$A:$A,A234,'MP내역(적극)'!$B:$B,"예탁금")-COUNTIFS('MP내역(적극)'!$A:$A,A234,'MP내역(적극)'!$B:$B,"합계"))</f>
        <v/>
      </c>
      <c r="R234" s="20" t="str">
        <f>IF(A234="","",IF(COUNTIFS('MP내역(적극)'!A:A,A234,'MP내역(적극)'!G:G,"&gt;"&amp;$F$2,'MP내역(적극)'!D:D,"&lt;&gt;"&amp;$H$2,'MP내역(적극)'!D:D,"&lt;&gt;"&amp;$I$2,'MP내역(적극)'!B:B,"&lt;&gt;현금",'MP내역(적극)'!B:B,"&lt;&gt;합계")=0,"O","X"))</f>
        <v/>
      </c>
      <c r="S234" s="20" t="str">
        <f>IF(A234="","",IF(AND(ABS(I234-SUMIFS('MP내역(적극)'!G:G,'MP내역(적극)'!A:A,A234,'MP내역(적극)'!F:F,"Y"))&lt;0.001,ABS(H234-SUMIFS('MP내역(적극)'!G:G,'MP내역(적극)'!A:A,A234,'MP내역(적극)'!B:B,"&lt;&gt;합계"))&lt;0.001),"O","X"))</f>
        <v/>
      </c>
      <c r="T234" s="20" t="str">
        <f>IF(A234="","",IF(COUNTIFS('MP내역(적극)'!A:A,A234,'MP내역(적극)'!H:H,"X")=0,"O","X"))</f>
        <v/>
      </c>
      <c r="U234" s="19"/>
    </row>
    <row r="235" spans="13:21" x14ac:dyDescent="0.3">
      <c r="M235" s="19"/>
      <c r="N235" s="20" t="str">
        <f t="shared" si="6"/>
        <v/>
      </c>
      <c r="O235" s="20" t="str">
        <f t="shared" si="7"/>
        <v/>
      </c>
      <c r="P235" s="20" t="str">
        <f>IF(A235="","",IFERROR(IF(L235&gt;VLOOKUP(A235,#REF!,10,0),"O","X"),""))</f>
        <v/>
      </c>
      <c r="Q235" s="20" t="str">
        <f>IF(A235="","",COUNTIFS('MP내역(적극)'!$A:$A,A235)-COUNTIFS('MP내역(적극)'!$A:$A,A235,'MP내역(적극)'!$B:$B,"현금")-COUNTIFS('MP내역(적극)'!$A:$A,A235,'MP내역(적극)'!$B:$B,"예수금")-COUNTIFS('MP내역(적극)'!$A:$A,A235,'MP내역(적극)'!$B:$B,"예탁금")-COUNTIFS('MP내역(적극)'!$A:$A,A235,'MP내역(적극)'!$B:$B,"합계"))</f>
        <v/>
      </c>
      <c r="R235" s="20" t="str">
        <f>IF(A235="","",IF(COUNTIFS('MP내역(적극)'!A:A,A235,'MP내역(적극)'!G:G,"&gt;"&amp;$F$2,'MP내역(적극)'!D:D,"&lt;&gt;"&amp;$H$2,'MP내역(적극)'!D:D,"&lt;&gt;"&amp;$I$2,'MP내역(적극)'!B:B,"&lt;&gt;현금",'MP내역(적극)'!B:B,"&lt;&gt;합계")=0,"O","X"))</f>
        <v/>
      </c>
      <c r="S235" s="20" t="str">
        <f>IF(A235="","",IF(AND(ABS(I235-SUMIFS('MP내역(적극)'!G:G,'MP내역(적극)'!A:A,A235,'MP내역(적극)'!F:F,"Y"))&lt;0.001,ABS(H235-SUMIFS('MP내역(적극)'!G:G,'MP내역(적극)'!A:A,A235,'MP내역(적극)'!B:B,"&lt;&gt;합계"))&lt;0.001),"O","X"))</f>
        <v/>
      </c>
      <c r="T235" s="20" t="str">
        <f>IF(A235="","",IF(COUNTIFS('MP내역(적극)'!A:A,A235,'MP내역(적극)'!H:H,"X")=0,"O","X"))</f>
        <v/>
      </c>
      <c r="U235" s="19"/>
    </row>
    <row r="236" spans="13:21" x14ac:dyDescent="0.3">
      <c r="M236" s="19"/>
      <c r="N236" s="20" t="str">
        <f t="shared" si="6"/>
        <v/>
      </c>
      <c r="O236" s="20" t="str">
        <f t="shared" si="7"/>
        <v/>
      </c>
      <c r="P236" s="20" t="str">
        <f>IF(A236="","",IFERROR(IF(L236&gt;VLOOKUP(A236,#REF!,10,0),"O","X"),""))</f>
        <v/>
      </c>
      <c r="Q236" s="20" t="str">
        <f>IF(A236="","",COUNTIFS('MP내역(적극)'!$A:$A,A236)-COUNTIFS('MP내역(적극)'!$A:$A,A236,'MP내역(적극)'!$B:$B,"현금")-COUNTIFS('MP내역(적극)'!$A:$A,A236,'MP내역(적극)'!$B:$B,"예수금")-COUNTIFS('MP내역(적극)'!$A:$A,A236,'MP내역(적극)'!$B:$B,"예탁금")-COUNTIFS('MP내역(적극)'!$A:$A,A236,'MP내역(적극)'!$B:$B,"합계"))</f>
        <v/>
      </c>
      <c r="R236" s="20" t="str">
        <f>IF(A236="","",IF(COUNTIFS('MP내역(적극)'!A:A,A236,'MP내역(적극)'!G:G,"&gt;"&amp;$F$2,'MP내역(적극)'!D:D,"&lt;&gt;"&amp;$H$2,'MP내역(적극)'!D:D,"&lt;&gt;"&amp;$I$2,'MP내역(적극)'!B:B,"&lt;&gt;현금",'MP내역(적극)'!B:B,"&lt;&gt;합계")=0,"O","X"))</f>
        <v/>
      </c>
      <c r="S236" s="20" t="str">
        <f>IF(A236="","",IF(AND(ABS(I236-SUMIFS('MP내역(적극)'!G:G,'MP내역(적극)'!A:A,A236,'MP내역(적극)'!F:F,"Y"))&lt;0.001,ABS(H236-SUMIFS('MP내역(적극)'!G:G,'MP내역(적극)'!A:A,A236,'MP내역(적극)'!B:B,"&lt;&gt;합계"))&lt;0.001),"O","X"))</f>
        <v/>
      </c>
      <c r="T236" s="20" t="str">
        <f>IF(A236="","",IF(COUNTIFS('MP내역(적극)'!A:A,A236,'MP내역(적극)'!H:H,"X")=0,"O","X"))</f>
        <v/>
      </c>
      <c r="U236" s="19"/>
    </row>
    <row r="237" spans="13:21" x14ac:dyDescent="0.3">
      <c r="M237" s="19"/>
      <c r="N237" s="20" t="str">
        <f t="shared" si="6"/>
        <v/>
      </c>
      <c r="O237" s="20" t="str">
        <f t="shared" si="7"/>
        <v/>
      </c>
      <c r="P237" s="20" t="str">
        <f>IF(A237="","",IFERROR(IF(L237&gt;VLOOKUP(A237,#REF!,10,0),"O","X"),""))</f>
        <v/>
      </c>
      <c r="Q237" s="20" t="str">
        <f>IF(A237="","",COUNTIFS('MP내역(적극)'!$A:$A,A237)-COUNTIFS('MP내역(적극)'!$A:$A,A237,'MP내역(적극)'!$B:$B,"현금")-COUNTIFS('MP내역(적극)'!$A:$A,A237,'MP내역(적극)'!$B:$B,"예수금")-COUNTIFS('MP내역(적극)'!$A:$A,A237,'MP내역(적극)'!$B:$B,"예탁금")-COUNTIFS('MP내역(적극)'!$A:$A,A237,'MP내역(적극)'!$B:$B,"합계"))</f>
        <v/>
      </c>
      <c r="R237" s="20" t="str">
        <f>IF(A237="","",IF(COUNTIFS('MP내역(적극)'!A:A,A237,'MP내역(적극)'!G:G,"&gt;"&amp;$F$2,'MP내역(적극)'!D:D,"&lt;&gt;"&amp;$H$2,'MP내역(적극)'!D:D,"&lt;&gt;"&amp;$I$2,'MP내역(적극)'!B:B,"&lt;&gt;현금",'MP내역(적극)'!B:B,"&lt;&gt;합계")=0,"O","X"))</f>
        <v/>
      </c>
      <c r="S237" s="20" t="str">
        <f>IF(A237="","",IF(AND(ABS(I237-SUMIFS('MP내역(적극)'!G:G,'MP내역(적극)'!A:A,A237,'MP내역(적극)'!F:F,"Y"))&lt;0.001,ABS(H237-SUMIFS('MP내역(적극)'!G:G,'MP내역(적극)'!A:A,A237,'MP내역(적극)'!B:B,"&lt;&gt;합계"))&lt;0.001),"O","X"))</f>
        <v/>
      </c>
      <c r="T237" s="20" t="str">
        <f>IF(A237="","",IF(COUNTIFS('MP내역(적극)'!A:A,A237,'MP내역(적극)'!H:H,"X")=0,"O","X"))</f>
        <v/>
      </c>
      <c r="U237" s="19"/>
    </row>
    <row r="238" spans="13:21" x14ac:dyDescent="0.3">
      <c r="M238" s="19"/>
      <c r="N238" s="20" t="str">
        <f t="shared" si="6"/>
        <v/>
      </c>
      <c r="O238" s="20" t="str">
        <f t="shared" si="7"/>
        <v/>
      </c>
      <c r="P238" s="20" t="str">
        <f>IF(A238="","",IFERROR(IF(L238&gt;VLOOKUP(A238,#REF!,10,0),"O","X"),""))</f>
        <v/>
      </c>
      <c r="Q238" s="20" t="str">
        <f>IF(A238="","",COUNTIFS('MP내역(적극)'!$A:$A,A238)-COUNTIFS('MP내역(적극)'!$A:$A,A238,'MP내역(적극)'!$B:$B,"현금")-COUNTIFS('MP내역(적극)'!$A:$A,A238,'MP내역(적극)'!$B:$B,"예수금")-COUNTIFS('MP내역(적극)'!$A:$A,A238,'MP내역(적극)'!$B:$B,"예탁금")-COUNTIFS('MP내역(적극)'!$A:$A,A238,'MP내역(적극)'!$B:$B,"합계"))</f>
        <v/>
      </c>
      <c r="R238" s="20" t="str">
        <f>IF(A238="","",IF(COUNTIFS('MP내역(적극)'!A:A,A238,'MP내역(적극)'!G:G,"&gt;"&amp;$F$2,'MP내역(적극)'!D:D,"&lt;&gt;"&amp;$H$2,'MP내역(적극)'!D:D,"&lt;&gt;"&amp;$I$2,'MP내역(적극)'!B:B,"&lt;&gt;현금",'MP내역(적극)'!B:B,"&lt;&gt;합계")=0,"O","X"))</f>
        <v/>
      </c>
      <c r="S238" s="20" t="str">
        <f>IF(A238="","",IF(AND(ABS(I238-SUMIFS('MP내역(적극)'!G:G,'MP내역(적극)'!A:A,A238,'MP내역(적극)'!F:F,"Y"))&lt;0.001,ABS(H238-SUMIFS('MP내역(적극)'!G:G,'MP내역(적극)'!A:A,A238,'MP내역(적극)'!B:B,"&lt;&gt;합계"))&lt;0.001),"O","X"))</f>
        <v/>
      </c>
      <c r="T238" s="20" t="str">
        <f>IF(A238="","",IF(COUNTIFS('MP내역(적극)'!A:A,A238,'MP내역(적극)'!H:H,"X")=0,"O","X"))</f>
        <v/>
      </c>
      <c r="U238" s="19"/>
    </row>
    <row r="239" spans="13:21" x14ac:dyDescent="0.3">
      <c r="M239" s="19"/>
      <c r="N239" s="20" t="str">
        <f t="shared" si="6"/>
        <v/>
      </c>
      <c r="O239" s="20" t="str">
        <f t="shared" si="7"/>
        <v/>
      </c>
      <c r="P239" s="20" t="str">
        <f>IF(A239="","",IFERROR(IF(L239&gt;VLOOKUP(A239,#REF!,10,0),"O","X"),""))</f>
        <v/>
      </c>
      <c r="Q239" s="20" t="str">
        <f>IF(A239="","",COUNTIFS('MP내역(적극)'!$A:$A,A239)-COUNTIFS('MP내역(적극)'!$A:$A,A239,'MP내역(적극)'!$B:$B,"현금")-COUNTIFS('MP내역(적극)'!$A:$A,A239,'MP내역(적극)'!$B:$B,"예수금")-COUNTIFS('MP내역(적극)'!$A:$A,A239,'MP내역(적극)'!$B:$B,"예탁금")-COUNTIFS('MP내역(적극)'!$A:$A,A239,'MP내역(적극)'!$B:$B,"합계"))</f>
        <v/>
      </c>
      <c r="R239" s="20" t="str">
        <f>IF(A239="","",IF(COUNTIFS('MP내역(적극)'!A:A,A239,'MP내역(적극)'!G:G,"&gt;"&amp;$F$2,'MP내역(적극)'!D:D,"&lt;&gt;"&amp;$H$2,'MP내역(적극)'!D:D,"&lt;&gt;"&amp;$I$2,'MP내역(적극)'!B:B,"&lt;&gt;현금",'MP내역(적극)'!B:B,"&lt;&gt;합계")=0,"O","X"))</f>
        <v/>
      </c>
      <c r="S239" s="20" t="str">
        <f>IF(A239="","",IF(AND(ABS(I239-SUMIFS('MP내역(적극)'!G:G,'MP내역(적극)'!A:A,A239,'MP내역(적극)'!F:F,"Y"))&lt;0.001,ABS(H239-SUMIFS('MP내역(적극)'!G:G,'MP내역(적극)'!A:A,A239,'MP내역(적극)'!B:B,"&lt;&gt;합계"))&lt;0.001),"O","X"))</f>
        <v/>
      </c>
      <c r="T239" s="20" t="str">
        <f>IF(A239="","",IF(COUNTIFS('MP내역(적극)'!A:A,A239,'MP내역(적극)'!H:H,"X")=0,"O","X"))</f>
        <v/>
      </c>
      <c r="U239" s="19"/>
    </row>
    <row r="240" spans="13:21" x14ac:dyDescent="0.3">
      <c r="M240" s="19"/>
      <c r="N240" s="20" t="str">
        <f t="shared" si="6"/>
        <v/>
      </c>
      <c r="O240" s="20" t="str">
        <f t="shared" si="7"/>
        <v/>
      </c>
      <c r="P240" s="20" t="str">
        <f>IF(A240="","",IFERROR(IF(L240&gt;VLOOKUP(A240,#REF!,10,0),"O","X"),""))</f>
        <v/>
      </c>
      <c r="Q240" s="20" t="str">
        <f>IF(A240="","",COUNTIFS('MP내역(적극)'!$A:$A,A240)-COUNTIFS('MP내역(적극)'!$A:$A,A240,'MP내역(적극)'!$B:$B,"현금")-COUNTIFS('MP내역(적극)'!$A:$A,A240,'MP내역(적극)'!$B:$B,"예수금")-COUNTIFS('MP내역(적극)'!$A:$A,A240,'MP내역(적극)'!$B:$B,"예탁금")-COUNTIFS('MP내역(적극)'!$A:$A,A240,'MP내역(적극)'!$B:$B,"합계"))</f>
        <v/>
      </c>
      <c r="R240" s="20" t="str">
        <f>IF(A240="","",IF(COUNTIFS('MP내역(적극)'!A:A,A240,'MP내역(적극)'!G:G,"&gt;"&amp;$F$2,'MP내역(적극)'!D:D,"&lt;&gt;"&amp;$H$2,'MP내역(적극)'!D:D,"&lt;&gt;"&amp;$I$2,'MP내역(적극)'!B:B,"&lt;&gt;현금",'MP내역(적극)'!B:B,"&lt;&gt;합계")=0,"O","X"))</f>
        <v/>
      </c>
      <c r="S240" s="20" t="str">
        <f>IF(A240="","",IF(AND(ABS(I240-SUMIFS('MP내역(적극)'!G:G,'MP내역(적극)'!A:A,A240,'MP내역(적극)'!F:F,"Y"))&lt;0.001,ABS(H240-SUMIFS('MP내역(적극)'!G:G,'MP내역(적극)'!A:A,A240,'MP내역(적극)'!B:B,"&lt;&gt;합계"))&lt;0.001),"O","X"))</f>
        <v/>
      </c>
      <c r="T240" s="20" t="str">
        <f>IF(A240="","",IF(COUNTIFS('MP내역(적극)'!A:A,A240,'MP내역(적극)'!H:H,"X")=0,"O","X"))</f>
        <v/>
      </c>
      <c r="U240" s="19"/>
    </row>
    <row r="241" spans="13:21" x14ac:dyDescent="0.3">
      <c r="M241" s="19"/>
      <c r="N241" s="20" t="str">
        <f t="shared" si="6"/>
        <v/>
      </c>
      <c r="O241" s="20" t="str">
        <f t="shared" si="7"/>
        <v/>
      </c>
      <c r="P241" s="20" t="str">
        <f>IF(A241="","",IFERROR(IF(L241&gt;VLOOKUP(A241,#REF!,10,0),"O","X"),""))</f>
        <v/>
      </c>
      <c r="Q241" s="20" t="str">
        <f>IF(A241="","",COUNTIFS('MP내역(적극)'!$A:$A,A241)-COUNTIFS('MP내역(적극)'!$A:$A,A241,'MP내역(적극)'!$B:$B,"현금")-COUNTIFS('MP내역(적극)'!$A:$A,A241,'MP내역(적극)'!$B:$B,"예수금")-COUNTIFS('MP내역(적극)'!$A:$A,A241,'MP내역(적극)'!$B:$B,"예탁금")-COUNTIFS('MP내역(적극)'!$A:$A,A241,'MP내역(적극)'!$B:$B,"합계"))</f>
        <v/>
      </c>
      <c r="R241" s="20" t="str">
        <f>IF(A241="","",IF(COUNTIFS('MP내역(적극)'!A:A,A241,'MP내역(적극)'!G:G,"&gt;"&amp;$F$2,'MP내역(적극)'!D:D,"&lt;&gt;"&amp;$H$2,'MP내역(적극)'!D:D,"&lt;&gt;"&amp;$I$2,'MP내역(적극)'!B:B,"&lt;&gt;현금",'MP내역(적극)'!B:B,"&lt;&gt;합계")=0,"O","X"))</f>
        <v/>
      </c>
      <c r="S241" s="20" t="str">
        <f>IF(A241="","",IF(AND(ABS(I241-SUMIFS('MP내역(적극)'!G:G,'MP내역(적극)'!A:A,A241,'MP내역(적극)'!F:F,"Y"))&lt;0.001,ABS(H241-SUMIFS('MP내역(적극)'!G:G,'MP내역(적극)'!A:A,A241,'MP내역(적극)'!B:B,"&lt;&gt;합계"))&lt;0.001),"O","X"))</f>
        <v/>
      </c>
      <c r="T241" s="20" t="str">
        <f>IF(A241="","",IF(COUNTIFS('MP내역(적극)'!A:A,A241,'MP내역(적극)'!H:H,"X")=0,"O","X"))</f>
        <v/>
      </c>
      <c r="U241" s="19"/>
    </row>
    <row r="242" spans="13:21" x14ac:dyDescent="0.3">
      <c r="M242" s="19"/>
      <c r="N242" s="20" t="str">
        <f t="shared" si="6"/>
        <v/>
      </c>
      <c r="O242" s="20" t="str">
        <f t="shared" si="7"/>
        <v/>
      </c>
      <c r="P242" s="20" t="str">
        <f>IF(A242="","",IFERROR(IF(L242&gt;VLOOKUP(A242,#REF!,10,0),"O","X"),""))</f>
        <v/>
      </c>
      <c r="Q242" s="20" t="str">
        <f>IF(A242="","",COUNTIFS('MP내역(적극)'!$A:$A,A242)-COUNTIFS('MP내역(적극)'!$A:$A,A242,'MP내역(적극)'!$B:$B,"현금")-COUNTIFS('MP내역(적극)'!$A:$A,A242,'MP내역(적극)'!$B:$B,"예수금")-COUNTIFS('MP내역(적극)'!$A:$A,A242,'MP내역(적극)'!$B:$B,"예탁금")-COUNTIFS('MP내역(적극)'!$A:$A,A242,'MP내역(적극)'!$B:$B,"합계"))</f>
        <v/>
      </c>
      <c r="R242" s="20" t="str">
        <f>IF(A242="","",IF(COUNTIFS('MP내역(적극)'!A:A,A242,'MP내역(적극)'!G:G,"&gt;"&amp;$F$2,'MP내역(적극)'!D:D,"&lt;&gt;"&amp;$H$2,'MP내역(적극)'!D:D,"&lt;&gt;"&amp;$I$2,'MP내역(적극)'!B:B,"&lt;&gt;현금",'MP내역(적극)'!B:B,"&lt;&gt;합계")=0,"O","X"))</f>
        <v/>
      </c>
      <c r="S242" s="20" t="str">
        <f>IF(A242="","",IF(AND(ABS(I242-SUMIFS('MP내역(적극)'!G:G,'MP내역(적극)'!A:A,A242,'MP내역(적극)'!F:F,"Y"))&lt;0.001,ABS(H242-SUMIFS('MP내역(적극)'!G:G,'MP내역(적극)'!A:A,A242,'MP내역(적극)'!B:B,"&lt;&gt;합계"))&lt;0.001),"O","X"))</f>
        <v/>
      </c>
      <c r="T242" s="20" t="str">
        <f>IF(A242="","",IF(COUNTIFS('MP내역(적극)'!A:A,A242,'MP내역(적극)'!H:H,"X")=0,"O","X"))</f>
        <v/>
      </c>
      <c r="U242" s="19"/>
    </row>
    <row r="243" spans="13:21" x14ac:dyDescent="0.3">
      <c r="M243" s="19"/>
      <c r="N243" s="20" t="str">
        <f t="shared" si="6"/>
        <v/>
      </c>
      <c r="O243" s="20" t="str">
        <f t="shared" si="7"/>
        <v/>
      </c>
      <c r="P243" s="20" t="str">
        <f>IF(A243="","",IFERROR(IF(L243&gt;VLOOKUP(A243,#REF!,10,0),"O","X"),""))</f>
        <v/>
      </c>
      <c r="Q243" s="20" t="str">
        <f>IF(A243="","",COUNTIFS('MP내역(적극)'!$A:$A,A243)-COUNTIFS('MP내역(적극)'!$A:$A,A243,'MP내역(적극)'!$B:$B,"현금")-COUNTIFS('MP내역(적극)'!$A:$A,A243,'MP내역(적극)'!$B:$B,"예수금")-COUNTIFS('MP내역(적극)'!$A:$A,A243,'MP내역(적극)'!$B:$B,"예탁금")-COUNTIFS('MP내역(적극)'!$A:$A,A243,'MP내역(적극)'!$B:$B,"합계"))</f>
        <v/>
      </c>
      <c r="R243" s="20" t="str">
        <f>IF(A243="","",IF(COUNTIFS('MP내역(적극)'!A:A,A243,'MP내역(적극)'!G:G,"&gt;"&amp;$F$2,'MP내역(적극)'!D:D,"&lt;&gt;"&amp;$H$2,'MP내역(적극)'!D:D,"&lt;&gt;"&amp;$I$2,'MP내역(적극)'!B:B,"&lt;&gt;현금",'MP내역(적극)'!B:B,"&lt;&gt;합계")=0,"O","X"))</f>
        <v/>
      </c>
      <c r="S243" s="20" t="str">
        <f>IF(A243="","",IF(AND(ABS(I243-SUMIFS('MP내역(적극)'!G:G,'MP내역(적극)'!A:A,A243,'MP내역(적극)'!F:F,"Y"))&lt;0.001,ABS(H243-SUMIFS('MP내역(적극)'!G:G,'MP내역(적극)'!A:A,A243,'MP내역(적극)'!B:B,"&lt;&gt;합계"))&lt;0.001),"O","X"))</f>
        <v/>
      </c>
      <c r="T243" s="20" t="str">
        <f>IF(A243="","",IF(COUNTIFS('MP내역(적극)'!A:A,A243,'MP내역(적극)'!H:H,"X")=0,"O","X"))</f>
        <v/>
      </c>
      <c r="U243" s="19"/>
    </row>
    <row r="244" spans="13:21" x14ac:dyDescent="0.3">
      <c r="M244" s="19"/>
      <c r="N244" s="20" t="str">
        <f t="shared" si="6"/>
        <v/>
      </c>
      <c r="O244" s="20" t="str">
        <f t="shared" si="7"/>
        <v/>
      </c>
      <c r="P244" s="20" t="str">
        <f>IF(A244="","",IFERROR(IF(L244&gt;VLOOKUP(A244,#REF!,10,0),"O","X"),""))</f>
        <v/>
      </c>
      <c r="Q244" s="20" t="str">
        <f>IF(A244="","",COUNTIFS('MP내역(적극)'!$A:$A,A244)-COUNTIFS('MP내역(적극)'!$A:$A,A244,'MP내역(적극)'!$B:$B,"현금")-COUNTIFS('MP내역(적극)'!$A:$A,A244,'MP내역(적극)'!$B:$B,"예수금")-COUNTIFS('MP내역(적극)'!$A:$A,A244,'MP내역(적극)'!$B:$B,"예탁금")-COUNTIFS('MP내역(적극)'!$A:$A,A244,'MP내역(적극)'!$B:$B,"합계"))</f>
        <v/>
      </c>
      <c r="R244" s="20" t="str">
        <f>IF(A244="","",IF(COUNTIFS('MP내역(적극)'!A:A,A244,'MP내역(적극)'!G:G,"&gt;"&amp;$F$2,'MP내역(적극)'!D:D,"&lt;&gt;"&amp;$H$2,'MP내역(적극)'!D:D,"&lt;&gt;"&amp;$I$2,'MP내역(적극)'!B:B,"&lt;&gt;현금",'MP내역(적극)'!B:B,"&lt;&gt;합계")=0,"O","X"))</f>
        <v/>
      </c>
      <c r="S244" s="20" t="str">
        <f>IF(A244="","",IF(AND(ABS(I244-SUMIFS('MP내역(적극)'!G:G,'MP내역(적극)'!A:A,A244,'MP내역(적극)'!F:F,"Y"))&lt;0.001,ABS(H244-SUMIFS('MP내역(적극)'!G:G,'MP내역(적극)'!A:A,A244,'MP내역(적극)'!B:B,"&lt;&gt;합계"))&lt;0.001),"O","X"))</f>
        <v/>
      </c>
      <c r="T244" s="20" t="str">
        <f>IF(A244="","",IF(COUNTIFS('MP내역(적극)'!A:A,A244,'MP내역(적극)'!H:H,"X")=0,"O","X"))</f>
        <v/>
      </c>
      <c r="U244" s="19"/>
    </row>
    <row r="245" spans="13:21" x14ac:dyDescent="0.3">
      <c r="M245" s="19"/>
      <c r="N245" s="20" t="str">
        <f t="shared" si="6"/>
        <v/>
      </c>
      <c r="O245" s="20" t="str">
        <f t="shared" si="7"/>
        <v/>
      </c>
      <c r="P245" s="20" t="str">
        <f>IF(A245="","",IFERROR(IF(L245&gt;VLOOKUP(A245,#REF!,10,0),"O","X"),""))</f>
        <v/>
      </c>
      <c r="Q245" s="20" t="str">
        <f>IF(A245="","",COUNTIFS('MP내역(적극)'!$A:$A,A245)-COUNTIFS('MP내역(적극)'!$A:$A,A245,'MP내역(적극)'!$B:$B,"현금")-COUNTIFS('MP내역(적극)'!$A:$A,A245,'MP내역(적극)'!$B:$B,"예수금")-COUNTIFS('MP내역(적극)'!$A:$A,A245,'MP내역(적극)'!$B:$B,"예탁금")-COUNTIFS('MP내역(적극)'!$A:$A,A245,'MP내역(적극)'!$B:$B,"합계"))</f>
        <v/>
      </c>
      <c r="R245" s="20" t="str">
        <f>IF(A245="","",IF(COUNTIFS('MP내역(적극)'!A:A,A245,'MP내역(적극)'!G:G,"&gt;"&amp;$F$2,'MP내역(적극)'!D:D,"&lt;&gt;"&amp;$H$2,'MP내역(적극)'!D:D,"&lt;&gt;"&amp;$I$2,'MP내역(적극)'!B:B,"&lt;&gt;현금",'MP내역(적극)'!B:B,"&lt;&gt;합계")=0,"O","X"))</f>
        <v/>
      </c>
      <c r="S245" s="20" t="str">
        <f>IF(A245="","",IF(AND(ABS(I245-SUMIFS('MP내역(적극)'!G:G,'MP내역(적극)'!A:A,A245,'MP내역(적극)'!F:F,"Y"))&lt;0.001,ABS(H245-SUMIFS('MP내역(적극)'!G:G,'MP내역(적극)'!A:A,A245,'MP내역(적극)'!B:B,"&lt;&gt;합계"))&lt;0.001),"O","X"))</f>
        <v/>
      </c>
      <c r="T245" s="20" t="str">
        <f>IF(A245="","",IF(COUNTIFS('MP내역(적극)'!A:A,A245,'MP내역(적극)'!H:H,"X")=0,"O","X"))</f>
        <v/>
      </c>
      <c r="U245" s="19"/>
    </row>
    <row r="246" spans="13:21" x14ac:dyDescent="0.3">
      <c r="M246" s="19"/>
      <c r="N246" s="20" t="str">
        <f t="shared" si="6"/>
        <v/>
      </c>
      <c r="O246" s="20" t="str">
        <f t="shared" si="7"/>
        <v/>
      </c>
      <c r="P246" s="20" t="str">
        <f>IF(A246="","",IFERROR(IF(L246&gt;VLOOKUP(A246,#REF!,10,0),"O","X"),""))</f>
        <v/>
      </c>
      <c r="Q246" s="20" t="str">
        <f>IF(A246="","",COUNTIFS('MP내역(적극)'!$A:$A,A246)-COUNTIFS('MP내역(적극)'!$A:$A,A246,'MP내역(적극)'!$B:$B,"현금")-COUNTIFS('MP내역(적극)'!$A:$A,A246,'MP내역(적극)'!$B:$B,"예수금")-COUNTIFS('MP내역(적극)'!$A:$A,A246,'MP내역(적극)'!$B:$B,"예탁금")-COUNTIFS('MP내역(적극)'!$A:$A,A246,'MP내역(적극)'!$B:$B,"합계"))</f>
        <v/>
      </c>
      <c r="R246" s="20" t="str">
        <f>IF(A246="","",IF(COUNTIFS('MP내역(적극)'!A:A,A246,'MP내역(적극)'!G:G,"&gt;"&amp;$F$2,'MP내역(적극)'!D:D,"&lt;&gt;"&amp;$H$2,'MP내역(적극)'!D:D,"&lt;&gt;"&amp;$I$2,'MP내역(적극)'!B:B,"&lt;&gt;현금",'MP내역(적극)'!B:B,"&lt;&gt;합계")=0,"O","X"))</f>
        <v/>
      </c>
      <c r="S246" s="20" t="str">
        <f>IF(A246="","",IF(AND(ABS(I246-SUMIFS('MP내역(적극)'!G:G,'MP내역(적극)'!A:A,A246,'MP내역(적극)'!F:F,"Y"))&lt;0.001,ABS(H246-SUMIFS('MP내역(적극)'!G:G,'MP내역(적극)'!A:A,A246,'MP내역(적극)'!B:B,"&lt;&gt;합계"))&lt;0.001),"O","X"))</f>
        <v/>
      </c>
      <c r="T246" s="20" t="str">
        <f>IF(A246="","",IF(COUNTIFS('MP내역(적극)'!A:A,A246,'MP내역(적극)'!H:H,"X")=0,"O","X"))</f>
        <v/>
      </c>
      <c r="U246" s="19"/>
    </row>
    <row r="247" spans="13:21" x14ac:dyDescent="0.3">
      <c r="M247" s="19"/>
      <c r="N247" s="20" t="str">
        <f t="shared" si="6"/>
        <v/>
      </c>
      <c r="O247" s="20" t="str">
        <f t="shared" si="7"/>
        <v/>
      </c>
      <c r="P247" s="20" t="str">
        <f>IF(A247="","",IFERROR(IF(L247&gt;VLOOKUP(A247,#REF!,10,0),"O","X"),""))</f>
        <v/>
      </c>
      <c r="Q247" s="20" t="str">
        <f>IF(A247="","",COUNTIFS('MP내역(적극)'!$A:$A,A247)-COUNTIFS('MP내역(적극)'!$A:$A,A247,'MP내역(적극)'!$B:$B,"현금")-COUNTIFS('MP내역(적극)'!$A:$A,A247,'MP내역(적극)'!$B:$B,"예수금")-COUNTIFS('MP내역(적극)'!$A:$A,A247,'MP내역(적극)'!$B:$B,"예탁금")-COUNTIFS('MP내역(적극)'!$A:$A,A247,'MP내역(적극)'!$B:$B,"합계"))</f>
        <v/>
      </c>
      <c r="R247" s="20" t="str">
        <f>IF(A247="","",IF(COUNTIFS('MP내역(적극)'!A:A,A247,'MP내역(적극)'!G:G,"&gt;"&amp;$F$2,'MP내역(적극)'!D:D,"&lt;&gt;"&amp;$H$2,'MP내역(적극)'!D:D,"&lt;&gt;"&amp;$I$2,'MP내역(적극)'!B:B,"&lt;&gt;현금",'MP내역(적극)'!B:B,"&lt;&gt;합계")=0,"O","X"))</f>
        <v/>
      </c>
      <c r="S247" s="20" t="str">
        <f>IF(A247="","",IF(AND(ABS(I247-SUMIFS('MP내역(적극)'!G:G,'MP내역(적극)'!A:A,A247,'MP내역(적극)'!F:F,"Y"))&lt;0.001,ABS(H247-SUMIFS('MP내역(적극)'!G:G,'MP내역(적극)'!A:A,A247,'MP내역(적극)'!B:B,"&lt;&gt;합계"))&lt;0.001),"O","X"))</f>
        <v/>
      </c>
      <c r="T247" s="20" t="str">
        <f>IF(A247="","",IF(COUNTIFS('MP내역(적극)'!A:A,A247,'MP내역(적극)'!H:H,"X")=0,"O","X"))</f>
        <v/>
      </c>
      <c r="U247" s="19"/>
    </row>
    <row r="248" spans="13:21" x14ac:dyDescent="0.3">
      <c r="M248" s="19"/>
      <c r="N248" s="20" t="str">
        <f t="shared" si="6"/>
        <v/>
      </c>
      <c r="O248" s="20" t="str">
        <f t="shared" si="7"/>
        <v/>
      </c>
      <c r="P248" s="20" t="str">
        <f>IF(A248="","",IFERROR(IF(L248&gt;VLOOKUP(A248,#REF!,10,0),"O","X"),""))</f>
        <v/>
      </c>
      <c r="Q248" s="20" t="str">
        <f>IF(A248="","",COUNTIFS('MP내역(적극)'!$A:$A,A248)-COUNTIFS('MP내역(적극)'!$A:$A,A248,'MP내역(적극)'!$B:$B,"현금")-COUNTIFS('MP내역(적극)'!$A:$A,A248,'MP내역(적극)'!$B:$B,"예수금")-COUNTIFS('MP내역(적극)'!$A:$A,A248,'MP내역(적극)'!$B:$B,"예탁금")-COUNTIFS('MP내역(적극)'!$A:$A,A248,'MP내역(적극)'!$B:$B,"합계"))</f>
        <v/>
      </c>
      <c r="R248" s="20" t="str">
        <f>IF(A248="","",IF(COUNTIFS('MP내역(적극)'!A:A,A248,'MP내역(적극)'!G:G,"&gt;"&amp;$F$2,'MP내역(적극)'!D:D,"&lt;&gt;"&amp;$H$2,'MP내역(적극)'!D:D,"&lt;&gt;"&amp;$I$2,'MP내역(적극)'!B:B,"&lt;&gt;현금",'MP내역(적극)'!B:B,"&lt;&gt;합계")=0,"O","X"))</f>
        <v/>
      </c>
      <c r="S248" s="20" t="str">
        <f>IF(A248="","",IF(AND(ABS(I248-SUMIFS('MP내역(적극)'!G:G,'MP내역(적극)'!A:A,A248,'MP내역(적극)'!F:F,"Y"))&lt;0.001,ABS(H248-SUMIFS('MP내역(적극)'!G:G,'MP내역(적극)'!A:A,A248,'MP내역(적극)'!B:B,"&lt;&gt;합계"))&lt;0.001),"O","X"))</f>
        <v/>
      </c>
      <c r="T248" s="20" t="str">
        <f>IF(A248="","",IF(COUNTIFS('MP내역(적극)'!A:A,A248,'MP내역(적극)'!H:H,"X")=0,"O","X"))</f>
        <v/>
      </c>
      <c r="U248" s="19"/>
    </row>
    <row r="249" spans="13:21" x14ac:dyDescent="0.3">
      <c r="M249" s="19"/>
      <c r="N249" s="20" t="str">
        <f t="shared" si="6"/>
        <v/>
      </c>
      <c r="O249" s="20" t="str">
        <f t="shared" si="7"/>
        <v/>
      </c>
      <c r="P249" s="20" t="str">
        <f>IF(A249="","",IFERROR(IF(L249&gt;VLOOKUP(A249,#REF!,10,0),"O","X"),""))</f>
        <v/>
      </c>
      <c r="Q249" s="20" t="str">
        <f>IF(A249="","",COUNTIFS('MP내역(적극)'!$A:$A,A249)-COUNTIFS('MP내역(적극)'!$A:$A,A249,'MP내역(적극)'!$B:$B,"현금")-COUNTIFS('MP내역(적극)'!$A:$A,A249,'MP내역(적극)'!$B:$B,"예수금")-COUNTIFS('MP내역(적극)'!$A:$A,A249,'MP내역(적극)'!$B:$B,"예탁금")-COUNTIFS('MP내역(적극)'!$A:$A,A249,'MP내역(적극)'!$B:$B,"합계"))</f>
        <v/>
      </c>
      <c r="R249" s="20" t="str">
        <f>IF(A249="","",IF(COUNTIFS('MP내역(적극)'!A:A,A249,'MP내역(적극)'!G:G,"&gt;"&amp;$F$2,'MP내역(적극)'!D:D,"&lt;&gt;"&amp;$H$2,'MP내역(적극)'!D:D,"&lt;&gt;"&amp;$I$2,'MP내역(적극)'!B:B,"&lt;&gt;현금",'MP내역(적극)'!B:B,"&lt;&gt;합계")=0,"O","X"))</f>
        <v/>
      </c>
      <c r="S249" s="20" t="str">
        <f>IF(A249="","",IF(AND(ABS(I249-SUMIFS('MP내역(적극)'!G:G,'MP내역(적극)'!A:A,A249,'MP내역(적극)'!F:F,"Y"))&lt;0.001,ABS(H249-SUMIFS('MP내역(적극)'!G:G,'MP내역(적극)'!A:A,A249,'MP내역(적극)'!B:B,"&lt;&gt;합계"))&lt;0.001),"O","X"))</f>
        <v/>
      </c>
      <c r="T249" s="20" t="str">
        <f>IF(A249="","",IF(COUNTIFS('MP내역(적극)'!A:A,A249,'MP내역(적극)'!H:H,"X")=0,"O","X"))</f>
        <v/>
      </c>
      <c r="U249" s="19"/>
    </row>
    <row r="250" spans="13:21" x14ac:dyDescent="0.3">
      <c r="M250" s="19"/>
      <c r="N250" s="20" t="str">
        <f t="shared" si="6"/>
        <v/>
      </c>
      <c r="O250" s="20" t="str">
        <f t="shared" si="7"/>
        <v/>
      </c>
      <c r="P250" s="20" t="str">
        <f>IF(A250="","",IFERROR(IF(L250&gt;VLOOKUP(A250,#REF!,10,0),"O","X"),""))</f>
        <v/>
      </c>
      <c r="Q250" s="20" t="str">
        <f>IF(A250="","",COUNTIFS('MP내역(적극)'!$A:$A,A250)-COUNTIFS('MP내역(적극)'!$A:$A,A250,'MP내역(적극)'!$B:$B,"현금")-COUNTIFS('MP내역(적극)'!$A:$A,A250,'MP내역(적극)'!$B:$B,"예수금")-COUNTIFS('MP내역(적극)'!$A:$A,A250,'MP내역(적극)'!$B:$B,"예탁금")-COUNTIFS('MP내역(적극)'!$A:$A,A250,'MP내역(적극)'!$B:$B,"합계"))</f>
        <v/>
      </c>
      <c r="R250" s="20" t="str">
        <f>IF(A250="","",IF(COUNTIFS('MP내역(적극)'!A:A,A250,'MP내역(적극)'!G:G,"&gt;"&amp;$F$2,'MP내역(적극)'!D:D,"&lt;&gt;"&amp;$H$2,'MP내역(적극)'!D:D,"&lt;&gt;"&amp;$I$2,'MP내역(적극)'!B:B,"&lt;&gt;현금",'MP내역(적극)'!B:B,"&lt;&gt;합계")=0,"O","X"))</f>
        <v/>
      </c>
      <c r="S250" s="20" t="str">
        <f>IF(A250="","",IF(AND(ABS(I250-SUMIFS('MP내역(적극)'!G:G,'MP내역(적극)'!A:A,A250,'MP내역(적극)'!F:F,"Y"))&lt;0.001,ABS(H250-SUMIFS('MP내역(적극)'!G:G,'MP내역(적극)'!A:A,A250,'MP내역(적극)'!B:B,"&lt;&gt;합계"))&lt;0.001),"O","X"))</f>
        <v/>
      </c>
      <c r="T250" s="20" t="str">
        <f>IF(A250="","",IF(COUNTIFS('MP내역(적극)'!A:A,A250,'MP내역(적극)'!H:H,"X")=0,"O","X"))</f>
        <v/>
      </c>
      <c r="U250" s="19"/>
    </row>
    <row r="251" spans="13:21" x14ac:dyDescent="0.3">
      <c r="M251" s="19"/>
      <c r="N251" s="20" t="str">
        <f t="shared" si="6"/>
        <v/>
      </c>
      <c r="O251" s="20" t="str">
        <f t="shared" si="7"/>
        <v/>
      </c>
      <c r="P251" s="20" t="str">
        <f>IF(A251="","",IFERROR(IF(L251&gt;VLOOKUP(A251,#REF!,10,0),"O","X"),""))</f>
        <v/>
      </c>
      <c r="Q251" s="20" t="str">
        <f>IF(A251="","",COUNTIFS('MP내역(적극)'!$A:$A,A251)-COUNTIFS('MP내역(적극)'!$A:$A,A251,'MP내역(적극)'!$B:$B,"현금")-COUNTIFS('MP내역(적극)'!$A:$A,A251,'MP내역(적극)'!$B:$B,"예수금")-COUNTIFS('MP내역(적극)'!$A:$A,A251,'MP내역(적극)'!$B:$B,"예탁금")-COUNTIFS('MP내역(적극)'!$A:$A,A251,'MP내역(적극)'!$B:$B,"합계"))</f>
        <v/>
      </c>
      <c r="R251" s="20" t="str">
        <f>IF(A251="","",IF(COUNTIFS('MP내역(적극)'!A:A,A251,'MP내역(적극)'!G:G,"&gt;"&amp;$F$2,'MP내역(적극)'!D:D,"&lt;&gt;"&amp;$H$2,'MP내역(적극)'!D:D,"&lt;&gt;"&amp;$I$2,'MP내역(적극)'!B:B,"&lt;&gt;현금",'MP내역(적극)'!B:B,"&lt;&gt;합계")=0,"O","X"))</f>
        <v/>
      </c>
      <c r="S251" s="20" t="str">
        <f>IF(A251="","",IF(AND(ABS(I251-SUMIFS('MP내역(적극)'!G:G,'MP내역(적극)'!A:A,A251,'MP내역(적극)'!F:F,"Y"))&lt;0.001,ABS(H251-SUMIFS('MP내역(적극)'!G:G,'MP내역(적극)'!A:A,A251,'MP내역(적극)'!B:B,"&lt;&gt;합계"))&lt;0.001),"O","X"))</f>
        <v/>
      </c>
      <c r="T251" s="20" t="str">
        <f>IF(A251="","",IF(COUNTIFS('MP내역(적극)'!A:A,A251,'MP내역(적극)'!H:H,"X")=0,"O","X"))</f>
        <v/>
      </c>
      <c r="U251" s="19"/>
    </row>
    <row r="252" spans="13:21" x14ac:dyDescent="0.3">
      <c r="M252" s="19"/>
      <c r="N252" s="20" t="str">
        <f t="shared" si="6"/>
        <v/>
      </c>
      <c r="O252" s="20" t="str">
        <f t="shared" si="7"/>
        <v/>
      </c>
      <c r="P252" s="20" t="str">
        <f>IF(A252="","",IFERROR(IF(L252&gt;VLOOKUP(A252,#REF!,10,0),"O","X"),""))</f>
        <v/>
      </c>
      <c r="Q252" s="20" t="str">
        <f>IF(A252="","",COUNTIFS('MP내역(적극)'!$A:$A,A252)-COUNTIFS('MP내역(적극)'!$A:$A,A252,'MP내역(적극)'!$B:$B,"현금")-COUNTIFS('MP내역(적극)'!$A:$A,A252,'MP내역(적극)'!$B:$B,"예수금")-COUNTIFS('MP내역(적극)'!$A:$A,A252,'MP내역(적극)'!$B:$B,"예탁금")-COUNTIFS('MP내역(적극)'!$A:$A,A252,'MP내역(적극)'!$B:$B,"합계"))</f>
        <v/>
      </c>
      <c r="R252" s="20" t="str">
        <f>IF(A252="","",IF(COUNTIFS('MP내역(적극)'!A:A,A252,'MP내역(적극)'!G:G,"&gt;"&amp;$F$2,'MP내역(적극)'!D:D,"&lt;&gt;"&amp;$H$2,'MP내역(적극)'!D:D,"&lt;&gt;"&amp;$I$2,'MP내역(적극)'!B:B,"&lt;&gt;현금",'MP내역(적극)'!B:B,"&lt;&gt;합계")=0,"O","X"))</f>
        <v/>
      </c>
      <c r="S252" s="20" t="str">
        <f>IF(A252="","",IF(AND(ABS(I252-SUMIFS('MP내역(적극)'!G:G,'MP내역(적극)'!A:A,A252,'MP내역(적극)'!F:F,"Y"))&lt;0.001,ABS(H252-SUMIFS('MP내역(적극)'!G:G,'MP내역(적극)'!A:A,A252,'MP내역(적극)'!B:B,"&lt;&gt;합계"))&lt;0.001),"O","X"))</f>
        <v/>
      </c>
      <c r="T252" s="20" t="str">
        <f>IF(A252="","",IF(COUNTIFS('MP내역(적극)'!A:A,A252,'MP내역(적극)'!H:H,"X")=0,"O","X"))</f>
        <v/>
      </c>
      <c r="U252" s="19"/>
    </row>
    <row r="253" spans="13:21" x14ac:dyDescent="0.3">
      <c r="M253" s="19"/>
      <c r="N253" s="20" t="str">
        <f t="shared" si="6"/>
        <v/>
      </c>
      <c r="O253" s="20" t="str">
        <f t="shared" si="7"/>
        <v/>
      </c>
      <c r="P253" s="20" t="str">
        <f>IF(A253="","",IFERROR(IF(L253&gt;VLOOKUP(A253,#REF!,10,0),"O","X"),""))</f>
        <v/>
      </c>
      <c r="Q253" s="20" t="str">
        <f>IF(A253="","",COUNTIFS('MP내역(적극)'!$A:$A,A253)-COUNTIFS('MP내역(적극)'!$A:$A,A253,'MP내역(적극)'!$B:$B,"현금")-COUNTIFS('MP내역(적극)'!$A:$A,A253,'MP내역(적극)'!$B:$B,"예수금")-COUNTIFS('MP내역(적극)'!$A:$A,A253,'MP내역(적극)'!$B:$B,"예탁금")-COUNTIFS('MP내역(적극)'!$A:$A,A253,'MP내역(적극)'!$B:$B,"합계"))</f>
        <v/>
      </c>
      <c r="R253" s="20" t="str">
        <f>IF(A253="","",IF(COUNTIFS('MP내역(적극)'!A:A,A253,'MP내역(적극)'!G:G,"&gt;"&amp;$F$2,'MP내역(적극)'!D:D,"&lt;&gt;"&amp;$H$2,'MP내역(적극)'!D:D,"&lt;&gt;"&amp;$I$2,'MP내역(적극)'!B:B,"&lt;&gt;현금",'MP내역(적극)'!B:B,"&lt;&gt;합계")=0,"O","X"))</f>
        <v/>
      </c>
      <c r="S253" s="20" t="str">
        <f>IF(A253="","",IF(AND(ABS(I253-SUMIFS('MP내역(적극)'!G:G,'MP내역(적극)'!A:A,A253,'MP내역(적극)'!F:F,"Y"))&lt;0.001,ABS(H253-SUMIFS('MP내역(적극)'!G:G,'MP내역(적극)'!A:A,A253,'MP내역(적극)'!B:B,"&lt;&gt;합계"))&lt;0.001),"O","X"))</f>
        <v/>
      </c>
      <c r="T253" s="20" t="str">
        <f>IF(A253="","",IF(COUNTIFS('MP내역(적극)'!A:A,A253,'MP내역(적극)'!H:H,"X")=0,"O","X"))</f>
        <v/>
      </c>
      <c r="U253" s="19"/>
    </row>
    <row r="254" spans="13:21" x14ac:dyDescent="0.3">
      <c r="M254" s="19"/>
      <c r="N254" s="20" t="str">
        <f t="shared" si="6"/>
        <v/>
      </c>
      <c r="O254" s="20" t="str">
        <f t="shared" si="7"/>
        <v/>
      </c>
      <c r="P254" s="20" t="str">
        <f>IF(A254="","",IFERROR(IF(L254&gt;VLOOKUP(A254,#REF!,10,0),"O","X"),""))</f>
        <v/>
      </c>
      <c r="Q254" s="20" t="str">
        <f>IF(A254="","",COUNTIFS('MP내역(적극)'!$A:$A,A254)-COUNTIFS('MP내역(적극)'!$A:$A,A254,'MP내역(적극)'!$B:$B,"현금")-COUNTIFS('MP내역(적극)'!$A:$A,A254,'MP내역(적극)'!$B:$B,"예수금")-COUNTIFS('MP내역(적극)'!$A:$A,A254,'MP내역(적극)'!$B:$B,"예탁금")-COUNTIFS('MP내역(적극)'!$A:$A,A254,'MP내역(적극)'!$B:$B,"합계"))</f>
        <v/>
      </c>
      <c r="R254" s="20" t="str">
        <f>IF(A254="","",IF(COUNTIFS('MP내역(적극)'!A:A,A254,'MP내역(적극)'!G:G,"&gt;"&amp;$F$2,'MP내역(적극)'!D:D,"&lt;&gt;"&amp;$H$2,'MP내역(적극)'!D:D,"&lt;&gt;"&amp;$I$2,'MP내역(적극)'!B:B,"&lt;&gt;현금",'MP내역(적극)'!B:B,"&lt;&gt;합계")=0,"O","X"))</f>
        <v/>
      </c>
      <c r="S254" s="20" t="str">
        <f>IF(A254="","",IF(AND(ABS(I254-SUMIFS('MP내역(적극)'!G:G,'MP내역(적극)'!A:A,A254,'MP내역(적극)'!F:F,"Y"))&lt;0.001,ABS(H254-SUMIFS('MP내역(적극)'!G:G,'MP내역(적극)'!A:A,A254,'MP내역(적극)'!B:B,"&lt;&gt;합계"))&lt;0.001),"O","X"))</f>
        <v/>
      </c>
      <c r="T254" s="20" t="str">
        <f>IF(A254="","",IF(COUNTIFS('MP내역(적극)'!A:A,A254,'MP내역(적극)'!H:H,"X")=0,"O","X"))</f>
        <v/>
      </c>
      <c r="U254" s="19"/>
    </row>
    <row r="255" spans="13:21" x14ac:dyDescent="0.3">
      <c r="M255" s="19"/>
      <c r="N255" s="20" t="str">
        <f t="shared" si="6"/>
        <v/>
      </c>
      <c r="O255" s="20" t="str">
        <f t="shared" si="7"/>
        <v/>
      </c>
      <c r="P255" s="20" t="str">
        <f>IF(A255="","",IFERROR(IF(L255&gt;VLOOKUP(A255,#REF!,10,0),"O","X"),""))</f>
        <v/>
      </c>
      <c r="Q255" s="20" t="str">
        <f>IF(A255="","",COUNTIFS('MP내역(적극)'!$A:$A,A255)-COUNTIFS('MP내역(적극)'!$A:$A,A255,'MP내역(적극)'!$B:$B,"현금")-COUNTIFS('MP내역(적극)'!$A:$A,A255,'MP내역(적극)'!$B:$B,"예수금")-COUNTIFS('MP내역(적극)'!$A:$A,A255,'MP내역(적극)'!$B:$B,"예탁금")-COUNTIFS('MP내역(적극)'!$A:$A,A255,'MP내역(적극)'!$B:$B,"합계"))</f>
        <v/>
      </c>
      <c r="R255" s="20" t="str">
        <f>IF(A255="","",IF(COUNTIFS('MP내역(적극)'!A:A,A255,'MP내역(적극)'!G:G,"&gt;"&amp;$F$2,'MP내역(적극)'!D:D,"&lt;&gt;"&amp;$H$2,'MP내역(적극)'!D:D,"&lt;&gt;"&amp;$I$2,'MP내역(적극)'!B:B,"&lt;&gt;현금",'MP내역(적극)'!B:B,"&lt;&gt;합계")=0,"O","X"))</f>
        <v/>
      </c>
      <c r="S255" s="20" t="str">
        <f>IF(A255="","",IF(AND(ABS(I255-SUMIFS('MP내역(적극)'!G:G,'MP내역(적극)'!A:A,A255,'MP내역(적극)'!F:F,"Y"))&lt;0.001,ABS(H255-SUMIFS('MP내역(적극)'!G:G,'MP내역(적극)'!A:A,A255,'MP내역(적극)'!B:B,"&lt;&gt;합계"))&lt;0.001),"O","X"))</f>
        <v/>
      </c>
      <c r="T255" s="20" t="str">
        <f>IF(A255="","",IF(COUNTIFS('MP내역(적극)'!A:A,A255,'MP내역(적극)'!H:H,"X")=0,"O","X"))</f>
        <v/>
      </c>
      <c r="U255" s="19"/>
    </row>
    <row r="256" spans="13:21" x14ac:dyDescent="0.3">
      <c r="M256" s="19"/>
      <c r="N256" s="20" t="str">
        <f t="shared" si="6"/>
        <v/>
      </c>
      <c r="O256" s="20" t="str">
        <f t="shared" si="7"/>
        <v/>
      </c>
      <c r="P256" s="20" t="str">
        <f>IF(A256="","",IFERROR(IF(L256&gt;VLOOKUP(A256,#REF!,10,0),"O","X"),""))</f>
        <v/>
      </c>
      <c r="Q256" s="20" t="str">
        <f>IF(A256="","",COUNTIFS('MP내역(적극)'!$A:$A,A256)-COUNTIFS('MP내역(적극)'!$A:$A,A256,'MP내역(적극)'!$B:$B,"현금")-COUNTIFS('MP내역(적극)'!$A:$A,A256,'MP내역(적극)'!$B:$B,"예수금")-COUNTIFS('MP내역(적극)'!$A:$A,A256,'MP내역(적극)'!$B:$B,"예탁금")-COUNTIFS('MP내역(적극)'!$A:$A,A256,'MP내역(적극)'!$B:$B,"합계"))</f>
        <v/>
      </c>
      <c r="R256" s="20" t="str">
        <f>IF(A256="","",IF(COUNTIFS('MP내역(적극)'!A:A,A256,'MP내역(적극)'!G:G,"&gt;"&amp;$F$2,'MP내역(적극)'!D:D,"&lt;&gt;"&amp;$H$2,'MP내역(적극)'!D:D,"&lt;&gt;"&amp;$I$2,'MP내역(적극)'!B:B,"&lt;&gt;현금",'MP내역(적극)'!B:B,"&lt;&gt;합계")=0,"O","X"))</f>
        <v/>
      </c>
      <c r="S256" s="20" t="str">
        <f>IF(A256="","",IF(AND(ABS(I256-SUMIFS('MP내역(적극)'!G:G,'MP내역(적극)'!A:A,A256,'MP내역(적극)'!F:F,"Y"))&lt;0.001,ABS(H256-SUMIFS('MP내역(적극)'!G:G,'MP내역(적극)'!A:A,A256,'MP내역(적극)'!B:B,"&lt;&gt;합계"))&lt;0.001),"O","X"))</f>
        <v/>
      </c>
      <c r="T256" s="20" t="str">
        <f>IF(A256="","",IF(COUNTIFS('MP내역(적극)'!A:A,A256,'MP내역(적극)'!H:H,"X")=0,"O","X"))</f>
        <v/>
      </c>
      <c r="U256" s="19"/>
    </row>
    <row r="257" spans="13:21" x14ac:dyDescent="0.3">
      <c r="M257" s="19"/>
      <c r="N257" s="20" t="str">
        <f t="shared" si="6"/>
        <v/>
      </c>
      <c r="O257" s="20" t="str">
        <f t="shared" si="7"/>
        <v/>
      </c>
      <c r="P257" s="20" t="str">
        <f>IF(A257="","",IFERROR(IF(L257&gt;VLOOKUP(A257,#REF!,10,0),"O","X"),""))</f>
        <v/>
      </c>
      <c r="Q257" s="20" t="str">
        <f>IF(A257="","",COUNTIFS('MP내역(적극)'!$A:$A,A257)-COUNTIFS('MP내역(적극)'!$A:$A,A257,'MP내역(적극)'!$B:$B,"현금")-COUNTIFS('MP내역(적극)'!$A:$A,A257,'MP내역(적극)'!$B:$B,"예수금")-COUNTIFS('MP내역(적극)'!$A:$A,A257,'MP내역(적극)'!$B:$B,"예탁금")-COUNTIFS('MP내역(적극)'!$A:$A,A257,'MP내역(적극)'!$B:$B,"합계"))</f>
        <v/>
      </c>
      <c r="R257" s="20" t="str">
        <f>IF(A257="","",IF(COUNTIFS('MP내역(적극)'!A:A,A257,'MP내역(적극)'!G:G,"&gt;"&amp;$F$2,'MP내역(적극)'!D:D,"&lt;&gt;"&amp;$H$2,'MP내역(적극)'!D:D,"&lt;&gt;"&amp;$I$2,'MP내역(적극)'!B:B,"&lt;&gt;현금",'MP내역(적극)'!B:B,"&lt;&gt;합계")=0,"O","X"))</f>
        <v/>
      </c>
      <c r="S257" s="20" t="str">
        <f>IF(A257="","",IF(AND(ABS(I257-SUMIFS('MP내역(적극)'!G:G,'MP내역(적극)'!A:A,A257,'MP내역(적극)'!F:F,"Y"))&lt;0.001,ABS(H257-SUMIFS('MP내역(적극)'!G:G,'MP내역(적극)'!A:A,A257,'MP내역(적극)'!B:B,"&lt;&gt;합계"))&lt;0.001),"O","X"))</f>
        <v/>
      </c>
      <c r="T257" s="20" t="str">
        <f>IF(A257="","",IF(COUNTIFS('MP내역(적극)'!A:A,A257,'MP내역(적극)'!H:H,"X")=0,"O","X"))</f>
        <v/>
      </c>
      <c r="U257" s="19"/>
    </row>
    <row r="258" spans="13:21" x14ac:dyDescent="0.3">
      <c r="M258" s="19"/>
      <c r="N258" s="20" t="str">
        <f t="shared" si="6"/>
        <v/>
      </c>
      <c r="O258" s="20" t="str">
        <f t="shared" si="7"/>
        <v/>
      </c>
      <c r="P258" s="20" t="str">
        <f>IF(A258="","",IFERROR(IF(L258&gt;VLOOKUP(A258,#REF!,10,0),"O","X"),""))</f>
        <v/>
      </c>
      <c r="Q258" s="20" t="str">
        <f>IF(A258="","",COUNTIFS('MP내역(적극)'!$A:$A,A258)-COUNTIFS('MP내역(적극)'!$A:$A,A258,'MP내역(적극)'!$B:$B,"현금")-COUNTIFS('MP내역(적극)'!$A:$A,A258,'MP내역(적극)'!$B:$B,"예수금")-COUNTIFS('MP내역(적극)'!$A:$A,A258,'MP내역(적극)'!$B:$B,"예탁금")-COUNTIFS('MP내역(적극)'!$A:$A,A258,'MP내역(적극)'!$B:$B,"합계"))</f>
        <v/>
      </c>
      <c r="R258" s="20" t="str">
        <f>IF(A258="","",IF(COUNTIFS('MP내역(적극)'!A:A,A258,'MP내역(적극)'!G:G,"&gt;"&amp;$F$2,'MP내역(적극)'!D:D,"&lt;&gt;"&amp;$H$2,'MP내역(적극)'!D:D,"&lt;&gt;"&amp;$I$2,'MP내역(적극)'!B:B,"&lt;&gt;현금",'MP내역(적극)'!B:B,"&lt;&gt;합계")=0,"O","X"))</f>
        <v/>
      </c>
      <c r="S258" s="20" t="str">
        <f>IF(A258="","",IF(AND(ABS(I258-SUMIFS('MP내역(적극)'!G:G,'MP내역(적극)'!A:A,A258,'MP내역(적극)'!F:F,"Y"))&lt;0.001,ABS(H258-SUMIFS('MP내역(적극)'!G:G,'MP내역(적극)'!A:A,A258,'MP내역(적극)'!B:B,"&lt;&gt;합계"))&lt;0.001),"O","X"))</f>
        <v/>
      </c>
      <c r="T258" s="20" t="str">
        <f>IF(A258="","",IF(COUNTIFS('MP내역(적극)'!A:A,A258,'MP내역(적극)'!H:H,"X")=0,"O","X"))</f>
        <v/>
      </c>
      <c r="U258" s="19"/>
    </row>
    <row r="259" spans="13:21" x14ac:dyDescent="0.3">
      <c r="M259" s="19"/>
      <c r="N259" s="20" t="str">
        <f t="shared" si="6"/>
        <v/>
      </c>
      <c r="O259" s="20" t="str">
        <f t="shared" si="7"/>
        <v/>
      </c>
      <c r="P259" s="20" t="str">
        <f>IF(A259="","",IFERROR(IF(L259&gt;VLOOKUP(A259,#REF!,10,0),"O","X"),""))</f>
        <v/>
      </c>
      <c r="Q259" s="20" t="str">
        <f>IF(A259="","",COUNTIFS('MP내역(적극)'!$A:$A,A259)-COUNTIFS('MP내역(적극)'!$A:$A,A259,'MP내역(적극)'!$B:$B,"현금")-COUNTIFS('MP내역(적극)'!$A:$A,A259,'MP내역(적극)'!$B:$B,"예수금")-COUNTIFS('MP내역(적극)'!$A:$A,A259,'MP내역(적극)'!$B:$B,"예탁금")-COUNTIFS('MP내역(적극)'!$A:$A,A259,'MP내역(적극)'!$B:$B,"합계"))</f>
        <v/>
      </c>
      <c r="R259" s="20" t="str">
        <f>IF(A259="","",IF(COUNTIFS('MP내역(적극)'!A:A,A259,'MP내역(적극)'!G:G,"&gt;"&amp;$F$2,'MP내역(적극)'!D:D,"&lt;&gt;"&amp;$H$2,'MP내역(적극)'!D:D,"&lt;&gt;"&amp;$I$2,'MP내역(적극)'!B:B,"&lt;&gt;현금",'MP내역(적극)'!B:B,"&lt;&gt;합계")=0,"O","X"))</f>
        <v/>
      </c>
      <c r="S259" s="20" t="str">
        <f>IF(A259="","",IF(AND(ABS(I259-SUMIFS('MP내역(적극)'!G:G,'MP내역(적극)'!A:A,A259,'MP내역(적극)'!F:F,"Y"))&lt;0.001,ABS(H259-SUMIFS('MP내역(적극)'!G:G,'MP내역(적극)'!A:A,A259,'MP내역(적극)'!B:B,"&lt;&gt;합계"))&lt;0.001),"O","X"))</f>
        <v/>
      </c>
      <c r="T259" s="20" t="str">
        <f>IF(A259="","",IF(COUNTIFS('MP내역(적극)'!A:A,A259,'MP내역(적극)'!H:H,"X")=0,"O","X"))</f>
        <v/>
      </c>
      <c r="U259" s="19"/>
    </row>
    <row r="260" spans="13:21" x14ac:dyDescent="0.3">
      <c r="M260" s="19"/>
      <c r="N260" s="20" t="str">
        <f t="shared" si="6"/>
        <v/>
      </c>
      <c r="O260" s="20" t="str">
        <f t="shared" si="7"/>
        <v/>
      </c>
      <c r="P260" s="20" t="str">
        <f>IF(A260="","",IFERROR(IF(L260&gt;VLOOKUP(A260,#REF!,10,0),"O","X"),""))</f>
        <v/>
      </c>
      <c r="Q260" s="20" t="str">
        <f>IF(A260="","",COUNTIFS('MP내역(적극)'!$A:$A,A260)-COUNTIFS('MP내역(적극)'!$A:$A,A260,'MP내역(적극)'!$B:$B,"현금")-COUNTIFS('MP내역(적극)'!$A:$A,A260,'MP내역(적극)'!$B:$B,"예수금")-COUNTIFS('MP내역(적극)'!$A:$A,A260,'MP내역(적극)'!$B:$B,"예탁금")-COUNTIFS('MP내역(적극)'!$A:$A,A260,'MP내역(적극)'!$B:$B,"합계"))</f>
        <v/>
      </c>
      <c r="R260" s="20" t="str">
        <f>IF(A260="","",IF(COUNTIFS('MP내역(적극)'!A:A,A260,'MP내역(적극)'!G:G,"&gt;"&amp;$F$2,'MP내역(적극)'!D:D,"&lt;&gt;"&amp;$H$2,'MP내역(적극)'!D:D,"&lt;&gt;"&amp;$I$2,'MP내역(적극)'!B:B,"&lt;&gt;현금",'MP내역(적극)'!B:B,"&lt;&gt;합계")=0,"O","X"))</f>
        <v/>
      </c>
      <c r="S260" s="20" t="str">
        <f>IF(A260="","",IF(AND(ABS(I260-SUMIFS('MP내역(적극)'!G:G,'MP내역(적극)'!A:A,A260,'MP내역(적극)'!F:F,"Y"))&lt;0.001,ABS(H260-SUMIFS('MP내역(적극)'!G:G,'MP내역(적극)'!A:A,A260,'MP내역(적극)'!B:B,"&lt;&gt;합계"))&lt;0.001),"O","X"))</f>
        <v/>
      </c>
      <c r="T260" s="20" t="str">
        <f>IF(A260="","",IF(COUNTIFS('MP내역(적극)'!A:A,A260,'MP내역(적극)'!H:H,"X")=0,"O","X"))</f>
        <v/>
      </c>
      <c r="U260" s="19"/>
    </row>
    <row r="261" spans="13:21" x14ac:dyDescent="0.3">
      <c r="M261" s="19"/>
      <c r="N261" s="20" t="str">
        <f t="shared" si="6"/>
        <v/>
      </c>
      <c r="O261" s="20" t="str">
        <f t="shared" si="7"/>
        <v/>
      </c>
      <c r="P261" s="20" t="str">
        <f>IF(A261="","",IFERROR(IF(L261&gt;VLOOKUP(A261,#REF!,10,0),"O","X"),""))</f>
        <v/>
      </c>
      <c r="Q261" s="20" t="str">
        <f>IF(A261="","",COUNTIFS('MP내역(적극)'!$A:$A,A261)-COUNTIFS('MP내역(적극)'!$A:$A,A261,'MP내역(적극)'!$B:$B,"현금")-COUNTIFS('MP내역(적극)'!$A:$A,A261,'MP내역(적극)'!$B:$B,"예수금")-COUNTIFS('MP내역(적극)'!$A:$A,A261,'MP내역(적극)'!$B:$B,"예탁금")-COUNTIFS('MP내역(적극)'!$A:$A,A261,'MP내역(적극)'!$B:$B,"합계"))</f>
        <v/>
      </c>
      <c r="R261" s="20" t="str">
        <f>IF(A261="","",IF(COUNTIFS('MP내역(적극)'!A:A,A261,'MP내역(적극)'!G:G,"&gt;"&amp;$F$2,'MP내역(적극)'!D:D,"&lt;&gt;"&amp;$H$2,'MP내역(적극)'!D:D,"&lt;&gt;"&amp;$I$2,'MP내역(적극)'!B:B,"&lt;&gt;현금",'MP내역(적극)'!B:B,"&lt;&gt;합계")=0,"O","X"))</f>
        <v/>
      </c>
      <c r="S261" s="20" t="str">
        <f>IF(A261="","",IF(AND(ABS(I261-SUMIFS('MP내역(적극)'!G:G,'MP내역(적극)'!A:A,A261,'MP내역(적극)'!F:F,"Y"))&lt;0.001,ABS(H261-SUMIFS('MP내역(적극)'!G:G,'MP내역(적극)'!A:A,A261,'MP내역(적극)'!B:B,"&lt;&gt;합계"))&lt;0.001),"O","X"))</f>
        <v/>
      </c>
      <c r="T261" s="20" t="str">
        <f>IF(A261="","",IF(COUNTIFS('MP내역(적극)'!A:A,A261,'MP내역(적극)'!H:H,"X")=0,"O","X"))</f>
        <v/>
      </c>
      <c r="U261" s="19"/>
    </row>
    <row r="262" spans="13:21" x14ac:dyDescent="0.3">
      <c r="M262" s="19"/>
      <c r="N262" s="20" t="str">
        <f t="shared" si="6"/>
        <v/>
      </c>
      <c r="O262" s="20" t="str">
        <f t="shared" si="7"/>
        <v/>
      </c>
      <c r="P262" s="20" t="str">
        <f>IF(A262="","",IFERROR(IF(L262&gt;VLOOKUP(A262,#REF!,10,0),"O","X"),""))</f>
        <v/>
      </c>
      <c r="Q262" s="20" t="str">
        <f>IF(A262="","",COUNTIFS('MP내역(적극)'!$A:$A,A262)-COUNTIFS('MP내역(적극)'!$A:$A,A262,'MP내역(적극)'!$B:$B,"현금")-COUNTIFS('MP내역(적극)'!$A:$A,A262,'MP내역(적극)'!$B:$B,"예수금")-COUNTIFS('MP내역(적극)'!$A:$A,A262,'MP내역(적극)'!$B:$B,"예탁금")-COUNTIFS('MP내역(적극)'!$A:$A,A262,'MP내역(적극)'!$B:$B,"합계"))</f>
        <v/>
      </c>
      <c r="R262" s="20" t="str">
        <f>IF(A262="","",IF(COUNTIFS('MP내역(적극)'!A:A,A262,'MP내역(적극)'!G:G,"&gt;"&amp;$F$2,'MP내역(적극)'!D:D,"&lt;&gt;"&amp;$H$2,'MP내역(적극)'!D:D,"&lt;&gt;"&amp;$I$2,'MP내역(적극)'!B:B,"&lt;&gt;현금",'MP내역(적극)'!B:B,"&lt;&gt;합계")=0,"O","X"))</f>
        <v/>
      </c>
      <c r="S262" s="20" t="str">
        <f>IF(A262="","",IF(AND(ABS(I262-SUMIFS('MP내역(적극)'!G:G,'MP내역(적극)'!A:A,A262,'MP내역(적극)'!F:F,"Y"))&lt;0.001,ABS(H262-SUMIFS('MP내역(적극)'!G:G,'MP내역(적극)'!A:A,A262,'MP내역(적극)'!B:B,"&lt;&gt;합계"))&lt;0.001),"O","X"))</f>
        <v/>
      </c>
      <c r="T262" s="20" t="str">
        <f>IF(A262="","",IF(COUNTIFS('MP내역(적극)'!A:A,A262,'MP내역(적극)'!H:H,"X")=0,"O","X"))</f>
        <v/>
      </c>
      <c r="U262" s="19"/>
    </row>
    <row r="263" spans="13:21" x14ac:dyDescent="0.3">
      <c r="M263" s="19"/>
      <c r="N263" s="20" t="str">
        <f t="shared" si="6"/>
        <v/>
      </c>
      <c r="O263" s="20" t="str">
        <f t="shared" si="7"/>
        <v/>
      </c>
      <c r="P263" s="20" t="str">
        <f>IF(A263="","",IFERROR(IF(L263&gt;VLOOKUP(A263,#REF!,10,0),"O","X"),""))</f>
        <v/>
      </c>
      <c r="Q263" s="20" t="str">
        <f>IF(A263="","",COUNTIFS('MP내역(적극)'!$A:$A,A263)-COUNTIFS('MP내역(적극)'!$A:$A,A263,'MP내역(적극)'!$B:$B,"현금")-COUNTIFS('MP내역(적극)'!$A:$A,A263,'MP내역(적극)'!$B:$B,"예수금")-COUNTIFS('MP내역(적극)'!$A:$A,A263,'MP내역(적극)'!$B:$B,"예탁금")-COUNTIFS('MP내역(적극)'!$A:$A,A263,'MP내역(적극)'!$B:$B,"합계"))</f>
        <v/>
      </c>
      <c r="R263" s="20" t="str">
        <f>IF(A263="","",IF(COUNTIFS('MP내역(적극)'!A:A,A263,'MP내역(적극)'!G:G,"&gt;"&amp;$F$2,'MP내역(적극)'!D:D,"&lt;&gt;"&amp;$H$2,'MP내역(적극)'!D:D,"&lt;&gt;"&amp;$I$2,'MP내역(적극)'!B:B,"&lt;&gt;현금",'MP내역(적극)'!B:B,"&lt;&gt;합계")=0,"O","X"))</f>
        <v/>
      </c>
      <c r="S263" s="20" t="str">
        <f>IF(A263="","",IF(AND(ABS(I263-SUMIFS('MP내역(적극)'!G:G,'MP내역(적극)'!A:A,A263,'MP내역(적극)'!F:F,"Y"))&lt;0.001,ABS(H263-SUMIFS('MP내역(적극)'!G:G,'MP내역(적극)'!A:A,A263,'MP내역(적극)'!B:B,"&lt;&gt;합계"))&lt;0.001),"O","X"))</f>
        <v/>
      </c>
      <c r="T263" s="20" t="str">
        <f>IF(A263="","",IF(COUNTIFS('MP내역(적극)'!A:A,A263,'MP내역(적극)'!H:H,"X")=0,"O","X"))</f>
        <v/>
      </c>
      <c r="U263" s="19"/>
    </row>
    <row r="264" spans="13:21" x14ac:dyDescent="0.3">
      <c r="M264" s="19"/>
      <c r="N264" s="20" t="str">
        <f t="shared" si="6"/>
        <v/>
      </c>
      <c r="O264" s="20" t="str">
        <f t="shared" si="7"/>
        <v/>
      </c>
      <c r="P264" s="20" t="str">
        <f>IF(A264="","",IFERROR(IF(L264&gt;VLOOKUP(A264,#REF!,10,0),"O","X"),""))</f>
        <v/>
      </c>
      <c r="Q264" s="20" t="str">
        <f>IF(A264="","",COUNTIFS('MP내역(적극)'!$A:$A,A264)-COUNTIFS('MP내역(적극)'!$A:$A,A264,'MP내역(적극)'!$B:$B,"현금")-COUNTIFS('MP내역(적극)'!$A:$A,A264,'MP내역(적극)'!$B:$B,"예수금")-COUNTIFS('MP내역(적극)'!$A:$A,A264,'MP내역(적극)'!$B:$B,"예탁금")-COUNTIFS('MP내역(적극)'!$A:$A,A264,'MP내역(적극)'!$B:$B,"합계"))</f>
        <v/>
      </c>
      <c r="R264" s="20" t="str">
        <f>IF(A264="","",IF(COUNTIFS('MP내역(적극)'!A:A,A264,'MP내역(적극)'!G:G,"&gt;"&amp;$F$2,'MP내역(적극)'!D:D,"&lt;&gt;"&amp;$H$2,'MP내역(적극)'!D:D,"&lt;&gt;"&amp;$I$2,'MP내역(적극)'!B:B,"&lt;&gt;현금",'MP내역(적극)'!B:B,"&lt;&gt;합계")=0,"O","X"))</f>
        <v/>
      </c>
      <c r="S264" s="20" t="str">
        <f>IF(A264="","",IF(AND(ABS(I264-SUMIFS('MP내역(적극)'!G:G,'MP내역(적극)'!A:A,A264,'MP내역(적극)'!F:F,"Y"))&lt;0.001,ABS(H264-SUMIFS('MP내역(적극)'!G:G,'MP내역(적극)'!A:A,A264,'MP내역(적극)'!B:B,"&lt;&gt;합계"))&lt;0.001),"O","X"))</f>
        <v/>
      </c>
      <c r="T264" s="20" t="str">
        <f>IF(A264="","",IF(COUNTIFS('MP내역(적극)'!A:A,A264,'MP내역(적극)'!H:H,"X")=0,"O","X"))</f>
        <v/>
      </c>
      <c r="U264" s="19"/>
    </row>
    <row r="265" spans="13:21" x14ac:dyDescent="0.3">
      <c r="M265" s="19"/>
      <c r="N265" s="20" t="str">
        <f t="shared" si="6"/>
        <v/>
      </c>
      <c r="O265" s="20" t="str">
        <f t="shared" si="7"/>
        <v/>
      </c>
      <c r="P265" s="20" t="str">
        <f>IF(A265="","",IFERROR(IF(L265&gt;VLOOKUP(A265,#REF!,10,0),"O","X"),""))</f>
        <v/>
      </c>
      <c r="Q265" s="20" t="str">
        <f>IF(A265="","",COUNTIFS('MP내역(적극)'!$A:$A,A265)-COUNTIFS('MP내역(적극)'!$A:$A,A265,'MP내역(적극)'!$B:$B,"현금")-COUNTIFS('MP내역(적극)'!$A:$A,A265,'MP내역(적극)'!$B:$B,"예수금")-COUNTIFS('MP내역(적극)'!$A:$A,A265,'MP내역(적극)'!$B:$B,"예탁금")-COUNTIFS('MP내역(적극)'!$A:$A,A265,'MP내역(적극)'!$B:$B,"합계"))</f>
        <v/>
      </c>
      <c r="R265" s="20" t="str">
        <f>IF(A265="","",IF(COUNTIFS('MP내역(적극)'!A:A,A265,'MP내역(적극)'!G:G,"&gt;"&amp;$F$2,'MP내역(적극)'!D:D,"&lt;&gt;"&amp;$H$2,'MP내역(적극)'!D:D,"&lt;&gt;"&amp;$I$2,'MP내역(적극)'!B:B,"&lt;&gt;현금",'MP내역(적극)'!B:B,"&lt;&gt;합계")=0,"O","X"))</f>
        <v/>
      </c>
      <c r="S265" s="20" t="str">
        <f>IF(A265="","",IF(AND(ABS(I265-SUMIFS('MP내역(적극)'!G:G,'MP내역(적극)'!A:A,A265,'MP내역(적극)'!F:F,"Y"))&lt;0.001,ABS(H265-SUMIFS('MP내역(적극)'!G:G,'MP내역(적극)'!A:A,A265,'MP내역(적극)'!B:B,"&lt;&gt;합계"))&lt;0.001),"O","X"))</f>
        <v/>
      </c>
      <c r="T265" s="20" t="str">
        <f>IF(A265="","",IF(COUNTIFS('MP내역(적극)'!A:A,A265,'MP내역(적극)'!H:H,"X")=0,"O","X"))</f>
        <v/>
      </c>
      <c r="U265" s="19"/>
    </row>
    <row r="266" spans="13:21" x14ac:dyDescent="0.3">
      <c r="M266" s="19"/>
      <c r="N266" s="20" t="str">
        <f t="shared" si="6"/>
        <v/>
      </c>
      <c r="O266" s="20" t="str">
        <f t="shared" si="7"/>
        <v/>
      </c>
      <c r="P266" s="20" t="str">
        <f>IF(A266="","",IFERROR(IF(L266&gt;VLOOKUP(A266,#REF!,10,0),"O","X"),""))</f>
        <v/>
      </c>
      <c r="Q266" s="20" t="str">
        <f>IF(A266="","",COUNTIFS('MP내역(적극)'!$A:$A,A266)-COUNTIFS('MP내역(적극)'!$A:$A,A266,'MP내역(적극)'!$B:$B,"현금")-COUNTIFS('MP내역(적극)'!$A:$A,A266,'MP내역(적극)'!$B:$B,"예수금")-COUNTIFS('MP내역(적극)'!$A:$A,A266,'MP내역(적극)'!$B:$B,"예탁금")-COUNTIFS('MP내역(적극)'!$A:$A,A266,'MP내역(적극)'!$B:$B,"합계"))</f>
        <v/>
      </c>
      <c r="R266" s="20" t="str">
        <f>IF(A266="","",IF(COUNTIFS('MP내역(적극)'!A:A,A266,'MP내역(적극)'!G:G,"&gt;"&amp;$F$2,'MP내역(적극)'!D:D,"&lt;&gt;"&amp;$H$2,'MP내역(적극)'!D:D,"&lt;&gt;"&amp;$I$2,'MP내역(적극)'!B:B,"&lt;&gt;현금",'MP내역(적극)'!B:B,"&lt;&gt;합계")=0,"O","X"))</f>
        <v/>
      </c>
      <c r="S266" s="20" t="str">
        <f>IF(A266="","",IF(AND(ABS(I266-SUMIFS('MP내역(적극)'!G:G,'MP내역(적극)'!A:A,A266,'MP내역(적극)'!F:F,"Y"))&lt;0.001,ABS(H266-SUMIFS('MP내역(적극)'!G:G,'MP내역(적극)'!A:A,A266,'MP내역(적극)'!B:B,"&lt;&gt;합계"))&lt;0.001),"O","X"))</f>
        <v/>
      </c>
      <c r="T266" s="20" t="str">
        <f>IF(A266="","",IF(COUNTIFS('MP내역(적극)'!A:A,A266,'MP내역(적극)'!H:H,"X")=0,"O","X"))</f>
        <v/>
      </c>
      <c r="U266" s="19"/>
    </row>
    <row r="267" spans="13:21" x14ac:dyDescent="0.3">
      <c r="M267" s="19"/>
      <c r="N267" s="20" t="str">
        <f t="shared" si="6"/>
        <v/>
      </c>
      <c r="O267" s="20" t="str">
        <f t="shared" si="7"/>
        <v/>
      </c>
      <c r="P267" s="20" t="str">
        <f>IF(A267="","",IFERROR(IF(L267&gt;VLOOKUP(A267,#REF!,10,0),"O","X"),""))</f>
        <v/>
      </c>
      <c r="Q267" s="20" t="str">
        <f>IF(A267="","",COUNTIFS('MP내역(적극)'!$A:$A,A267)-COUNTIFS('MP내역(적극)'!$A:$A,A267,'MP내역(적극)'!$B:$B,"현금")-COUNTIFS('MP내역(적극)'!$A:$A,A267,'MP내역(적극)'!$B:$B,"예수금")-COUNTIFS('MP내역(적극)'!$A:$A,A267,'MP내역(적극)'!$B:$B,"예탁금")-COUNTIFS('MP내역(적극)'!$A:$A,A267,'MP내역(적극)'!$B:$B,"합계"))</f>
        <v/>
      </c>
      <c r="R267" s="20" t="str">
        <f>IF(A267="","",IF(COUNTIFS('MP내역(적극)'!A:A,A267,'MP내역(적극)'!G:G,"&gt;"&amp;$F$2,'MP내역(적극)'!D:D,"&lt;&gt;"&amp;$H$2,'MP내역(적극)'!D:D,"&lt;&gt;"&amp;$I$2,'MP내역(적극)'!B:B,"&lt;&gt;현금",'MP내역(적극)'!B:B,"&lt;&gt;합계")=0,"O","X"))</f>
        <v/>
      </c>
      <c r="S267" s="20" t="str">
        <f>IF(A267="","",IF(AND(ABS(I267-SUMIFS('MP내역(적극)'!G:G,'MP내역(적극)'!A:A,A267,'MP내역(적극)'!F:F,"Y"))&lt;0.001,ABS(H267-SUMIFS('MP내역(적극)'!G:G,'MP내역(적극)'!A:A,A267,'MP내역(적극)'!B:B,"&lt;&gt;합계"))&lt;0.001),"O","X"))</f>
        <v/>
      </c>
      <c r="T267" s="20" t="str">
        <f>IF(A267="","",IF(COUNTIFS('MP내역(적극)'!A:A,A267,'MP내역(적극)'!H:H,"X")=0,"O","X"))</f>
        <v/>
      </c>
      <c r="U267" s="19"/>
    </row>
    <row r="268" spans="13:21" x14ac:dyDescent="0.3">
      <c r="M268" s="19"/>
      <c r="N268" s="20" t="str">
        <f t="shared" si="6"/>
        <v/>
      </c>
      <c r="O268" s="20" t="str">
        <f t="shared" si="7"/>
        <v/>
      </c>
      <c r="P268" s="20" t="str">
        <f>IF(A268="","",IFERROR(IF(L268&gt;VLOOKUP(A268,#REF!,10,0),"O","X"),""))</f>
        <v/>
      </c>
      <c r="Q268" s="20" t="str">
        <f>IF(A268="","",COUNTIFS('MP내역(적극)'!$A:$A,A268)-COUNTIFS('MP내역(적극)'!$A:$A,A268,'MP내역(적극)'!$B:$B,"현금")-COUNTIFS('MP내역(적극)'!$A:$A,A268,'MP내역(적극)'!$B:$B,"예수금")-COUNTIFS('MP내역(적극)'!$A:$A,A268,'MP내역(적극)'!$B:$B,"예탁금")-COUNTIFS('MP내역(적극)'!$A:$A,A268,'MP내역(적극)'!$B:$B,"합계"))</f>
        <v/>
      </c>
      <c r="R268" s="20" t="str">
        <f>IF(A268="","",IF(COUNTIFS('MP내역(적극)'!A:A,A268,'MP내역(적극)'!G:G,"&gt;"&amp;$F$2,'MP내역(적극)'!D:D,"&lt;&gt;"&amp;$H$2,'MP내역(적극)'!D:D,"&lt;&gt;"&amp;$I$2,'MP내역(적극)'!B:B,"&lt;&gt;현금",'MP내역(적극)'!B:B,"&lt;&gt;합계")=0,"O","X"))</f>
        <v/>
      </c>
      <c r="S268" s="20" t="str">
        <f>IF(A268="","",IF(AND(ABS(I268-SUMIFS('MP내역(적극)'!G:G,'MP내역(적극)'!A:A,A268,'MP내역(적극)'!F:F,"Y"))&lt;0.001,ABS(H268-SUMIFS('MP내역(적극)'!G:G,'MP내역(적극)'!A:A,A268,'MP내역(적극)'!B:B,"&lt;&gt;합계"))&lt;0.001),"O","X"))</f>
        <v/>
      </c>
      <c r="T268" s="20" t="str">
        <f>IF(A268="","",IF(COUNTIFS('MP내역(적극)'!A:A,A268,'MP내역(적극)'!H:H,"X")=0,"O","X"))</f>
        <v/>
      </c>
      <c r="U268" s="19"/>
    </row>
    <row r="269" spans="13:21" x14ac:dyDescent="0.3">
      <c r="M269" s="19"/>
      <c r="N269" s="20" t="str">
        <f t="shared" si="6"/>
        <v/>
      </c>
      <c r="O269" s="20" t="str">
        <f t="shared" si="7"/>
        <v/>
      </c>
      <c r="P269" s="20" t="str">
        <f>IF(A269="","",IFERROR(IF(L269&gt;VLOOKUP(A269,#REF!,10,0),"O","X"),""))</f>
        <v/>
      </c>
      <c r="Q269" s="20" t="str">
        <f>IF(A269="","",COUNTIFS('MP내역(적극)'!$A:$A,A269)-COUNTIFS('MP내역(적극)'!$A:$A,A269,'MP내역(적극)'!$B:$B,"현금")-COUNTIFS('MP내역(적극)'!$A:$A,A269,'MP내역(적극)'!$B:$B,"예수금")-COUNTIFS('MP내역(적극)'!$A:$A,A269,'MP내역(적극)'!$B:$B,"예탁금")-COUNTIFS('MP내역(적극)'!$A:$A,A269,'MP내역(적극)'!$B:$B,"합계"))</f>
        <v/>
      </c>
      <c r="R269" s="20" t="str">
        <f>IF(A269="","",IF(COUNTIFS('MP내역(적극)'!A:A,A269,'MP내역(적극)'!G:G,"&gt;"&amp;$F$2,'MP내역(적극)'!D:D,"&lt;&gt;"&amp;$H$2,'MP내역(적극)'!D:D,"&lt;&gt;"&amp;$I$2,'MP내역(적극)'!B:B,"&lt;&gt;현금",'MP내역(적극)'!B:B,"&lt;&gt;합계")=0,"O","X"))</f>
        <v/>
      </c>
      <c r="S269" s="20" t="str">
        <f>IF(A269="","",IF(AND(ABS(I269-SUMIFS('MP내역(적극)'!G:G,'MP내역(적극)'!A:A,A269,'MP내역(적극)'!F:F,"Y"))&lt;0.001,ABS(H269-SUMIFS('MP내역(적극)'!G:G,'MP내역(적극)'!A:A,A269,'MP내역(적극)'!B:B,"&lt;&gt;합계"))&lt;0.001),"O","X"))</f>
        <v/>
      </c>
      <c r="T269" s="20" t="str">
        <f>IF(A269="","",IF(COUNTIFS('MP내역(적극)'!A:A,A269,'MP내역(적극)'!H:H,"X")=0,"O","X"))</f>
        <v/>
      </c>
      <c r="U269" s="19"/>
    </row>
    <row r="270" spans="13:21" x14ac:dyDescent="0.3">
      <c r="M270" s="19"/>
      <c r="N270" s="20" t="str">
        <f t="shared" si="6"/>
        <v/>
      </c>
      <c r="O270" s="20" t="str">
        <f t="shared" si="7"/>
        <v/>
      </c>
      <c r="P270" s="20" t="str">
        <f>IF(A270="","",IFERROR(IF(L270&gt;VLOOKUP(A270,#REF!,10,0),"O","X"),""))</f>
        <v/>
      </c>
      <c r="Q270" s="20" t="str">
        <f>IF(A270="","",COUNTIFS('MP내역(적극)'!$A:$A,A270)-COUNTIFS('MP내역(적극)'!$A:$A,A270,'MP내역(적극)'!$B:$B,"현금")-COUNTIFS('MP내역(적극)'!$A:$A,A270,'MP내역(적극)'!$B:$B,"예수금")-COUNTIFS('MP내역(적극)'!$A:$A,A270,'MP내역(적극)'!$B:$B,"예탁금")-COUNTIFS('MP내역(적극)'!$A:$A,A270,'MP내역(적극)'!$B:$B,"합계"))</f>
        <v/>
      </c>
      <c r="R270" s="20" t="str">
        <f>IF(A270="","",IF(COUNTIFS('MP내역(적극)'!A:A,A270,'MP내역(적극)'!G:G,"&gt;"&amp;$F$2,'MP내역(적극)'!D:D,"&lt;&gt;"&amp;$H$2,'MP내역(적극)'!D:D,"&lt;&gt;"&amp;$I$2,'MP내역(적극)'!B:B,"&lt;&gt;현금",'MP내역(적극)'!B:B,"&lt;&gt;합계")=0,"O","X"))</f>
        <v/>
      </c>
      <c r="S270" s="20" t="str">
        <f>IF(A270="","",IF(AND(ABS(I270-SUMIFS('MP내역(적극)'!G:G,'MP내역(적극)'!A:A,A270,'MP내역(적극)'!F:F,"Y"))&lt;0.001,ABS(H270-SUMIFS('MP내역(적극)'!G:G,'MP내역(적극)'!A:A,A270,'MP내역(적극)'!B:B,"&lt;&gt;합계"))&lt;0.001),"O","X"))</f>
        <v/>
      </c>
      <c r="T270" s="20" t="str">
        <f>IF(A270="","",IF(COUNTIFS('MP내역(적극)'!A:A,A270,'MP내역(적극)'!H:H,"X")=0,"O","X"))</f>
        <v/>
      </c>
      <c r="U270" s="19"/>
    </row>
    <row r="271" spans="13:21" x14ac:dyDescent="0.3">
      <c r="M271" s="19"/>
      <c r="N271" s="20" t="str">
        <f t="shared" si="6"/>
        <v/>
      </c>
      <c r="O271" s="20" t="str">
        <f t="shared" si="7"/>
        <v/>
      </c>
      <c r="P271" s="20" t="str">
        <f>IF(A271="","",IFERROR(IF(L271&gt;VLOOKUP(A271,#REF!,10,0),"O","X"),""))</f>
        <v/>
      </c>
      <c r="Q271" s="20" t="str">
        <f>IF(A271="","",COUNTIFS('MP내역(적극)'!$A:$A,A271)-COUNTIFS('MP내역(적극)'!$A:$A,A271,'MP내역(적극)'!$B:$B,"현금")-COUNTIFS('MP내역(적극)'!$A:$A,A271,'MP내역(적극)'!$B:$B,"예수금")-COUNTIFS('MP내역(적극)'!$A:$A,A271,'MP내역(적극)'!$B:$B,"예탁금")-COUNTIFS('MP내역(적극)'!$A:$A,A271,'MP내역(적극)'!$B:$B,"합계"))</f>
        <v/>
      </c>
      <c r="R271" s="20" t="str">
        <f>IF(A271="","",IF(COUNTIFS('MP내역(적극)'!A:A,A271,'MP내역(적극)'!G:G,"&gt;"&amp;$F$2,'MP내역(적극)'!D:D,"&lt;&gt;"&amp;$H$2,'MP내역(적극)'!D:D,"&lt;&gt;"&amp;$I$2,'MP내역(적극)'!B:B,"&lt;&gt;현금",'MP내역(적극)'!B:B,"&lt;&gt;합계")=0,"O","X"))</f>
        <v/>
      </c>
      <c r="S271" s="20" t="str">
        <f>IF(A271="","",IF(AND(ABS(I271-SUMIFS('MP내역(적극)'!G:G,'MP내역(적극)'!A:A,A271,'MP내역(적극)'!F:F,"Y"))&lt;0.001,ABS(H271-SUMIFS('MP내역(적극)'!G:G,'MP내역(적극)'!A:A,A271,'MP내역(적극)'!B:B,"&lt;&gt;합계"))&lt;0.001),"O","X"))</f>
        <v/>
      </c>
      <c r="T271" s="20" t="str">
        <f>IF(A271="","",IF(COUNTIFS('MP내역(적극)'!A:A,A271,'MP내역(적극)'!H:H,"X")=0,"O","X"))</f>
        <v/>
      </c>
      <c r="U271" s="19"/>
    </row>
    <row r="272" spans="13:21" x14ac:dyDescent="0.3">
      <c r="M272" s="19"/>
      <c r="N272" s="20" t="str">
        <f t="shared" si="6"/>
        <v/>
      </c>
      <c r="O272" s="20" t="str">
        <f t="shared" si="7"/>
        <v/>
      </c>
      <c r="P272" s="20" t="str">
        <f>IF(A272="","",IFERROR(IF(L272&gt;VLOOKUP(A272,#REF!,10,0),"O","X"),""))</f>
        <v/>
      </c>
      <c r="Q272" s="20" t="str">
        <f>IF(A272="","",COUNTIFS('MP내역(적극)'!$A:$A,A272)-COUNTIFS('MP내역(적극)'!$A:$A,A272,'MP내역(적극)'!$B:$B,"현금")-COUNTIFS('MP내역(적극)'!$A:$A,A272,'MP내역(적극)'!$B:$B,"예수금")-COUNTIFS('MP내역(적극)'!$A:$A,A272,'MP내역(적극)'!$B:$B,"예탁금")-COUNTIFS('MP내역(적극)'!$A:$A,A272,'MP내역(적극)'!$B:$B,"합계"))</f>
        <v/>
      </c>
      <c r="R272" s="20" t="str">
        <f>IF(A272="","",IF(COUNTIFS('MP내역(적극)'!A:A,A272,'MP내역(적극)'!G:G,"&gt;"&amp;$F$2,'MP내역(적극)'!D:D,"&lt;&gt;"&amp;$H$2,'MP내역(적극)'!D:D,"&lt;&gt;"&amp;$I$2,'MP내역(적극)'!B:B,"&lt;&gt;현금",'MP내역(적극)'!B:B,"&lt;&gt;합계")=0,"O","X"))</f>
        <v/>
      </c>
      <c r="S272" s="20" t="str">
        <f>IF(A272="","",IF(AND(ABS(I272-SUMIFS('MP내역(적극)'!G:G,'MP내역(적극)'!A:A,A272,'MP내역(적극)'!F:F,"Y"))&lt;0.001,ABS(H272-SUMIFS('MP내역(적극)'!G:G,'MP내역(적극)'!A:A,A272,'MP내역(적극)'!B:B,"&lt;&gt;합계"))&lt;0.001),"O","X"))</f>
        <v/>
      </c>
      <c r="T272" s="20" t="str">
        <f>IF(A272="","",IF(COUNTIFS('MP내역(적극)'!A:A,A272,'MP내역(적극)'!H:H,"X")=0,"O","X"))</f>
        <v/>
      </c>
      <c r="U272" s="19"/>
    </row>
    <row r="273" spans="13:21" x14ac:dyDescent="0.3">
      <c r="M273" s="19"/>
      <c r="N273" s="20" t="str">
        <f t="shared" si="6"/>
        <v/>
      </c>
      <c r="O273" s="20" t="str">
        <f t="shared" si="7"/>
        <v/>
      </c>
      <c r="P273" s="20" t="str">
        <f>IF(A273="","",IFERROR(IF(L273&gt;VLOOKUP(A273,#REF!,10,0),"O","X"),""))</f>
        <v/>
      </c>
      <c r="Q273" s="20" t="str">
        <f>IF(A273="","",COUNTIFS('MP내역(적극)'!$A:$A,A273)-COUNTIFS('MP내역(적극)'!$A:$A,A273,'MP내역(적극)'!$B:$B,"현금")-COUNTIFS('MP내역(적극)'!$A:$A,A273,'MP내역(적극)'!$B:$B,"예수금")-COUNTIFS('MP내역(적극)'!$A:$A,A273,'MP내역(적극)'!$B:$B,"예탁금")-COUNTIFS('MP내역(적극)'!$A:$A,A273,'MP내역(적극)'!$B:$B,"합계"))</f>
        <v/>
      </c>
      <c r="R273" s="20" t="str">
        <f>IF(A273="","",IF(COUNTIFS('MP내역(적극)'!A:A,A273,'MP내역(적극)'!G:G,"&gt;"&amp;$F$2,'MP내역(적극)'!D:D,"&lt;&gt;"&amp;$H$2,'MP내역(적극)'!D:D,"&lt;&gt;"&amp;$I$2,'MP내역(적극)'!B:B,"&lt;&gt;현금",'MP내역(적극)'!B:B,"&lt;&gt;합계")=0,"O","X"))</f>
        <v/>
      </c>
      <c r="S273" s="20" t="str">
        <f>IF(A273="","",IF(AND(ABS(I273-SUMIFS('MP내역(적극)'!G:G,'MP내역(적극)'!A:A,A273,'MP내역(적극)'!F:F,"Y"))&lt;0.001,ABS(H273-SUMIFS('MP내역(적극)'!G:G,'MP내역(적극)'!A:A,A273,'MP내역(적극)'!B:B,"&lt;&gt;합계"))&lt;0.001),"O","X"))</f>
        <v/>
      </c>
      <c r="T273" s="20" t="str">
        <f>IF(A273="","",IF(COUNTIFS('MP내역(적극)'!A:A,A273,'MP내역(적극)'!H:H,"X")=0,"O","X"))</f>
        <v/>
      </c>
      <c r="U273" s="19"/>
    </row>
    <row r="274" spans="13:21" x14ac:dyDescent="0.3">
      <c r="M274" s="19"/>
      <c r="N274" s="20" t="str">
        <f t="shared" si="6"/>
        <v/>
      </c>
      <c r="O274" s="20" t="str">
        <f t="shared" si="7"/>
        <v/>
      </c>
      <c r="P274" s="20" t="str">
        <f>IF(A274="","",IFERROR(IF(L274&gt;VLOOKUP(A274,#REF!,10,0),"O","X"),""))</f>
        <v/>
      </c>
      <c r="Q274" s="20" t="str">
        <f>IF(A274="","",COUNTIFS('MP내역(적극)'!$A:$A,A274)-COUNTIFS('MP내역(적극)'!$A:$A,A274,'MP내역(적극)'!$B:$B,"현금")-COUNTIFS('MP내역(적극)'!$A:$A,A274,'MP내역(적극)'!$B:$B,"예수금")-COUNTIFS('MP내역(적극)'!$A:$A,A274,'MP내역(적극)'!$B:$B,"예탁금")-COUNTIFS('MP내역(적극)'!$A:$A,A274,'MP내역(적극)'!$B:$B,"합계"))</f>
        <v/>
      </c>
      <c r="R274" s="20" t="str">
        <f>IF(A274="","",IF(COUNTIFS('MP내역(적극)'!A:A,A274,'MP내역(적극)'!G:G,"&gt;"&amp;$F$2,'MP내역(적극)'!D:D,"&lt;&gt;"&amp;$H$2,'MP내역(적극)'!D:D,"&lt;&gt;"&amp;$I$2,'MP내역(적극)'!B:B,"&lt;&gt;현금",'MP내역(적극)'!B:B,"&lt;&gt;합계")=0,"O","X"))</f>
        <v/>
      </c>
      <c r="S274" s="20" t="str">
        <f>IF(A274="","",IF(AND(ABS(I274-SUMIFS('MP내역(적극)'!G:G,'MP내역(적극)'!A:A,A274,'MP내역(적극)'!F:F,"Y"))&lt;0.001,ABS(H274-SUMIFS('MP내역(적극)'!G:G,'MP내역(적극)'!A:A,A274,'MP내역(적극)'!B:B,"&lt;&gt;합계"))&lt;0.001),"O","X"))</f>
        <v/>
      </c>
      <c r="T274" s="20" t="str">
        <f>IF(A274="","",IF(COUNTIFS('MP내역(적극)'!A:A,A274,'MP내역(적극)'!H:H,"X")=0,"O","X"))</f>
        <v/>
      </c>
      <c r="U274" s="19"/>
    </row>
    <row r="275" spans="13:21" x14ac:dyDescent="0.3">
      <c r="M275" s="19"/>
      <c r="N275" s="20" t="str">
        <f t="shared" ref="N275:N307" si="8">IF(I275="","",IF($C$2&gt;=I275,"O","X"))</f>
        <v/>
      </c>
      <c r="O275" s="20" t="str">
        <f t="shared" ref="O275:O307" si="9">IF(L275="","",IF(AND($D$2&lt;=L275,L275&lt;=$E$2),"O","X"))</f>
        <v/>
      </c>
      <c r="P275" s="20" t="str">
        <f>IF(A275="","",IFERROR(IF(L275&gt;VLOOKUP(A275,#REF!,10,0),"O","X"),""))</f>
        <v/>
      </c>
      <c r="Q275" s="20" t="str">
        <f>IF(A275="","",COUNTIFS('MP내역(적극)'!$A:$A,A275)-COUNTIFS('MP내역(적극)'!$A:$A,A275,'MP내역(적극)'!$B:$B,"현금")-COUNTIFS('MP내역(적극)'!$A:$A,A275,'MP내역(적극)'!$B:$B,"예수금")-COUNTIFS('MP내역(적극)'!$A:$A,A275,'MP내역(적극)'!$B:$B,"예탁금")-COUNTIFS('MP내역(적극)'!$A:$A,A275,'MP내역(적극)'!$B:$B,"합계"))</f>
        <v/>
      </c>
      <c r="R275" s="20" t="str">
        <f>IF(A275="","",IF(COUNTIFS('MP내역(적극)'!A:A,A275,'MP내역(적극)'!G:G,"&gt;"&amp;$F$2,'MP내역(적극)'!D:D,"&lt;&gt;"&amp;$H$2,'MP내역(적극)'!D:D,"&lt;&gt;"&amp;$I$2,'MP내역(적극)'!B:B,"&lt;&gt;현금",'MP내역(적극)'!B:B,"&lt;&gt;합계")=0,"O","X"))</f>
        <v/>
      </c>
      <c r="S275" s="20" t="str">
        <f>IF(A275="","",IF(AND(ABS(I275-SUMIFS('MP내역(적극)'!G:G,'MP내역(적극)'!A:A,A275,'MP내역(적극)'!F:F,"Y"))&lt;0.001,ABS(H275-SUMIFS('MP내역(적극)'!G:G,'MP내역(적극)'!A:A,A275,'MP내역(적극)'!B:B,"&lt;&gt;합계"))&lt;0.001),"O","X"))</f>
        <v/>
      </c>
      <c r="T275" s="20" t="str">
        <f>IF(A275="","",IF(COUNTIFS('MP내역(적극)'!A:A,A275,'MP내역(적극)'!H:H,"X")=0,"O","X"))</f>
        <v/>
      </c>
      <c r="U275" s="19"/>
    </row>
    <row r="276" spans="13:21" x14ac:dyDescent="0.3">
      <c r="M276" s="19"/>
      <c r="N276" s="20" t="str">
        <f t="shared" si="8"/>
        <v/>
      </c>
      <c r="O276" s="20" t="str">
        <f t="shared" si="9"/>
        <v/>
      </c>
      <c r="P276" s="20" t="str">
        <f>IF(A276="","",IFERROR(IF(L276&gt;VLOOKUP(A276,#REF!,10,0),"O","X"),""))</f>
        <v/>
      </c>
      <c r="Q276" s="20" t="str">
        <f>IF(A276="","",COUNTIFS('MP내역(적극)'!$A:$A,A276)-COUNTIFS('MP내역(적극)'!$A:$A,A276,'MP내역(적극)'!$B:$B,"현금")-COUNTIFS('MP내역(적극)'!$A:$A,A276,'MP내역(적극)'!$B:$B,"예수금")-COUNTIFS('MP내역(적극)'!$A:$A,A276,'MP내역(적극)'!$B:$B,"예탁금")-COUNTIFS('MP내역(적극)'!$A:$A,A276,'MP내역(적극)'!$B:$B,"합계"))</f>
        <v/>
      </c>
      <c r="R276" s="20" t="str">
        <f>IF(A276="","",IF(COUNTIFS('MP내역(적극)'!A:A,A276,'MP내역(적극)'!G:G,"&gt;"&amp;$F$2,'MP내역(적극)'!D:D,"&lt;&gt;"&amp;$H$2,'MP내역(적극)'!D:D,"&lt;&gt;"&amp;$I$2,'MP내역(적극)'!B:B,"&lt;&gt;현금",'MP내역(적극)'!B:B,"&lt;&gt;합계")=0,"O","X"))</f>
        <v/>
      </c>
      <c r="S276" s="20" t="str">
        <f>IF(A276="","",IF(AND(ABS(I276-SUMIFS('MP내역(적극)'!G:G,'MP내역(적극)'!A:A,A276,'MP내역(적극)'!F:F,"Y"))&lt;0.001,ABS(H276-SUMIFS('MP내역(적극)'!G:G,'MP내역(적극)'!A:A,A276,'MP내역(적극)'!B:B,"&lt;&gt;합계"))&lt;0.001),"O","X"))</f>
        <v/>
      </c>
      <c r="T276" s="20" t="str">
        <f>IF(A276="","",IF(COUNTIFS('MP내역(적극)'!A:A,A276,'MP내역(적극)'!H:H,"X")=0,"O","X"))</f>
        <v/>
      </c>
      <c r="U276" s="19"/>
    </row>
    <row r="277" spans="13:21" x14ac:dyDescent="0.3">
      <c r="M277" s="19"/>
      <c r="N277" s="20" t="str">
        <f t="shared" si="8"/>
        <v/>
      </c>
      <c r="O277" s="20" t="str">
        <f t="shared" si="9"/>
        <v/>
      </c>
      <c r="P277" s="20" t="str">
        <f>IF(A277="","",IFERROR(IF(L277&gt;VLOOKUP(A277,#REF!,10,0),"O","X"),""))</f>
        <v/>
      </c>
      <c r="Q277" s="20" t="str">
        <f>IF(A277="","",COUNTIFS('MP내역(적극)'!$A:$A,A277)-COUNTIFS('MP내역(적극)'!$A:$A,A277,'MP내역(적극)'!$B:$B,"현금")-COUNTIFS('MP내역(적극)'!$A:$A,A277,'MP내역(적극)'!$B:$B,"예수금")-COUNTIFS('MP내역(적극)'!$A:$A,A277,'MP내역(적극)'!$B:$B,"예탁금")-COUNTIFS('MP내역(적극)'!$A:$A,A277,'MP내역(적극)'!$B:$B,"합계"))</f>
        <v/>
      </c>
      <c r="R277" s="20" t="str">
        <f>IF(A277="","",IF(COUNTIFS('MP내역(적극)'!A:A,A277,'MP내역(적극)'!G:G,"&gt;"&amp;$F$2,'MP내역(적극)'!D:D,"&lt;&gt;"&amp;$H$2,'MP내역(적극)'!D:D,"&lt;&gt;"&amp;$I$2,'MP내역(적극)'!B:B,"&lt;&gt;현금",'MP내역(적극)'!B:B,"&lt;&gt;합계")=0,"O","X"))</f>
        <v/>
      </c>
      <c r="S277" s="20" t="str">
        <f>IF(A277="","",IF(AND(ABS(I277-SUMIFS('MP내역(적극)'!G:G,'MP내역(적극)'!A:A,A277,'MP내역(적극)'!F:F,"Y"))&lt;0.001,ABS(H277-SUMIFS('MP내역(적극)'!G:G,'MP내역(적극)'!A:A,A277,'MP내역(적극)'!B:B,"&lt;&gt;합계"))&lt;0.001),"O","X"))</f>
        <v/>
      </c>
      <c r="T277" s="20" t="str">
        <f>IF(A277="","",IF(COUNTIFS('MP내역(적극)'!A:A,A277,'MP내역(적극)'!H:H,"X")=0,"O","X"))</f>
        <v/>
      </c>
      <c r="U277" s="19"/>
    </row>
    <row r="278" spans="13:21" x14ac:dyDescent="0.3">
      <c r="M278" s="19"/>
      <c r="N278" s="20" t="str">
        <f t="shared" si="8"/>
        <v/>
      </c>
      <c r="O278" s="20" t="str">
        <f t="shared" si="9"/>
        <v/>
      </c>
      <c r="P278" s="20" t="str">
        <f>IF(A278="","",IFERROR(IF(L278&gt;VLOOKUP(A278,#REF!,10,0),"O","X"),""))</f>
        <v/>
      </c>
      <c r="Q278" s="20" t="str">
        <f>IF(A278="","",COUNTIFS('MP내역(적극)'!$A:$A,A278)-COUNTIFS('MP내역(적극)'!$A:$A,A278,'MP내역(적극)'!$B:$B,"현금")-COUNTIFS('MP내역(적극)'!$A:$A,A278,'MP내역(적극)'!$B:$B,"예수금")-COUNTIFS('MP내역(적극)'!$A:$A,A278,'MP내역(적극)'!$B:$B,"예탁금")-COUNTIFS('MP내역(적극)'!$A:$A,A278,'MP내역(적극)'!$B:$B,"합계"))</f>
        <v/>
      </c>
      <c r="R278" s="20" t="str">
        <f>IF(A278="","",IF(COUNTIFS('MP내역(적극)'!A:A,A278,'MP내역(적극)'!G:G,"&gt;"&amp;$F$2,'MP내역(적극)'!D:D,"&lt;&gt;"&amp;$H$2,'MP내역(적극)'!D:D,"&lt;&gt;"&amp;$I$2,'MP내역(적극)'!B:B,"&lt;&gt;현금",'MP내역(적극)'!B:B,"&lt;&gt;합계")=0,"O","X"))</f>
        <v/>
      </c>
      <c r="S278" s="20" t="str">
        <f>IF(A278="","",IF(AND(ABS(I278-SUMIFS('MP내역(적극)'!G:G,'MP내역(적극)'!A:A,A278,'MP내역(적극)'!F:F,"Y"))&lt;0.001,ABS(H278-SUMIFS('MP내역(적극)'!G:G,'MP내역(적극)'!A:A,A278,'MP내역(적극)'!B:B,"&lt;&gt;합계"))&lt;0.001),"O","X"))</f>
        <v/>
      </c>
      <c r="T278" s="20" t="str">
        <f>IF(A278="","",IF(COUNTIFS('MP내역(적극)'!A:A,A278,'MP내역(적극)'!H:H,"X")=0,"O","X"))</f>
        <v/>
      </c>
      <c r="U278" s="19"/>
    </row>
    <row r="279" spans="13:21" x14ac:dyDescent="0.3">
      <c r="M279" s="19"/>
      <c r="N279" s="20" t="str">
        <f t="shared" si="8"/>
        <v/>
      </c>
      <c r="O279" s="20" t="str">
        <f t="shared" si="9"/>
        <v/>
      </c>
      <c r="P279" s="20" t="str">
        <f>IF(A279="","",IFERROR(IF(L279&gt;VLOOKUP(A279,#REF!,10,0),"O","X"),""))</f>
        <v/>
      </c>
      <c r="Q279" s="20" t="str">
        <f>IF(A279="","",COUNTIFS('MP내역(적극)'!$A:$A,A279)-COUNTIFS('MP내역(적극)'!$A:$A,A279,'MP내역(적극)'!$B:$B,"현금")-COUNTIFS('MP내역(적극)'!$A:$A,A279,'MP내역(적극)'!$B:$B,"예수금")-COUNTIFS('MP내역(적극)'!$A:$A,A279,'MP내역(적극)'!$B:$B,"예탁금")-COUNTIFS('MP내역(적극)'!$A:$A,A279,'MP내역(적극)'!$B:$B,"합계"))</f>
        <v/>
      </c>
      <c r="R279" s="20" t="str">
        <f>IF(A279="","",IF(COUNTIFS('MP내역(적극)'!A:A,A279,'MP내역(적극)'!G:G,"&gt;"&amp;$F$2,'MP내역(적극)'!D:D,"&lt;&gt;"&amp;$H$2,'MP내역(적극)'!D:D,"&lt;&gt;"&amp;$I$2,'MP내역(적극)'!B:B,"&lt;&gt;현금",'MP내역(적극)'!B:B,"&lt;&gt;합계")=0,"O","X"))</f>
        <v/>
      </c>
      <c r="S279" s="20" t="str">
        <f>IF(A279="","",IF(AND(ABS(I279-SUMIFS('MP내역(적극)'!G:G,'MP내역(적극)'!A:A,A279,'MP내역(적극)'!F:F,"Y"))&lt;0.001,ABS(H279-SUMIFS('MP내역(적극)'!G:G,'MP내역(적극)'!A:A,A279,'MP내역(적극)'!B:B,"&lt;&gt;합계"))&lt;0.001),"O","X"))</f>
        <v/>
      </c>
      <c r="T279" s="20" t="str">
        <f>IF(A279="","",IF(COUNTIFS('MP내역(적극)'!A:A,A279,'MP내역(적극)'!H:H,"X")=0,"O","X"))</f>
        <v/>
      </c>
      <c r="U279" s="19"/>
    </row>
    <row r="280" spans="13:21" x14ac:dyDescent="0.3">
      <c r="M280" s="19"/>
      <c r="N280" s="20" t="str">
        <f t="shared" si="8"/>
        <v/>
      </c>
      <c r="O280" s="20" t="str">
        <f t="shared" si="9"/>
        <v/>
      </c>
      <c r="P280" s="20" t="str">
        <f>IF(A280="","",IFERROR(IF(L280&gt;VLOOKUP(A280,#REF!,10,0),"O","X"),""))</f>
        <v/>
      </c>
      <c r="Q280" s="20" t="str">
        <f>IF(A280="","",COUNTIFS('MP내역(적극)'!$A:$A,A280)-COUNTIFS('MP내역(적극)'!$A:$A,A280,'MP내역(적극)'!$B:$B,"현금")-COUNTIFS('MP내역(적극)'!$A:$A,A280,'MP내역(적극)'!$B:$B,"예수금")-COUNTIFS('MP내역(적극)'!$A:$A,A280,'MP내역(적극)'!$B:$B,"예탁금")-COUNTIFS('MP내역(적극)'!$A:$A,A280,'MP내역(적극)'!$B:$B,"합계"))</f>
        <v/>
      </c>
      <c r="R280" s="20" t="str">
        <f>IF(A280="","",IF(COUNTIFS('MP내역(적극)'!A:A,A280,'MP내역(적극)'!G:G,"&gt;"&amp;$F$2,'MP내역(적극)'!D:D,"&lt;&gt;"&amp;$H$2,'MP내역(적극)'!D:D,"&lt;&gt;"&amp;$I$2,'MP내역(적극)'!B:B,"&lt;&gt;현금",'MP내역(적극)'!B:B,"&lt;&gt;합계")=0,"O","X"))</f>
        <v/>
      </c>
      <c r="S280" s="20" t="str">
        <f>IF(A280="","",IF(AND(ABS(I280-SUMIFS('MP내역(적극)'!G:G,'MP내역(적극)'!A:A,A280,'MP내역(적극)'!F:F,"Y"))&lt;0.001,ABS(H280-SUMIFS('MP내역(적극)'!G:G,'MP내역(적극)'!A:A,A280,'MP내역(적극)'!B:B,"&lt;&gt;합계"))&lt;0.001),"O","X"))</f>
        <v/>
      </c>
      <c r="T280" s="20" t="str">
        <f>IF(A280="","",IF(COUNTIFS('MP내역(적극)'!A:A,A280,'MP내역(적극)'!H:H,"X")=0,"O","X"))</f>
        <v/>
      </c>
      <c r="U280" s="19"/>
    </row>
    <row r="281" spans="13:21" x14ac:dyDescent="0.3">
      <c r="M281" s="19"/>
      <c r="N281" s="20" t="str">
        <f t="shared" si="8"/>
        <v/>
      </c>
      <c r="O281" s="20" t="str">
        <f t="shared" si="9"/>
        <v/>
      </c>
      <c r="P281" s="20" t="str">
        <f>IF(A281="","",IFERROR(IF(L281&gt;VLOOKUP(A281,#REF!,10,0),"O","X"),""))</f>
        <v/>
      </c>
      <c r="Q281" s="20" t="str">
        <f>IF(A281="","",COUNTIFS('MP내역(적극)'!$A:$A,A281)-COUNTIFS('MP내역(적극)'!$A:$A,A281,'MP내역(적극)'!$B:$B,"현금")-COUNTIFS('MP내역(적극)'!$A:$A,A281,'MP내역(적극)'!$B:$B,"예수금")-COUNTIFS('MP내역(적극)'!$A:$A,A281,'MP내역(적극)'!$B:$B,"예탁금")-COUNTIFS('MP내역(적극)'!$A:$A,A281,'MP내역(적극)'!$B:$B,"합계"))</f>
        <v/>
      </c>
      <c r="R281" s="20" t="str">
        <f>IF(A281="","",IF(COUNTIFS('MP내역(적극)'!A:A,A281,'MP내역(적극)'!G:G,"&gt;"&amp;$F$2,'MP내역(적극)'!D:D,"&lt;&gt;"&amp;$H$2,'MP내역(적극)'!D:D,"&lt;&gt;"&amp;$I$2,'MP내역(적극)'!B:B,"&lt;&gt;현금",'MP내역(적극)'!B:B,"&lt;&gt;합계")=0,"O","X"))</f>
        <v/>
      </c>
      <c r="S281" s="20" t="str">
        <f>IF(A281="","",IF(AND(ABS(I281-SUMIFS('MP내역(적극)'!G:G,'MP내역(적극)'!A:A,A281,'MP내역(적극)'!F:F,"Y"))&lt;0.001,ABS(H281-SUMIFS('MP내역(적극)'!G:G,'MP내역(적극)'!A:A,A281,'MP내역(적극)'!B:B,"&lt;&gt;합계"))&lt;0.001),"O","X"))</f>
        <v/>
      </c>
      <c r="T281" s="20" t="str">
        <f>IF(A281="","",IF(COUNTIFS('MP내역(적극)'!A:A,A281,'MP내역(적극)'!H:H,"X")=0,"O","X"))</f>
        <v/>
      </c>
      <c r="U281" s="19"/>
    </row>
    <row r="282" spans="13:21" x14ac:dyDescent="0.3">
      <c r="M282" s="19"/>
      <c r="N282" s="20" t="str">
        <f t="shared" si="8"/>
        <v/>
      </c>
      <c r="O282" s="20" t="str">
        <f t="shared" si="9"/>
        <v/>
      </c>
      <c r="P282" s="20" t="str">
        <f>IF(A282="","",IFERROR(IF(L282&gt;VLOOKUP(A282,#REF!,10,0),"O","X"),""))</f>
        <v/>
      </c>
      <c r="Q282" s="20" t="str">
        <f>IF(A282="","",COUNTIFS('MP내역(적극)'!$A:$A,A282)-COUNTIFS('MP내역(적극)'!$A:$A,A282,'MP내역(적극)'!$B:$B,"현금")-COUNTIFS('MP내역(적극)'!$A:$A,A282,'MP내역(적극)'!$B:$B,"예수금")-COUNTIFS('MP내역(적극)'!$A:$A,A282,'MP내역(적극)'!$B:$B,"예탁금")-COUNTIFS('MP내역(적극)'!$A:$A,A282,'MP내역(적극)'!$B:$B,"합계"))</f>
        <v/>
      </c>
      <c r="R282" s="20" t="str">
        <f>IF(A282="","",IF(COUNTIFS('MP내역(적극)'!A:A,A282,'MP내역(적극)'!G:G,"&gt;"&amp;$F$2,'MP내역(적극)'!D:D,"&lt;&gt;"&amp;$H$2,'MP내역(적극)'!D:D,"&lt;&gt;"&amp;$I$2,'MP내역(적극)'!B:B,"&lt;&gt;현금",'MP내역(적극)'!B:B,"&lt;&gt;합계")=0,"O","X"))</f>
        <v/>
      </c>
      <c r="S282" s="20" t="str">
        <f>IF(A282="","",IF(AND(ABS(I282-SUMIFS('MP내역(적극)'!G:G,'MP내역(적극)'!A:A,A282,'MP내역(적극)'!F:F,"Y"))&lt;0.001,ABS(H282-SUMIFS('MP내역(적극)'!G:G,'MP내역(적극)'!A:A,A282,'MP내역(적극)'!B:B,"&lt;&gt;합계"))&lt;0.001),"O","X"))</f>
        <v/>
      </c>
      <c r="T282" s="20" t="str">
        <f>IF(A282="","",IF(COUNTIFS('MP내역(적극)'!A:A,A282,'MP내역(적극)'!H:H,"X")=0,"O","X"))</f>
        <v/>
      </c>
      <c r="U282" s="19"/>
    </row>
    <row r="283" spans="13:21" x14ac:dyDescent="0.3">
      <c r="M283" s="19"/>
      <c r="N283" s="20" t="str">
        <f t="shared" si="8"/>
        <v/>
      </c>
      <c r="O283" s="20" t="str">
        <f t="shared" si="9"/>
        <v/>
      </c>
      <c r="P283" s="20" t="str">
        <f>IF(A283="","",IFERROR(IF(L283&gt;VLOOKUP(A283,#REF!,10,0),"O","X"),""))</f>
        <v/>
      </c>
      <c r="Q283" s="20" t="str">
        <f>IF(A283="","",COUNTIFS('MP내역(적극)'!$A:$A,A283)-COUNTIFS('MP내역(적극)'!$A:$A,A283,'MP내역(적극)'!$B:$B,"현금")-COUNTIFS('MP내역(적극)'!$A:$A,A283,'MP내역(적극)'!$B:$B,"예수금")-COUNTIFS('MP내역(적극)'!$A:$A,A283,'MP내역(적극)'!$B:$B,"예탁금")-COUNTIFS('MP내역(적극)'!$A:$A,A283,'MP내역(적극)'!$B:$B,"합계"))</f>
        <v/>
      </c>
      <c r="R283" s="20" t="str">
        <f>IF(A283="","",IF(COUNTIFS('MP내역(적극)'!A:A,A283,'MP내역(적극)'!G:G,"&gt;"&amp;$F$2,'MP내역(적극)'!D:D,"&lt;&gt;"&amp;$H$2,'MP내역(적극)'!D:D,"&lt;&gt;"&amp;$I$2,'MP내역(적극)'!B:B,"&lt;&gt;현금",'MP내역(적극)'!B:B,"&lt;&gt;합계")=0,"O","X"))</f>
        <v/>
      </c>
      <c r="S283" s="20" t="str">
        <f>IF(A283="","",IF(AND(ABS(I283-SUMIFS('MP내역(적극)'!G:G,'MP내역(적극)'!A:A,A283,'MP내역(적극)'!F:F,"Y"))&lt;0.001,ABS(H283-SUMIFS('MP내역(적극)'!G:G,'MP내역(적극)'!A:A,A283,'MP내역(적극)'!B:B,"&lt;&gt;합계"))&lt;0.001),"O","X"))</f>
        <v/>
      </c>
      <c r="T283" s="20" t="str">
        <f>IF(A283="","",IF(COUNTIFS('MP내역(적극)'!A:A,A283,'MP내역(적극)'!H:H,"X")=0,"O","X"))</f>
        <v/>
      </c>
      <c r="U283" s="19"/>
    </row>
    <row r="284" spans="13:21" x14ac:dyDescent="0.3">
      <c r="M284" s="19"/>
      <c r="N284" s="20" t="str">
        <f t="shared" si="8"/>
        <v/>
      </c>
      <c r="O284" s="20" t="str">
        <f t="shared" si="9"/>
        <v/>
      </c>
      <c r="P284" s="20" t="str">
        <f>IF(A284="","",IFERROR(IF(L284&gt;VLOOKUP(A284,#REF!,10,0),"O","X"),""))</f>
        <v/>
      </c>
      <c r="Q284" s="20" t="str">
        <f>IF(A284="","",COUNTIFS('MP내역(적극)'!$A:$A,A284)-COUNTIFS('MP내역(적극)'!$A:$A,A284,'MP내역(적극)'!$B:$B,"현금")-COUNTIFS('MP내역(적극)'!$A:$A,A284,'MP내역(적극)'!$B:$B,"예수금")-COUNTIFS('MP내역(적극)'!$A:$A,A284,'MP내역(적극)'!$B:$B,"예탁금")-COUNTIFS('MP내역(적극)'!$A:$A,A284,'MP내역(적극)'!$B:$B,"합계"))</f>
        <v/>
      </c>
      <c r="R284" s="20" t="str">
        <f>IF(A284="","",IF(COUNTIFS('MP내역(적극)'!A:A,A284,'MP내역(적극)'!G:G,"&gt;"&amp;$F$2,'MP내역(적극)'!D:D,"&lt;&gt;"&amp;$H$2,'MP내역(적극)'!D:D,"&lt;&gt;"&amp;$I$2,'MP내역(적극)'!B:B,"&lt;&gt;현금",'MP내역(적극)'!B:B,"&lt;&gt;합계")=0,"O","X"))</f>
        <v/>
      </c>
      <c r="S284" s="20" t="str">
        <f>IF(A284="","",IF(AND(ABS(I284-SUMIFS('MP내역(적극)'!G:G,'MP내역(적극)'!A:A,A284,'MP내역(적극)'!F:F,"Y"))&lt;0.001,ABS(H284-SUMIFS('MP내역(적극)'!G:G,'MP내역(적극)'!A:A,A284,'MP내역(적극)'!B:B,"&lt;&gt;합계"))&lt;0.001),"O","X"))</f>
        <v/>
      </c>
      <c r="T284" s="20" t="str">
        <f>IF(A284="","",IF(COUNTIFS('MP내역(적극)'!A:A,A284,'MP내역(적극)'!H:H,"X")=0,"O","X"))</f>
        <v/>
      </c>
      <c r="U284" s="19"/>
    </row>
    <row r="285" spans="13:21" x14ac:dyDescent="0.3">
      <c r="M285" s="19"/>
      <c r="N285" s="20" t="str">
        <f t="shared" si="8"/>
        <v/>
      </c>
      <c r="O285" s="20" t="str">
        <f t="shared" si="9"/>
        <v/>
      </c>
      <c r="P285" s="20" t="str">
        <f>IF(A285="","",IFERROR(IF(L285&gt;VLOOKUP(A285,#REF!,10,0),"O","X"),""))</f>
        <v/>
      </c>
      <c r="Q285" s="20" t="str">
        <f>IF(A285="","",COUNTIFS('MP내역(적극)'!$A:$A,A285)-COUNTIFS('MP내역(적극)'!$A:$A,A285,'MP내역(적극)'!$B:$B,"현금")-COUNTIFS('MP내역(적극)'!$A:$A,A285,'MP내역(적극)'!$B:$B,"예수금")-COUNTIFS('MP내역(적극)'!$A:$A,A285,'MP내역(적극)'!$B:$B,"예탁금")-COUNTIFS('MP내역(적극)'!$A:$A,A285,'MP내역(적극)'!$B:$B,"합계"))</f>
        <v/>
      </c>
      <c r="R285" s="20" t="str">
        <f>IF(A285="","",IF(COUNTIFS('MP내역(적극)'!A:A,A285,'MP내역(적극)'!G:G,"&gt;"&amp;$F$2,'MP내역(적극)'!D:D,"&lt;&gt;"&amp;$H$2,'MP내역(적극)'!D:D,"&lt;&gt;"&amp;$I$2,'MP내역(적극)'!B:B,"&lt;&gt;현금",'MP내역(적극)'!B:B,"&lt;&gt;합계")=0,"O","X"))</f>
        <v/>
      </c>
      <c r="S285" s="20" t="str">
        <f>IF(A285="","",IF(AND(ABS(I285-SUMIFS('MP내역(적극)'!G:G,'MP내역(적극)'!A:A,A285,'MP내역(적극)'!F:F,"Y"))&lt;0.001,ABS(H285-SUMIFS('MP내역(적극)'!G:G,'MP내역(적극)'!A:A,A285,'MP내역(적극)'!B:B,"&lt;&gt;합계"))&lt;0.001),"O","X"))</f>
        <v/>
      </c>
      <c r="T285" s="20" t="str">
        <f>IF(A285="","",IF(COUNTIFS('MP내역(적극)'!A:A,A285,'MP내역(적극)'!H:H,"X")=0,"O","X"))</f>
        <v/>
      </c>
      <c r="U285" s="19"/>
    </row>
    <row r="286" spans="13:21" x14ac:dyDescent="0.3">
      <c r="M286" s="19"/>
      <c r="N286" s="20" t="str">
        <f t="shared" si="8"/>
        <v/>
      </c>
      <c r="O286" s="20" t="str">
        <f t="shared" si="9"/>
        <v/>
      </c>
      <c r="P286" s="20" t="str">
        <f>IF(A286="","",IFERROR(IF(L286&gt;VLOOKUP(A286,#REF!,10,0),"O","X"),""))</f>
        <v/>
      </c>
      <c r="Q286" s="20" t="str">
        <f>IF(A286="","",COUNTIFS('MP내역(적극)'!$A:$A,A286)-COUNTIFS('MP내역(적극)'!$A:$A,A286,'MP내역(적극)'!$B:$B,"현금")-COUNTIFS('MP내역(적극)'!$A:$A,A286,'MP내역(적극)'!$B:$B,"예수금")-COUNTIFS('MP내역(적극)'!$A:$A,A286,'MP내역(적극)'!$B:$B,"예탁금")-COUNTIFS('MP내역(적극)'!$A:$A,A286,'MP내역(적극)'!$B:$B,"합계"))</f>
        <v/>
      </c>
      <c r="R286" s="20" t="str">
        <f>IF(A286="","",IF(COUNTIFS('MP내역(적극)'!A:A,A286,'MP내역(적극)'!G:G,"&gt;"&amp;$F$2,'MP내역(적극)'!D:D,"&lt;&gt;"&amp;$H$2,'MP내역(적극)'!D:D,"&lt;&gt;"&amp;$I$2,'MP내역(적극)'!B:B,"&lt;&gt;현금",'MP내역(적극)'!B:B,"&lt;&gt;합계")=0,"O","X"))</f>
        <v/>
      </c>
      <c r="S286" s="20" t="str">
        <f>IF(A286="","",IF(AND(ABS(I286-SUMIFS('MP내역(적극)'!G:G,'MP내역(적극)'!A:A,A286,'MP내역(적극)'!F:F,"Y"))&lt;0.001,ABS(H286-SUMIFS('MP내역(적극)'!G:G,'MP내역(적극)'!A:A,A286,'MP내역(적극)'!B:B,"&lt;&gt;합계"))&lt;0.001),"O","X"))</f>
        <v/>
      </c>
      <c r="T286" s="20" t="str">
        <f>IF(A286="","",IF(COUNTIFS('MP내역(적극)'!A:A,A286,'MP내역(적극)'!H:H,"X")=0,"O","X"))</f>
        <v/>
      </c>
      <c r="U286" s="19"/>
    </row>
    <row r="287" spans="13:21" x14ac:dyDescent="0.3">
      <c r="M287" s="19"/>
      <c r="N287" s="20" t="str">
        <f t="shared" si="8"/>
        <v/>
      </c>
      <c r="O287" s="20" t="str">
        <f t="shared" si="9"/>
        <v/>
      </c>
      <c r="P287" s="20" t="str">
        <f>IF(A287="","",IFERROR(IF(L287&gt;VLOOKUP(A287,#REF!,10,0),"O","X"),""))</f>
        <v/>
      </c>
      <c r="Q287" s="20" t="str">
        <f>IF(A287="","",COUNTIFS('MP내역(적극)'!$A:$A,A287)-COUNTIFS('MP내역(적극)'!$A:$A,A287,'MP내역(적극)'!$B:$B,"현금")-COUNTIFS('MP내역(적극)'!$A:$A,A287,'MP내역(적극)'!$B:$B,"예수금")-COUNTIFS('MP내역(적극)'!$A:$A,A287,'MP내역(적극)'!$B:$B,"예탁금")-COUNTIFS('MP내역(적극)'!$A:$A,A287,'MP내역(적극)'!$B:$B,"합계"))</f>
        <v/>
      </c>
      <c r="R287" s="20" t="str">
        <f>IF(A287="","",IF(COUNTIFS('MP내역(적극)'!A:A,A287,'MP내역(적극)'!G:G,"&gt;"&amp;$F$2,'MP내역(적극)'!D:D,"&lt;&gt;"&amp;$H$2,'MP내역(적극)'!D:D,"&lt;&gt;"&amp;$I$2,'MP내역(적극)'!B:B,"&lt;&gt;현금",'MP내역(적극)'!B:B,"&lt;&gt;합계")=0,"O","X"))</f>
        <v/>
      </c>
      <c r="S287" s="20" t="str">
        <f>IF(A287="","",IF(AND(ABS(I287-SUMIFS('MP내역(적극)'!G:G,'MP내역(적극)'!A:A,A287,'MP내역(적극)'!F:F,"Y"))&lt;0.001,ABS(H287-SUMIFS('MP내역(적극)'!G:G,'MP내역(적극)'!A:A,A287,'MP내역(적극)'!B:B,"&lt;&gt;합계"))&lt;0.001),"O","X"))</f>
        <v/>
      </c>
      <c r="T287" s="20" t="str">
        <f>IF(A287="","",IF(COUNTIFS('MP내역(적극)'!A:A,A287,'MP내역(적극)'!H:H,"X")=0,"O","X"))</f>
        <v/>
      </c>
      <c r="U287" s="19"/>
    </row>
    <row r="288" spans="13:21" x14ac:dyDescent="0.3">
      <c r="M288" s="19"/>
      <c r="N288" s="20" t="str">
        <f t="shared" si="8"/>
        <v/>
      </c>
      <c r="O288" s="20" t="str">
        <f t="shared" si="9"/>
        <v/>
      </c>
      <c r="P288" s="20" t="str">
        <f>IF(A288="","",IFERROR(IF(L288&gt;VLOOKUP(A288,#REF!,10,0),"O","X"),""))</f>
        <v/>
      </c>
      <c r="Q288" s="20" t="str">
        <f>IF(A288="","",COUNTIFS('MP내역(적극)'!$A:$A,A288)-COUNTIFS('MP내역(적극)'!$A:$A,A288,'MP내역(적극)'!$B:$B,"현금")-COUNTIFS('MP내역(적극)'!$A:$A,A288,'MP내역(적극)'!$B:$B,"예수금")-COUNTIFS('MP내역(적극)'!$A:$A,A288,'MP내역(적극)'!$B:$B,"예탁금")-COUNTIFS('MP내역(적극)'!$A:$A,A288,'MP내역(적극)'!$B:$B,"합계"))</f>
        <v/>
      </c>
      <c r="R288" s="20" t="str">
        <f>IF(A288="","",IF(COUNTIFS('MP내역(적극)'!A:A,A288,'MP내역(적극)'!G:G,"&gt;"&amp;$F$2,'MP내역(적극)'!D:D,"&lt;&gt;"&amp;$H$2,'MP내역(적극)'!D:D,"&lt;&gt;"&amp;$I$2,'MP내역(적극)'!B:B,"&lt;&gt;현금",'MP내역(적극)'!B:B,"&lt;&gt;합계")=0,"O","X"))</f>
        <v/>
      </c>
      <c r="S288" s="20" t="str">
        <f>IF(A288="","",IF(AND(ABS(I288-SUMIFS('MP내역(적극)'!G:G,'MP내역(적극)'!A:A,A288,'MP내역(적극)'!F:F,"Y"))&lt;0.001,ABS(H288-SUMIFS('MP내역(적극)'!G:G,'MP내역(적극)'!A:A,A288,'MP내역(적극)'!B:B,"&lt;&gt;합계"))&lt;0.001),"O","X"))</f>
        <v/>
      </c>
      <c r="T288" s="20" t="str">
        <f>IF(A288="","",IF(COUNTIFS('MP내역(적극)'!A:A,A288,'MP내역(적극)'!H:H,"X")=0,"O","X"))</f>
        <v/>
      </c>
      <c r="U288" s="19"/>
    </row>
    <row r="289" spans="13:21" x14ac:dyDescent="0.3">
      <c r="M289" s="19"/>
      <c r="N289" s="20" t="str">
        <f t="shared" si="8"/>
        <v/>
      </c>
      <c r="O289" s="20" t="str">
        <f t="shared" si="9"/>
        <v/>
      </c>
      <c r="P289" s="20" t="str">
        <f>IF(A289="","",IFERROR(IF(L289&gt;VLOOKUP(A289,#REF!,10,0),"O","X"),""))</f>
        <v/>
      </c>
      <c r="Q289" s="20" t="str">
        <f>IF(A289="","",COUNTIFS('MP내역(적극)'!$A:$A,A289)-COUNTIFS('MP내역(적극)'!$A:$A,A289,'MP내역(적극)'!$B:$B,"현금")-COUNTIFS('MP내역(적극)'!$A:$A,A289,'MP내역(적극)'!$B:$B,"예수금")-COUNTIFS('MP내역(적극)'!$A:$A,A289,'MP내역(적극)'!$B:$B,"예탁금")-COUNTIFS('MP내역(적극)'!$A:$A,A289,'MP내역(적극)'!$B:$B,"합계"))</f>
        <v/>
      </c>
      <c r="R289" s="20" t="str">
        <f>IF(A289="","",IF(COUNTIFS('MP내역(적극)'!A:A,A289,'MP내역(적극)'!G:G,"&gt;"&amp;$F$2,'MP내역(적극)'!D:D,"&lt;&gt;"&amp;$H$2,'MP내역(적극)'!D:D,"&lt;&gt;"&amp;$I$2,'MP내역(적극)'!B:B,"&lt;&gt;현금",'MP내역(적극)'!B:B,"&lt;&gt;합계")=0,"O","X"))</f>
        <v/>
      </c>
      <c r="S289" s="20" t="str">
        <f>IF(A289="","",IF(AND(ABS(I289-SUMIFS('MP내역(적극)'!G:G,'MP내역(적극)'!A:A,A289,'MP내역(적극)'!F:F,"Y"))&lt;0.001,ABS(H289-SUMIFS('MP내역(적극)'!G:G,'MP내역(적극)'!A:A,A289,'MP내역(적극)'!B:B,"&lt;&gt;합계"))&lt;0.001),"O","X"))</f>
        <v/>
      </c>
      <c r="T289" s="20" t="str">
        <f>IF(A289="","",IF(COUNTIFS('MP내역(적극)'!A:A,A289,'MP내역(적극)'!H:H,"X")=0,"O","X"))</f>
        <v/>
      </c>
      <c r="U289" s="19"/>
    </row>
    <row r="290" spans="13:21" x14ac:dyDescent="0.3">
      <c r="M290" s="19"/>
      <c r="N290" s="20" t="str">
        <f t="shared" si="8"/>
        <v/>
      </c>
      <c r="O290" s="20" t="str">
        <f t="shared" si="9"/>
        <v/>
      </c>
      <c r="P290" s="20" t="str">
        <f>IF(A290="","",IFERROR(IF(L290&gt;VLOOKUP(A290,#REF!,10,0),"O","X"),""))</f>
        <v/>
      </c>
      <c r="Q290" s="20" t="str">
        <f>IF(A290="","",COUNTIFS('MP내역(적극)'!$A:$A,A290)-COUNTIFS('MP내역(적극)'!$A:$A,A290,'MP내역(적극)'!$B:$B,"현금")-COUNTIFS('MP내역(적극)'!$A:$A,A290,'MP내역(적극)'!$B:$B,"예수금")-COUNTIFS('MP내역(적극)'!$A:$A,A290,'MP내역(적극)'!$B:$B,"예탁금")-COUNTIFS('MP내역(적극)'!$A:$A,A290,'MP내역(적극)'!$B:$B,"합계"))</f>
        <v/>
      </c>
      <c r="R290" s="20" t="str">
        <f>IF(A290="","",IF(COUNTIFS('MP내역(적극)'!A:A,A290,'MP내역(적극)'!G:G,"&gt;"&amp;$F$2,'MP내역(적극)'!D:D,"&lt;&gt;"&amp;$H$2,'MP내역(적극)'!D:D,"&lt;&gt;"&amp;$I$2,'MP내역(적극)'!B:B,"&lt;&gt;현금",'MP내역(적극)'!B:B,"&lt;&gt;합계")=0,"O","X"))</f>
        <v/>
      </c>
      <c r="S290" s="20" t="str">
        <f>IF(A290="","",IF(AND(ABS(I290-SUMIFS('MP내역(적극)'!G:G,'MP내역(적극)'!A:A,A290,'MP내역(적극)'!F:F,"Y"))&lt;0.001,ABS(H290-SUMIFS('MP내역(적극)'!G:G,'MP내역(적극)'!A:A,A290,'MP내역(적극)'!B:B,"&lt;&gt;합계"))&lt;0.001),"O","X"))</f>
        <v/>
      </c>
      <c r="T290" s="20" t="str">
        <f>IF(A290="","",IF(COUNTIFS('MP내역(적극)'!A:A,A290,'MP내역(적극)'!H:H,"X")=0,"O","X"))</f>
        <v/>
      </c>
      <c r="U290" s="19"/>
    </row>
    <row r="291" spans="13:21" x14ac:dyDescent="0.3">
      <c r="M291" s="19"/>
      <c r="N291" s="20" t="str">
        <f t="shared" si="8"/>
        <v/>
      </c>
      <c r="O291" s="20" t="str">
        <f t="shared" si="9"/>
        <v/>
      </c>
      <c r="P291" s="20" t="str">
        <f>IF(A291="","",IFERROR(IF(L291&gt;VLOOKUP(A291,#REF!,10,0),"O","X"),""))</f>
        <v/>
      </c>
      <c r="Q291" s="20" t="str">
        <f>IF(A291="","",COUNTIFS('MP내역(적극)'!$A:$A,A291)-COUNTIFS('MP내역(적극)'!$A:$A,A291,'MP내역(적극)'!$B:$B,"현금")-COUNTIFS('MP내역(적극)'!$A:$A,A291,'MP내역(적극)'!$B:$B,"예수금")-COUNTIFS('MP내역(적극)'!$A:$A,A291,'MP내역(적극)'!$B:$B,"예탁금")-COUNTIFS('MP내역(적극)'!$A:$A,A291,'MP내역(적극)'!$B:$B,"합계"))</f>
        <v/>
      </c>
      <c r="R291" s="20" t="str">
        <f>IF(A291="","",IF(COUNTIFS('MP내역(적극)'!A:A,A291,'MP내역(적극)'!G:G,"&gt;"&amp;$F$2,'MP내역(적극)'!D:D,"&lt;&gt;"&amp;$H$2,'MP내역(적극)'!D:D,"&lt;&gt;"&amp;$I$2,'MP내역(적극)'!B:B,"&lt;&gt;현금",'MP내역(적극)'!B:B,"&lt;&gt;합계")=0,"O","X"))</f>
        <v/>
      </c>
      <c r="S291" s="20" t="str">
        <f>IF(A291="","",IF(AND(ABS(I291-SUMIFS('MP내역(적극)'!G:G,'MP내역(적극)'!A:A,A291,'MP내역(적극)'!F:F,"Y"))&lt;0.001,ABS(H291-SUMIFS('MP내역(적극)'!G:G,'MP내역(적극)'!A:A,A291,'MP내역(적극)'!B:B,"&lt;&gt;합계"))&lt;0.001),"O","X"))</f>
        <v/>
      </c>
      <c r="T291" s="20" t="str">
        <f>IF(A291="","",IF(COUNTIFS('MP내역(적극)'!A:A,A291,'MP내역(적극)'!H:H,"X")=0,"O","X"))</f>
        <v/>
      </c>
      <c r="U291" s="19"/>
    </row>
    <row r="292" spans="13:21" x14ac:dyDescent="0.3">
      <c r="M292" s="19"/>
      <c r="N292" s="20" t="str">
        <f t="shared" si="8"/>
        <v/>
      </c>
      <c r="O292" s="20" t="str">
        <f t="shared" si="9"/>
        <v/>
      </c>
      <c r="P292" s="20" t="str">
        <f>IF(A292="","",IFERROR(IF(L292&gt;VLOOKUP(A292,#REF!,10,0),"O","X"),""))</f>
        <v/>
      </c>
      <c r="Q292" s="20" t="str">
        <f>IF(A292="","",COUNTIFS('MP내역(적극)'!$A:$A,A292)-COUNTIFS('MP내역(적극)'!$A:$A,A292,'MP내역(적극)'!$B:$B,"현금")-COUNTIFS('MP내역(적극)'!$A:$A,A292,'MP내역(적극)'!$B:$B,"예수금")-COUNTIFS('MP내역(적극)'!$A:$A,A292,'MP내역(적극)'!$B:$B,"예탁금")-COUNTIFS('MP내역(적극)'!$A:$A,A292,'MP내역(적극)'!$B:$B,"합계"))</f>
        <v/>
      </c>
      <c r="R292" s="20" t="str">
        <f>IF(A292="","",IF(COUNTIFS('MP내역(적극)'!A:A,A292,'MP내역(적극)'!G:G,"&gt;"&amp;$F$2,'MP내역(적극)'!D:D,"&lt;&gt;"&amp;$H$2,'MP내역(적극)'!D:D,"&lt;&gt;"&amp;$I$2,'MP내역(적극)'!B:B,"&lt;&gt;현금",'MP내역(적극)'!B:B,"&lt;&gt;합계")=0,"O","X"))</f>
        <v/>
      </c>
      <c r="S292" s="20" t="str">
        <f>IF(A292="","",IF(AND(ABS(I292-SUMIFS('MP내역(적극)'!G:G,'MP내역(적극)'!A:A,A292,'MP내역(적극)'!F:F,"Y"))&lt;0.001,ABS(H292-SUMIFS('MP내역(적극)'!G:G,'MP내역(적극)'!A:A,A292,'MP내역(적극)'!B:B,"&lt;&gt;합계"))&lt;0.001),"O","X"))</f>
        <v/>
      </c>
      <c r="T292" s="20" t="str">
        <f>IF(A292="","",IF(COUNTIFS('MP내역(적극)'!A:A,A292,'MP내역(적극)'!H:H,"X")=0,"O","X"))</f>
        <v/>
      </c>
      <c r="U292" s="19"/>
    </row>
    <row r="293" spans="13:21" x14ac:dyDescent="0.3">
      <c r="M293" s="19"/>
      <c r="N293" s="20" t="str">
        <f t="shared" si="8"/>
        <v/>
      </c>
      <c r="O293" s="20" t="str">
        <f t="shared" si="9"/>
        <v/>
      </c>
      <c r="P293" s="20" t="str">
        <f>IF(A293="","",IFERROR(IF(L293&gt;VLOOKUP(A293,#REF!,10,0),"O","X"),""))</f>
        <v/>
      </c>
      <c r="Q293" s="20" t="str">
        <f>IF(A293="","",COUNTIFS('MP내역(적극)'!$A:$A,A293)-COUNTIFS('MP내역(적극)'!$A:$A,A293,'MP내역(적극)'!$B:$B,"현금")-COUNTIFS('MP내역(적극)'!$A:$A,A293,'MP내역(적극)'!$B:$B,"예수금")-COUNTIFS('MP내역(적극)'!$A:$A,A293,'MP내역(적극)'!$B:$B,"예탁금")-COUNTIFS('MP내역(적극)'!$A:$A,A293,'MP내역(적극)'!$B:$B,"합계"))</f>
        <v/>
      </c>
      <c r="R293" s="20" t="str">
        <f>IF(A293="","",IF(COUNTIFS('MP내역(적극)'!A:A,A293,'MP내역(적극)'!G:G,"&gt;"&amp;$F$2,'MP내역(적극)'!D:D,"&lt;&gt;"&amp;$H$2,'MP내역(적극)'!D:D,"&lt;&gt;"&amp;$I$2,'MP내역(적극)'!B:B,"&lt;&gt;현금",'MP내역(적극)'!B:B,"&lt;&gt;합계")=0,"O","X"))</f>
        <v/>
      </c>
      <c r="S293" s="20" t="str">
        <f>IF(A293="","",IF(AND(ABS(I293-SUMIFS('MP내역(적극)'!G:G,'MP내역(적극)'!A:A,A293,'MP내역(적극)'!F:F,"Y"))&lt;0.001,ABS(H293-SUMIFS('MP내역(적극)'!G:G,'MP내역(적극)'!A:A,A293,'MP내역(적극)'!B:B,"&lt;&gt;합계"))&lt;0.001),"O","X"))</f>
        <v/>
      </c>
      <c r="T293" s="20" t="str">
        <f>IF(A293="","",IF(COUNTIFS('MP내역(적극)'!A:A,A293,'MP내역(적극)'!H:H,"X")=0,"O","X"))</f>
        <v/>
      </c>
      <c r="U293" s="19"/>
    </row>
    <row r="294" spans="13:21" x14ac:dyDescent="0.3">
      <c r="M294" s="19"/>
      <c r="N294" s="20" t="str">
        <f t="shared" si="8"/>
        <v/>
      </c>
      <c r="O294" s="20" t="str">
        <f t="shared" si="9"/>
        <v/>
      </c>
      <c r="P294" s="20" t="str">
        <f>IF(A294="","",IFERROR(IF(L294&gt;VLOOKUP(A294,#REF!,10,0),"O","X"),""))</f>
        <v/>
      </c>
      <c r="Q294" s="20" t="str">
        <f>IF(A294="","",COUNTIFS('MP내역(적극)'!$A:$A,A294)-COUNTIFS('MP내역(적극)'!$A:$A,A294,'MP내역(적극)'!$B:$B,"현금")-COUNTIFS('MP내역(적극)'!$A:$A,A294,'MP내역(적극)'!$B:$B,"예수금")-COUNTIFS('MP내역(적극)'!$A:$A,A294,'MP내역(적극)'!$B:$B,"예탁금")-COUNTIFS('MP내역(적극)'!$A:$A,A294,'MP내역(적극)'!$B:$B,"합계"))</f>
        <v/>
      </c>
      <c r="R294" s="20" t="str">
        <f>IF(A294="","",IF(COUNTIFS('MP내역(적극)'!A:A,A294,'MP내역(적극)'!G:G,"&gt;"&amp;$F$2,'MP내역(적극)'!D:D,"&lt;&gt;"&amp;$H$2,'MP내역(적극)'!D:D,"&lt;&gt;"&amp;$I$2,'MP내역(적극)'!B:B,"&lt;&gt;현금",'MP내역(적극)'!B:B,"&lt;&gt;합계")=0,"O","X"))</f>
        <v/>
      </c>
      <c r="S294" s="20" t="str">
        <f>IF(A294="","",IF(AND(ABS(I294-SUMIFS('MP내역(적극)'!G:G,'MP내역(적극)'!A:A,A294,'MP내역(적극)'!F:F,"Y"))&lt;0.001,ABS(H294-SUMIFS('MP내역(적극)'!G:G,'MP내역(적극)'!A:A,A294,'MP내역(적극)'!B:B,"&lt;&gt;합계"))&lt;0.001),"O","X"))</f>
        <v/>
      </c>
      <c r="T294" s="20" t="str">
        <f>IF(A294="","",IF(COUNTIFS('MP내역(적극)'!A:A,A294,'MP내역(적극)'!H:H,"X")=0,"O","X"))</f>
        <v/>
      </c>
      <c r="U294" s="19"/>
    </row>
    <row r="295" spans="13:21" x14ac:dyDescent="0.3">
      <c r="M295" s="19"/>
      <c r="N295" s="20" t="str">
        <f t="shared" si="8"/>
        <v/>
      </c>
      <c r="O295" s="20" t="str">
        <f t="shared" si="9"/>
        <v/>
      </c>
      <c r="P295" s="20" t="str">
        <f>IF(A295="","",IFERROR(IF(L295&gt;VLOOKUP(A295,#REF!,10,0),"O","X"),""))</f>
        <v/>
      </c>
      <c r="Q295" s="20" t="str">
        <f>IF(A295="","",COUNTIFS('MP내역(적극)'!$A:$A,A295)-COUNTIFS('MP내역(적극)'!$A:$A,A295,'MP내역(적극)'!$B:$B,"현금")-COUNTIFS('MP내역(적극)'!$A:$A,A295,'MP내역(적극)'!$B:$B,"예수금")-COUNTIFS('MP내역(적극)'!$A:$A,A295,'MP내역(적극)'!$B:$B,"예탁금")-COUNTIFS('MP내역(적극)'!$A:$A,A295,'MP내역(적극)'!$B:$B,"합계"))</f>
        <v/>
      </c>
      <c r="R295" s="20" t="str">
        <f>IF(A295="","",IF(COUNTIFS('MP내역(적극)'!A:A,A295,'MP내역(적극)'!G:G,"&gt;"&amp;$F$2,'MP내역(적극)'!D:D,"&lt;&gt;"&amp;$H$2,'MP내역(적극)'!D:D,"&lt;&gt;"&amp;$I$2,'MP내역(적극)'!B:B,"&lt;&gt;현금",'MP내역(적극)'!B:B,"&lt;&gt;합계")=0,"O","X"))</f>
        <v/>
      </c>
      <c r="S295" s="20" t="str">
        <f>IF(A295="","",IF(AND(ABS(I295-SUMIFS('MP내역(적극)'!G:G,'MP내역(적극)'!A:A,A295,'MP내역(적극)'!F:F,"Y"))&lt;0.001,ABS(H295-SUMIFS('MP내역(적극)'!G:G,'MP내역(적극)'!A:A,A295,'MP내역(적극)'!B:B,"&lt;&gt;합계"))&lt;0.001),"O","X"))</f>
        <v/>
      </c>
      <c r="T295" s="20" t="str">
        <f>IF(A295="","",IF(COUNTIFS('MP내역(적극)'!A:A,A295,'MP내역(적극)'!H:H,"X")=0,"O","X"))</f>
        <v/>
      </c>
      <c r="U295" s="19"/>
    </row>
    <row r="296" spans="13:21" x14ac:dyDescent="0.3">
      <c r="M296" s="19"/>
      <c r="N296" s="20" t="str">
        <f t="shared" si="8"/>
        <v/>
      </c>
      <c r="O296" s="20" t="str">
        <f t="shared" si="9"/>
        <v/>
      </c>
      <c r="P296" s="20" t="str">
        <f>IF(A296="","",IFERROR(IF(L296&gt;VLOOKUP(A296,#REF!,10,0),"O","X"),""))</f>
        <v/>
      </c>
      <c r="Q296" s="20" t="str">
        <f>IF(A296="","",COUNTIFS('MP내역(적극)'!$A:$A,A296)-COUNTIFS('MP내역(적극)'!$A:$A,A296,'MP내역(적극)'!$B:$B,"현금")-COUNTIFS('MP내역(적극)'!$A:$A,A296,'MP내역(적극)'!$B:$B,"예수금")-COUNTIFS('MP내역(적극)'!$A:$A,A296,'MP내역(적극)'!$B:$B,"예탁금")-COUNTIFS('MP내역(적극)'!$A:$A,A296,'MP내역(적극)'!$B:$B,"합계"))</f>
        <v/>
      </c>
      <c r="R296" s="20" t="str">
        <f>IF(A296="","",IF(COUNTIFS('MP내역(적극)'!A:A,A296,'MP내역(적극)'!G:G,"&gt;"&amp;$F$2,'MP내역(적극)'!D:D,"&lt;&gt;"&amp;$H$2,'MP내역(적극)'!D:D,"&lt;&gt;"&amp;$I$2,'MP내역(적극)'!B:B,"&lt;&gt;현금",'MP내역(적극)'!B:B,"&lt;&gt;합계")=0,"O","X"))</f>
        <v/>
      </c>
      <c r="S296" s="20" t="str">
        <f>IF(A296="","",IF(AND(ABS(I296-SUMIFS('MP내역(적극)'!G:G,'MP내역(적극)'!A:A,A296,'MP내역(적극)'!F:F,"Y"))&lt;0.001,ABS(H296-SUMIFS('MP내역(적극)'!G:G,'MP내역(적극)'!A:A,A296,'MP내역(적극)'!B:B,"&lt;&gt;합계"))&lt;0.001),"O","X"))</f>
        <v/>
      </c>
      <c r="T296" s="20" t="str">
        <f>IF(A296="","",IF(COUNTIFS('MP내역(적극)'!A:A,A296,'MP내역(적극)'!H:H,"X")=0,"O","X"))</f>
        <v/>
      </c>
      <c r="U296" s="19"/>
    </row>
    <row r="297" spans="13:21" x14ac:dyDescent="0.3">
      <c r="M297" s="19"/>
      <c r="N297" s="20" t="str">
        <f t="shared" si="8"/>
        <v/>
      </c>
      <c r="O297" s="20" t="str">
        <f t="shared" si="9"/>
        <v/>
      </c>
      <c r="P297" s="20" t="str">
        <f>IF(A297="","",IFERROR(IF(L297&gt;VLOOKUP(A297,#REF!,10,0),"O","X"),""))</f>
        <v/>
      </c>
      <c r="Q297" s="20" t="str">
        <f>IF(A297="","",COUNTIFS('MP내역(적극)'!$A:$A,A297)-COUNTIFS('MP내역(적극)'!$A:$A,A297,'MP내역(적극)'!$B:$B,"현금")-COUNTIFS('MP내역(적극)'!$A:$A,A297,'MP내역(적극)'!$B:$B,"예수금")-COUNTIFS('MP내역(적극)'!$A:$A,A297,'MP내역(적극)'!$B:$B,"예탁금")-COUNTIFS('MP내역(적극)'!$A:$A,A297,'MP내역(적극)'!$B:$B,"합계"))</f>
        <v/>
      </c>
      <c r="R297" s="20" t="str">
        <f>IF(A297="","",IF(COUNTIFS('MP내역(적극)'!A:A,A297,'MP내역(적극)'!G:G,"&gt;"&amp;$F$2,'MP내역(적극)'!D:D,"&lt;&gt;"&amp;$H$2,'MP내역(적극)'!D:D,"&lt;&gt;"&amp;$I$2,'MP내역(적극)'!B:B,"&lt;&gt;현금",'MP내역(적극)'!B:B,"&lt;&gt;합계")=0,"O","X"))</f>
        <v/>
      </c>
      <c r="S297" s="20" t="str">
        <f>IF(A297="","",IF(AND(ABS(I297-SUMIFS('MP내역(적극)'!G:G,'MP내역(적극)'!A:A,A297,'MP내역(적극)'!F:F,"Y"))&lt;0.001,ABS(H297-SUMIFS('MP내역(적극)'!G:G,'MP내역(적극)'!A:A,A297,'MP내역(적극)'!B:B,"&lt;&gt;합계"))&lt;0.001),"O","X"))</f>
        <v/>
      </c>
      <c r="T297" s="20" t="str">
        <f>IF(A297="","",IF(COUNTIFS('MP내역(적극)'!A:A,A297,'MP내역(적극)'!H:H,"X")=0,"O","X"))</f>
        <v/>
      </c>
      <c r="U297" s="19"/>
    </row>
    <row r="298" spans="13:21" x14ac:dyDescent="0.3">
      <c r="M298" s="19"/>
      <c r="N298" s="20" t="str">
        <f t="shared" si="8"/>
        <v/>
      </c>
      <c r="O298" s="20" t="str">
        <f t="shared" si="9"/>
        <v/>
      </c>
      <c r="P298" s="20" t="str">
        <f>IF(A298="","",IFERROR(IF(L298&gt;VLOOKUP(A298,#REF!,10,0),"O","X"),""))</f>
        <v/>
      </c>
      <c r="Q298" s="20" t="str">
        <f>IF(A298="","",COUNTIFS('MP내역(적극)'!$A:$A,A298)-COUNTIFS('MP내역(적극)'!$A:$A,A298,'MP내역(적극)'!$B:$B,"현금")-COUNTIFS('MP내역(적극)'!$A:$A,A298,'MP내역(적극)'!$B:$B,"예수금")-COUNTIFS('MP내역(적극)'!$A:$A,A298,'MP내역(적극)'!$B:$B,"예탁금")-COUNTIFS('MP내역(적극)'!$A:$A,A298,'MP내역(적극)'!$B:$B,"합계"))</f>
        <v/>
      </c>
      <c r="R298" s="20" t="str">
        <f>IF(A298="","",IF(COUNTIFS('MP내역(적극)'!A:A,A298,'MP내역(적극)'!G:G,"&gt;"&amp;$F$2,'MP내역(적극)'!D:D,"&lt;&gt;"&amp;$H$2,'MP내역(적극)'!D:D,"&lt;&gt;"&amp;$I$2,'MP내역(적극)'!B:B,"&lt;&gt;현금",'MP내역(적극)'!B:B,"&lt;&gt;합계")=0,"O","X"))</f>
        <v/>
      </c>
      <c r="S298" s="20" t="str">
        <f>IF(A298="","",IF(AND(ABS(I298-SUMIFS('MP내역(적극)'!G:G,'MP내역(적극)'!A:A,A298,'MP내역(적극)'!F:F,"Y"))&lt;0.001,ABS(H298-SUMIFS('MP내역(적극)'!G:G,'MP내역(적극)'!A:A,A298,'MP내역(적극)'!B:B,"&lt;&gt;합계"))&lt;0.001),"O","X"))</f>
        <v/>
      </c>
      <c r="T298" s="20" t="str">
        <f>IF(A298="","",IF(COUNTIFS('MP내역(적극)'!A:A,A298,'MP내역(적극)'!H:H,"X")=0,"O","X"))</f>
        <v/>
      </c>
      <c r="U298" s="19"/>
    </row>
    <row r="299" spans="13:21" x14ac:dyDescent="0.3">
      <c r="M299" s="19"/>
      <c r="N299" s="20" t="str">
        <f t="shared" si="8"/>
        <v/>
      </c>
      <c r="O299" s="20" t="str">
        <f t="shared" si="9"/>
        <v/>
      </c>
      <c r="P299" s="20" t="str">
        <f>IF(A299="","",IFERROR(IF(L299&gt;VLOOKUP(A299,#REF!,10,0),"O","X"),""))</f>
        <v/>
      </c>
      <c r="Q299" s="20" t="str">
        <f>IF(A299="","",COUNTIFS('MP내역(적극)'!$A:$A,A299)-COUNTIFS('MP내역(적극)'!$A:$A,A299,'MP내역(적극)'!$B:$B,"현금")-COUNTIFS('MP내역(적극)'!$A:$A,A299,'MP내역(적극)'!$B:$B,"예수금")-COUNTIFS('MP내역(적극)'!$A:$A,A299,'MP내역(적극)'!$B:$B,"예탁금")-COUNTIFS('MP내역(적극)'!$A:$A,A299,'MP내역(적극)'!$B:$B,"합계"))</f>
        <v/>
      </c>
      <c r="R299" s="20" t="str">
        <f>IF(A299="","",IF(COUNTIFS('MP내역(적극)'!A:A,A299,'MP내역(적극)'!G:G,"&gt;"&amp;$F$2,'MP내역(적극)'!D:D,"&lt;&gt;"&amp;$H$2,'MP내역(적극)'!D:D,"&lt;&gt;"&amp;$I$2,'MP내역(적극)'!B:B,"&lt;&gt;현금",'MP내역(적극)'!B:B,"&lt;&gt;합계")=0,"O","X"))</f>
        <v/>
      </c>
      <c r="S299" s="20" t="str">
        <f>IF(A299="","",IF(AND(ABS(I299-SUMIFS('MP내역(적극)'!G:G,'MP내역(적극)'!A:A,A299,'MP내역(적극)'!F:F,"Y"))&lt;0.001,ABS(H299-SUMIFS('MP내역(적극)'!G:G,'MP내역(적극)'!A:A,A299,'MP내역(적극)'!B:B,"&lt;&gt;합계"))&lt;0.001),"O","X"))</f>
        <v/>
      </c>
      <c r="T299" s="20" t="str">
        <f>IF(A299="","",IF(COUNTIFS('MP내역(적극)'!A:A,A299,'MP내역(적극)'!H:H,"X")=0,"O","X"))</f>
        <v/>
      </c>
      <c r="U299" s="19"/>
    </row>
    <row r="300" spans="13:21" x14ac:dyDescent="0.3">
      <c r="M300" s="19"/>
      <c r="N300" s="20" t="str">
        <f t="shared" si="8"/>
        <v/>
      </c>
      <c r="O300" s="20" t="str">
        <f t="shared" si="9"/>
        <v/>
      </c>
      <c r="P300" s="20" t="str">
        <f>IF(A300="","",IFERROR(IF(L300&gt;VLOOKUP(A300,#REF!,10,0),"O","X"),""))</f>
        <v/>
      </c>
      <c r="Q300" s="20" t="str">
        <f>IF(A300="","",COUNTIFS('MP내역(적극)'!$A:$A,A300)-COUNTIFS('MP내역(적극)'!$A:$A,A300,'MP내역(적극)'!$B:$B,"현금")-COUNTIFS('MP내역(적극)'!$A:$A,A300,'MP내역(적극)'!$B:$B,"예수금")-COUNTIFS('MP내역(적극)'!$A:$A,A300,'MP내역(적극)'!$B:$B,"예탁금")-COUNTIFS('MP내역(적극)'!$A:$A,A300,'MP내역(적극)'!$B:$B,"합계"))</f>
        <v/>
      </c>
      <c r="R300" s="20" t="str">
        <f>IF(A300="","",IF(COUNTIFS('MP내역(적극)'!A:A,A300,'MP내역(적극)'!G:G,"&gt;"&amp;$F$2,'MP내역(적극)'!D:D,"&lt;&gt;"&amp;$H$2,'MP내역(적극)'!D:D,"&lt;&gt;"&amp;$I$2,'MP내역(적극)'!B:B,"&lt;&gt;현금",'MP내역(적극)'!B:B,"&lt;&gt;합계")=0,"O","X"))</f>
        <v/>
      </c>
      <c r="S300" s="20" t="str">
        <f>IF(A300="","",IF(AND(ABS(I300-SUMIFS('MP내역(적극)'!G:G,'MP내역(적극)'!A:A,A300,'MP내역(적극)'!F:F,"Y"))&lt;0.001,ABS(H300-SUMIFS('MP내역(적극)'!G:G,'MP내역(적극)'!A:A,A300,'MP내역(적극)'!B:B,"&lt;&gt;합계"))&lt;0.001),"O","X"))</f>
        <v/>
      </c>
      <c r="T300" s="20" t="str">
        <f>IF(A300="","",IF(COUNTIFS('MP내역(적극)'!A:A,A300,'MP내역(적극)'!H:H,"X")=0,"O","X"))</f>
        <v/>
      </c>
      <c r="U300" s="19"/>
    </row>
    <row r="301" spans="13:21" x14ac:dyDescent="0.3">
      <c r="M301" s="19"/>
      <c r="N301" s="20" t="str">
        <f t="shared" si="8"/>
        <v/>
      </c>
      <c r="O301" s="20" t="str">
        <f t="shared" si="9"/>
        <v/>
      </c>
      <c r="P301" s="20" t="str">
        <f>IF(A301="","",IFERROR(IF(L301&gt;VLOOKUP(A301,#REF!,10,0),"O","X"),""))</f>
        <v/>
      </c>
      <c r="Q301" s="20" t="str">
        <f>IF(A301="","",COUNTIFS('MP내역(적극)'!$A:$A,A301)-COUNTIFS('MP내역(적극)'!$A:$A,A301,'MP내역(적극)'!$B:$B,"현금")-COUNTIFS('MP내역(적극)'!$A:$A,A301,'MP내역(적극)'!$B:$B,"예수금")-COUNTIFS('MP내역(적극)'!$A:$A,A301,'MP내역(적극)'!$B:$B,"예탁금")-COUNTIFS('MP내역(적극)'!$A:$A,A301,'MP내역(적극)'!$B:$B,"합계"))</f>
        <v/>
      </c>
      <c r="R301" s="20" t="str">
        <f>IF(A301="","",IF(COUNTIFS('MP내역(적극)'!A:A,A301,'MP내역(적극)'!G:G,"&gt;"&amp;$F$2,'MP내역(적극)'!D:D,"&lt;&gt;"&amp;$H$2,'MP내역(적극)'!D:D,"&lt;&gt;"&amp;$I$2,'MP내역(적극)'!B:B,"&lt;&gt;현금",'MP내역(적극)'!B:B,"&lt;&gt;합계")=0,"O","X"))</f>
        <v/>
      </c>
      <c r="S301" s="20" t="str">
        <f>IF(A301="","",IF(AND(ABS(I301-SUMIFS('MP내역(적극)'!G:G,'MP내역(적극)'!A:A,A301,'MP내역(적극)'!F:F,"Y"))&lt;0.001,ABS(H301-SUMIFS('MP내역(적극)'!G:G,'MP내역(적극)'!A:A,A301,'MP내역(적극)'!B:B,"&lt;&gt;합계"))&lt;0.001),"O","X"))</f>
        <v/>
      </c>
      <c r="T301" s="20" t="str">
        <f>IF(A301="","",IF(COUNTIFS('MP내역(적극)'!A:A,A301,'MP내역(적극)'!H:H,"X")=0,"O","X"))</f>
        <v/>
      </c>
      <c r="U301" s="19"/>
    </row>
    <row r="302" spans="13:21" x14ac:dyDescent="0.3">
      <c r="M302" s="19"/>
      <c r="N302" s="20" t="str">
        <f t="shared" si="8"/>
        <v/>
      </c>
      <c r="O302" s="20" t="str">
        <f t="shared" si="9"/>
        <v/>
      </c>
      <c r="P302" s="20" t="str">
        <f>IF(A302="","",IFERROR(IF(L302&gt;VLOOKUP(A302,#REF!,10,0),"O","X"),""))</f>
        <v/>
      </c>
      <c r="Q302" s="20" t="str">
        <f>IF(A302="","",COUNTIFS('MP내역(적극)'!$A:$A,A302)-COUNTIFS('MP내역(적극)'!$A:$A,A302,'MP내역(적극)'!$B:$B,"현금")-COUNTIFS('MP내역(적극)'!$A:$A,A302,'MP내역(적극)'!$B:$B,"예수금")-COUNTIFS('MP내역(적극)'!$A:$A,A302,'MP내역(적극)'!$B:$B,"예탁금")-COUNTIFS('MP내역(적극)'!$A:$A,A302,'MP내역(적극)'!$B:$B,"합계"))</f>
        <v/>
      </c>
      <c r="R302" s="20" t="str">
        <f>IF(A302="","",IF(COUNTIFS('MP내역(적극)'!A:A,A302,'MP내역(적극)'!G:G,"&gt;"&amp;$F$2,'MP내역(적극)'!D:D,"&lt;&gt;"&amp;$H$2,'MP내역(적극)'!D:D,"&lt;&gt;"&amp;$I$2,'MP내역(적극)'!B:B,"&lt;&gt;현금",'MP내역(적극)'!B:B,"&lt;&gt;합계")=0,"O","X"))</f>
        <v/>
      </c>
      <c r="S302" s="20" t="str">
        <f>IF(A302="","",IF(AND(ABS(I302-SUMIFS('MP내역(적극)'!G:G,'MP내역(적극)'!A:A,A302,'MP내역(적극)'!F:F,"Y"))&lt;0.001,ABS(H302-SUMIFS('MP내역(적극)'!G:G,'MP내역(적극)'!A:A,A302,'MP내역(적극)'!B:B,"&lt;&gt;합계"))&lt;0.001),"O","X"))</f>
        <v/>
      </c>
      <c r="T302" s="20" t="str">
        <f>IF(A302="","",IF(COUNTIFS('MP내역(적극)'!A:A,A302,'MP내역(적극)'!H:H,"X")=0,"O","X"))</f>
        <v/>
      </c>
      <c r="U302" s="19"/>
    </row>
    <row r="303" spans="13:21" x14ac:dyDescent="0.3">
      <c r="M303" s="19"/>
      <c r="N303" s="20" t="str">
        <f t="shared" si="8"/>
        <v/>
      </c>
      <c r="O303" s="20" t="str">
        <f t="shared" si="9"/>
        <v/>
      </c>
      <c r="P303" s="20" t="str">
        <f>IF(A303="","",IFERROR(IF(L303&gt;VLOOKUP(A303,#REF!,10,0),"O","X"),""))</f>
        <v/>
      </c>
      <c r="Q303" s="20" t="str">
        <f>IF(A303="","",COUNTIFS('MP내역(적극)'!$A:$A,A303)-COUNTIFS('MP내역(적극)'!$A:$A,A303,'MP내역(적극)'!$B:$B,"현금")-COUNTIFS('MP내역(적극)'!$A:$A,A303,'MP내역(적극)'!$B:$B,"예수금")-COUNTIFS('MP내역(적극)'!$A:$A,A303,'MP내역(적극)'!$B:$B,"예탁금")-COUNTIFS('MP내역(적극)'!$A:$A,A303,'MP내역(적극)'!$B:$B,"합계"))</f>
        <v/>
      </c>
      <c r="R303" s="20" t="str">
        <f>IF(A303="","",IF(COUNTIFS('MP내역(적극)'!A:A,A303,'MP내역(적극)'!G:G,"&gt;"&amp;$F$2,'MP내역(적극)'!D:D,"&lt;&gt;"&amp;$H$2,'MP내역(적극)'!D:D,"&lt;&gt;"&amp;$I$2,'MP내역(적극)'!B:B,"&lt;&gt;현금",'MP내역(적극)'!B:B,"&lt;&gt;합계")=0,"O","X"))</f>
        <v/>
      </c>
      <c r="S303" s="20" t="str">
        <f>IF(A303="","",IF(AND(ABS(I303-SUMIFS('MP내역(적극)'!G:G,'MP내역(적극)'!A:A,A303,'MP내역(적극)'!F:F,"Y"))&lt;0.001,ABS(H303-SUMIFS('MP내역(적극)'!G:G,'MP내역(적극)'!A:A,A303,'MP내역(적극)'!B:B,"&lt;&gt;합계"))&lt;0.001),"O","X"))</f>
        <v/>
      </c>
      <c r="T303" s="20" t="str">
        <f>IF(A303="","",IF(COUNTIFS('MP내역(적극)'!A:A,A303,'MP내역(적극)'!H:H,"X")=0,"O","X"))</f>
        <v/>
      </c>
      <c r="U303" s="19"/>
    </row>
    <row r="304" spans="13:21" x14ac:dyDescent="0.3">
      <c r="M304" s="19"/>
      <c r="N304" s="20" t="str">
        <f t="shared" si="8"/>
        <v/>
      </c>
      <c r="O304" s="20" t="str">
        <f t="shared" si="9"/>
        <v/>
      </c>
      <c r="P304" s="20" t="str">
        <f>IF(A304="","",IFERROR(IF(L304&gt;VLOOKUP(A304,#REF!,10,0),"O","X"),""))</f>
        <v/>
      </c>
      <c r="Q304" s="20" t="str">
        <f>IF(A304="","",COUNTIFS('MP내역(적극)'!$A:$A,A304)-COUNTIFS('MP내역(적극)'!$A:$A,A304,'MP내역(적극)'!$B:$B,"현금")-COUNTIFS('MP내역(적극)'!$A:$A,A304,'MP내역(적극)'!$B:$B,"예수금")-COUNTIFS('MP내역(적극)'!$A:$A,A304,'MP내역(적극)'!$B:$B,"예탁금")-COUNTIFS('MP내역(적극)'!$A:$A,A304,'MP내역(적극)'!$B:$B,"합계"))</f>
        <v/>
      </c>
      <c r="R304" s="20" t="str">
        <f>IF(A304="","",IF(COUNTIFS('MP내역(적극)'!A:A,A304,'MP내역(적극)'!G:G,"&gt;"&amp;$F$2,'MP내역(적극)'!D:D,"&lt;&gt;"&amp;$H$2,'MP내역(적극)'!D:D,"&lt;&gt;"&amp;$I$2,'MP내역(적극)'!B:B,"&lt;&gt;현금",'MP내역(적극)'!B:B,"&lt;&gt;합계")=0,"O","X"))</f>
        <v/>
      </c>
      <c r="S304" s="20" t="str">
        <f>IF(A304="","",IF(AND(ABS(I304-SUMIFS('MP내역(적극)'!G:G,'MP내역(적극)'!A:A,A304,'MP내역(적극)'!F:F,"Y"))&lt;0.001,ABS(H304-SUMIFS('MP내역(적극)'!G:G,'MP내역(적극)'!A:A,A304,'MP내역(적극)'!B:B,"&lt;&gt;합계"))&lt;0.001),"O","X"))</f>
        <v/>
      </c>
      <c r="T304" s="20" t="str">
        <f>IF(A304="","",IF(COUNTIFS('MP내역(적극)'!A:A,A304,'MP내역(적극)'!H:H,"X")=0,"O","X"))</f>
        <v/>
      </c>
      <c r="U304" s="19"/>
    </row>
    <row r="305" spans="13:21" x14ac:dyDescent="0.3">
      <c r="M305" s="19"/>
      <c r="N305" s="20" t="str">
        <f t="shared" si="8"/>
        <v/>
      </c>
      <c r="O305" s="20" t="str">
        <f t="shared" si="9"/>
        <v/>
      </c>
      <c r="P305" s="20" t="str">
        <f>IF(A305="","",IFERROR(IF(L305&gt;VLOOKUP(A305,#REF!,10,0),"O","X"),""))</f>
        <v/>
      </c>
      <c r="Q305" s="20" t="str">
        <f>IF(A305="","",COUNTIFS('MP내역(적극)'!$A:$A,A305)-COUNTIFS('MP내역(적극)'!$A:$A,A305,'MP내역(적극)'!$B:$B,"현금")-COUNTIFS('MP내역(적극)'!$A:$A,A305,'MP내역(적극)'!$B:$B,"예수금")-COUNTIFS('MP내역(적극)'!$A:$A,A305,'MP내역(적극)'!$B:$B,"예탁금")-COUNTIFS('MP내역(적극)'!$A:$A,A305,'MP내역(적극)'!$B:$B,"합계"))</f>
        <v/>
      </c>
      <c r="R305" s="20" t="str">
        <f>IF(A305="","",IF(COUNTIFS('MP내역(적극)'!A:A,A305,'MP내역(적극)'!G:G,"&gt;"&amp;$F$2,'MP내역(적극)'!D:D,"&lt;&gt;"&amp;$H$2,'MP내역(적극)'!D:D,"&lt;&gt;"&amp;$I$2,'MP내역(적극)'!B:B,"&lt;&gt;현금",'MP내역(적극)'!B:B,"&lt;&gt;합계")=0,"O","X"))</f>
        <v/>
      </c>
      <c r="S305" s="20" t="str">
        <f>IF(A305="","",IF(AND(ABS(I305-SUMIFS('MP내역(적극)'!G:G,'MP내역(적극)'!A:A,A305,'MP내역(적극)'!F:F,"Y"))&lt;0.001,ABS(H305-SUMIFS('MP내역(적극)'!G:G,'MP내역(적극)'!A:A,A305,'MP내역(적극)'!B:B,"&lt;&gt;합계"))&lt;0.001),"O","X"))</f>
        <v/>
      </c>
      <c r="T305" s="20" t="str">
        <f>IF(A305="","",IF(COUNTIFS('MP내역(적극)'!A:A,A305,'MP내역(적극)'!H:H,"X")=0,"O","X"))</f>
        <v/>
      </c>
      <c r="U305" s="19"/>
    </row>
    <row r="306" spans="13:21" x14ac:dyDescent="0.3">
      <c r="M306" s="19"/>
      <c r="N306" s="20" t="str">
        <f t="shared" si="8"/>
        <v/>
      </c>
      <c r="O306" s="20" t="str">
        <f t="shared" si="9"/>
        <v/>
      </c>
      <c r="P306" s="20" t="str">
        <f>IF(A306="","",IFERROR(IF(L306&gt;VLOOKUP(A306,#REF!,10,0),"O","X"),""))</f>
        <v/>
      </c>
      <c r="Q306" s="20" t="str">
        <f>IF(A306="","",COUNTIFS('MP내역(적극)'!$A:$A,A306)-COUNTIFS('MP내역(적극)'!$A:$A,A306,'MP내역(적극)'!$B:$B,"현금")-COUNTIFS('MP내역(적극)'!$A:$A,A306,'MP내역(적극)'!$B:$B,"예수금")-COUNTIFS('MP내역(적극)'!$A:$A,A306,'MP내역(적극)'!$B:$B,"예탁금")-COUNTIFS('MP내역(적극)'!$A:$A,A306,'MP내역(적극)'!$B:$B,"합계"))</f>
        <v/>
      </c>
      <c r="R306" s="20" t="str">
        <f>IF(A306="","",IF(COUNTIFS('MP내역(적극)'!A:A,A306,'MP내역(적극)'!G:G,"&gt;"&amp;$F$2,'MP내역(적극)'!D:D,"&lt;&gt;"&amp;$H$2,'MP내역(적극)'!D:D,"&lt;&gt;"&amp;$I$2,'MP내역(적극)'!B:B,"&lt;&gt;현금",'MP내역(적극)'!B:B,"&lt;&gt;합계")=0,"O","X"))</f>
        <v/>
      </c>
      <c r="S306" s="20" t="str">
        <f>IF(A306="","",IF(AND(ABS(I306-SUMIFS('MP내역(적극)'!G:G,'MP내역(적극)'!A:A,A306,'MP내역(적극)'!F:F,"Y"))&lt;0.001,ABS(H306-SUMIFS('MP내역(적극)'!G:G,'MP내역(적극)'!A:A,A306,'MP내역(적극)'!B:B,"&lt;&gt;합계"))&lt;0.001),"O","X"))</f>
        <v/>
      </c>
      <c r="T306" s="20" t="str">
        <f>IF(A306="","",IF(COUNTIFS('MP내역(적극)'!A:A,A306,'MP내역(적극)'!H:H,"X")=0,"O","X"))</f>
        <v/>
      </c>
      <c r="U306" s="19"/>
    </row>
    <row r="307" spans="13:21" x14ac:dyDescent="0.3">
      <c r="M307" s="19"/>
      <c r="N307" s="20" t="str">
        <f t="shared" si="8"/>
        <v/>
      </c>
      <c r="O307" s="20" t="str">
        <f t="shared" si="9"/>
        <v/>
      </c>
      <c r="P307" s="20" t="str">
        <f>IF(A307="","",IFERROR(IF(L307&gt;VLOOKUP(A307,#REF!,10,0),"O","X"),""))</f>
        <v/>
      </c>
      <c r="Q307" s="20" t="str">
        <f>IF(A307="","",COUNTIFS('MP내역(적극)'!$A:$A,A307)-COUNTIFS('MP내역(적극)'!$A:$A,A307,'MP내역(적극)'!$B:$B,"현금")-COUNTIFS('MP내역(적극)'!$A:$A,A307,'MP내역(적극)'!$B:$B,"예수금")-COUNTIFS('MP내역(적극)'!$A:$A,A307,'MP내역(적극)'!$B:$B,"예탁금")-COUNTIFS('MP내역(적극)'!$A:$A,A307,'MP내역(적극)'!$B:$B,"합계"))</f>
        <v/>
      </c>
      <c r="R307" s="20" t="str">
        <f>IF(A307="","",IF(COUNTIFS('MP내역(적극)'!A:A,A307,'MP내역(적극)'!G:G,"&gt;"&amp;$F$2,'MP내역(적극)'!D:D,"&lt;&gt;"&amp;$H$2,'MP내역(적극)'!D:D,"&lt;&gt;"&amp;$I$2,'MP내역(적극)'!B:B,"&lt;&gt;현금",'MP내역(적극)'!B:B,"&lt;&gt;합계")=0,"O","X"))</f>
        <v/>
      </c>
      <c r="S307" s="20" t="str">
        <f>IF(A307="","",IF(AND(ABS(I307-SUMIFS('MP내역(적극)'!G:G,'MP내역(적극)'!A:A,A307,'MP내역(적극)'!F:F,"Y"))&lt;0.001,ABS(H307-SUMIFS('MP내역(적극)'!G:G,'MP내역(적극)'!A:A,A307,'MP내역(적극)'!B:B,"&lt;&gt;합계"))&lt;0.001),"O","X"))</f>
        <v/>
      </c>
      <c r="T307" s="20" t="str">
        <f>IF(A307="","",IF(COUNTIFS('MP내역(적극)'!A:A,A307,'MP내역(적극)'!H:H,"X")=0,"O","X"))</f>
        <v/>
      </c>
      <c r="U307" s="19"/>
    </row>
    <row r="308" spans="13:21" x14ac:dyDescent="0.3">
      <c r="M308" s="19"/>
      <c r="N308" s="20"/>
      <c r="U308" s="19"/>
    </row>
    <row r="309" spans="13:21" x14ac:dyDescent="0.3">
      <c r="M309" s="19"/>
      <c r="N309" s="20"/>
      <c r="U309" s="19"/>
    </row>
    <row r="310" spans="13:21" x14ac:dyDescent="0.3">
      <c r="M310" s="19"/>
      <c r="N310" s="20"/>
      <c r="U310" s="19"/>
    </row>
    <row r="311" spans="13:21" x14ac:dyDescent="0.3">
      <c r="M311" s="19"/>
      <c r="N311" s="20"/>
      <c r="U311" s="19"/>
    </row>
    <row r="312" spans="13:21" x14ac:dyDescent="0.3">
      <c r="M312" s="19"/>
      <c r="N312" s="20"/>
      <c r="U312" s="19"/>
    </row>
    <row r="313" spans="13:21" x14ac:dyDescent="0.3">
      <c r="M313" s="19"/>
      <c r="N313" s="20"/>
      <c r="U313" s="19"/>
    </row>
  </sheetData>
  <mergeCells count="7">
    <mergeCell ref="X4:X5"/>
    <mergeCell ref="M4:M5"/>
    <mergeCell ref="N4:N5"/>
    <mergeCell ref="O4:O5"/>
    <mergeCell ref="P4:P5"/>
    <mergeCell ref="Q4:S4"/>
    <mergeCell ref="T4:W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pane ySplit="1" topLeftCell="A2" activePane="bottomLeft" state="frozen"/>
      <selection activeCell="M5" sqref="M5:M19"/>
      <selection pane="bottomLeft" activeCell="H1" sqref="H1"/>
    </sheetView>
  </sheetViews>
  <sheetFormatPr defaultColWidth="9" defaultRowHeight="16.5" x14ac:dyDescent="0.3"/>
  <cols>
    <col min="1" max="1" width="15.125" style="5" customWidth="1"/>
    <col min="2" max="2" width="19" style="5" customWidth="1"/>
    <col min="3" max="3" width="44.25" style="8" customWidth="1"/>
    <col min="4" max="4" width="15.125" style="8" bestFit="1" customWidth="1"/>
    <col min="5" max="5" width="11.5" style="8" customWidth="1"/>
    <col min="6" max="6" width="11.625" style="5" customWidth="1"/>
    <col min="7" max="7" width="12.25" style="29" customWidth="1"/>
    <col min="8" max="8" width="13.25" style="5" bestFit="1" customWidth="1"/>
    <col min="9" max="16384" width="9" style="5"/>
  </cols>
  <sheetData>
    <row r="1" spans="1:9" s="8" customFormat="1" x14ac:dyDescent="0.3">
      <c r="A1" s="55" t="s">
        <v>49</v>
      </c>
      <c r="B1" s="55" t="s">
        <v>10</v>
      </c>
      <c r="C1" s="67" t="s">
        <v>8</v>
      </c>
      <c r="D1" s="67" t="s">
        <v>24</v>
      </c>
      <c r="E1" s="67" t="s">
        <v>45</v>
      </c>
      <c r="F1" s="67" t="s">
        <v>51</v>
      </c>
      <c r="G1" s="55" t="s">
        <v>25</v>
      </c>
      <c r="H1" s="25" t="s">
        <v>26</v>
      </c>
    </row>
    <row r="2" spans="1:9" x14ac:dyDescent="0.3">
      <c r="A2" s="3">
        <v>44501</v>
      </c>
      <c r="B2" s="96" t="s">
        <v>123</v>
      </c>
      <c r="C2" s="42" t="str">
        <f>VLOOKUP($B2,투자유니버스!$A:$H,2,0)</f>
        <v>예수금(달러화)</v>
      </c>
      <c r="D2" s="42" t="str">
        <f>VLOOKUP($B2,투자유니버스!$A:$H,5,0)</f>
        <v>현금</v>
      </c>
      <c r="E2" s="42">
        <f>VLOOKUP($B2,투자유니버스!$A:$H,7,0)</f>
        <v>1</v>
      </c>
      <c r="F2" s="42" t="str">
        <f>VLOOKUP($B2,투자유니버스!$A:$H,8,0)</f>
        <v>N</v>
      </c>
      <c r="G2" s="48">
        <v>7.4299999999999991E-2</v>
      </c>
      <c r="H2" s="38" t="str">
        <f>IF(A2="","",IF(OR(B2="",B2="합계",C2="합계"),"",IF(COUNTIF(투자유니버스!A:A,B2)&gt;0,"O","X")))</f>
        <v>O</v>
      </c>
      <c r="I2" s="36"/>
    </row>
    <row r="3" spans="1:9" x14ac:dyDescent="0.3">
      <c r="A3" s="3">
        <v>44501</v>
      </c>
      <c r="B3" s="96" t="s">
        <v>86</v>
      </c>
      <c r="C3" s="42" t="str">
        <f>VLOOKUP($B3,투자유니버스!$A:$H,2,0)</f>
        <v>INVESCO DB COMMODITY INDEX T</v>
      </c>
      <c r="D3" s="42" t="str">
        <f>VLOOKUP($B3,투자유니버스!$A:$H,5,0)</f>
        <v>대체자산</v>
      </c>
      <c r="E3" s="42">
        <f>VLOOKUP($B3,투자유니버스!$A:$H,7,0)</f>
        <v>4</v>
      </c>
      <c r="F3" s="42" t="str">
        <f>VLOOKUP($B3,투자유니버스!$A:$H,8,0)</f>
        <v>Y</v>
      </c>
      <c r="G3" s="48">
        <v>7.4299999999999991E-2</v>
      </c>
      <c r="H3" s="38" t="str">
        <f>IF(A3="","",IF(OR(B3="",B3="합계",C3="합계"),"",IF(COUNTIF(투자유니버스!A:A,B3)&gt;0,"O","X")))</f>
        <v>O</v>
      </c>
      <c r="I3" s="36"/>
    </row>
    <row r="4" spans="1:9" x14ac:dyDescent="0.3">
      <c r="A4" s="3">
        <v>44501</v>
      </c>
      <c r="B4" s="96" t="s">
        <v>115</v>
      </c>
      <c r="C4" s="42" t="str">
        <f>VLOOKUP($B4,투자유니버스!$A:$H,2,0)</f>
        <v>ISHARES JP MORGAN USD EMERGI</v>
      </c>
      <c r="D4" s="42" t="str">
        <f>VLOOKUP($B4,투자유니버스!$A:$H,5,0)</f>
        <v>채권</v>
      </c>
      <c r="E4" s="42">
        <f>VLOOKUP($B4,투자유니버스!$A:$H,7,0)</f>
        <v>3</v>
      </c>
      <c r="F4" s="42" t="str">
        <f>VLOOKUP($B4,투자유니버스!$A:$H,8,0)</f>
        <v>N</v>
      </c>
      <c r="G4" s="48">
        <v>7.000000000000001E-4</v>
      </c>
      <c r="H4" s="38" t="str">
        <f>IF(A4="","",IF(OR(B4="",B4="합계",C4="합계"),"",IF(COUNTIF(투자유니버스!A:A,B4)&gt;0,"O","X")))</f>
        <v>O</v>
      </c>
      <c r="I4" s="36"/>
    </row>
    <row r="5" spans="1:9" x14ac:dyDescent="0.3">
      <c r="A5" s="3">
        <v>44501</v>
      </c>
      <c r="B5" s="96" t="s">
        <v>92</v>
      </c>
      <c r="C5" s="42" t="str">
        <f>VLOOKUP($B5,투자유니버스!$A:$H,2,0)</f>
        <v>ISHARES IBOXX HIGH YLD CORP</v>
      </c>
      <c r="D5" s="42" t="str">
        <f>VLOOKUP($B5,투자유니버스!$A:$H,5,0)</f>
        <v>채권</v>
      </c>
      <c r="E5" s="42">
        <f>VLOOKUP($B5,투자유니버스!$A:$H,7,0)</f>
        <v>2</v>
      </c>
      <c r="F5" s="42" t="str">
        <f>VLOOKUP($B5,투자유니버스!$A:$H,8,0)</f>
        <v>N</v>
      </c>
      <c r="G5" s="48">
        <v>8.8999999999999999E-3</v>
      </c>
      <c r="H5" s="38" t="str">
        <f>IF(A5="","",IF(OR(B5="",B5="합계",C5="합계"),"",IF(COUNTIF(투자유니버스!A:A,B5)&gt;0,"O","X")))</f>
        <v>O</v>
      </c>
      <c r="I5" s="36"/>
    </row>
    <row r="6" spans="1:9" x14ac:dyDescent="0.3">
      <c r="A6" s="3">
        <v>44501</v>
      </c>
      <c r="B6" s="96" t="s">
        <v>110</v>
      </c>
      <c r="C6" s="42" t="str">
        <f>VLOOKUP($B6,투자유니버스!$A:$H,2,0)</f>
        <v>ISHARES GOLD TRUST</v>
      </c>
      <c r="D6" s="42" t="str">
        <f>VLOOKUP($B6,투자유니버스!$A:$H,5,0)</f>
        <v>대체자산</v>
      </c>
      <c r="E6" s="42">
        <f>VLOOKUP($B6,투자유니버스!$A:$H,7,0)</f>
        <v>3</v>
      </c>
      <c r="F6" s="42" t="str">
        <f>VLOOKUP($B6,투자유니버스!$A:$H,8,0)</f>
        <v>N</v>
      </c>
      <c r="G6" s="48">
        <v>1.4000000000000002E-3</v>
      </c>
      <c r="H6" s="38" t="str">
        <f>IF(A6="","",IF(OR(B6="",B6="합계",C6="합계"),"",IF(COUNTIF(투자유니버스!A:A,B6)&gt;0,"O","X")))</f>
        <v>O</v>
      </c>
      <c r="I6" s="36"/>
    </row>
    <row r="7" spans="1:9" x14ac:dyDescent="0.3">
      <c r="A7" s="3">
        <v>44501</v>
      </c>
      <c r="B7" s="96" t="s">
        <v>90</v>
      </c>
      <c r="C7" s="42" t="str">
        <f>VLOOKUP($B7,투자유니버스!$A:$H,2,0)</f>
        <v>ISHARES 7-10 YEAR TREASURY B</v>
      </c>
      <c r="D7" s="42" t="str">
        <f>VLOOKUP($B7,투자유니버스!$A:$H,5,0)</f>
        <v>채권</v>
      </c>
      <c r="E7" s="42">
        <f>VLOOKUP($B7,투자유니버스!$A:$H,7,0)</f>
        <v>1</v>
      </c>
      <c r="F7" s="42" t="str">
        <f>VLOOKUP($B7,투자유니버스!$A:$H,8,0)</f>
        <v>N</v>
      </c>
      <c r="G7" s="48">
        <v>8.0000000000000004E-4</v>
      </c>
      <c r="H7" s="38" t="str">
        <f>IF(A7="","",IF(OR(B7="",B7="합계",C7="합계"),"",IF(COUNTIF(투자유니버스!A:A,B7)&gt;0,"O","X")))</f>
        <v>O</v>
      </c>
      <c r="I7" s="36"/>
    </row>
    <row r="8" spans="1:9" x14ac:dyDescent="0.3">
      <c r="A8" s="3">
        <v>44501</v>
      </c>
      <c r="B8" s="96" t="s">
        <v>98</v>
      </c>
      <c r="C8" s="42" t="str">
        <f>VLOOKUP($B8,투자유니버스!$A:$H,2,0)</f>
        <v>ISHARES US REAL ESTATE ETF</v>
      </c>
      <c r="D8" s="42" t="str">
        <f>VLOOKUP($B8,투자유니버스!$A:$H,5,0)</f>
        <v>대체자산</v>
      </c>
      <c r="E8" s="42">
        <f>VLOOKUP($B8,투자유니버스!$A:$H,7,0)</f>
        <v>4</v>
      </c>
      <c r="F8" s="42" t="str">
        <f>VLOOKUP($B8,투자유니버스!$A:$H,8,0)</f>
        <v>Y</v>
      </c>
      <c r="G8" s="48">
        <v>0.1176</v>
      </c>
      <c r="H8" s="38" t="str">
        <f>IF(A8="","",IF(OR(B8="",B8="합계",C8="합계"),"",IF(COUNTIF(투자유니버스!A:A,B8)&gt;0,"O","X")))</f>
        <v>O</v>
      </c>
      <c r="I8" s="36"/>
    </row>
    <row r="9" spans="1:9" x14ac:dyDescent="0.3">
      <c r="A9" s="3">
        <v>44501</v>
      </c>
      <c r="B9" s="96" t="s">
        <v>94</v>
      </c>
      <c r="C9" s="42" t="str">
        <f>VLOOKUP($B9,투자유니버스!$A:$H,2,0)</f>
        <v>ISHARES IBOXX INVESTMENT GRA</v>
      </c>
      <c r="D9" s="42" t="str">
        <f>VLOOKUP($B9,투자유니버스!$A:$H,5,0)</f>
        <v>채권</v>
      </c>
      <c r="E9" s="42">
        <f>VLOOKUP($B9,투자유니버스!$A:$H,7,0)</f>
        <v>2</v>
      </c>
      <c r="F9" s="42" t="str">
        <f>VLOOKUP($B9,투자유니버스!$A:$H,8,0)</f>
        <v>N</v>
      </c>
      <c r="G9" s="48">
        <v>0</v>
      </c>
      <c r="H9" s="38" t="str">
        <f>IF(A9="","",IF(OR(B9="",B9="합계",C9="합계"),"",IF(COUNTIF(투자유니버스!A:A,B9)&gt;0,"O","X")))</f>
        <v>O</v>
      </c>
      <c r="I9" s="36"/>
    </row>
    <row r="10" spans="1:9" x14ac:dyDescent="0.3">
      <c r="A10" s="3">
        <v>44501</v>
      </c>
      <c r="B10" s="96" t="s">
        <v>100</v>
      </c>
      <c r="C10" s="42" t="str">
        <f>VLOOKUP($B10,투자유니버스!$A:$H,2,0)</f>
        <v>PIMCO 15+ YR US TIPS INDX</v>
      </c>
      <c r="D10" s="42" t="str">
        <f>VLOOKUP($B10,투자유니버스!$A:$H,5,0)</f>
        <v>채권</v>
      </c>
      <c r="E10" s="42">
        <f>VLOOKUP($B10,투자유니버스!$A:$H,7,0)</f>
        <v>3</v>
      </c>
      <c r="F10" s="42" t="str">
        <f>VLOOKUP($B10,투자유니버스!$A:$H,8,0)</f>
        <v>N</v>
      </c>
      <c r="G10" s="48">
        <v>0.10400000000000001</v>
      </c>
      <c r="H10" s="38" t="str">
        <f>IF(A10="","",IF(OR(B10="",B10="합계",C10="합계"),"",IF(COUNTIF(투자유니버스!A:A,B10)&gt;0,"O","X")))</f>
        <v>O</v>
      </c>
      <c r="I10" s="36"/>
    </row>
    <row r="11" spans="1:9" x14ac:dyDescent="0.3">
      <c r="A11" s="3">
        <v>44501</v>
      </c>
      <c r="B11" s="96" t="s">
        <v>88</v>
      </c>
      <c r="C11" s="42" t="str">
        <f>VLOOKUP($B11,투자유니버스!$A:$H,2,0)</f>
        <v>INVESCO QQQ TRUST SERIES 1</v>
      </c>
      <c r="D11" s="42" t="str">
        <f>VLOOKUP($B11,투자유니버스!$A:$H,5,0)</f>
        <v>주식</v>
      </c>
      <c r="E11" s="42">
        <f>VLOOKUP($B11,투자유니버스!$A:$H,7,0)</f>
        <v>4</v>
      </c>
      <c r="F11" s="42" t="str">
        <f>VLOOKUP($B11,투자유니버스!$A:$H,8,0)</f>
        <v>Y</v>
      </c>
      <c r="G11" s="48">
        <v>0.18210000000000001</v>
      </c>
      <c r="H11" s="38" t="str">
        <f>IF(A11="","",IF(OR(B11="",B11="합계",C11="합계"),"",IF(COUNTIF(투자유니버스!A:A,B11)&gt;0,"O","X")))</f>
        <v>O</v>
      </c>
      <c r="I11" s="36"/>
    </row>
    <row r="12" spans="1:9" s="26" customFormat="1" x14ac:dyDescent="0.3">
      <c r="A12" s="3">
        <v>44501</v>
      </c>
      <c r="B12" s="96" t="s">
        <v>128</v>
      </c>
      <c r="C12" s="42" t="str">
        <f>VLOOKUP($B12,투자유니버스!$A:$H,2,0)</f>
        <v>ISHARES 1-3 YEAR TREASURY BO</v>
      </c>
      <c r="D12" s="42" t="str">
        <f>VLOOKUP($B12,투자유니버스!$A:$H,5,0)</f>
        <v>채권</v>
      </c>
      <c r="E12" s="42">
        <f>VLOOKUP($B12,투자유니버스!$A:$H,7,0)</f>
        <v>1</v>
      </c>
      <c r="F12" s="42" t="str">
        <f>VLOOKUP($B12,투자유니버스!$A:$H,8,0)</f>
        <v>N</v>
      </c>
      <c r="G12" s="48">
        <v>0</v>
      </c>
      <c r="H12" s="38" t="str">
        <f>IF(A12="","",IF(OR(B12="",B12="합계",C12="합계"),"",IF(COUNTIF(투자유니버스!A:A,B12)&gt;0,"O","X")))</f>
        <v>O</v>
      </c>
    </row>
    <row r="13" spans="1:9" s="26" customFormat="1" x14ac:dyDescent="0.3">
      <c r="A13" s="3">
        <v>44501</v>
      </c>
      <c r="B13" s="96" t="s">
        <v>96</v>
      </c>
      <c r="C13" s="42" t="str">
        <f>VLOOKUP($B13,투자유니버스!$A:$H,2,0)</f>
        <v>ISHARES TIPS BOND ETF</v>
      </c>
      <c r="D13" s="42" t="str">
        <f>VLOOKUP($B13,투자유니버스!$A:$H,5,0)</f>
        <v>채권</v>
      </c>
      <c r="E13" s="42">
        <f>VLOOKUP($B13,투자유니버스!$A:$H,7,0)</f>
        <v>1</v>
      </c>
      <c r="F13" s="42" t="str">
        <f>VLOOKUP($B13,투자유니버스!$A:$H,8,0)</f>
        <v>N</v>
      </c>
      <c r="G13" s="48">
        <v>5.3099999999999994E-2</v>
      </c>
      <c r="H13" s="38" t="str">
        <f>IF(A13="","",IF(OR(B13="",B13="합계",C13="합계"),"",IF(COUNTIF(투자유니버스!A:A,B13)&gt;0,"O","X")))</f>
        <v>O</v>
      </c>
    </row>
    <row r="14" spans="1:9" s="26" customFormat="1" x14ac:dyDescent="0.3">
      <c r="A14" s="3">
        <v>44501</v>
      </c>
      <c r="B14" s="96" t="s">
        <v>139</v>
      </c>
      <c r="C14" s="42" t="str">
        <f>VLOOKUP($B14,투자유니버스!$A:$H,2,0)</f>
        <v>ISHARES 20+ YEAR TREASURY BO</v>
      </c>
      <c r="D14" s="42" t="str">
        <f>VLOOKUP($B14,투자유니버스!$A:$H,5,0)</f>
        <v>채권</v>
      </c>
      <c r="E14" s="42">
        <f>VLOOKUP($B14,투자유니버스!$A:$H,7,0)</f>
        <v>3</v>
      </c>
      <c r="F14" s="42" t="str">
        <f>VLOOKUP($B14,투자유니버스!$A:$H,8,0)</f>
        <v>N</v>
      </c>
      <c r="G14" s="48">
        <v>0</v>
      </c>
      <c r="H14" s="38" t="str">
        <f>IF(A14="","",IF(OR(B14="",B14="합계",C14="합계"),"",IF(COUNTIF(투자유니버스!A:A,B14)&gt;0,"O","X")))</f>
        <v>O</v>
      </c>
    </row>
    <row r="15" spans="1:9" s="26" customFormat="1" x14ac:dyDescent="0.3">
      <c r="A15" s="3">
        <v>44501</v>
      </c>
      <c r="B15" s="96" t="s">
        <v>102</v>
      </c>
      <c r="C15" s="42" t="str">
        <f>VLOOKUP($B15,투자유니버스!$A:$H,2,0)</f>
        <v>VANGUARD FTSE DEVELOPED ETF</v>
      </c>
      <c r="D15" s="42" t="str">
        <f>VLOOKUP($B15,투자유니버스!$A:$H,5,0)</f>
        <v>주식</v>
      </c>
      <c r="E15" s="42">
        <f>VLOOKUP($B15,투자유니버스!$A:$H,7,0)</f>
        <v>4</v>
      </c>
      <c r="F15" s="42" t="str">
        <f>VLOOKUP($B15,투자유니버스!$A:$H,8,0)</f>
        <v>Y</v>
      </c>
      <c r="G15" s="48">
        <v>2.4E-2</v>
      </c>
      <c r="H15" s="38" t="str">
        <f>IF(A15="","",IF(OR(B15="",B15="합계",C15="합계"),"",IF(COUNTIF(투자유니버스!A:A,B15)&gt;0,"O","X")))</f>
        <v>O</v>
      </c>
    </row>
    <row r="16" spans="1:9" s="26" customFormat="1" x14ac:dyDescent="0.3">
      <c r="A16" s="3">
        <v>44501</v>
      </c>
      <c r="B16" s="96" t="s">
        <v>104</v>
      </c>
      <c r="C16" s="42" t="str">
        <f>VLOOKUP($B16,투자유니버스!$A:$H,2,0)</f>
        <v>VANGUARD S&amp;P 500 ETF</v>
      </c>
      <c r="D16" s="42" t="str">
        <f>VLOOKUP($B16,투자유니버스!$A:$H,5,0)</f>
        <v>주식</v>
      </c>
      <c r="E16" s="42">
        <f>VLOOKUP($B16,투자유니버스!$A:$H,7,0)</f>
        <v>4</v>
      </c>
      <c r="F16" s="42" t="str">
        <f>VLOOKUP($B16,투자유니버스!$A:$H,8,0)</f>
        <v>Y</v>
      </c>
      <c r="G16" s="48">
        <v>0.17170000000000002</v>
      </c>
      <c r="H16" s="38" t="str">
        <f>IF(A16="","",IF(OR(B16="",B16="합계",C16="합계"),"",IF(COUNTIF(투자유니버스!A:A,B16)&gt;0,"O","X")))</f>
        <v>O</v>
      </c>
    </row>
    <row r="17" spans="1:8" s="26" customFormat="1" x14ac:dyDescent="0.3">
      <c r="A17" s="3">
        <v>44501</v>
      </c>
      <c r="B17" s="96" t="s">
        <v>106</v>
      </c>
      <c r="C17" s="42" t="str">
        <f>VLOOKUP($B17,투자유니버스!$A:$H,2,0)</f>
        <v>VANGUARD TOT WORLD STK ETF</v>
      </c>
      <c r="D17" s="42" t="str">
        <f>VLOOKUP($B17,투자유니버스!$A:$H,5,0)</f>
        <v>주식</v>
      </c>
      <c r="E17" s="42">
        <f>VLOOKUP($B17,투자유니버스!$A:$H,7,0)</f>
        <v>4</v>
      </c>
      <c r="F17" s="42" t="str">
        <f>VLOOKUP($B17,투자유니버스!$A:$H,8,0)</f>
        <v>Y</v>
      </c>
      <c r="G17" s="48">
        <v>0.157</v>
      </c>
      <c r="H17" s="38" t="str">
        <f>IF(A17="","",IF(OR(B17="",B17="합계",C17="합계"),"",IF(COUNTIF(투자유니버스!A:A,B17)&gt;0,"O","X")))</f>
        <v>O</v>
      </c>
    </row>
    <row r="18" spans="1:8" s="26" customFormat="1" x14ac:dyDescent="0.3">
      <c r="A18" s="3">
        <v>44501</v>
      </c>
      <c r="B18" s="96" t="s">
        <v>108</v>
      </c>
      <c r="C18" s="42" t="str">
        <f>VLOOKUP($B18,투자유니버스!$A:$H,2,0)</f>
        <v>VANGUARD FTSE EMERGING MARKE</v>
      </c>
      <c r="D18" s="42" t="str">
        <f>VLOOKUP($B18,투자유니버스!$A:$H,5,0)</f>
        <v>주식</v>
      </c>
      <c r="E18" s="42">
        <f>VLOOKUP($B18,투자유니버스!$A:$H,7,0)</f>
        <v>4</v>
      </c>
      <c r="F18" s="42" t="str">
        <f>VLOOKUP($B18,투자유니버스!$A:$H,8,0)</f>
        <v>Y</v>
      </c>
      <c r="G18" s="48">
        <v>3.0099999999999998E-2</v>
      </c>
      <c r="H18" s="38" t="str">
        <f>IF(A18="","",IF(OR(B18="",B18="합계",C18="합계"),"",IF(COUNTIF(투자유니버스!A:A,B18)&gt;0,"O","X")))</f>
        <v>O</v>
      </c>
    </row>
    <row r="19" spans="1:8" s="26" customFormat="1" x14ac:dyDescent="0.3">
      <c r="A19" s="2">
        <v>44501</v>
      </c>
      <c r="B19" s="97" t="s">
        <v>362</v>
      </c>
      <c r="C19" s="23"/>
      <c r="D19" s="23"/>
      <c r="E19" s="23"/>
      <c r="F19" s="6"/>
      <c r="G19" s="81">
        <v>1</v>
      </c>
      <c r="H19" s="38"/>
    </row>
    <row r="20" spans="1:8" s="26" customFormat="1" x14ac:dyDescent="0.3">
      <c r="C20" s="24"/>
      <c r="D20" s="24"/>
      <c r="E20" s="24"/>
      <c r="G20" s="28"/>
      <c r="H20" s="14" t="str">
        <f>IF(A20="","",IF(OR(B20="",B20="합계",C20="합계"),"",IF(COUNTIF(#REF!,B20)&gt;0,"O","X")))</f>
        <v/>
      </c>
    </row>
    <row r="21" spans="1:8" s="26" customFormat="1" x14ac:dyDescent="0.3">
      <c r="C21" s="24"/>
      <c r="D21" s="24"/>
      <c r="E21" s="24"/>
      <c r="G21" s="28"/>
      <c r="H21" s="14" t="str">
        <f>IF(A21="","",IF(OR(B21="",B21="합계",C21="합계"),"",IF(COUNTIF(#REF!,B21)&gt;0,"O","X")))</f>
        <v/>
      </c>
    </row>
    <row r="22" spans="1:8" s="26" customFormat="1" x14ac:dyDescent="0.3">
      <c r="C22" s="24"/>
      <c r="D22" s="24"/>
      <c r="E22" s="24"/>
      <c r="G22" s="28"/>
      <c r="H22" s="14" t="str">
        <f>IF(A22="","",IF(OR(B22="",B22="합계",C22="합계"),"",IF(COUNTIF(#REF!,B22)&gt;0,"O","X")))</f>
        <v/>
      </c>
    </row>
    <row r="23" spans="1:8" s="26" customFormat="1" x14ac:dyDescent="0.3">
      <c r="C23" s="24"/>
      <c r="D23" s="24"/>
      <c r="E23" s="24"/>
      <c r="G23" s="28"/>
      <c r="H23" s="14" t="str">
        <f>IF(A23="","",IF(OR(B23="",B23="합계",C23="합계"),"",IF(COUNTIF(#REF!,B23)&gt;0,"O","X")))</f>
        <v/>
      </c>
    </row>
    <row r="24" spans="1:8" s="26" customFormat="1" x14ac:dyDescent="0.3">
      <c r="C24" s="24"/>
      <c r="D24" s="24"/>
      <c r="E24" s="24"/>
      <c r="G24" s="28"/>
      <c r="H24" s="14" t="str">
        <f>IF(A24="","",IF(OR(B24="",B24="합계",C24="합계"),"",IF(COUNTIF(#REF!,B24)&gt;0,"O","X")))</f>
        <v/>
      </c>
    </row>
    <row r="25" spans="1:8" s="26" customFormat="1" x14ac:dyDescent="0.3">
      <c r="C25" s="24"/>
      <c r="D25" s="24"/>
      <c r="E25" s="24"/>
      <c r="G25" s="28"/>
      <c r="H25" s="14" t="str">
        <f>IF(A25="","",IF(OR(B25="",B25="합계",C25="합계"),"",IF(COUNTIF(#REF!,B25)&gt;0,"O","X")))</f>
        <v/>
      </c>
    </row>
    <row r="26" spans="1:8" s="26" customFormat="1" x14ac:dyDescent="0.3">
      <c r="C26" s="24"/>
      <c r="D26" s="24"/>
      <c r="E26" s="24"/>
      <c r="G26" s="28"/>
      <c r="H26" s="14" t="str">
        <f>IF(A26="","",IF(OR(B26="",B26="합계",C26="합계"),"",IF(COUNTIF(#REF!,B26)&gt;0,"O","X")))</f>
        <v/>
      </c>
    </row>
    <row r="27" spans="1:8" s="26" customFormat="1" x14ac:dyDescent="0.3">
      <c r="C27" s="24"/>
      <c r="D27" s="24"/>
      <c r="E27" s="24"/>
      <c r="G27" s="28"/>
      <c r="H27" s="14" t="str">
        <f>IF(A27="","",IF(OR(B27="",B27="합계",C27="합계"),"",IF(COUNTIF(#REF!,B27)&gt;0,"O","X")))</f>
        <v/>
      </c>
    </row>
    <row r="28" spans="1:8" s="26" customFormat="1" x14ac:dyDescent="0.3">
      <c r="C28" s="24"/>
      <c r="D28" s="24"/>
      <c r="E28" s="24"/>
      <c r="G28" s="28"/>
      <c r="H28" s="14" t="str">
        <f>IF(A28="","",IF(OR(B28="",B28="합계",C28="합계"),"",IF(COUNTIF(#REF!,B28)&gt;0,"O","X")))</f>
        <v/>
      </c>
    </row>
    <row r="29" spans="1:8" s="26" customFormat="1" x14ac:dyDescent="0.3">
      <c r="C29" s="24"/>
      <c r="D29" s="24"/>
      <c r="E29" s="24"/>
      <c r="G29" s="28"/>
      <c r="H29" s="14" t="str">
        <f>IF(A29="","",IF(OR(B29="",B29="합계",C29="합계"),"",IF(COUNTIF(#REF!,B29)&gt;0,"O","X")))</f>
        <v/>
      </c>
    </row>
    <row r="30" spans="1:8" s="26" customFormat="1" x14ac:dyDescent="0.3">
      <c r="C30" s="24"/>
      <c r="D30" s="24"/>
      <c r="E30" s="24"/>
      <c r="G30" s="28"/>
      <c r="H30" s="14" t="str">
        <f>IF(A30="","",IF(OR(B30="",B30="합계",C30="합계"),"",IF(COUNTIF(#REF!,B30)&gt;0,"O","X")))</f>
        <v/>
      </c>
    </row>
    <row r="31" spans="1:8" s="26" customFormat="1" x14ac:dyDescent="0.3">
      <c r="C31" s="24"/>
      <c r="D31" s="24"/>
      <c r="E31" s="24"/>
      <c r="G31" s="28"/>
      <c r="H31" s="14" t="str">
        <f>IF(A31="","",IF(OR(B31="",B31="합계",C31="합계"),"",IF(COUNTIF(#REF!,B31)&gt;0,"O","X")))</f>
        <v/>
      </c>
    </row>
    <row r="32" spans="1:8" s="26" customFormat="1" x14ac:dyDescent="0.3">
      <c r="C32" s="24"/>
      <c r="D32" s="24"/>
      <c r="E32" s="24"/>
      <c r="G32" s="28"/>
      <c r="H32" s="14" t="str">
        <f>IF(A32="","",IF(OR(B32="",B32="합계",C32="합계"),"",IF(COUNTIF(#REF!,B32)&gt;0,"O","X")))</f>
        <v/>
      </c>
    </row>
    <row r="33" spans="1:8" s="26" customFormat="1" x14ac:dyDescent="0.3">
      <c r="C33" s="24"/>
      <c r="D33" s="24"/>
      <c r="E33" s="24"/>
      <c r="G33" s="28"/>
      <c r="H33" s="14" t="str">
        <f>IF(A33="","",IF(OR(B33="",B33="합계",C33="합계"),"",IF(COUNTIF(#REF!,B33)&gt;0,"O","X")))</f>
        <v/>
      </c>
    </row>
    <row r="34" spans="1:8" s="26" customFormat="1" x14ac:dyDescent="0.3">
      <c r="C34" s="24"/>
      <c r="D34" s="24"/>
      <c r="E34" s="24"/>
      <c r="G34" s="28"/>
      <c r="H34" s="14" t="str">
        <f>IF(A34="","",IF(OR(B34="",B34="합계",C34="합계"),"",IF(COUNTIF(#REF!,B34)&gt;0,"O","X")))</f>
        <v/>
      </c>
    </row>
    <row r="35" spans="1:8" s="26" customFormat="1" x14ac:dyDescent="0.3">
      <c r="C35" s="24"/>
      <c r="D35" s="24"/>
      <c r="E35" s="24"/>
      <c r="G35" s="28"/>
      <c r="H35" s="14" t="str">
        <f>IF(A35="","",IF(OR(B35="",B35="합계",C35="합계"),"",IF(COUNTIF(#REF!,B35)&gt;0,"O","X")))</f>
        <v/>
      </c>
    </row>
    <row r="36" spans="1:8" s="26" customFormat="1" x14ac:dyDescent="0.3">
      <c r="C36" s="24"/>
      <c r="D36" s="24"/>
      <c r="E36" s="24"/>
      <c r="G36" s="28"/>
      <c r="H36" s="14" t="str">
        <f>IF(A36="","",IF(OR(B36="",B36="합계",C36="합계"),"",IF(COUNTIF(#REF!,B36)&gt;0,"O","X")))</f>
        <v/>
      </c>
    </row>
    <row r="37" spans="1:8" s="26" customFormat="1" x14ac:dyDescent="0.3">
      <c r="C37" s="24"/>
      <c r="D37" s="24"/>
      <c r="E37" s="24"/>
      <c r="G37" s="28"/>
      <c r="H37" s="14" t="str">
        <f>IF(A37="","",IF(OR(B37="",B37="합계",C37="합계"),"",IF(COUNTIF(#REF!,B37)&gt;0,"O","X")))</f>
        <v/>
      </c>
    </row>
    <row r="38" spans="1:8" s="26" customFormat="1" x14ac:dyDescent="0.3">
      <c r="C38" s="24"/>
      <c r="D38" s="24"/>
      <c r="E38" s="24"/>
      <c r="G38" s="28"/>
      <c r="H38" s="14" t="str">
        <f>IF(A38="","",IF(OR(B38="",B38="합계",C38="합계"),"",IF(COUNTIF(#REF!,B38)&gt;0,"O","X")))</f>
        <v/>
      </c>
    </row>
    <row r="39" spans="1:8" s="26" customFormat="1" x14ac:dyDescent="0.3">
      <c r="A39" s="5"/>
      <c r="B39" s="5"/>
      <c r="C39" s="8"/>
      <c r="D39" s="8"/>
      <c r="E39" s="8"/>
      <c r="F39" s="5"/>
      <c r="G39" s="28"/>
    </row>
    <row r="40" spans="1:8" s="26" customFormat="1" x14ac:dyDescent="0.3">
      <c r="A40" s="5"/>
      <c r="B40" s="5"/>
      <c r="C40" s="8"/>
      <c r="D40" s="8"/>
      <c r="E40" s="8"/>
      <c r="F40" s="5"/>
      <c r="G40" s="28"/>
    </row>
    <row r="41" spans="1:8" s="26" customFormat="1" x14ac:dyDescent="0.3">
      <c r="A41" s="5"/>
      <c r="B41" s="5"/>
      <c r="C41" s="8"/>
      <c r="D41" s="8"/>
      <c r="E41" s="8"/>
      <c r="F41" s="5"/>
      <c r="G41" s="28"/>
    </row>
    <row r="42" spans="1:8" s="26" customFormat="1" x14ac:dyDescent="0.3">
      <c r="A42" s="5"/>
      <c r="B42" s="5"/>
      <c r="C42" s="8"/>
      <c r="D42" s="8"/>
      <c r="E42" s="8"/>
      <c r="F42" s="5"/>
      <c r="G42" s="28"/>
    </row>
    <row r="43" spans="1:8" s="26" customFormat="1" x14ac:dyDescent="0.3">
      <c r="A43" s="5"/>
      <c r="B43" s="5"/>
      <c r="C43" s="8"/>
      <c r="D43" s="8"/>
      <c r="E43" s="8"/>
      <c r="F43" s="5"/>
      <c r="G43" s="28"/>
    </row>
    <row r="44" spans="1:8" s="26" customFormat="1" x14ac:dyDescent="0.3">
      <c r="A44" s="5"/>
      <c r="B44" s="5"/>
      <c r="C44" s="8"/>
      <c r="D44" s="8"/>
      <c r="E44" s="8"/>
      <c r="F44" s="5"/>
      <c r="G44" s="28"/>
    </row>
    <row r="45" spans="1:8" s="26" customFormat="1" x14ac:dyDescent="0.3">
      <c r="A45" s="5"/>
      <c r="B45" s="5"/>
      <c r="C45" s="8"/>
      <c r="D45" s="8"/>
      <c r="E45" s="8"/>
      <c r="F45" s="5"/>
      <c r="G45" s="28"/>
    </row>
    <row r="46" spans="1:8" s="26" customFormat="1" x14ac:dyDescent="0.3">
      <c r="A46" s="5"/>
      <c r="B46" s="5"/>
      <c r="C46" s="8"/>
      <c r="D46" s="8"/>
      <c r="E46" s="8"/>
      <c r="F46" s="5"/>
      <c r="G46" s="28"/>
    </row>
  </sheetData>
  <phoneticPr fontId="1" type="noConversion"/>
  <dataValidations count="1">
    <dataValidation type="list" allowBlank="1" showInputMessage="1" showErrorMessage="1" sqref="E217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workbookViewId="0">
      <pane ySplit="4" topLeftCell="A5" activePane="bottomLeft" state="frozen"/>
      <selection activeCell="M5" sqref="M5:M19"/>
      <selection pane="bottomLeft" activeCell="L5" sqref="L5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37.6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61</v>
      </c>
      <c r="B2" s="40" t="s">
        <v>75</v>
      </c>
      <c r="C2" s="9" t="s">
        <v>370</v>
      </c>
      <c r="D2" s="27">
        <v>35000000</v>
      </c>
    </row>
    <row r="3" spans="1:13" ht="6" customHeight="1" x14ac:dyDescent="0.3"/>
    <row r="4" spans="1:13" s="8" customFormat="1" x14ac:dyDescent="0.3">
      <c r="A4" s="82" t="s">
        <v>20</v>
      </c>
      <c r="B4" s="82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100" t="s">
        <v>4</v>
      </c>
      <c r="H4" s="100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2">
        <v>44501</v>
      </c>
      <c r="B5" s="2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103</v>
      </c>
      <c r="H5" s="69">
        <v>2601918</v>
      </c>
      <c r="I5" s="48">
        <f t="shared" ref="I5:I17" si="0">H5/SUMIF(B:B,B5,H:H)</f>
        <v>7.4445493066007798E-2</v>
      </c>
      <c r="J5" s="48">
        <f>SUMIFS('MP내역(적극)'!G:G,'MP내역(적극)'!A:A,A5,'MP내역(적극)'!B:B,D5)</f>
        <v>7.4299999999999991E-2</v>
      </c>
      <c r="K5" s="48">
        <f>ABS(I5-J5)</f>
        <v>1.4549306600780687E-4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14</v>
      </c>
      <c r="H6" s="69">
        <v>6369969</v>
      </c>
      <c r="I6" s="48">
        <f t="shared" si="0"/>
        <v>0.18225612145355258</v>
      </c>
      <c r="J6" s="48">
        <f>SUMIFS('MP내역(적극)'!G:G,'MP내역(적극)'!A:A,A6,'MP내역(적극)'!B:B,D6)</f>
        <v>0.18210000000000001</v>
      </c>
      <c r="K6" s="48">
        <f t="shared" ref="K6:K17" si="1">ABS(I6-J6)</f>
        <v>1.5612145355256568E-4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75" t="s">
        <v>33</v>
      </c>
      <c r="D7" s="21" t="s">
        <v>92</v>
      </c>
      <c r="E7" s="42" t="str">
        <f>VLOOKUP($D7,투자유니버스!$A:$H,2,0)</f>
        <v>ISHARES IBOXX HIGH YLD CORP</v>
      </c>
      <c r="F7" s="42" t="str">
        <f>VLOOKUP($D7,투자유니버스!$A:$H,5,0)</f>
        <v>채권</v>
      </c>
      <c r="G7" s="69">
        <v>3</v>
      </c>
      <c r="H7" s="69">
        <v>304968</v>
      </c>
      <c r="I7" s="48">
        <f t="shared" si="0"/>
        <v>8.725675878084654E-3</v>
      </c>
      <c r="J7" s="48">
        <f>SUMIFS('MP내역(적극)'!G:G,'MP내역(적극)'!A:A,A7,'MP내역(적극)'!B:B,D7)</f>
        <v>8.8999999999999999E-3</v>
      </c>
      <c r="K7" s="48">
        <f t="shared" si="1"/>
        <v>1.7432412191534588E-4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75" t="s">
        <v>33</v>
      </c>
      <c r="D8" s="21" t="s">
        <v>96</v>
      </c>
      <c r="E8" s="42" t="str">
        <f>VLOOKUP($D8,투자유니버스!$A:$H,2,0)</f>
        <v>ISHARES TIPS BOND ETF</v>
      </c>
      <c r="F8" s="42" t="str">
        <f>VLOOKUP($D8,투자유니버스!$A:$H,5,0)</f>
        <v>채권</v>
      </c>
      <c r="G8" s="69">
        <v>12</v>
      </c>
      <c r="H8" s="69">
        <v>1804442</v>
      </c>
      <c r="I8" s="48">
        <f t="shared" si="0"/>
        <v>5.1628288977213437E-2</v>
      </c>
      <c r="J8" s="48">
        <f>SUMIFS('MP내역(적극)'!G:G,'MP내역(적극)'!A:A,A8,'MP내역(적극)'!B:B,D8)</f>
        <v>5.3099999999999994E-2</v>
      </c>
      <c r="K8" s="48">
        <f t="shared" si="1"/>
        <v>1.4717110227865579E-3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75" t="s">
        <v>33</v>
      </c>
      <c r="D9" s="21" t="s">
        <v>98</v>
      </c>
      <c r="E9" s="42" t="str">
        <f>VLOOKUP($D9,투자유니버스!$A:$H,2,0)</f>
        <v>ISHARES US REAL ESTATE ETF</v>
      </c>
      <c r="F9" s="42" t="str">
        <f>VLOOKUP($D9,투자유니버스!$A:$H,5,0)</f>
        <v>대체자산</v>
      </c>
      <c r="G9" s="69">
        <v>31</v>
      </c>
      <c r="H9" s="69">
        <v>4006160</v>
      </c>
      <c r="I9" s="48">
        <f t="shared" si="0"/>
        <v>0.1146233495833911</v>
      </c>
      <c r="J9" s="48">
        <f>SUMIFS('MP내역(적극)'!G:G,'MP내역(적극)'!A:A,A9,'MP내역(적극)'!B:B,D9)</f>
        <v>0.1176</v>
      </c>
      <c r="K9" s="48">
        <f t="shared" si="1"/>
        <v>2.9766504166088975E-3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75" t="s">
        <v>33</v>
      </c>
      <c r="D10" s="21" t="s">
        <v>100</v>
      </c>
      <c r="E10" s="42" t="str">
        <f>VLOOKUP($D10,투자유니버스!$A:$H,2,0)</f>
        <v>PIMCO 15+ YR US TIPS INDX</v>
      </c>
      <c r="F10" s="42" t="str">
        <f>VLOOKUP($D10,투자유니버스!$A:$H,5,0)</f>
        <v>채권</v>
      </c>
      <c r="G10" s="69">
        <v>34</v>
      </c>
      <c r="H10" s="69">
        <v>3501825</v>
      </c>
      <c r="I10" s="48">
        <f t="shared" si="0"/>
        <v>0.10019342990665837</v>
      </c>
      <c r="J10" s="48">
        <f>SUMIFS('MP내역(적극)'!G:G,'MP내역(적극)'!A:A,A10,'MP내역(적극)'!B:B,D10)</f>
        <v>0.10400000000000001</v>
      </c>
      <c r="K10" s="48">
        <f t="shared" si="1"/>
        <v>3.8065700933416352E-3</v>
      </c>
      <c r="L10" s="75">
        <f>IF(RIGHT(C10,2)="매수",IF(I10&lt;J10,INT((SUMIF(B:B,B10,H:H)*0.95*K10)/SUMIFS(전체매매내역!I:I,전체매매내역!A:A,B10,전체매매내역!D:D,$C$2,전체매매내역!F:F,D10)),0),0)</f>
        <v>1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75" t="s">
        <v>33</v>
      </c>
      <c r="D11" s="21" t="s">
        <v>102</v>
      </c>
      <c r="E11" s="42" t="str">
        <f>VLOOKUP($D11,투자유니버스!$A:$H,2,0)</f>
        <v>VANGUARD FTSE DEVELOPED ETF</v>
      </c>
      <c r="F11" s="42" t="str">
        <f>VLOOKUP($D11,투자유니버스!$A:$H,5,0)</f>
        <v>주식</v>
      </c>
      <c r="G11" s="69">
        <v>13</v>
      </c>
      <c r="H11" s="69">
        <v>803207</v>
      </c>
      <c r="I11" s="48">
        <f t="shared" si="0"/>
        <v>2.2981178172820558E-2</v>
      </c>
      <c r="J11" s="48">
        <f>SUMIFS('MP내역(적극)'!G:G,'MP내역(적극)'!A:A,A11,'MP내역(적극)'!B:B,D11)</f>
        <v>2.4E-2</v>
      </c>
      <c r="K11" s="48">
        <f t="shared" si="1"/>
        <v>1.0188218271794426E-3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75" t="s">
        <v>33</v>
      </c>
      <c r="D12" s="21" t="s">
        <v>104</v>
      </c>
      <c r="E12" s="42" t="str">
        <f>VLOOKUP($D12,투자유니버스!$A:$H,2,0)</f>
        <v>VANGUARD S&amp;P 500 ETF</v>
      </c>
      <c r="F12" s="42" t="str">
        <f>VLOOKUP($D12,투자유니버스!$A:$H,5,0)</f>
        <v>주식</v>
      </c>
      <c r="G12" s="69">
        <v>12</v>
      </c>
      <c r="H12" s="69">
        <v>5961959</v>
      </c>
      <c r="I12" s="48">
        <f t="shared" si="0"/>
        <v>0.17058223102892664</v>
      </c>
      <c r="J12" s="48">
        <f>SUMIFS('MP내역(적극)'!G:G,'MP내역(적극)'!A:A,A12,'MP내역(적극)'!B:B,D12)</f>
        <v>0.17170000000000002</v>
      </c>
      <c r="K12" s="48">
        <f t="shared" si="1"/>
        <v>1.1177689710733796E-3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75" t="s">
        <v>33</v>
      </c>
      <c r="D13" s="21" t="s">
        <v>106</v>
      </c>
      <c r="E13" s="42" t="str">
        <f>VLOOKUP($D13,투자유니버스!$A:$H,2,0)</f>
        <v>VANGUARD TOT WORLD STK ETF</v>
      </c>
      <c r="F13" s="42" t="str">
        <f>VLOOKUP($D13,투자유니버스!$A:$H,5,0)</f>
        <v>주식</v>
      </c>
      <c r="G13" s="69">
        <v>43</v>
      </c>
      <c r="H13" s="69">
        <v>5440278</v>
      </c>
      <c r="I13" s="48">
        <f t="shared" si="0"/>
        <v>0.15565601149850025</v>
      </c>
      <c r="J13" s="48">
        <f>SUMIFS('MP내역(적극)'!G:G,'MP내역(적극)'!A:A,A13,'MP내역(적극)'!B:B,D13)</f>
        <v>0.157</v>
      </c>
      <c r="K13" s="48">
        <f t="shared" si="1"/>
        <v>1.3439885014997488E-3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75" t="s">
        <v>33</v>
      </c>
      <c r="D14" s="21" t="s">
        <v>108</v>
      </c>
      <c r="E14" s="42" t="str">
        <f>VLOOKUP($D14,투자유니버스!$A:$H,2,0)</f>
        <v>VANGUARD FTSE EMERGING MARKE</v>
      </c>
      <c r="F14" s="42" t="str">
        <f>VLOOKUP($D14,투자유니버스!$A:$H,5,0)</f>
        <v>주식</v>
      </c>
      <c r="G14" s="69">
        <v>17</v>
      </c>
      <c r="H14" s="69">
        <v>1021199</v>
      </c>
      <c r="I14" s="48">
        <f t="shared" si="0"/>
        <v>2.9218316285722339E-2</v>
      </c>
      <c r="J14" s="48">
        <f>SUMIFS('MP내역(적극)'!G:G,'MP내역(적극)'!A:A,A14,'MP내역(적극)'!B:B,D14)</f>
        <v>3.0099999999999998E-2</v>
      </c>
      <c r="K14" s="48">
        <f t="shared" si="1"/>
        <v>8.8168371427765901E-4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75" t="s">
        <v>33</v>
      </c>
      <c r="D15" s="21" t="s">
        <v>110</v>
      </c>
      <c r="E15" s="42" t="str">
        <f>VLOOKUP($D15,투자유니버스!$A:$H,2,0)</f>
        <v>ISHARES GOLD TRUST</v>
      </c>
      <c r="F15" s="42" t="str">
        <f>VLOOKUP($D15,투자유니버스!$A:$H,5,0)</f>
        <v>대체자산</v>
      </c>
      <c r="G15" s="69">
        <v>1</v>
      </c>
      <c r="H15" s="69">
        <v>40047</v>
      </c>
      <c r="I15" s="48">
        <f t="shared" si="0"/>
        <v>1.1458157639150865E-3</v>
      </c>
      <c r="J15" s="48">
        <f>SUMIFS('MP내역(적극)'!G:G,'MP내역(적극)'!A:A,A15,'MP내역(적극)'!B:B,D15)</f>
        <v>1.4000000000000002E-3</v>
      </c>
      <c r="K15" s="48">
        <f t="shared" si="1"/>
        <v>2.5418423608491373E-4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75" t="s">
        <v>33</v>
      </c>
      <c r="D16" s="91" t="s">
        <v>123</v>
      </c>
      <c r="E16" s="42" t="str">
        <f>VLOOKUP($D16,투자유니버스!$A:$H,2,0)</f>
        <v>예수금(달러화)</v>
      </c>
      <c r="F16" s="42" t="str">
        <f>VLOOKUP($D16,투자유니버스!$A:$H,5,0)</f>
        <v>현금</v>
      </c>
      <c r="G16" s="98">
        <f>28000.01-27103.92</f>
        <v>896.09000000000015</v>
      </c>
      <c r="H16" s="94">
        <f>32883211-31830838</f>
        <v>1052373</v>
      </c>
      <c r="I16" s="48">
        <f t="shared" si="0"/>
        <v>3.0110259767738193E-2</v>
      </c>
      <c r="J16" s="48">
        <f>SUMIFS('MP내역(적극)'!G:G,'MP내역(적극)'!A:A,A16,'MP내역(적극)'!B:B,D16)</f>
        <v>7.4299999999999991E-2</v>
      </c>
      <c r="K16" s="48">
        <f t="shared" si="1"/>
        <v>4.4189740232261798E-2</v>
      </c>
      <c r="L16" s="75" t="e">
        <f>IF(RIGHT(C16,2)="매수",IF(I16&lt;J16,INT((SUMIF(B:B,B16,H:H)*0.95*K16)/SUMIFS(전체매매내역!I:I,전체매매내역!A:A,B16,전체매매내역!D:D,$C$2,전체매매내역!F:F,D16)),0),0)</f>
        <v>#DIV/0!</v>
      </c>
      <c r="M16" s="42" t="s">
        <v>365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91" t="s">
        <v>359</v>
      </c>
      <c r="E17" s="42" t="str">
        <f>VLOOKUP($D17,투자유니버스!$A:$H,2,0)</f>
        <v>예수금(원화)</v>
      </c>
      <c r="F17" s="42" t="str">
        <f>VLOOKUP($D17,투자유니버스!$A:$H,5,0)</f>
        <v>현금</v>
      </c>
      <c r="G17" s="69">
        <v>2042300</v>
      </c>
      <c r="H17" s="69">
        <v>2042300</v>
      </c>
      <c r="I17" s="48">
        <f t="shared" si="0"/>
        <v>5.8433828617469007E-2</v>
      </c>
      <c r="J17" s="48">
        <f>SUMIFS('MP내역(적극)'!G:G,'MP내역(적극)'!A:A,A17,'MP내역(적극)'!B:B,D17)</f>
        <v>0</v>
      </c>
      <c r="K17" s="48">
        <f t="shared" si="1"/>
        <v>5.8433828617469007E-2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365</v>
      </c>
    </row>
    <row r="18" spans="1:13" s="26" customFormat="1" x14ac:dyDescent="0.3">
      <c r="C18" s="76"/>
      <c r="E18" s="24"/>
      <c r="F18" s="24"/>
      <c r="H18" s="24"/>
      <c r="I18" s="28"/>
      <c r="J18" s="28"/>
      <c r="K18" s="28"/>
      <c r="L18" s="28"/>
      <c r="M18" s="24"/>
    </row>
    <row r="19" spans="1:13" s="26" customFormat="1" x14ac:dyDescent="0.3">
      <c r="C19" s="76"/>
      <c r="E19" s="24"/>
      <c r="F19" s="24"/>
      <c r="H19" s="24"/>
      <c r="I19" s="28"/>
      <c r="J19" s="28"/>
      <c r="K19" s="28"/>
      <c r="L19" s="28"/>
      <c r="M19" s="24"/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x14ac:dyDescent="0.3">
      <c r="L38" s="28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workbookViewId="0">
      <pane ySplit="4" topLeftCell="A5" activePane="bottomLeft" state="frozen"/>
      <selection activeCell="M5" sqref="M5:M19"/>
      <selection pane="bottomLeft" activeCell="L5" sqref="L5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62</v>
      </c>
      <c r="B2" s="40" t="s">
        <v>75</v>
      </c>
      <c r="C2" s="72" t="s">
        <v>120</v>
      </c>
      <c r="D2" s="27">
        <v>50000000</v>
      </c>
    </row>
    <row r="3" spans="1:13" ht="6" customHeight="1" x14ac:dyDescent="0.3"/>
    <row r="4" spans="1:13" s="8" customFormat="1" x14ac:dyDescent="0.3">
      <c r="A4" s="54" t="s">
        <v>20</v>
      </c>
      <c r="B4" s="55" t="s">
        <v>21</v>
      </c>
      <c r="C4" s="101" t="s">
        <v>22</v>
      </c>
      <c r="D4" s="82" t="s">
        <v>10</v>
      </c>
      <c r="E4" s="83" t="s">
        <v>8</v>
      </c>
      <c r="F4" s="68" t="s">
        <v>24</v>
      </c>
      <c r="G4" s="100" t="s">
        <v>4</v>
      </c>
      <c r="H4" s="100" t="s">
        <v>5</v>
      </c>
      <c r="I4" s="83" t="s">
        <v>53</v>
      </c>
      <c r="J4" s="68" t="s">
        <v>54</v>
      </c>
      <c r="K4" s="68" t="s">
        <v>73</v>
      </c>
      <c r="L4" s="68" t="s">
        <v>77</v>
      </c>
      <c r="M4" s="55" t="s">
        <v>6</v>
      </c>
    </row>
    <row r="5" spans="1:13" s="1" customFormat="1" x14ac:dyDescent="0.3">
      <c r="A5" s="2">
        <v>44501</v>
      </c>
      <c r="B5" s="2">
        <v>44502</v>
      </c>
      <c r="C5" s="102" t="s">
        <v>33</v>
      </c>
      <c r="D5" s="44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147</v>
      </c>
      <c r="H5" s="69">
        <v>3713417</v>
      </c>
      <c r="I5" s="85">
        <f t="shared" ref="I5:I17" si="0">H5/SUMIF(B:B,B5,H:H)</f>
        <v>7.4368387792096702E-2</v>
      </c>
      <c r="J5" s="48">
        <f>SUMIFS('MP내역(적극)'!G:G,'MP내역(적극)'!A:A,A5,'MP내역(적극)'!B:B,D5)</f>
        <v>7.4299999999999991E-2</v>
      </c>
      <c r="K5" s="48">
        <f>ABS(I5-J5)</f>
        <v>6.8387792096710753E-5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102" t="s">
        <v>33</v>
      </c>
      <c r="D6" s="44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20</v>
      </c>
      <c r="H6" s="69">
        <v>9099955</v>
      </c>
      <c r="I6" s="85">
        <f t="shared" si="0"/>
        <v>0.18224427322076389</v>
      </c>
      <c r="J6" s="48">
        <f>SUMIFS('MP내역(적극)'!G:G,'MP내역(적극)'!A:A,A6,'MP내역(적극)'!B:B,D6)</f>
        <v>0.18210000000000001</v>
      </c>
      <c r="K6" s="48">
        <f t="shared" ref="K6:K17" si="1">ABS(I6-J6)</f>
        <v>1.4427322076387972E-4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102" t="s">
        <v>33</v>
      </c>
      <c r="D7" s="44" t="s">
        <v>92</v>
      </c>
      <c r="E7" s="42" t="str">
        <f>VLOOKUP($D7,투자유니버스!$A:$H,2,0)</f>
        <v>ISHARES IBOXX HIGH YLD CORP</v>
      </c>
      <c r="F7" s="42" t="str">
        <f>VLOOKUP($D7,투자유니버스!$A:$H,5,0)</f>
        <v>채권</v>
      </c>
      <c r="G7" s="69">
        <v>4</v>
      </c>
      <c r="H7" s="69">
        <v>406624</v>
      </c>
      <c r="I7" s="85">
        <f t="shared" si="0"/>
        <v>8.1434353635946432E-3</v>
      </c>
      <c r="J7" s="48">
        <f>SUMIFS('MP내역(적극)'!G:G,'MP내역(적극)'!A:A,A7,'MP내역(적극)'!B:B,D7)</f>
        <v>8.8999999999999999E-3</v>
      </c>
      <c r="K7" s="48">
        <f t="shared" si="1"/>
        <v>7.5656463640535673E-4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102" t="s">
        <v>33</v>
      </c>
      <c r="D8" s="44" t="s">
        <v>96</v>
      </c>
      <c r="E8" s="42" t="str">
        <f>VLOOKUP($D8,투자유니버스!$A:$H,2,0)</f>
        <v>ISHARES TIPS BOND ETF</v>
      </c>
      <c r="F8" s="42" t="str">
        <f>VLOOKUP($D8,투자유니버스!$A:$H,5,0)</f>
        <v>채권</v>
      </c>
      <c r="G8" s="69">
        <v>17</v>
      </c>
      <c r="H8" s="69">
        <v>2556292</v>
      </c>
      <c r="I8" s="85">
        <f t="shared" si="0"/>
        <v>5.1194712246385062E-2</v>
      </c>
      <c r="J8" s="48">
        <f>SUMIFS('MP내역(적극)'!G:G,'MP내역(적극)'!A:A,A8,'MP내역(적극)'!B:B,D8)</f>
        <v>5.3099999999999994E-2</v>
      </c>
      <c r="K8" s="48">
        <f t="shared" si="1"/>
        <v>1.9052877536149329E-3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102" t="s">
        <v>33</v>
      </c>
      <c r="D9" s="44" t="s">
        <v>98</v>
      </c>
      <c r="E9" s="42" t="str">
        <f>VLOOKUP($D9,투자유니버스!$A:$H,2,0)</f>
        <v>ISHARES US REAL ESTATE ETF</v>
      </c>
      <c r="F9" s="42" t="str">
        <f>VLOOKUP($D9,투자유니버스!$A:$H,5,0)</f>
        <v>대체자산</v>
      </c>
      <c r="G9" s="69">
        <v>45</v>
      </c>
      <c r="H9" s="69">
        <v>5815393</v>
      </c>
      <c r="I9" s="85">
        <f t="shared" si="0"/>
        <v>0.11646453974531938</v>
      </c>
      <c r="J9" s="48">
        <f>SUMIFS('MP내역(적극)'!G:G,'MP내역(적극)'!A:A,A9,'MP내역(적극)'!B:B,D9)</f>
        <v>0.1176</v>
      </c>
      <c r="K9" s="48">
        <f t="shared" si="1"/>
        <v>1.1354602546806147E-3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102" t="s">
        <v>33</v>
      </c>
      <c r="D10" s="44" t="s">
        <v>100</v>
      </c>
      <c r="E10" s="42" t="str">
        <f>VLOOKUP($D10,투자유니버스!$A:$H,2,0)</f>
        <v>PIMCO 15+ YR US TIPS INDX</v>
      </c>
      <c r="F10" s="42" t="str">
        <f>VLOOKUP($D10,투자유니버스!$A:$H,5,0)</f>
        <v>채권</v>
      </c>
      <c r="G10" s="69">
        <v>49</v>
      </c>
      <c r="H10" s="69">
        <v>5046749</v>
      </c>
      <c r="I10" s="85">
        <f t="shared" si="0"/>
        <v>0.10107095075004403</v>
      </c>
      <c r="J10" s="48">
        <f>SUMIFS('MP내역(적극)'!G:G,'MP내역(적극)'!A:A,A10,'MP내역(적극)'!B:B,D10)</f>
        <v>0.10400000000000001</v>
      </c>
      <c r="K10" s="48">
        <f t="shared" si="1"/>
        <v>2.9290492499559756E-3</v>
      </c>
      <c r="L10" s="75">
        <f>IF(RIGHT(C10,2)="매수",IF(I10&lt;J10,INT((SUMIF(B:B,B10,H:H)*0.95*K10)/SUMIFS(전체매매내역!I:I,전체매매내역!A:A,B10,전체매매내역!D:D,$C$2,전체매매내역!F:F,D10)),0),0)</f>
        <v>1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102" t="s">
        <v>33</v>
      </c>
      <c r="D11" s="44" t="s">
        <v>102</v>
      </c>
      <c r="E11" s="42" t="str">
        <f>VLOOKUP($D11,투자유니버스!$A:$H,2,0)</f>
        <v>VANGUARD FTSE DEVELOPED ETF</v>
      </c>
      <c r="F11" s="42" t="str">
        <f>VLOOKUP($D11,투자유니버스!$A:$H,5,0)</f>
        <v>주식</v>
      </c>
      <c r="G11" s="69">
        <v>19</v>
      </c>
      <c r="H11" s="69">
        <v>1173918</v>
      </c>
      <c r="I11" s="85">
        <f t="shared" si="0"/>
        <v>2.3509987986838694E-2</v>
      </c>
      <c r="J11" s="48">
        <f>SUMIFS('MP내역(적극)'!G:G,'MP내역(적극)'!A:A,A11,'MP내역(적극)'!B:B,D11)</f>
        <v>2.4E-2</v>
      </c>
      <c r="K11" s="48">
        <f t="shared" si="1"/>
        <v>4.9001201316130685E-4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102" t="s">
        <v>33</v>
      </c>
      <c r="D12" s="44" t="s">
        <v>104</v>
      </c>
      <c r="E12" s="42" t="str">
        <f>VLOOKUP($D12,투자유니버스!$A:$H,2,0)</f>
        <v>VANGUARD S&amp;P 500 ETF</v>
      </c>
      <c r="F12" s="42" t="str">
        <f>VLOOKUP($D12,투자유니버스!$A:$H,5,0)</f>
        <v>주식</v>
      </c>
      <c r="G12" s="69">
        <v>17</v>
      </c>
      <c r="H12" s="69">
        <v>8446108</v>
      </c>
      <c r="I12" s="85">
        <f t="shared" si="0"/>
        <v>0.16914971711443405</v>
      </c>
      <c r="J12" s="48">
        <f>SUMIFS('MP내역(적극)'!G:G,'MP내역(적극)'!A:A,A12,'MP내역(적극)'!B:B,D12)</f>
        <v>0.17170000000000002</v>
      </c>
      <c r="K12" s="48">
        <f t="shared" si="1"/>
        <v>2.5502828855659687E-3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102" t="s">
        <v>33</v>
      </c>
      <c r="D13" s="44" t="s">
        <v>106</v>
      </c>
      <c r="E13" s="42" t="str">
        <f>VLOOKUP($D13,투자유니버스!$A:$H,2,0)</f>
        <v>VANGUARD TOT WORLD STK ETF</v>
      </c>
      <c r="F13" s="42" t="str">
        <f>VLOOKUP($D13,투자유니버스!$A:$H,5,0)</f>
        <v>주식</v>
      </c>
      <c r="G13" s="69">
        <v>62</v>
      </c>
      <c r="H13" s="69">
        <v>7844122</v>
      </c>
      <c r="I13" s="85">
        <f t="shared" si="0"/>
        <v>0.15709377825989304</v>
      </c>
      <c r="J13" s="48">
        <f>SUMIFS('MP내역(적극)'!G:G,'MP내역(적극)'!A:A,A13,'MP내역(적극)'!B:B,D13)</f>
        <v>0.157</v>
      </c>
      <c r="K13" s="48">
        <f t="shared" si="1"/>
        <v>9.3778259893040339E-5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102" t="s">
        <v>33</v>
      </c>
      <c r="D14" s="44" t="s">
        <v>108</v>
      </c>
      <c r="E14" s="42" t="str">
        <f>VLOOKUP($D14,투자유니버스!$A:$H,2,0)</f>
        <v>VANGUARD FTSE EMERGING MARKE</v>
      </c>
      <c r="F14" s="42" t="str">
        <f>VLOOKUP($D14,투자유니버스!$A:$H,5,0)</f>
        <v>주식</v>
      </c>
      <c r="G14" s="69">
        <v>25</v>
      </c>
      <c r="H14" s="69">
        <v>1501764</v>
      </c>
      <c r="I14" s="85">
        <f t="shared" si="0"/>
        <v>3.0075740894225E-2</v>
      </c>
      <c r="J14" s="48">
        <f>SUMIFS('MP내역(적극)'!G:G,'MP내역(적극)'!A:A,A14,'MP내역(적극)'!B:B,D14)</f>
        <v>3.0099999999999998E-2</v>
      </c>
      <c r="K14" s="48">
        <f t="shared" si="1"/>
        <v>2.4259105774998568E-5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102" t="s">
        <v>33</v>
      </c>
      <c r="D15" s="44" t="s">
        <v>110</v>
      </c>
      <c r="E15" s="42" t="str">
        <f>VLOOKUP($D15,투자유니버스!$A:$H,2,0)</f>
        <v>ISHARES GOLD TRUST</v>
      </c>
      <c r="F15" s="42" t="str">
        <f>VLOOKUP($D15,투자유니버스!$A:$H,5,0)</f>
        <v>대체자산</v>
      </c>
      <c r="G15" s="69">
        <v>1</v>
      </c>
      <c r="H15" s="69">
        <v>40047</v>
      </c>
      <c r="I15" s="85">
        <f t="shared" si="0"/>
        <v>8.0201895610164354E-4</v>
      </c>
      <c r="J15" s="48">
        <f>SUMIFS('MP내역(적극)'!G:G,'MP내역(적극)'!A:A,A15,'MP내역(적극)'!B:B,D15)</f>
        <v>1.4000000000000002E-3</v>
      </c>
      <c r="K15" s="48">
        <f t="shared" si="1"/>
        <v>5.9798104389835666E-4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102" t="s">
        <v>33</v>
      </c>
      <c r="D16" s="91" t="s">
        <v>123</v>
      </c>
      <c r="E16" s="42" t="str">
        <f>VLOOKUP($D16,투자유니버스!$A:$H,2,0)</f>
        <v>예수금(달러화)</v>
      </c>
      <c r="F16" s="42" t="str">
        <f>VLOOKUP($D16,투자유니버스!$A:$H,5,0)</f>
        <v>현금</v>
      </c>
      <c r="G16" s="98">
        <f>39000.05-38835.07</f>
        <v>164.9800000000032</v>
      </c>
      <c r="H16" s="94">
        <f>45801658-45607912</f>
        <v>193746</v>
      </c>
      <c r="I16" s="85">
        <f t="shared" si="0"/>
        <v>3.8801399522777995E-3</v>
      </c>
      <c r="J16" s="48">
        <f>SUMIFS('MP내역(적극)'!G:G,'MP내역(적극)'!A:A,A16,'MP내역(적극)'!B:B,D16)</f>
        <v>7.4299999999999991E-2</v>
      </c>
      <c r="K16" s="48">
        <f t="shared" si="1"/>
        <v>7.0419860047722188E-2</v>
      </c>
      <c r="L16" s="75" t="e">
        <f>IF(RIGHT(C16,2)="매수",IF(I16&lt;J16,INT((SUMIF(B:B,B16,H:H)*0.95*K16)/SUMIFS(전체매매내역!I:I,전체매매내역!A:A,B16,전체매매내역!D:D,$C$2,전체매매내역!F:F,D16)),0),0)</f>
        <v>#DIV/0!</v>
      </c>
      <c r="M16" s="42" t="s">
        <v>365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91" t="s">
        <v>359</v>
      </c>
      <c r="E17" s="42" t="str">
        <f>VLOOKUP($D17,투자유니버스!$A:$H,2,0)</f>
        <v>예수금(원화)</v>
      </c>
      <c r="F17" s="42" t="str">
        <f>VLOOKUP($D17,투자유니버스!$A:$H,5,0)</f>
        <v>현금</v>
      </c>
      <c r="G17" s="69">
        <v>4094600</v>
      </c>
      <c r="H17" s="69">
        <v>4094600</v>
      </c>
      <c r="I17" s="85">
        <f t="shared" si="0"/>
        <v>8.200231771802606E-2</v>
      </c>
      <c r="J17" s="48">
        <f>SUMIFS('MP내역(적극)'!G:G,'MP내역(적극)'!A:A,A17,'MP내역(적극)'!B:B,D17)</f>
        <v>0</v>
      </c>
      <c r="K17" s="48">
        <f t="shared" si="1"/>
        <v>8.200231771802606E-2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365</v>
      </c>
    </row>
    <row r="18" spans="1:13" s="26" customFormat="1" x14ac:dyDescent="0.3">
      <c r="C18" s="76"/>
      <c r="E18" s="24"/>
      <c r="F18" s="24"/>
      <c r="H18" s="24"/>
      <c r="I18" s="28"/>
      <c r="J18" s="28"/>
      <c r="K18" s="28"/>
      <c r="L18" s="28"/>
      <c r="M18" s="24"/>
    </row>
    <row r="19" spans="1:13" s="26" customFormat="1" x14ac:dyDescent="0.3">
      <c r="C19" s="76"/>
      <c r="E19" s="24"/>
      <c r="F19" s="24"/>
      <c r="H19" s="24"/>
      <c r="I19" s="28"/>
      <c r="J19" s="28"/>
      <c r="K19" s="28"/>
      <c r="L19" s="28"/>
      <c r="M19" s="24"/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  <row r="41" spans="3:13" x14ac:dyDescent="0.3">
      <c r="L41" s="28"/>
    </row>
    <row r="42" spans="3:13" x14ac:dyDescent="0.3">
      <c r="L42" s="28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C1" workbookViewId="0">
      <pane ySplit="4" topLeftCell="A5" activePane="bottomLeft" state="frozen"/>
      <selection activeCell="M5" sqref="M5:M19"/>
      <selection pane="bottomLeft" activeCell="J4" sqref="J4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74</v>
      </c>
      <c r="B2" s="40" t="s">
        <v>75</v>
      </c>
      <c r="C2" s="72" t="s">
        <v>121</v>
      </c>
      <c r="D2" s="27">
        <v>65000000</v>
      </c>
    </row>
    <row r="3" spans="1:13" ht="6" customHeight="1" x14ac:dyDescent="0.3"/>
    <row r="4" spans="1:13" s="8" customFormat="1" x14ac:dyDescent="0.3">
      <c r="A4" s="82" t="s">
        <v>20</v>
      </c>
      <c r="B4" s="82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82" t="s">
        <v>4</v>
      </c>
      <c r="H4" s="82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2">
        <v>44501</v>
      </c>
      <c r="B5" s="2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42" t="str">
        <f>VLOOKUP($D5,투자유니버스!$A:$H,5,0)</f>
        <v>대체자산</v>
      </c>
      <c r="G5" s="69">
        <v>191</v>
      </c>
      <c r="H5" s="69">
        <v>4824916</v>
      </c>
      <c r="I5" s="48">
        <f t="shared" ref="I5:I17" si="0">H5/SUMIF(B:B,B5,H:H)</f>
        <v>7.4331058891713084E-2</v>
      </c>
      <c r="J5" s="48">
        <f>SUMIFS('MP내역(적극)'!G:G,'MP내역(적극)'!A:A,A5,'MP내역(적극)'!B:B,D5)</f>
        <v>7.4299999999999991E-2</v>
      </c>
      <c r="K5" s="48">
        <f>ABS(I5-J5)</f>
        <v>3.1058891713092729E-5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2">
        <v>44501</v>
      </c>
      <c r="B6" s="2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42" t="str">
        <f>VLOOKUP($D6,투자유니버스!$A:$H,5,0)</f>
        <v>주식</v>
      </c>
      <c r="G6" s="69">
        <v>26</v>
      </c>
      <c r="H6" s="69">
        <v>11829942</v>
      </c>
      <c r="I6" s="48">
        <f t="shared" si="0"/>
        <v>0.18224817084640441</v>
      </c>
      <c r="J6" s="48">
        <f>SUMIFS('MP내역(적극)'!G:G,'MP내역(적극)'!A:A,A6,'MP내역(적극)'!B:B,D6)</f>
        <v>0.18210000000000001</v>
      </c>
      <c r="K6" s="48">
        <f t="shared" ref="K6:K17" si="1">ABS(I6-J6)</f>
        <v>1.4817084640439404E-4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2">
        <v>44501</v>
      </c>
      <c r="B7" s="2">
        <v>44502</v>
      </c>
      <c r="C7" s="75" t="s">
        <v>33</v>
      </c>
      <c r="D7" s="21" t="s">
        <v>92</v>
      </c>
      <c r="E7" s="42" t="str">
        <f>VLOOKUP($D7,투자유니버스!$A:$H,2,0)</f>
        <v>ISHARES IBOXX HIGH YLD CORP</v>
      </c>
      <c r="F7" s="42" t="str">
        <f>VLOOKUP($D7,투자유니버스!$A:$H,5,0)</f>
        <v>채권</v>
      </c>
      <c r="G7" s="69">
        <v>5</v>
      </c>
      <c r="H7" s="69">
        <v>508280</v>
      </c>
      <c r="I7" s="48">
        <f t="shared" si="0"/>
        <v>7.8303934438402507E-3</v>
      </c>
      <c r="J7" s="48">
        <f>SUMIFS('MP내역(적극)'!G:G,'MP내역(적극)'!A:A,A7,'MP내역(적극)'!B:B,D7)</f>
        <v>8.8999999999999999E-3</v>
      </c>
      <c r="K7" s="48">
        <f t="shared" si="1"/>
        <v>1.0696065561597492E-3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2">
        <v>44501</v>
      </c>
      <c r="B8" s="2">
        <v>44502</v>
      </c>
      <c r="C8" s="75" t="s">
        <v>33</v>
      </c>
      <c r="D8" s="21" t="s">
        <v>96</v>
      </c>
      <c r="E8" s="42" t="str">
        <f>VLOOKUP($D8,투자유니버스!$A:$H,2,0)</f>
        <v>ISHARES TIPS BOND ETF</v>
      </c>
      <c r="F8" s="42" t="str">
        <f>VLOOKUP($D8,투자유니버스!$A:$H,5,0)</f>
        <v>채권</v>
      </c>
      <c r="G8" s="69">
        <v>22</v>
      </c>
      <c r="H8" s="69">
        <v>3308143</v>
      </c>
      <c r="I8" s="48">
        <f t="shared" si="0"/>
        <v>5.0964156092087078E-2</v>
      </c>
      <c r="J8" s="48">
        <f>SUMIFS('MP내역(적극)'!G:G,'MP내역(적극)'!A:A,A8,'MP내역(적극)'!B:B,D8)</f>
        <v>5.3099999999999994E-2</v>
      </c>
      <c r="K8" s="48">
        <f t="shared" si="1"/>
        <v>2.1358439079129168E-3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2">
        <v>44501</v>
      </c>
      <c r="B9" s="2">
        <v>44502</v>
      </c>
      <c r="C9" s="75" t="s">
        <v>33</v>
      </c>
      <c r="D9" s="21" t="s">
        <v>98</v>
      </c>
      <c r="E9" s="42" t="str">
        <f>VLOOKUP($D9,투자유니버스!$A:$H,2,0)</f>
        <v>ISHARES US REAL ESTATE ETF</v>
      </c>
      <c r="F9" s="42" t="str">
        <f>VLOOKUP($D9,투자유니버스!$A:$H,5,0)</f>
        <v>대체자산</v>
      </c>
      <c r="G9" s="69">
        <v>58</v>
      </c>
      <c r="H9" s="69">
        <v>7495396</v>
      </c>
      <c r="I9" s="48">
        <f t="shared" si="0"/>
        <v>0.11547158986658229</v>
      </c>
      <c r="J9" s="48">
        <f>SUMIFS('MP내역(적극)'!G:G,'MP내역(적극)'!A:A,A9,'MP내역(적극)'!B:B,D9)</f>
        <v>0.1176</v>
      </c>
      <c r="K9" s="48">
        <f t="shared" si="1"/>
        <v>2.1284101334177047E-3</v>
      </c>
      <c r="L9" s="75">
        <f>IF(RIGHT(C9,2)="매수",IF(I9&lt;J9,INT((SUMIF(B:B,B9,H:H)*0.95*K9)/SUMIFS(전체매매내역!I:I,전체매매내역!A:A,B9,전체매매내역!D:D,$C$2,전체매매내역!F:F,D9)),0),0)</f>
        <v>1</v>
      </c>
      <c r="M9" s="42" t="s">
        <v>364</v>
      </c>
    </row>
    <row r="10" spans="1:13" s="1" customFormat="1" x14ac:dyDescent="0.3">
      <c r="A10" s="2">
        <v>44501</v>
      </c>
      <c r="B10" s="2">
        <v>44502</v>
      </c>
      <c r="C10" s="75" t="s">
        <v>33</v>
      </c>
      <c r="D10" s="21" t="s">
        <v>100</v>
      </c>
      <c r="E10" s="42" t="str">
        <f>VLOOKUP($D10,투자유니버스!$A:$H,2,0)</f>
        <v>PIMCO 15+ YR US TIPS INDX</v>
      </c>
      <c r="F10" s="42" t="str">
        <f>VLOOKUP($D10,투자유니버스!$A:$H,5,0)</f>
        <v>채권</v>
      </c>
      <c r="G10" s="69">
        <v>64</v>
      </c>
      <c r="H10" s="69">
        <v>6591672</v>
      </c>
      <c r="I10" s="48">
        <f t="shared" si="0"/>
        <v>0.10154911704718926</v>
      </c>
      <c r="J10" s="48">
        <f>SUMIFS('MP내역(적극)'!G:G,'MP내역(적극)'!A:A,A10,'MP내역(적극)'!B:B,D10)</f>
        <v>0.10400000000000001</v>
      </c>
      <c r="K10" s="48">
        <f t="shared" si="1"/>
        <v>2.4508829528107484E-3</v>
      </c>
      <c r="L10" s="75">
        <f>IF(RIGHT(C10,2)="매수",IF(I10&lt;J10,INT((SUMIF(B:B,B10,H:H)*0.95*K10)/SUMIFS(전체매매내역!I:I,전체매매내역!A:A,B10,전체매매내역!D:D,$C$2,전체매매내역!F:F,D10)),0),0)</f>
        <v>1</v>
      </c>
      <c r="M10" s="42" t="s">
        <v>364</v>
      </c>
    </row>
    <row r="11" spans="1:13" s="1" customFormat="1" x14ac:dyDescent="0.3">
      <c r="A11" s="2">
        <v>44501</v>
      </c>
      <c r="B11" s="2">
        <v>44502</v>
      </c>
      <c r="C11" s="75" t="s">
        <v>33</v>
      </c>
      <c r="D11" s="21" t="s">
        <v>102</v>
      </c>
      <c r="E11" s="42" t="str">
        <f>VLOOKUP($D11,투자유니버스!$A:$H,2,0)</f>
        <v>VANGUARD FTSE DEVELOPED ETF</v>
      </c>
      <c r="F11" s="42" t="str">
        <f>VLOOKUP($D11,투자유니버스!$A:$H,5,0)</f>
        <v>주식</v>
      </c>
      <c r="G11" s="69">
        <v>25</v>
      </c>
      <c r="H11" s="69">
        <v>1544629</v>
      </c>
      <c r="I11" s="48">
        <f t="shared" si="0"/>
        <v>2.3796043115537742E-2</v>
      </c>
      <c r="J11" s="48">
        <f>SUMIFS('MP내역(적극)'!G:G,'MP내역(적극)'!A:A,A11,'MP내역(적극)'!B:B,D11)</f>
        <v>2.4E-2</v>
      </c>
      <c r="K11" s="48">
        <f t="shared" si="1"/>
        <v>2.0395688446225857E-4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2">
        <v>44501</v>
      </c>
      <c r="B12" s="2">
        <v>44502</v>
      </c>
      <c r="C12" s="75" t="s">
        <v>33</v>
      </c>
      <c r="D12" s="21" t="s">
        <v>104</v>
      </c>
      <c r="E12" s="42" t="str">
        <f>VLOOKUP($D12,투자유니버스!$A:$H,2,0)</f>
        <v>VANGUARD S&amp;P 500 ETF</v>
      </c>
      <c r="F12" s="42" t="str">
        <f>VLOOKUP($D12,투자유니버스!$A:$H,5,0)</f>
        <v>주식</v>
      </c>
      <c r="G12" s="69">
        <v>22</v>
      </c>
      <c r="H12" s="69">
        <v>10930258</v>
      </c>
      <c r="I12" s="48">
        <f t="shared" si="0"/>
        <v>0.1683879369298073</v>
      </c>
      <c r="J12" s="48">
        <f>SUMIFS('MP내역(적극)'!G:G,'MP내역(적극)'!A:A,A12,'MP내역(적극)'!B:B,D12)</f>
        <v>0.17170000000000002</v>
      </c>
      <c r="K12" s="48">
        <f t="shared" si="1"/>
        <v>3.3120630701927167E-3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</row>
    <row r="13" spans="1:13" s="1" customFormat="1" x14ac:dyDescent="0.3">
      <c r="A13" s="2">
        <v>44501</v>
      </c>
      <c r="B13" s="2">
        <v>44502</v>
      </c>
      <c r="C13" s="75" t="s">
        <v>33</v>
      </c>
      <c r="D13" s="21" t="s">
        <v>106</v>
      </c>
      <c r="E13" s="42" t="str">
        <f>VLOOKUP($D13,투자유니버스!$A:$H,2,0)</f>
        <v>VANGUARD TOT WORLD STK ETF</v>
      </c>
      <c r="F13" s="42" t="str">
        <f>VLOOKUP($D13,투자유니버스!$A:$H,5,0)</f>
        <v>주식</v>
      </c>
      <c r="G13" s="69">
        <v>80</v>
      </c>
      <c r="H13" s="69">
        <v>10121448</v>
      </c>
      <c r="I13" s="48">
        <f t="shared" si="0"/>
        <v>0.15592767777872438</v>
      </c>
      <c r="J13" s="48">
        <f>SUMIFS('MP내역(적극)'!G:G,'MP내역(적극)'!A:A,A13,'MP내역(적극)'!B:B,D13)</f>
        <v>0.157</v>
      </c>
      <c r="K13" s="48">
        <f t="shared" si="1"/>
        <v>1.0723222212756234E-3</v>
      </c>
      <c r="L13" s="75">
        <f>IF(RIGHT(C13,2)="매수",IF(I13&lt;J13,INT((SUMIF(B:B,B13,H:H)*0.95*K13)/SUMIFS(전체매매내역!I:I,전체매매내역!A:A,B13,전체매매내역!D:D,$C$2,전체매매내역!F:F,D13)),0),0)</f>
        <v>0</v>
      </c>
      <c r="M13" s="42" t="s">
        <v>364</v>
      </c>
    </row>
    <row r="14" spans="1:13" s="26" customFormat="1" x14ac:dyDescent="0.3">
      <c r="A14" s="2">
        <v>44501</v>
      </c>
      <c r="B14" s="2">
        <v>44502</v>
      </c>
      <c r="C14" s="75" t="s">
        <v>33</v>
      </c>
      <c r="D14" s="21" t="s">
        <v>108</v>
      </c>
      <c r="E14" s="42" t="str">
        <f>VLOOKUP($D14,투자유니버스!$A:$H,2,0)</f>
        <v>VANGUARD FTSE EMERGING MARKE</v>
      </c>
      <c r="F14" s="42" t="str">
        <f>VLOOKUP($D14,투자유니버스!$A:$H,5,0)</f>
        <v>주식</v>
      </c>
      <c r="G14" s="69">
        <v>32</v>
      </c>
      <c r="H14" s="69">
        <v>1922257</v>
      </c>
      <c r="I14" s="48">
        <f t="shared" si="0"/>
        <v>2.9613655092028075E-2</v>
      </c>
      <c r="J14" s="48">
        <f>SUMIFS('MP내역(적극)'!G:G,'MP내역(적극)'!A:A,A14,'MP내역(적극)'!B:B,D14)</f>
        <v>3.0099999999999998E-2</v>
      </c>
      <c r="K14" s="48">
        <f t="shared" si="1"/>
        <v>4.8634490797192301E-4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2">
        <v>44501</v>
      </c>
      <c r="B15" s="2">
        <v>44502</v>
      </c>
      <c r="C15" s="75" t="s">
        <v>33</v>
      </c>
      <c r="D15" s="21" t="s">
        <v>110</v>
      </c>
      <c r="E15" s="42" t="str">
        <f>VLOOKUP($D15,투자유니버스!$A:$H,2,0)</f>
        <v>ISHARES GOLD TRUST</v>
      </c>
      <c r="F15" s="42" t="str">
        <f>VLOOKUP($D15,투자유니버스!$A:$H,5,0)</f>
        <v>대체자산</v>
      </c>
      <c r="G15" s="69">
        <v>2</v>
      </c>
      <c r="H15" s="69">
        <v>80094</v>
      </c>
      <c r="I15" s="48">
        <f t="shared" si="0"/>
        <v>1.2339016535982943E-3</v>
      </c>
      <c r="J15" s="48">
        <f>SUMIFS('MP내역(적극)'!G:G,'MP내역(적극)'!A:A,A15,'MP내역(적극)'!B:B,D15)</f>
        <v>1.4000000000000002E-3</v>
      </c>
      <c r="K15" s="48">
        <f t="shared" si="1"/>
        <v>1.6609834640170587E-4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2">
        <v>44501</v>
      </c>
      <c r="B16" s="2">
        <v>44502</v>
      </c>
      <c r="C16" s="75" t="s">
        <v>33</v>
      </c>
      <c r="D16" s="91" t="s">
        <v>123</v>
      </c>
      <c r="E16" s="42" t="str">
        <f>VLOOKUP($D16,투자유니버스!$A:$H,2,0)</f>
        <v>예수금(달러화)</v>
      </c>
      <c r="F16" s="42" t="str">
        <f>VLOOKUP($D16,투자유니버스!$A:$H,5,0)</f>
        <v>현금</v>
      </c>
      <c r="G16" s="98">
        <f>51000.03-50332.25</f>
        <v>667.77999999999884</v>
      </c>
      <c r="H16" s="94">
        <f>59894435-59110200</f>
        <v>784235</v>
      </c>
      <c r="I16" s="48">
        <f t="shared" si="0"/>
        <v>1.2081664835189382E-2</v>
      </c>
      <c r="J16" s="48">
        <f>SUMIFS('MP내역(적극)'!G:G,'MP내역(적극)'!A:A,A16,'MP내역(적극)'!B:B,D16)</f>
        <v>7.4299999999999991E-2</v>
      </c>
      <c r="K16" s="48">
        <f t="shared" si="1"/>
        <v>6.2218335164810609E-2</v>
      </c>
      <c r="L16" s="75" t="e">
        <f>IF(RIGHT(C16,2)="매수",IF(I16&lt;J16,INT((SUMIF(B:B,B16,H:H)*0.95*K16)/SUMIFS(전체매매내역!I:I,전체매매내역!A:A,B16,전체매매내역!D:D,$C$2,전체매매내역!F:F,D16)),0),0)</f>
        <v>#DIV/0!</v>
      </c>
      <c r="M16" s="42" t="s">
        <v>365</v>
      </c>
    </row>
    <row r="17" spans="1:13" s="26" customFormat="1" x14ac:dyDescent="0.3">
      <c r="A17" s="2">
        <v>44501</v>
      </c>
      <c r="B17" s="2">
        <v>44502</v>
      </c>
      <c r="C17" s="75" t="s">
        <v>33</v>
      </c>
      <c r="D17" s="91" t="s">
        <v>359</v>
      </c>
      <c r="E17" s="42" t="str">
        <f>VLOOKUP($D17,투자유니버스!$A:$H,2,0)</f>
        <v>예수금(원화)</v>
      </c>
      <c r="F17" s="42" t="str">
        <f>VLOOKUP($D17,투자유니버스!$A:$H,5,0)</f>
        <v>현금</v>
      </c>
      <c r="G17" s="69">
        <v>4969900</v>
      </c>
      <c r="H17" s="69">
        <v>4969900</v>
      </c>
      <c r="I17" s="48">
        <f t="shared" si="0"/>
        <v>7.6564634407298465E-2</v>
      </c>
      <c r="J17" s="48">
        <f>SUMIFS('MP내역(적극)'!G:G,'MP내역(적극)'!A:A,A17,'MP내역(적극)'!B:B,D17)</f>
        <v>0</v>
      </c>
      <c r="K17" s="48">
        <f t="shared" si="1"/>
        <v>7.6564634407298465E-2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365</v>
      </c>
    </row>
    <row r="18" spans="1:13" s="26" customFormat="1" x14ac:dyDescent="0.3">
      <c r="C18" s="76"/>
      <c r="E18" s="24"/>
      <c r="F18" s="24"/>
      <c r="H18" s="24"/>
      <c r="I18" s="28"/>
      <c r="J18" s="28"/>
      <c r="K18" s="28"/>
      <c r="L18" s="28"/>
      <c r="M18" s="24"/>
    </row>
    <row r="19" spans="1:13" s="26" customFormat="1" x14ac:dyDescent="0.3">
      <c r="C19" s="76"/>
      <c r="E19" s="24"/>
      <c r="F19" s="24"/>
      <c r="H19" s="24"/>
      <c r="I19" s="28"/>
      <c r="J19" s="28"/>
      <c r="K19" s="28"/>
      <c r="L19" s="28"/>
      <c r="M19" s="24"/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x14ac:dyDescent="0.3">
      <c r="L37" s="28"/>
    </row>
    <row r="38" spans="3:13" x14ac:dyDescent="0.3">
      <c r="L38" s="28"/>
    </row>
    <row r="39" spans="3:13" x14ac:dyDescent="0.3">
      <c r="L39" s="28"/>
    </row>
    <row r="40" spans="3:13" x14ac:dyDescent="0.3">
      <c r="L40" s="28"/>
    </row>
    <row r="41" spans="3:13" x14ac:dyDescent="0.3">
      <c r="L41" s="28"/>
    </row>
    <row r="42" spans="3:13" x14ac:dyDescent="0.3">
      <c r="L42" s="28"/>
    </row>
  </sheetData>
  <phoneticPr fontId="1" type="noConversion"/>
  <dataValidations disablePrompts="1"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3"/>
  <sheetViews>
    <sheetView zoomScale="40" zoomScaleNormal="40" workbookViewId="0">
      <selection activeCell="L4" sqref="L4"/>
    </sheetView>
  </sheetViews>
  <sheetFormatPr defaultRowHeight="16.5" x14ac:dyDescent="0.3"/>
  <cols>
    <col min="2" max="2" width="11.125" bestFit="1" customWidth="1"/>
  </cols>
  <sheetData>
    <row r="2" spans="2:2" x14ac:dyDescent="0.3">
      <c r="B2" t="s">
        <v>63</v>
      </c>
    </row>
    <row r="3" spans="2:2" x14ac:dyDescent="0.3">
      <c r="B3" t="s">
        <v>64</v>
      </c>
    </row>
    <row r="4" spans="2:2" x14ac:dyDescent="0.3">
      <c r="B4" s="52"/>
    </row>
    <row r="5" spans="2:2" x14ac:dyDescent="0.3">
      <c r="B5" t="s">
        <v>65</v>
      </c>
    </row>
    <row r="7" spans="2:2" x14ac:dyDescent="0.3">
      <c r="B7" s="53"/>
    </row>
    <row r="33" spans="2:2" x14ac:dyDescent="0.3">
      <c r="B33" t="s">
        <v>66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2"/>
  <sheetViews>
    <sheetView workbookViewId="0"/>
  </sheetViews>
  <sheetFormatPr defaultRowHeight="16.5" x14ac:dyDescent="0.3"/>
  <cols>
    <col min="1" max="1" width="11.125" bestFit="1" customWidth="1"/>
    <col min="2" max="2" width="15.125" bestFit="1" customWidth="1"/>
    <col min="3" max="3" width="18.375" bestFit="1" customWidth="1"/>
    <col min="4" max="4" width="13" bestFit="1" customWidth="1"/>
    <col min="6" max="6" width="14.625" bestFit="1" customWidth="1"/>
    <col min="7" max="7" width="23.125" customWidth="1"/>
    <col min="8" max="9" width="12.5" customWidth="1"/>
    <col min="10" max="10" width="13.375" customWidth="1"/>
  </cols>
  <sheetData>
    <row r="1" spans="1:10" ht="33" x14ac:dyDescent="0.3">
      <c r="A1" s="58" t="s">
        <v>36</v>
      </c>
      <c r="B1" s="58" t="s">
        <v>9</v>
      </c>
      <c r="C1" s="57" t="s">
        <v>122</v>
      </c>
      <c r="D1" s="58" t="s">
        <v>37</v>
      </c>
      <c r="E1" s="58" t="s">
        <v>22</v>
      </c>
      <c r="F1" s="58" t="s">
        <v>38</v>
      </c>
      <c r="G1" s="58" t="s">
        <v>23</v>
      </c>
      <c r="H1" s="58" t="s">
        <v>39</v>
      </c>
      <c r="I1" s="58" t="s">
        <v>43</v>
      </c>
      <c r="J1" s="58" t="s">
        <v>40</v>
      </c>
    </row>
    <row r="2" spans="1:10" x14ac:dyDescent="0.3">
      <c r="A2" s="77">
        <v>44502</v>
      </c>
      <c r="B2" s="13" t="s">
        <v>56</v>
      </c>
      <c r="C2" s="78" t="s">
        <v>83</v>
      </c>
      <c r="D2" s="13" t="s">
        <v>84</v>
      </c>
      <c r="E2" s="21" t="s">
        <v>85</v>
      </c>
      <c r="F2" s="21" t="s">
        <v>86</v>
      </c>
      <c r="G2" s="21" t="s">
        <v>87</v>
      </c>
      <c r="H2" s="69">
        <v>73</v>
      </c>
      <c r="I2" s="69">
        <v>25257.116160000001</v>
      </c>
      <c r="J2" s="49">
        <f t="shared" ref="J2:J65" si="0">H2</f>
        <v>73</v>
      </c>
    </row>
    <row r="3" spans="1:10" x14ac:dyDescent="0.3">
      <c r="A3" s="77">
        <v>44502</v>
      </c>
      <c r="B3" s="13" t="s">
        <v>56</v>
      </c>
      <c r="C3" s="78" t="s">
        <v>83</v>
      </c>
      <c r="D3" s="13" t="s">
        <v>84</v>
      </c>
      <c r="E3" s="21" t="s">
        <v>85</v>
      </c>
      <c r="F3" s="21" t="s">
        <v>88</v>
      </c>
      <c r="G3" s="21" t="s">
        <v>89</v>
      </c>
      <c r="H3" s="69">
        <v>13</v>
      </c>
      <c r="I3" s="69">
        <v>453534.25472000008</v>
      </c>
      <c r="J3" s="49">
        <f t="shared" si="0"/>
        <v>13</v>
      </c>
    </row>
    <row r="4" spans="1:10" x14ac:dyDescent="0.3">
      <c r="A4" s="77">
        <v>44502</v>
      </c>
      <c r="B4" s="13" t="s">
        <v>56</v>
      </c>
      <c r="C4" s="78" t="s">
        <v>83</v>
      </c>
      <c r="D4" s="13" t="s">
        <v>84</v>
      </c>
      <c r="E4" s="21" t="s">
        <v>85</v>
      </c>
      <c r="F4" s="21" t="s">
        <v>90</v>
      </c>
      <c r="G4" s="21" t="s">
        <v>91</v>
      </c>
      <c r="H4" s="69">
        <v>1</v>
      </c>
      <c r="I4" s="69">
        <v>134316.12800000003</v>
      </c>
      <c r="J4" s="49">
        <f t="shared" si="0"/>
        <v>1</v>
      </c>
    </row>
    <row r="5" spans="1:10" x14ac:dyDescent="0.3">
      <c r="A5" s="77">
        <v>44502</v>
      </c>
      <c r="B5" s="13" t="s">
        <v>56</v>
      </c>
      <c r="C5" s="78" t="s">
        <v>83</v>
      </c>
      <c r="D5" s="13" t="s">
        <v>84</v>
      </c>
      <c r="E5" s="21" t="s">
        <v>85</v>
      </c>
      <c r="F5" s="21" t="s">
        <v>92</v>
      </c>
      <c r="G5" s="21" t="s">
        <v>93</v>
      </c>
      <c r="H5" s="69">
        <v>10</v>
      </c>
      <c r="I5" s="69">
        <v>101762.9344</v>
      </c>
      <c r="J5" s="49">
        <f t="shared" si="0"/>
        <v>10</v>
      </c>
    </row>
    <row r="6" spans="1:10" x14ac:dyDescent="0.3">
      <c r="A6" s="77">
        <v>44502</v>
      </c>
      <c r="B6" s="13" t="s">
        <v>56</v>
      </c>
      <c r="C6" s="78" t="s">
        <v>83</v>
      </c>
      <c r="D6" s="13" t="s">
        <v>84</v>
      </c>
      <c r="E6" s="21" t="s">
        <v>85</v>
      </c>
      <c r="F6" s="21" t="s">
        <v>94</v>
      </c>
      <c r="G6" s="21" t="s">
        <v>95</v>
      </c>
      <c r="H6" s="69">
        <v>1</v>
      </c>
      <c r="I6" s="69">
        <v>155972.06400000001</v>
      </c>
      <c r="J6" s="49">
        <f t="shared" si="0"/>
        <v>1</v>
      </c>
    </row>
    <row r="7" spans="1:10" x14ac:dyDescent="0.3">
      <c r="A7" s="77">
        <v>44502</v>
      </c>
      <c r="B7" s="13" t="s">
        <v>56</v>
      </c>
      <c r="C7" s="78" t="s">
        <v>83</v>
      </c>
      <c r="D7" s="13" t="s">
        <v>84</v>
      </c>
      <c r="E7" s="21" t="s">
        <v>85</v>
      </c>
      <c r="F7" s="21" t="s">
        <v>96</v>
      </c>
      <c r="G7" s="21" t="s">
        <v>97</v>
      </c>
      <c r="H7" s="69">
        <v>35</v>
      </c>
      <c r="I7" s="69">
        <v>150947.62848000001</v>
      </c>
      <c r="J7" s="49">
        <f t="shared" si="0"/>
        <v>35</v>
      </c>
    </row>
    <row r="8" spans="1:10" x14ac:dyDescent="0.3">
      <c r="A8" s="77">
        <v>44502</v>
      </c>
      <c r="B8" s="13" t="s">
        <v>56</v>
      </c>
      <c r="C8" s="78" t="s">
        <v>83</v>
      </c>
      <c r="D8" s="13" t="s">
        <v>84</v>
      </c>
      <c r="E8" s="21" t="s">
        <v>85</v>
      </c>
      <c r="F8" s="21" t="s">
        <v>98</v>
      </c>
      <c r="G8" s="21" t="s">
        <v>99</v>
      </c>
      <c r="H8" s="69">
        <v>16</v>
      </c>
      <c r="I8" s="69">
        <v>128420.64</v>
      </c>
      <c r="J8" s="49">
        <f t="shared" si="0"/>
        <v>16</v>
      </c>
    </row>
    <row r="9" spans="1:10" x14ac:dyDescent="0.3">
      <c r="A9" s="77">
        <v>44502</v>
      </c>
      <c r="B9" s="13" t="s">
        <v>56</v>
      </c>
      <c r="C9" s="78" t="s">
        <v>83</v>
      </c>
      <c r="D9" s="13" t="s">
        <v>84</v>
      </c>
      <c r="E9" s="21" t="s">
        <v>85</v>
      </c>
      <c r="F9" s="21" t="s">
        <v>100</v>
      </c>
      <c r="G9" s="21" t="s">
        <v>101</v>
      </c>
      <c r="H9" s="69">
        <v>40</v>
      </c>
      <c r="I9" s="69">
        <v>103438.80320000001</v>
      </c>
      <c r="J9" s="49">
        <f t="shared" si="0"/>
        <v>40</v>
      </c>
    </row>
    <row r="10" spans="1:10" x14ac:dyDescent="0.3">
      <c r="A10" s="77">
        <v>44502</v>
      </c>
      <c r="B10" s="13" t="s">
        <v>56</v>
      </c>
      <c r="C10" s="78" t="s">
        <v>83</v>
      </c>
      <c r="D10" s="13" t="s">
        <v>84</v>
      </c>
      <c r="E10" s="21" t="s">
        <v>85</v>
      </c>
      <c r="F10" s="21" t="s">
        <v>102</v>
      </c>
      <c r="G10" s="21" t="s">
        <v>103</v>
      </c>
      <c r="H10" s="69">
        <v>3</v>
      </c>
      <c r="I10" s="69">
        <v>61652.007040000004</v>
      </c>
      <c r="J10" s="49">
        <f t="shared" si="0"/>
        <v>3</v>
      </c>
    </row>
    <row r="11" spans="1:10" x14ac:dyDescent="0.3">
      <c r="A11" s="77">
        <v>44502</v>
      </c>
      <c r="B11" s="13" t="s">
        <v>56</v>
      </c>
      <c r="C11" s="78" t="s">
        <v>83</v>
      </c>
      <c r="D11" s="13" t="s">
        <v>84</v>
      </c>
      <c r="E11" s="21" t="s">
        <v>85</v>
      </c>
      <c r="F11" s="21" t="s">
        <v>104</v>
      </c>
      <c r="G11" s="21" t="s">
        <v>105</v>
      </c>
      <c r="H11" s="69">
        <v>11</v>
      </c>
      <c r="I11" s="69">
        <v>495954.40480000008</v>
      </c>
      <c r="J11" s="49">
        <f t="shared" si="0"/>
        <v>11</v>
      </c>
    </row>
    <row r="12" spans="1:10" x14ac:dyDescent="0.3">
      <c r="A12" s="77">
        <v>44502</v>
      </c>
      <c r="B12" s="13" t="s">
        <v>56</v>
      </c>
      <c r="C12" s="78" t="s">
        <v>83</v>
      </c>
      <c r="D12" s="13" t="s">
        <v>84</v>
      </c>
      <c r="E12" s="21" t="s">
        <v>85</v>
      </c>
      <c r="F12" s="21" t="s">
        <v>106</v>
      </c>
      <c r="G12" s="21" t="s">
        <v>107</v>
      </c>
      <c r="H12" s="69">
        <v>18</v>
      </c>
      <c r="I12" s="69">
        <v>126232.96768000002</v>
      </c>
      <c r="J12" s="49">
        <f t="shared" si="0"/>
        <v>18</v>
      </c>
    </row>
    <row r="13" spans="1:10" x14ac:dyDescent="0.3">
      <c r="A13" s="77">
        <v>44502</v>
      </c>
      <c r="B13" s="13" t="s">
        <v>56</v>
      </c>
      <c r="C13" s="78" t="s">
        <v>83</v>
      </c>
      <c r="D13" s="13" t="s">
        <v>84</v>
      </c>
      <c r="E13" s="21" t="s">
        <v>85</v>
      </c>
      <c r="F13" s="21" t="s">
        <v>108</v>
      </c>
      <c r="G13" s="21" t="s">
        <v>109</v>
      </c>
      <c r="H13" s="69">
        <v>17</v>
      </c>
      <c r="I13" s="69">
        <v>59928.222719999998</v>
      </c>
      <c r="J13" s="49">
        <f t="shared" si="0"/>
        <v>17</v>
      </c>
    </row>
    <row r="14" spans="1:10" x14ac:dyDescent="0.3">
      <c r="A14" s="77">
        <v>44502</v>
      </c>
      <c r="B14" s="13" t="s">
        <v>56</v>
      </c>
      <c r="C14" s="78" t="s">
        <v>83</v>
      </c>
      <c r="D14" s="13" t="s">
        <v>84</v>
      </c>
      <c r="E14" s="21" t="s">
        <v>85</v>
      </c>
      <c r="F14" s="21" t="s">
        <v>110</v>
      </c>
      <c r="G14" s="21" t="s">
        <v>111</v>
      </c>
      <c r="H14" s="69">
        <v>5</v>
      </c>
      <c r="I14" s="69">
        <v>40054.086400000007</v>
      </c>
      <c r="J14" s="49">
        <f t="shared" si="0"/>
        <v>5</v>
      </c>
    </row>
    <row r="15" spans="1:10" x14ac:dyDescent="0.3">
      <c r="A15" s="77">
        <v>44502</v>
      </c>
      <c r="B15" s="13" t="s">
        <v>57</v>
      </c>
      <c r="C15" s="78" t="s">
        <v>83</v>
      </c>
      <c r="D15" s="13" t="s">
        <v>112</v>
      </c>
      <c r="E15" s="21" t="s">
        <v>85</v>
      </c>
      <c r="F15" s="21" t="s">
        <v>86</v>
      </c>
      <c r="G15" s="21" t="s">
        <v>87</v>
      </c>
      <c r="H15" s="69">
        <v>105</v>
      </c>
      <c r="I15" s="69">
        <v>25257.116160000001</v>
      </c>
      <c r="J15" s="49">
        <f t="shared" si="0"/>
        <v>105</v>
      </c>
    </row>
    <row r="16" spans="1:10" x14ac:dyDescent="0.3">
      <c r="A16" s="77">
        <v>44502</v>
      </c>
      <c r="B16" s="13" t="s">
        <v>57</v>
      </c>
      <c r="C16" s="78" t="s">
        <v>83</v>
      </c>
      <c r="D16" s="13" t="s">
        <v>112</v>
      </c>
      <c r="E16" s="21" t="s">
        <v>85</v>
      </c>
      <c r="F16" s="21" t="s">
        <v>88</v>
      </c>
      <c r="G16" s="21" t="s">
        <v>89</v>
      </c>
      <c r="H16" s="69">
        <v>19</v>
      </c>
      <c r="I16" s="69">
        <v>453534.72448000003</v>
      </c>
      <c r="J16" s="49">
        <f t="shared" si="0"/>
        <v>19</v>
      </c>
    </row>
    <row r="17" spans="1:10" x14ac:dyDescent="0.3">
      <c r="A17" s="77">
        <v>44502</v>
      </c>
      <c r="B17" s="13" t="s">
        <v>57</v>
      </c>
      <c r="C17" s="78" t="s">
        <v>83</v>
      </c>
      <c r="D17" s="13" t="s">
        <v>112</v>
      </c>
      <c r="E17" s="21" t="s">
        <v>85</v>
      </c>
      <c r="F17" s="21" t="s">
        <v>90</v>
      </c>
      <c r="G17" s="21" t="s">
        <v>91</v>
      </c>
      <c r="H17" s="69">
        <v>1</v>
      </c>
      <c r="I17" s="69">
        <v>134316.12800000003</v>
      </c>
      <c r="J17" s="49">
        <f t="shared" si="0"/>
        <v>1</v>
      </c>
    </row>
    <row r="18" spans="1:10" x14ac:dyDescent="0.3">
      <c r="A18" s="77">
        <v>44502</v>
      </c>
      <c r="B18" s="13" t="s">
        <v>57</v>
      </c>
      <c r="C18" s="78" t="s">
        <v>83</v>
      </c>
      <c r="D18" s="13" t="s">
        <v>112</v>
      </c>
      <c r="E18" s="21" t="s">
        <v>85</v>
      </c>
      <c r="F18" s="21" t="s">
        <v>92</v>
      </c>
      <c r="G18" s="21" t="s">
        <v>93</v>
      </c>
      <c r="H18" s="69">
        <v>15</v>
      </c>
      <c r="I18" s="69">
        <v>101762.46464000001</v>
      </c>
      <c r="J18" s="49">
        <f t="shared" si="0"/>
        <v>15</v>
      </c>
    </row>
    <row r="19" spans="1:10" x14ac:dyDescent="0.3">
      <c r="A19" s="77">
        <v>44502</v>
      </c>
      <c r="B19" s="13" t="s">
        <v>57</v>
      </c>
      <c r="C19" s="78" t="s">
        <v>83</v>
      </c>
      <c r="D19" s="13" t="s">
        <v>112</v>
      </c>
      <c r="E19" s="21" t="s">
        <v>85</v>
      </c>
      <c r="F19" s="21" t="s">
        <v>94</v>
      </c>
      <c r="G19" s="21" t="s">
        <v>95</v>
      </c>
      <c r="H19" s="69">
        <v>2</v>
      </c>
      <c r="I19" s="69">
        <v>155972.06400000001</v>
      </c>
      <c r="J19" s="49">
        <f t="shared" si="0"/>
        <v>2</v>
      </c>
    </row>
    <row r="20" spans="1:10" x14ac:dyDescent="0.3">
      <c r="A20" s="77">
        <v>44502</v>
      </c>
      <c r="B20" s="13" t="s">
        <v>57</v>
      </c>
      <c r="C20" s="78" t="s">
        <v>83</v>
      </c>
      <c r="D20" s="13" t="s">
        <v>112</v>
      </c>
      <c r="E20" s="21" t="s">
        <v>85</v>
      </c>
      <c r="F20" s="21" t="s">
        <v>96</v>
      </c>
      <c r="G20" s="21" t="s">
        <v>97</v>
      </c>
      <c r="H20" s="69">
        <v>50</v>
      </c>
      <c r="I20" s="69">
        <v>150947.51104000001</v>
      </c>
      <c r="J20" s="49">
        <f t="shared" si="0"/>
        <v>50</v>
      </c>
    </row>
    <row r="21" spans="1:10" x14ac:dyDescent="0.3">
      <c r="A21" s="77">
        <v>44502</v>
      </c>
      <c r="B21" s="13" t="s">
        <v>57</v>
      </c>
      <c r="C21" s="78" t="s">
        <v>83</v>
      </c>
      <c r="D21" s="13" t="s">
        <v>112</v>
      </c>
      <c r="E21" s="21" t="s">
        <v>85</v>
      </c>
      <c r="F21" s="21" t="s">
        <v>98</v>
      </c>
      <c r="G21" s="21" t="s">
        <v>99</v>
      </c>
      <c r="H21" s="69">
        <v>24</v>
      </c>
      <c r="I21" s="69">
        <v>128421.10976000001</v>
      </c>
      <c r="J21" s="49">
        <f t="shared" si="0"/>
        <v>24</v>
      </c>
    </row>
    <row r="22" spans="1:10" x14ac:dyDescent="0.3">
      <c r="A22" s="77">
        <v>44502</v>
      </c>
      <c r="B22" s="13" t="s">
        <v>57</v>
      </c>
      <c r="C22" s="78" t="s">
        <v>83</v>
      </c>
      <c r="D22" s="13" t="s">
        <v>112</v>
      </c>
      <c r="E22" s="21" t="s">
        <v>85</v>
      </c>
      <c r="F22" s="21" t="s">
        <v>100</v>
      </c>
      <c r="G22" s="21" t="s">
        <v>101</v>
      </c>
      <c r="H22" s="69">
        <v>58</v>
      </c>
      <c r="I22" s="69">
        <v>103438.68576000001</v>
      </c>
      <c r="J22" s="49">
        <f t="shared" si="0"/>
        <v>58</v>
      </c>
    </row>
    <row r="23" spans="1:10" x14ac:dyDescent="0.3">
      <c r="A23" s="77">
        <v>44502</v>
      </c>
      <c r="B23" s="13" t="s">
        <v>57</v>
      </c>
      <c r="C23" s="78" t="s">
        <v>83</v>
      </c>
      <c r="D23" s="13" t="s">
        <v>112</v>
      </c>
      <c r="E23" s="21" t="s">
        <v>85</v>
      </c>
      <c r="F23" s="21" t="s">
        <v>102</v>
      </c>
      <c r="G23" s="21" t="s">
        <v>103</v>
      </c>
      <c r="H23" s="69">
        <v>4</v>
      </c>
      <c r="I23" s="69">
        <v>61653.064000000006</v>
      </c>
      <c r="J23" s="49">
        <f t="shared" si="0"/>
        <v>4</v>
      </c>
    </row>
    <row r="24" spans="1:10" x14ac:dyDescent="0.3">
      <c r="A24" s="77">
        <v>44502</v>
      </c>
      <c r="B24" s="13" t="s">
        <v>57</v>
      </c>
      <c r="C24" s="78" t="s">
        <v>83</v>
      </c>
      <c r="D24" s="13" t="s">
        <v>112</v>
      </c>
      <c r="E24" s="21" t="s">
        <v>85</v>
      </c>
      <c r="F24" s="21" t="s">
        <v>104</v>
      </c>
      <c r="G24" s="21" t="s">
        <v>105</v>
      </c>
      <c r="H24" s="69">
        <v>16</v>
      </c>
      <c r="I24" s="69">
        <v>495954.16992000007</v>
      </c>
      <c r="J24" s="49">
        <f t="shared" si="0"/>
        <v>16</v>
      </c>
    </row>
    <row r="25" spans="1:10" x14ac:dyDescent="0.3">
      <c r="A25" s="77">
        <v>44502</v>
      </c>
      <c r="B25" s="13" t="s">
        <v>57</v>
      </c>
      <c r="C25" s="78" t="s">
        <v>83</v>
      </c>
      <c r="D25" s="13" t="s">
        <v>112</v>
      </c>
      <c r="E25" s="21" t="s">
        <v>85</v>
      </c>
      <c r="F25" s="21" t="s">
        <v>106</v>
      </c>
      <c r="G25" s="21" t="s">
        <v>107</v>
      </c>
      <c r="H25" s="69">
        <v>26</v>
      </c>
      <c r="I25" s="69">
        <v>126233.08512000002</v>
      </c>
      <c r="J25" s="49">
        <f t="shared" si="0"/>
        <v>26</v>
      </c>
    </row>
    <row r="26" spans="1:10" x14ac:dyDescent="0.3">
      <c r="A26" s="77">
        <v>44502</v>
      </c>
      <c r="B26" s="13" t="s">
        <v>57</v>
      </c>
      <c r="C26" s="78" t="s">
        <v>83</v>
      </c>
      <c r="D26" s="13" t="s">
        <v>112</v>
      </c>
      <c r="E26" s="21" t="s">
        <v>85</v>
      </c>
      <c r="F26" s="21" t="s">
        <v>108</v>
      </c>
      <c r="G26" s="21" t="s">
        <v>109</v>
      </c>
      <c r="H26" s="69">
        <v>24</v>
      </c>
      <c r="I26" s="69">
        <v>59928.575040000003</v>
      </c>
      <c r="J26" s="49">
        <f t="shared" si="0"/>
        <v>24</v>
      </c>
    </row>
    <row r="27" spans="1:10" x14ac:dyDescent="0.3">
      <c r="A27" s="77">
        <v>44502</v>
      </c>
      <c r="B27" s="13" t="s">
        <v>57</v>
      </c>
      <c r="C27" s="78" t="s">
        <v>83</v>
      </c>
      <c r="D27" s="13" t="s">
        <v>112</v>
      </c>
      <c r="E27" s="21" t="s">
        <v>85</v>
      </c>
      <c r="F27" s="21" t="s">
        <v>110</v>
      </c>
      <c r="G27" s="21" t="s">
        <v>111</v>
      </c>
      <c r="H27" s="69">
        <v>8</v>
      </c>
      <c r="I27" s="69">
        <v>40052.911999999997</v>
      </c>
      <c r="J27" s="49">
        <f t="shared" si="0"/>
        <v>8</v>
      </c>
    </row>
    <row r="28" spans="1:10" x14ac:dyDescent="0.3">
      <c r="A28" s="77">
        <v>44502</v>
      </c>
      <c r="B28" s="13" t="s">
        <v>58</v>
      </c>
      <c r="C28" s="78" t="s">
        <v>83</v>
      </c>
      <c r="D28" s="13" t="s">
        <v>113</v>
      </c>
      <c r="E28" s="21" t="s">
        <v>85</v>
      </c>
      <c r="F28" s="21" t="s">
        <v>86</v>
      </c>
      <c r="G28" s="21" t="s">
        <v>87</v>
      </c>
      <c r="H28" s="69">
        <v>137</v>
      </c>
      <c r="I28" s="69">
        <v>25257.116160000001</v>
      </c>
      <c r="J28" s="49">
        <f t="shared" si="0"/>
        <v>137</v>
      </c>
    </row>
    <row r="29" spans="1:10" x14ac:dyDescent="0.3">
      <c r="A29" s="77">
        <v>44502</v>
      </c>
      <c r="B29" s="13" t="s">
        <v>58</v>
      </c>
      <c r="C29" s="78" t="s">
        <v>83</v>
      </c>
      <c r="D29" s="13" t="s">
        <v>113</v>
      </c>
      <c r="E29" s="21" t="s">
        <v>85</v>
      </c>
      <c r="F29" s="21" t="s">
        <v>88</v>
      </c>
      <c r="G29" s="21" t="s">
        <v>89</v>
      </c>
      <c r="H29" s="69">
        <v>25</v>
      </c>
      <c r="I29" s="69">
        <v>453534.48960000009</v>
      </c>
      <c r="J29" s="49">
        <f t="shared" si="0"/>
        <v>25</v>
      </c>
    </row>
    <row r="30" spans="1:10" x14ac:dyDescent="0.3">
      <c r="A30" s="77">
        <v>44502</v>
      </c>
      <c r="B30" s="13" t="s">
        <v>58</v>
      </c>
      <c r="C30" s="78" t="s">
        <v>83</v>
      </c>
      <c r="D30" s="13" t="s">
        <v>113</v>
      </c>
      <c r="E30" s="21" t="s">
        <v>85</v>
      </c>
      <c r="F30" s="21" t="s">
        <v>90</v>
      </c>
      <c r="G30" s="21" t="s">
        <v>91</v>
      </c>
      <c r="H30" s="69">
        <v>2</v>
      </c>
      <c r="I30" s="69">
        <v>134316.12800000003</v>
      </c>
      <c r="J30" s="49">
        <f t="shared" si="0"/>
        <v>2</v>
      </c>
    </row>
    <row r="31" spans="1:10" x14ac:dyDescent="0.3">
      <c r="A31" s="77">
        <v>44502</v>
      </c>
      <c r="B31" s="13" t="s">
        <v>58</v>
      </c>
      <c r="C31" s="78" t="s">
        <v>83</v>
      </c>
      <c r="D31" s="13" t="s">
        <v>113</v>
      </c>
      <c r="E31" s="21" t="s">
        <v>85</v>
      </c>
      <c r="F31" s="21" t="s">
        <v>92</v>
      </c>
      <c r="G31" s="21" t="s">
        <v>93</v>
      </c>
      <c r="H31" s="69">
        <v>19</v>
      </c>
      <c r="I31" s="69">
        <v>101762.3472</v>
      </c>
      <c r="J31" s="49">
        <f t="shared" si="0"/>
        <v>19</v>
      </c>
    </row>
    <row r="32" spans="1:10" x14ac:dyDescent="0.3">
      <c r="A32" s="77">
        <v>44502</v>
      </c>
      <c r="B32" s="13" t="s">
        <v>58</v>
      </c>
      <c r="C32" s="78" t="s">
        <v>83</v>
      </c>
      <c r="D32" s="13" t="s">
        <v>113</v>
      </c>
      <c r="E32" s="21" t="s">
        <v>85</v>
      </c>
      <c r="F32" s="21" t="s">
        <v>94</v>
      </c>
      <c r="G32" s="21" t="s">
        <v>95</v>
      </c>
      <c r="H32" s="69">
        <v>3</v>
      </c>
      <c r="I32" s="69">
        <v>155968.07104000001</v>
      </c>
      <c r="J32" s="49">
        <f t="shared" si="0"/>
        <v>3</v>
      </c>
    </row>
    <row r="33" spans="1:10" x14ac:dyDescent="0.3">
      <c r="A33" s="77">
        <v>44502</v>
      </c>
      <c r="B33" s="13" t="s">
        <v>58</v>
      </c>
      <c r="C33" s="78" t="s">
        <v>83</v>
      </c>
      <c r="D33" s="13" t="s">
        <v>113</v>
      </c>
      <c r="E33" s="21" t="s">
        <v>85</v>
      </c>
      <c r="F33" s="21" t="s">
        <v>96</v>
      </c>
      <c r="G33" s="21" t="s">
        <v>97</v>
      </c>
      <c r="H33" s="69">
        <v>66</v>
      </c>
      <c r="I33" s="69">
        <v>150947.51104000001</v>
      </c>
      <c r="J33" s="49">
        <f t="shared" si="0"/>
        <v>66</v>
      </c>
    </row>
    <row r="34" spans="1:10" x14ac:dyDescent="0.3">
      <c r="A34" s="77">
        <v>44502</v>
      </c>
      <c r="B34" s="13" t="s">
        <v>58</v>
      </c>
      <c r="C34" s="78" t="s">
        <v>83</v>
      </c>
      <c r="D34" s="13" t="s">
        <v>113</v>
      </c>
      <c r="E34" s="21" t="s">
        <v>85</v>
      </c>
      <c r="F34" s="21" t="s">
        <v>98</v>
      </c>
      <c r="G34" s="21" t="s">
        <v>99</v>
      </c>
      <c r="H34" s="69">
        <v>31</v>
      </c>
      <c r="I34" s="69">
        <v>128420.99232000002</v>
      </c>
      <c r="J34" s="49">
        <f t="shared" si="0"/>
        <v>31</v>
      </c>
    </row>
    <row r="35" spans="1:10" x14ac:dyDescent="0.3">
      <c r="A35" s="77">
        <v>44502</v>
      </c>
      <c r="B35" s="13" t="s">
        <v>58</v>
      </c>
      <c r="C35" s="78" t="s">
        <v>83</v>
      </c>
      <c r="D35" s="13" t="s">
        <v>113</v>
      </c>
      <c r="E35" s="21" t="s">
        <v>85</v>
      </c>
      <c r="F35" s="21" t="s">
        <v>100</v>
      </c>
      <c r="G35" s="21" t="s">
        <v>101</v>
      </c>
      <c r="H35" s="69">
        <v>75</v>
      </c>
      <c r="I35" s="69">
        <v>103438.80320000001</v>
      </c>
      <c r="J35" s="49">
        <f t="shared" si="0"/>
        <v>75</v>
      </c>
    </row>
    <row r="36" spans="1:10" x14ac:dyDescent="0.3">
      <c r="A36" s="77">
        <v>44502</v>
      </c>
      <c r="B36" s="13" t="s">
        <v>58</v>
      </c>
      <c r="C36" s="78" t="s">
        <v>83</v>
      </c>
      <c r="D36" s="13" t="s">
        <v>113</v>
      </c>
      <c r="E36" s="21" t="s">
        <v>85</v>
      </c>
      <c r="F36" s="21" t="s">
        <v>102</v>
      </c>
      <c r="G36" s="21" t="s">
        <v>103</v>
      </c>
      <c r="H36" s="69">
        <v>5</v>
      </c>
      <c r="I36" s="69">
        <v>61653.6512</v>
      </c>
      <c r="J36" s="49">
        <f t="shared" si="0"/>
        <v>5</v>
      </c>
    </row>
    <row r="37" spans="1:10" x14ac:dyDescent="0.3">
      <c r="A37" s="77">
        <v>44502</v>
      </c>
      <c r="B37" s="13" t="s">
        <v>58</v>
      </c>
      <c r="C37" s="78" t="s">
        <v>83</v>
      </c>
      <c r="D37" s="13" t="s">
        <v>113</v>
      </c>
      <c r="E37" s="21" t="s">
        <v>85</v>
      </c>
      <c r="F37" s="21" t="s">
        <v>104</v>
      </c>
      <c r="G37" s="21" t="s">
        <v>105</v>
      </c>
      <c r="H37" s="69">
        <v>21</v>
      </c>
      <c r="I37" s="69">
        <v>495954.05248000001</v>
      </c>
      <c r="J37" s="49">
        <f t="shared" si="0"/>
        <v>21</v>
      </c>
    </row>
    <row r="38" spans="1:10" x14ac:dyDescent="0.3">
      <c r="A38" s="77">
        <v>44502</v>
      </c>
      <c r="B38" s="13" t="s">
        <v>58</v>
      </c>
      <c r="C38" s="78" t="s">
        <v>83</v>
      </c>
      <c r="D38" s="13" t="s">
        <v>113</v>
      </c>
      <c r="E38" s="21" t="s">
        <v>85</v>
      </c>
      <c r="F38" s="21" t="s">
        <v>106</v>
      </c>
      <c r="G38" s="21" t="s">
        <v>107</v>
      </c>
      <c r="H38" s="69">
        <v>34</v>
      </c>
      <c r="I38" s="69">
        <v>126232.7328</v>
      </c>
      <c r="J38" s="49">
        <f t="shared" si="0"/>
        <v>34</v>
      </c>
    </row>
    <row r="39" spans="1:10" x14ac:dyDescent="0.3">
      <c r="A39" s="77">
        <v>44502</v>
      </c>
      <c r="B39" s="13" t="s">
        <v>58</v>
      </c>
      <c r="C39" s="78" t="s">
        <v>83</v>
      </c>
      <c r="D39" s="13" t="s">
        <v>113</v>
      </c>
      <c r="E39" s="21" t="s">
        <v>85</v>
      </c>
      <c r="F39" s="21" t="s">
        <v>108</v>
      </c>
      <c r="G39" s="21" t="s">
        <v>109</v>
      </c>
      <c r="H39" s="69">
        <v>31</v>
      </c>
      <c r="I39" s="69">
        <v>59928.457600000009</v>
      </c>
      <c r="J39" s="49">
        <f t="shared" si="0"/>
        <v>31</v>
      </c>
    </row>
    <row r="40" spans="1:10" x14ac:dyDescent="0.3">
      <c r="A40" s="77">
        <v>44502</v>
      </c>
      <c r="B40" s="13" t="s">
        <v>58</v>
      </c>
      <c r="C40" s="78" t="s">
        <v>83</v>
      </c>
      <c r="D40" s="13" t="s">
        <v>113</v>
      </c>
      <c r="E40" s="21" t="s">
        <v>85</v>
      </c>
      <c r="F40" s="21" t="s">
        <v>110</v>
      </c>
      <c r="G40" s="21" t="s">
        <v>111</v>
      </c>
      <c r="H40" s="69">
        <v>10</v>
      </c>
      <c r="I40" s="69">
        <v>40054.086400000007</v>
      </c>
      <c r="J40" s="49">
        <f t="shared" si="0"/>
        <v>10</v>
      </c>
    </row>
    <row r="41" spans="1:10" x14ac:dyDescent="0.3">
      <c r="A41" s="77">
        <v>44502</v>
      </c>
      <c r="B41" s="13" t="s">
        <v>32</v>
      </c>
      <c r="C41" s="13" t="s">
        <v>48</v>
      </c>
      <c r="D41" s="13" t="s">
        <v>114</v>
      </c>
      <c r="E41" s="21" t="s">
        <v>85</v>
      </c>
      <c r="F41" s="21" t="s">
        <v>86</v>
      </c>
      <c r="G41" s="21" t="s">
        <v>87</v>
      </c>
      <c r="H41" s="69">
        <v>46</v>
      </c>
      <c r="I41" s="69">
        <v>25257.2336</v>
      </c>
      <c r="J41" s="49">
        <f t="shared" si="0"/>
        <v>46</v>
      </c>
    </row>
    <row r="42" spans="1:10" x14ac:dyDescent="0.3">
      <c r="A42" s="77">
        <v>44502</v>
      </c>
      <c r="B42" s="13" t="s">
        <v>32</v>
      </c>
      <c r="C42" s="13" t="s">
        <v>48</v>
      </c>
      <c r="D42" s="13" t="s">
        <v>114</v>
      </c>
      <c r="E42" s="21" t="s">
        <v>85</v>
      </c>
      <c r="F42" s="21" t="s">
        <v>88</v>
      </c>
      <c r="G42" s="21" t="s">
        <v>89</v>
      </c>
      <c r="H42" s="69">
        <v>13</v>
      </c>
      <c r="I42" s="69">
        <v>453534.25472000008</v>
      </c>
      <c r="J42" s="49">
        <f t="shared" si="0"/>
        <v>13</v>
      </c>
    </row>
    <row r="43" spans="1:10" x14ac:dyDescent="0.3">
      <c r="A43" s="77">
        <v>44502</v>
      </c>
      <c r="B43" s="13" t="s">
        <v>32</v>
      </c>
      <c r="C43" s="13" t="s">
        <v>48</v>
      </c>
      <c r="D43" s="13" t="s">
        <v>114</v>
      </c>
      <c r="E43" s="21" t="s">
        <v>85</v>
      </c>
      <c r="F43" s="21" t="s">
        <v>90</v>
      </c>
      <c r="G43" s="21" t="s">
        <v>91</v>
      </c>
      <c r="H43" s="69">
        <v>4</v>
      </c>
      <c r="I43" s="69">
        <v>134319.06400000001</v>
      </c>
      <c r="J43" s="49">
        <f t="shared" si="0"/>
        <v>4</v>
      </c>
    </row>
    <row r="44" spans="1:10" x14ac:dyDescent="0.3">
      <c r="A44" s="77">
        <v>44502</v>
      </c>
      <c r="B44" s="13" t="s">
        <v>32</v>
      </c>
      <c r="C44" s="13" t="s">
        <v>48</v>
      </c>
      <c r="D44" s="13" t="s">
        <v>114</v>
      </c>
      <c r="E44" s="21" t="s">
        <v>85</v>
      </c>
      <c r="F44" s="21" t="s">
        <v>92</v>
      </c>
      <c r="G44" s="21" t="s">
        <v>93</v>
      </c>
      <c r="H44" s="69">
        <v>18</v>
      </c>
      <c r="I44" s="69">
        <v>101762.3472</v>
      </c>
      <c r="J44" s="49">
        <f t="shared" si="0"/>
        <v>18</v>
      </c>
    </row>
    <row r="45" spans="1:10" x14ac:dyDescent="0.3">
      <c r="A45" s="77">
        <v>44502</v>
      </c>
      <c r="B45" s="13" t="s">
        <v>32</v>
      </c>
      <c r="C45" s="13" t="s">
        <v>48</v>
      </c>
      <c r="D45" s="13" t="s">
        <v>114</v>
      </c>
      <c r="E45" s="21" t="s">
        <v>85</v>
      </c>
      <c r="F45" s="21" t="s">
        <v>94</v>
      </c>
      <c r="G45" s="21" t="s">
        <v>95</v>
      </c>
      <c r="H45" s="69">
        <v>10</v>
      </c>
      <c r="I45" s="69">
        <v>155969.71520000001</v>
      </c>
      <c r="J45" s="49">
        <f t="shared" si="0"/>
        <v>10</v>
      </c>
    </row>
    <row r="46" spans="1:10" x14ac:dyDescent="0.3">
      <c r="A46" s="77">
        <v>44502</v>
      </c>
      <c r="B46" s="13" t="s">
        <v>32</v>
      </c>
      <c r="C46" s="13" t="s">
        <v>48</v>
      </c>
      <c r="D46" s="13" t="s">
        <v>114</v>
      </c>
      <c r="E46" s="21" t="s">
        <v>85</v>
      </c>
      <c r="F46" s="21" t="s">
        <v>115</v>
      </c>
      <c r="G46" s="21" t="s">
        <v>116</v>
      </c>
      <c r="H46" s="69">
        <v>1</v>
      </c>
      <c r="I46" s="69">
        <v>128291.45600000001</v>
      </c>
      <c r="J46" s="49">
        <f t="shared" si="0"/>
        <v>1</v>
      </c>
    </row>
    <row r="47" spans="1:10" x14ac:dyDescent="0.3">
      <c r="A47" s="77">
        <v>44502</v>
      </c>
      <c r="B47" s="13" t="s">
        <v>32</v>
      </c>
      <c r="C47" s="13" t="s">
        <v>48</v>
      </c>
      <c r="D47" s="13" t="s">
        <v>114</v>
      </c>
      <c r="E47" s="21" t="s">
        <v>85</v>
      </c>
      <c r="F47" s="21" t="s">
        <v>96</v>
      </c>
      <c r="G47" s="21" t="s">
        <v>97</v>
      </c>
      <c r="H47" s="69">
        <v>42</v>
      </c>
      <c r="I47" s="69">
        <v>150947.51104000001</v>
      </c>
      <c r="J47" s="49">
        <f t="shared" si="0"/>
        <v>42</v>
      </c>
    </row>
    <row r="48" spans="1:10" x14ac:dyDescent="0.3">
      <c r="A48" s="77">
        <v>44502</v>
      </c>
      <c r="B48" s="13" t="s">
        <v>32</v>
      </c>
      <c r="C48" s="13" t="s">
        <v>48</v>
      </c>
      <c r="D48" s="13" t="s">
        <v>114</v>
      </c>
      <c r="E48" s="21" t="s">
        <v>85</v>
      </c>
      <c r="F48" s="21" t="s">
        <v>98</v>
      </c>
      <c r="G48" s="21" t="s">
        <v>99</v>
      </c>
      <c r="H48" s="69">
        <v>5</v>
      </c>
      <c r="I48" s="69">
        <v>128420.64</v>
      </c>
      <c r="J48" s="49">
        <f t="shared" si="0"/>
        <v>5</v>
      </c>
    </row>
    <row r="49" spans="1:10" x14ac:dyDescent="0.3">
      <c r="A49" s="77">
        <v>44502</v>
      </c>
      <c r="B49" s="13" t="s">
        <v>32</v>
      </c>
      <c r="C49" s="13" t="s">
        <v>48</v>
      </c>
      <c r="D49" s="13" t="s">
        <v>114</v>
      </c>
      <c r="E49" s="21" t="s">
        <v>85</v>
      </c>
      <c r="F49" s="21" t="s">
        <v>100</v>
      </c>
      <c r="G49" s="21" t="s">
        <v>101</v>
      </c>
      <c r="H49" s="69">
        <v>43</v>
      </c>
      <c r="I49" s="69">
        <v>103438.68576000001</v>
      </c>
      <c r="J49" s="49">
        <f t="shared" si="0"/>
        <v>43</v>
      </c>
    </row>
    <row r="50" spans="1:10" x14ac:dyDescent="0.3">
      <c r="A50" s="77">
        <v>44502</v>
      </c>
      <c r="B50" s="13" t="s">
        <v>32</v>
      </c>
      <c r="C50" s="13" t="s">
        <v>48</v>
      </c>
      <c r="D50" s="13" t="s">
        <v>114</v>
      </c>
      <c r="E50" s="21" t="s">
        <v>85</v>
      </c>
      <c r="F50" s="21" t="s">
        <v>104</v>
      </c>
      <c r="G50" s="21" t="s">
        <v>105</v>
      </c>
      <c r="H50" s="69">
        <v>9</v>
      </c>
      <c r="I50" s="69">
        <v>495954.28736000002</v>
      </c>
      <c r="J50" s="49">
        <f t="shared" si="0"/>
        <v>9</v>
      </c>
    </row>
    <row r="51" spans="1:10" x14ac:dyDescent="0.3">
      <c r="A51" s="77">
        <v>44502</v>
      </c>
      <c r="B51" s="13" t="s">
        <v>32</v>
      </c>
      <c r="C51" s="13" t="s">
        <v>48</v>
      </c>
      <c r="D51" s="13" t="s">
        <v>114</v>
      </c>
      <c r="E51" s="21" t="s">
        <v>85</v>
      </c>
      <c r="F51" s="21" t="s">
        <v>106</v>
      </c>
      <c r="G51" s="21" t="s">
        <v>107</v>
      </c>
      <c r="H51" s="69">
        <v>1</v>
      </c>
      <c r="I51" s="69">
        <v>126236.25600000001</v>
      </c>
      <c r="J51" s="49">
        <f t="shared" si="0"/>
        <v>1</v>
      </c>
    </row>
    <row r="52" spans="1:10" x14ac:dyDescent="0.3">
      <c r="A52" s="77">
        <v>44502</v>
      </c>
      <c r="B52" s="13" t="s">
        <v>32</v>
      </c>
      <c r="C52" s="13" t="s">
        <v>48</v>
      </c>
      <c r="D52" s="13" t="s">
        <v>114</v>
      </c>
      <c r="E52" s="21" t="s">
        <v>85</v>
      </c>
      <c r="F52" s="21" t="s">
        <v>108</v>
      </c>
      <c r="G52" s="21" t="s">
        <v>109</v>
      </c>
      <c r="H52" s="69">
        <v>14</v>
      </c>
      <c r="I52" s="69">
        <v>59928.692480000005</v>
      </c>
      <c r="J52" s="49">
        <f t="shared" si="0"/>
        <v>14</v>
      </c>
    </row>
    <row r="53" spans="1:10" x14ac:dyDescent="0.3">
      <c r="A53" s="77">
        <v>44502</v>
      </c>
      <c r="B53" s="13" t="s">
        <v>32</v>
      </c>
      <c r="C53" s="13" t="s">
        <v>48</v>
      </c>
      <c r="D53" s="13" t="s">
        <v>114</v>
      </c>
      <c r="E53" s="21" t="s">
        <v>85</v>
      </c>
      <c r="F53" s="21" t="s">
        <v>110</v>
      </c>
      <c r="G53" s="21" t="s">
        <v>111</v>
      </c>
      <c r="H53" s="69">
        <v>8</v>
      </c>
      <c r="I53" s="69">
        <v>40052.911999999997</v>
      </c>
      <c r="J53" s="49">
        <f t="shared" si="0"/>
        <v>8</v>
      </c>
    </row>
    <row r="54" spans="1:10" x14ac:dyDescent="0.3">
      <c r="A54" s="77">
        <v>44502</v>
      </c>
      <c r="B54" s="13" t="s">
        <v>60</v>
      </c>
      <c r="C54" s="13" t="s">
        <v>48</v>
      </c>
      <c r="D54" s="13" t="s">
        <v>117</v>
      </c>
      <c r="E54" s="21" t="s">
        <v>85</v>
      </c>
      <c r="F54" s="21" t="s">
        <v>86</v>
      </c>
      <c r="G54" s="21" t="s">
        <v>87</v>
      </c>
      <c r="H54" s="69">
        <v>66</v>
      </c>
      <c r="I54" s="69">
        <v>25257.2336</v>
      </c>
      <c r="J54" s="49">
        <f t="shared" si="0"/>
        <v>66</v>
      </c>
    </row>
    <row r="55" spans="1:10" x14ac:dyDescent="0.3">
      <c r="A55" s="77">
        <v>44502</v>
      </c>
      <c r="B55" s="13" t="s">
        <v>60</v>
      </c>
      <c r="C55" s="13" t="s">
        <v>48</v>
      </c>
      <c r="D55" s="13" t="s">
        <v>117</v>
      </c>
      <c r="E55" s="21" t="s">
        <v>85</v>
      </c>
      <c r="F55" s="21" t="s">
        <v>88</v>
      </c>
      <c r="G55" s="21" t="s">
        <v>89</v>
      </c>
      <c r="H55" s="69">
        <v>19</v>
      </c>
      <c r="I55" s="69">
        <v>453534.72448000003</v>
      </c>
      <c r="J55" s="49">
        <f t="shared" si="0"/>
        <v>19</v>
      </c>
    </row>
    <row r="56" spans="1:10" x14ac:dyDescent="0.3">
      <c r="A56" s="77">
        <v>44502</v>
      </c>
      <c r="B56" s="13" t="s">
        <v>60</v>
      </c>
      <c r="C56" s="13" t="s">
        <v>48</v>
      </c>
      <c r="D56" s="13" t="s">
        <v>117</v>
      </c>
      <c r="E56" s="21" t="s">
        <v>85</v>
      </c>
      <c r="F56" s="21" t="s">
        <v>90</v>
      </c>
      <c r="G56" s="21" t="s">
        <v>91</v>
      </c>
      <c r="H56" s="69">
        <v>5</v>
      </c>
      <c r="I56" s="69">
        <v>134318.4768</v>
      </c>
      <c r="J56" s="49">
        <f t="shared" si="0"/>
        <v>5</v>
      </c>
    </row>
    <row r="57" spans="1:10" x14ac:dyDescent="0.3">
      <c r="A57" s="77">
        <v>44502</v>
      </c>
      <c r="B57" s="13" t="s">
        <v>60</v>
      </c>
      <c r="C57" s="13" t="s">
        <v>48</v>
      </c>
      <c r="D57" s="13" t="s">
        <v>117</v>
      </c>
      <c r="E57" s="21" t="s">
        <v>85</v>
      </c>
      <c r="F57" s="21" t="s">
        <v>92</v>
      </c>
      <c r="G57" s="21" t="s">
        <v>93</v>
      </c>
      <c r="H57" s="69">
        <v>26</v>
      </c>
      <c r="I57" s="69">
        <v>101762.58208000001</v>
      </c>
      <c r="J57" s="49">
        <f t="shared" si="0"/>
        <v>26</v>
      </c>
    </row>
    <row r="58" spans="1:10" x14ac:dyDescent="0.3">
      <c r="A58" s="77">
        <v>44502</v>
      </c>
      <c r="B58" s="13" t="s">
        <v>60</v>
      </c>
      <c r="C58" s="13" t="s">
        <v>48</v>
      </c>
      <c r="D58" s="13" t="s">
        <v>117</v>
      </c>
      <c r="E58" s="21" t="s">
        <v>85</v>
      </c>
      <c r="F58" s="21" t="s">
        <v>94</v>
      </c>
      <c r="G58" s="21" t="s">
        <v>95</v>
      </c>
      <c r="H58" s="69">
        <v>15</v>
      </c>
      <c r="I58" s="69">
        <v>155969.71520000001</v>
      </c>
      <c r="J58" s="49">
        <f t="shared" si="0"/>
        <v>15</v>
      </c>
    </row>
    <row r="59" spans="1:10" x14ac:dyDescent="0.3">
      <c r="A59" s="77">
        <v>44502</v>
      </c>
      <c r="B59" s="13" t="s">
        <v>60</v>
      </c>
      <c r="C59" s="13" t="s">
        <v>48</v>
      </c>
      <c r="D59" s="13" t="s">
        <v>117</v>
      </c>
      <c r="E59" s="21" t="s">
        <v>85</v>
      </c>
      <c r="F59" s="21" t="s">
        <v>115</v>
      </c>
      <c r="G59" s="21" t="s">
        <v>116</v>
      </c>
      <c r="H59" s="69">
        <v>2</v>
      </c>
      <c r="I59" s="69">
        <v>128285.584</v>
      </c>
      <c r="J59" s="49">
        <f t="shared" si="0"/>
        <v>2</v>
      </c>
    </row>
    <row r="60" spans="1:10" x14ac:dyDescent="0.3">
      <c r="A60" s="77">
        <v>44502</v>
      </c>
      <c r="B60" s="13" t="s">
        <v>60</v>
      </c>
      <c r="C60" s="13" t="s">
        <v>48</v>
      </c>
      <c r="D60" s="13" t="s">
        <v>117</v>
      </c>
      <c r="E60" s="21" t="s">
        <v>85</v>
      </c>
      <c r="F60" s="21" t="s">
        <v>96</v>
      </c>
      <c r="G60" s="21" t="s">
        <v>97</v>
      </c>
      <c r="H60" s="69">
        <v>61</v>
      </c>
      <c r="I60" s="69">
        <v>150947.51104000001</v>
      </c>
      <c r="J60" s="49">
        <f t="shared" si="0"/>
        <v>61</v>
      </c>
    </row>
    <row r="61" spans="1:10" x14ac:dyDescent="0.3">
      <c r="A61" s="77">
        <v>44502</v>
      </c>
      <c r="B61" s="13" t="s">
        <v>60</v>
      </c>
      <c r="C61" s="13" t="s">
        <v>48</v>
      </c>
      <c r="D61" s="13" t="s">
        <v>117</v>
      </c>
      <c r="E61" s="21" t="s">
        <v>85</v>
      </c>
      <c r="F61" s="21" t="s">
        <v>98</v>
      </c>
      <c r="G61" s="21" t="s">
        <v>99</v>
      </c>
      <c r="H61" s="69">
        <v>7</v>
      </c>
      <c r="I61" s="69">
        <v>128420.64</v>
      </c>
      <c r="J61" s="49">
        <f t="shared" si="0"/>
        <v>7</v>
      </c>
    </row>
    <row r="62" spans="1:10" x14ac:dyDescent="0.3">
      <c r="A62" s="77">
        <v>44502</v>
      </c>
      <c r="B62" s="13" t="s">
        <v>60</v>
      </c>
      <c r="C62" s="13" t="s">
        <v>48</v>
      </c>
      <c r="D62" s="13" t="s">
        <v>117</v>
      </c>
      <c r="E62" s="21" t="s">
        <v>85</v>
      </c>
      <c r="F62" s="21" t="s">
        <v>100</v>
      </c>
      <c r="G62" s="21" t="s">
        <v>101</v>
      </c>
      <c r="H62" s="69">
        <v>62</v>
      </c>
      <c r="I62" s="69">
        <v>103438.80320000001</v>
      </c>
      <c r="J62" s="49">
        <f t="shared" si="0"/>
        <v>62</v>
      </c>
    </row>
    <row r="63" spans="1:10" x14ac:dyDescent="0.3">
      <c r="A63" s="77">
        <v>44502</v>
      </c>
      <c r="B63" s="13" t="s">
        <v>60</v>
      </c>
      <c r="C63" s="13" t="s">
        <v>48</v>
      </c>
      <c r="D63" s="13" t="s">
        <v>117</v>
      </c>
      <c r="E63" s="21" t="s">
        <v>85</v>
      </c>
      <c r="F63" s="21" t="s">
        <v>102</v>
      </c>
      <c r="G63" s="21" t="s">
        <v>103</v>
      </c>
      <c r="H63" s="69">
        <v>1</v>
      </c>
      <c r="I63" s="69">
        <v>61656.000000000007</v>
      </c>
      <c r="J63" s="49">
        <f t="shared" si="0"/>
        <v>1</v>
      </c>
    </row>
    <row r="64" spans="1:10" x14ac:dyDescent="0.3">
      <c r="A64" s="77">
        <v>44502</v>
      </c>
      <c r="B64" s="13" t="s">
        <v>60</v>
      </c>
      <c r="C64" s="13" t="s">
        <v>48</v>
      </c>
      <c r="D64" s="13" t="s">
        <v>117</v>
      </c>
      <c r="E64" s="21" t="s">
        <v>85</v>
      </c>
      <c r="F64" s="21" t="s">
        <v>104</v>
      </c>
      <c r="G64" s="21" t="s">
        <v>105</v>
      </c>
      <c r="H64" s="69">
        <v>14</v>
      </c>
      <c r="I64" s="69">
        <v>495954.05248000001</v>
      </c>
      <c r="J64" s="49">
        <f t="shared" si="0"/>
        <v>14</v>
      </c>
    </row>
    <row r="65" spans="1:10" x14ac:dyDescent="0.3">
      <c r="A65" s="77">
        <v>44502</v>
      </c>
      <c r="B65" s="13" t="s">
        <v>60</v>
      </c>
      <c r="C65" s="13" t="s">
        <v>48</v>
      </c>
      <c r="D65" s="13" t="s">
        <v>117</v>
      </c>
      <c r="E65" s="21" t="s">
        <v>85</v>
      </c>
      <c r="F65" s="21" t="s">
        <v>106</v>
      </c>
      <c r="G65" s="21" t="s">
        <v>107</v>
      </c>
      <c r="H65" s="69">
        <v>1</v>
      </c>
      <c r="I65" s="69">
        <v>126236.25600000001</v>
      </c>
      <c r="J65" s="49">
        <f t="shared" si="0"/>
        <v>1</v>
      </c>
    </row>
    <row r="66" spans="1:10" x14ac:dyDescent="0.3">
      <c r="A66" s="77">
        <v>44502</v>
      </c>
      <c r="B66" s="13" t="s">
        <v>60</v>
      </c>
      <c r="C66" s="13" t="s">
        <v>48</v>
      </c>
      <c r="D66" s="13" t="s">
        <v>117</v>
      </c>
      <c r="E66" s="21" t="s">
        <v>85</v>
      </c>
      <c r="F66" s="21" t="s">
        <v>108</v>
      </c>
      <c r="G66" s="21" t="s">
        <v>109</v>
      </c>
      <c r="H66" s="69">
        <v>21</v>
      </c>
      <c r="I66" s="69">
        <v>59928.457600000009</v>
      </c>
      <c r="J66" s="49">
        <f t="shared" ref="J66:J113" si="1">H66</f>
        <v>21</v>
      </c>
    </row>
    <row r="67" spans="1:10" x14ac:dyDescent="0.3">
      <c r="A67" s="77">
        <v>44502</v>
      </c>
      <c r="B67" s="13" t="s">
        <v>60</v>
      </c>
      <c r="C67" s="13" t="s">
        <v>48</v>
      </c>
      <c r="D67" s="13" t="s">
        <v>117</v>
      </c>
      <c r="E67" s="21" t="s">
        <v>85</v>
      </c>
      <c r="F67" s="21" t="s">
        <v>110</v>
      </c>
      <c r="G67" s="21" t="s">
        <v>111</v>
      </c>
      <c r="H67" s="69">
        <v>12</v>
      </c>
      <c r="I67" s="69">
        <v>40053.851520000004</v>
      </c>
      <c r="J67" s="49">
        <f t="shared" si="1"/>
        <v>12</v>
      </c>
    </row>
    <row r="68" spans="1:10" x14ac:dyDescent="0.3">
      <c r="A68" s="77">
        <v>44502</v>
      </c>
      <c r="B68" s="13" t="s">
        <v>59</v>
      </c>
      <c r="C68" s="13" t="s">
        <v>48</v>
      </c>
      <c r="D68" s="13" t="s">
        <v>118</v>
      </c>
      <c r="E68" s="21" t="s">
        <v>85</v>
      </c>
      <c r="F68" s="21" t="s">
        <v>86</v>
      </c>
      <c r="G68" s="21" t="s">
        <v>87</v>
      </c>
      <c r="H68" s="69">
        <v>86</v>
      </c>
      <c r="I68" s="69">
        <v>25257.2336</v>
      </c>
      <c r="J68" s="49">
        <f t="shared" si="1"/>
        <v>86</v>
      </c>
    </row>
    <row r="69" spans="1:10" x14ac:dyDescent="0.3">
      <c r="A69" s="77">
        <v>44502</v>
      </c>
      <c r="B69" s="13" t="s">
        <v>59</v>
      </c>
      <c r="C69" s="13" t="s">
        <v>48</v>
      </c>
      <c r="D69" s="13" t="s">
        <v>118</v>
      </c>
      <c r="E69" s="21" t="s">
        <v>85</v>
      </c>
      <c r="F69" s="21" t="s">
        <v>88</v>
      </c>
      <c r="G69" s="21" t="s">
        <v>89</v>
      </c>
      <c r="H69" s="69">
        <v>25</v>
      </c>
      <c r="I69" s="69">
        <v>453534.48960000009</v>
      </c>
      <c r="J69" s="49">
        <f t="shared" si="1"/>
        <v>25</v>
      </c>
    </row>
    <row r="70" spans="1:10" x14ac:dyDescent="0.3">
      <c r="A70" s="77">
        <v>44502</v>
      </c>
      <c r="B70" s="13" t="s">
        <v>59</v>
      </c>
      <c r="C70" s="13" t="s">
        <v>48</v>
      </c>
      <c r="D70" s="13" t="s">
        <v>118</v>
      </c>
      <c r="E70" s="21" t="s">
        <v>85</v>
      </c>
      <c r="F70" s="21" t="s">
        <v>90</v>
      </c>
      <c r="G70" s="21" t="s">
        <v>91</v>
      </c>
      <c r="H70" s="69">
        <v>7</v>
      </c>
      <c r="I70" s="69">
        <v>134317.77215999999</v>
      </c>
      <c r="J70" s="49">
        <f t="shared" si="1"/>
        <v>7</v>
      </c>
    </row>
    <row r="71" spans="1:10" x14ac:dyDescent="0.3">
      <c r="A71" s="77">
        <v>44502</v>
      </c>
      <c r="B71" s="13" t="s">
        <v>59</v>
      </c>
      <c r="C71" s="13" t="s">
        <v>48</v>
      </c>
      <c r="D71" s="13" t="s">
        <v>118</v>
      </c>
      <c r="E71" s="21" t="s">
        <v>85</v>
      </c>
      <c r="F71" s="21" t="s">
        <v>92</v>
      </c>
      <c r="G71" s="21" t="s">
        <v>93</v>
      </c>
      <c r="H71" s="69">
        <v>34</v>
      </c>
      <c r="I71" s="69">
        <v>101762.3472</v>
      </c>
      <c r="J71" s="49">
        <f t="shared" si="1"/>
        <v>34</v>
      </c>
    </row>
    <row r="72" spans="1:10" x14ac:dyDescent="0.3">
      <c r="A72" s="77">
        <v>44502</v>
      </c>
      <c r="B72" s="13" t="s">
        <v>59</v>
      </c>
      <c r="C72" s="13" t="s">
        <v>48</v>
      </c>
      <c r="D72" s="13" t="s">
        <v>118</v>
      </c>
      <c r="E72" s="21" t="s">
        <v>85</v>
      </c>
      <c r="F72" s="21" t="s">
        <v>94</v>
      </c>
      <c r="G72" s="21" t="s">
        <v>95</v>
      </c>
      <c r="H72" s="69">
        <v>20</v>
      </c>
      <c r="I72" s="69">
        <v>155969.71520000001</v>
      </c>
      <c r="J72" s="49">
        <f t="shared" si="1"/>
        <v>20</v>
      </c>
    </row>
    <row r="73" spans="1:10" x14ac:dyDescent="0.3">
      <c r="A73" s="77">
        <v>44502</v>
      </c>
      <c r="B73" s="13" t="s">
        <v>59</v>
      </c>
      <c r="C73" s="13" t="s">
        <v>48</v>
      </c>
      <c r="D73" s="13" t="s">
        <v>118</v>
      </c>
      <c r="E73" s="21" t="s">
        <v>85</v>
      </c>
      <c r="F73" s="21" t="s">
        <v>115</v>
      </c>
      <c r="G73" s="21" t="s">
        <v>116</v>
      </c>
      <c r="H73" s="69">
        <v>3</v>
      </c>
      <c r="I73" s="69">
        <v>128287.46304</v>
      </c>
      <c r="J73" s="49">
        <f t="shared" si="1"/>
        <v>3</v>
      </c>
    </row>
    <row r="74" spans="1:10" x14ac:dyDescent="0.3">
      <c r="A74" s="77">
        <v>44502</v>
      </c>
      <c r="B74" s="13" t="s">
        <v>59</v>
      </c>
      <c r="C74" s="13" t="s">
        <v>48</v>
      </c>
      <c r="D74" s="13" t="s">
        <v>118</v>
      </c>
      <c r="E74" s="21" t="s">
        <v>85</v>
      </c>
      <c r="F74" s="21" t="s">
        <v>96</v>
      </c>
      <c r="G74" s="21" t="s">
        <v>97</v>
      </c>
      <c r="H74" s="69">
        <v>79</v>
      </c>
      <c r="I74" s="69">
        <v>150947.51104000001</v>
      </c>
      <c r="J74" s="49">
        <f t="shared" si="1"/>
        <v>79</v>
      </c>
    </row>
    <row r="75" spans="1:10" x14ac:dyDescent="0.3">
      <c r="A75" s="77">
        <v>44502</v>
      </c>
      <c r="B75" s="13" t="s">
        <v>59</v>
      </c>
      <c r="C75" s="13" t="s">
        <v>48</v>
      </c>
      <c r="D75" s="13" t="s">
        <v>118</v>
      </c>
      <c r="E75" s="21" t="s">
        <v>85</v>
      </c>
      <c r="F75" s="21" t="s">
        <v>98</v>
      </c>
      <c r="G75" s="21" t="s">
        <v>99</v>
      </c>
      <c r="H75" s="69">
        <v>10</v>
      </c>
      <c r="I75" s="69">
        <v>128420.64</v>
      </c>
      <c r="J75" s="49">
        <f t="shared" si="1"/>
        <v>10</v>
      </c>
    </row>
    <row r="76" spans="1:10" x14ac:dyDescent="0.3">
      <c r="A76" s="77">
        <v>44502</v>
      </c>
      <c r="B76" s="13" t="s">
        <v>59</v>
      </c>
      <c r="C76" s="13" t="s">
        <v>48</v>
      </c>
      <c r="D76" s="13" t="s">
        <v>118</v>
      </c>
      <c r="E76" s="21" t="s">
        <v>85</v>
      </c>
      <c r="F76" s="21" t="s">
        <v>100</v>
      </c>
      <c r="G76" s="21" t="s">
        <v>101</v>
      </c>
      <c r="H76" s="69">
        <v>81</v>
      </c>
      <c r="I76" s="69">
        <v>103438.80320000001</v>
      </c>
      <c r="J76" s="49">
        <f t="shared" si="1"/>
        <v>81</v>
      </c>
    </row>
    <row r="77" spans="1:10" x14ac:dyDescent="0.3">
      <c r="A77" s="77">
        <v>44502</v>
      </c>
      <c r="B77" s="13" t="s">
        <v>59</v>
      </c>
      <c r="C77" s="13" t="s">
        <v>48</v>
      </c>
      <c r="D77" s="13" t="s">
        <v>118</v>
      </c>
      <c r="E77" s="21" t="s">
        <v>85</v>
      </c>
      <c r="F77" s="21" t="s">
        <v>102</v>
      </c>
      <c r="G77" s="21" t="s">
        <v>103</v>
      </c>
      <c r="H77" s="69">
        <v>1</v>
      </c>
      <c r="I77" s="69">
        <v>61656.000000000007</v>
      </c>
      <c r="J77" s="49">
        <f t="shared" si="1"/>
        <v>1</v>
      </c>
    </row>
    <row r="78" spans="1:10" x14ac:dyDescent="0.3">
      <c r="A78" s="77">
        <v>44502</v>
      </c>
      <c r="B78" s="13" t="s">
        <v>59</v>
      </c>
      <c r="C78" s="13" t="s">
        <v>48</v>
      </c>
      <c r="D78" s="13" t="s">
        <v>118</v>
      </c>
      <c r="E78" s="21" t="s">
        <v>85</v>
      </c>
      <c r="F78" s="21" t="s">
        <v>104</v>
      </c>
      <c r="G78" s="21" t="s">
        <v>105</v>
      </c>
      <c r="H78" s="69">
        <v>18</v>
      </c>
      <c r="I78" s="69">
        <v>495954.28736000002</v>
      </c>
      <c r="J78" s="49">
        <f t="shared" si="1"/>
        <v>18</v>
      </c>
    </row>
    <row r="79" spans="1:10" x14ac:dyDescent="0.3">
      <c r="A79" s="77">
        <v>44502</v>
      </c>
      <c r="B79" s="13" t="s">
        <v>59</v>
      </c>
      <c r="C79" s="13" t="s">
        <v>48</v>
      </c>
      <c r="D79" s="13" t="s">
        <v>118</v>
      </c>
      <c r="E79" s="21" t="s">
        <v>85</v>
      </c>
      <c r="F79" s="21" t="s">
        <v>106</v>
      </c>
      <c r="G79" s="21" t="s">
        <v>107</v>
      </c>
      <c r="H79" s="69">
        <v>2</v>
      </c>
      <c r="I79" s="69">
        <v>126230.38400000001</v>
      </c>
      <c r="J79" s="49">
        <f t="shared" si="1"/>
        <v>2</v>
      </c>
    </row>
    <row r="80" spans="1:10" x14ac:dyDescent="0.3">
      <c r="A80" s="77">
        <v>44502</v>
      </c>
      <c r="B80" s="13" t="s">
        <v>59</v>
      </c>
      <c r="C80" s="13" t="s">
        <v>48</v>
      </c>
      <c r="D80" s="13" t="s">
        <v>118</v>
      </c>
      <c r="E80" s="21" t="s">
        <v>85</v>
      </c>
      <c r="F80" s="21" t="s">
        <v>108</v>
      </c>
      <c r="G80" s="21" t="s">
        <v>109</v>
      </c>
      <c r="H80" s="69">
        <v>27</v>
      </c>
      <c r="I80" s="69">
        <v>59928.222719999998</v>
      </c>
      <c r="J80" s="49">
        <f t="shared" si="1"/>
        <v>27</v>
      </c>
    </row>
    <row r="81" spans="1:10" x14ac:dyDescent="0.3">
      <c r="A81" s="77">
        <v>44502</v>
      </c>
      <c r="B81" s="13" t="s">
        <v>59</v>
      </c>
      <c r="C81" s="13" t="s">
        <v>48</v>
      </c>
      <c r="D81" s="13" t="s">
        <v>118</v>
      </c>
      <c r="E81" s="21" t="s">
        <v>85</v>
      </c>
      <c r="F81" s="21" t="s">
        <v>110</v>
      </c>
      <c r="G81" s="21" t="s">
        <v>111</v>
      </c>
      <c r="H81" s="69">
        <v>16</v>
      </c>
      <c r="I81" s="69">
        <v>40053.616640000007</v>
      </c>
      <c r="J81" s="49">
        <f t="shared" si="1"/>
        <v>16</v>
      </c>
    </row>
    <row r="82" spans="1:10" x14ac:dyDescent="0.3">
      <c r="A82" s="77">
        <v>44502</v>
      </c>
      <c r="B82" s="44" t="s">
        <v>61</v>
      </c>
      <c r="C82" s="44" t="s">
        <v>75</v>
      </c>
      <c r="D82" s="13" t="s">
        <v>119</v>
      </c>
      <c r="E82" s="21" t="s">
        <v>85</v>
      </c>
      <c r="F82" s="21" t="s">
        <v>86</v>
      </c>
      <c r="G82" s="21" t="s">
        <v>87</v>
      </c>
      <c r="H82" s="69">
        <v>103</v>
      </c>
      <c r="I82" s="69">
        <v>25257.2336</v>
      </c>
      <c r="J82" s="49">
        <f t="shared" si="1"/>
        <v>103</v>
      </c>
    </row>
    <row r="83" spans="1:10" x14ac:dyDescent="0.3">
      <c r="A83" s="77">
        <v>44502</v>
      </c>
      <c r="B83" s="44" t="s">
        <v>61</v>
      </c>
      <c r="C83" s="44" t="s">
        <v>75</v>
      </c>
      <c r="D83" s="13" t="s">
        <v>119</v>
      </c>
      <c r="E83" s="21" t="s">
        <v>85</v>
      </c>
      <c r="F83" s="21" t="s">
        <v>88</v>
      </c>
      <c r="G83" s="21" t="s">
        <v>89</v>
      </c>
      <c r="H83" s="69">
        <v>14</v>
      </c>
      <c r="I83" s="69">
        <v>453534.72448000003</v>
      </c>
      <c r="J83" s="49">
        <f t="shared" si="1"/>
        <v>14</v>
      </c>
    </row>
    <row r="84" spans="1:10" x14ac:dyDescent="0.3">
      <c r="A84" s="77">
        <v>44502</v>
      </c>
      <c r="B84" s="44" t="s">
        <v>61</v>
      </c>
      <c r="C84" s="44" t="s">
        <v>75</v>
      </c>
      <c r="D84" s="13" t="s">
        <v>119</v>
      </c>
      <c r="E84" s="21" t="s">
        <v>85</v>
      </c>
      <c r="F84" s="21" t="s">
        <v>92</v>
      </c>
      <c r="G84" s="21" t="s">
        <v>93</v>
      </c>
      <c r="H84" s="69">
        <v>3</v>
      </c>
      <c r="I84" s="69">
        <v>101761.76000000001</v>
      </c>
      <c r="J84" s="49">
        <f t="shared" si="1"/>
        <v>3</v>
      </c>
    </row>
    <row r="85" spans="1:10" x14ac:dyDescent="0.3">
      <c r="A85" s="77">
        <v>44502</v>
      </c>
      <c r="B85" s="44" t="s">
        <v>61</v>
      </c>
      <c r="C85" s="44" t="s">
        <v>75</v>
      </c>
      <c r="D85" s="13" t="s">
        <v>119</v>
      </c>
      <c r="E85" s="21" t="s">
        <v>85</v>
      </c>
      <c r="F85" s="21" t="s">
        <v>96</v>
      </c>
      <c r="G85" s="21" t="s">
        <v>97</v>
      </c>
      <c r="H85" s="69">
        <v>12</v>
      </c>
      <c r="I85" s="69">
        <v>150947.51104000001</v>
      </c>
      <c r="J85" s="49">
        <f t="shared" si="1"/>
        <v>12</v>
      </c>
    </row>
    <row r="86" spans="1:10" x14ac:dyDescent="0.3">
      <c r="A86" s="77">
        <v>44502</v>
      </c>
      <c r="B86" s="44" t="s">
        <v>61</v>
      </c>
      <c r="C86" s="44" t="s">
        <v>75</v>
      </c>
      <c r="D86" s="13" t="s">
        <v>119</v>
      </c>
      <c r="E86" s="21" t="s">
        <v>85</v>
      </c>
      <c r="F86" s="21" t="s">
        <v>98</v>
      </c>
      <c r="G86" s="21" t="s">
        <v>99</v>
      </c>
      <c r="H86" s="69">
        <v>31</v>
      </c>
      <c r="I86" s="69">
        <v>128420.99232000002</v>
      </c>
      <c r="J86" s="49">
        <f t="shared" si="1"/>
        <v>31</v>
      </c>
    </row>
    <row r="87" spans="1:10" x14ac:dyDescent="0.3">
      <c r="A87" s="77">
        <v>44502</v>
      </c>
      <c r="B87" s="44" t="s">
        <v>61</v>
      </c>
      <c r="C87" s="44" t="s">
        <v>75</v>
      </c>
      <c r="D87" s="13" t="s">
        <v>119</v>
      </c>
      <c r="E87" s="21" t="s">
        <v>85</v>
      </c>
      <c r="F87" s="21" t="s">
        <v>100</v>
      </c>
      <c r="G87" s="21" t="s">
        <v>101</v>
      </c>
      <c r="H87" s="69">
        <v>34</v>
      </c>
      <c r="I87" s="69">
        <v>103438.68576000001</v>
      </c>
      <c r="J87" s="49">
        <f t="shared" si="1"/>
        <v>34</v>
      </c>
    </row>
    <row r="88" spans="1:10" x14ac:dyDescent="0.3">
      <c r="A88" s="77">
        <v>44502</v>
      </c>
      <c r="B88" s="44" t="s">
        <v>61</v>
      </c>
      <c r="C88" s="44" t="s">
        <v>75</v>
      </c>
      <c r="D88" s="13" t="s">
        <v>119</v>
      </c>
      <c r="E88" s="21" t="s">
        <v>85</v>
      </c>
      <c r="F88" s="21" t="s">
        <v>102</v>
      </c>
      <c r="G88" s="21" t="s">
        <v>103</v>
      </c>
      <c r="H88" s="69">
        <v>13</v>
      </c>
      <c r="I88" s="69">
        <v>61652.359360000002</v>
      </c>
      <c r="J88" s="49">
        <f t="shared" si="1"/>
        <v>13</v>
      </c>
    </row>
    <row r="89" spans="1:10" x14ac:dyDescent="0.3">
      <c r="A89" s="77">
        <v>44502</v>
      </c>
      <c r="B89" s="44" t="s">
        <v>61</v>
      </c>
      <c r="C89" s="44" t="s">
        <v>75</v>
      </c>
      <c r="D89" s="13" t="s">
        <v>119</v>
      </c>
      <c r="E89" s="21" t="s">
        <v>85</v>
      </c>
      <c r="F89" s="21" t="s">
        <v>104</v>
      </c>
      <c r="G89" s="21" t="s">
        <v>105</v>
      </c>
      <c r="H89" s="69">
        <v>12</v>
      </c>
      <c r="I89" s="69">
        <v>495953.93504000007</v>
      </c>
      <c r="J89" s="49">
        <f t="shared" si="1"/>
        <v>12</v>
      </c>
    </row>
    <row r="90" spans="1:10" x14ac:dyDescent="0.3">
      <c r="A90" s="77">
        <v>44502</v>
      </c>
      <c r="B90" s="44" t="s">
        <v>61</v>
      </c>
      <c r="C90" s="44" t="s">
        <v>75</v>
      </c>
      <c r="D90" s="13" t="s">
        <v>119</v>
      </c>
      <c r="E90" s="21" t="s">
        <v>85</v>
      </c>
      <c r="F90" s="21" t="s">
        <v>106</v>
      </c>
      <c r="G90" s="21" t="s">
        <v>107</v>
      </c>
      <c r="H90" s="69">
        <v>43</v>
      </c>
      <c r="I90" s="69">
        <v>126232.96768000002</v>
      </c>
      <c r="J90" s="49">
        <f t="shared" si="1"/>
        <v>43</v>
      </c>
    </row>
    <row r="91" spans="1:10" x14ac:dyDescent="0.3">
      <c r="A91" s="77">
        <v>44502</v>
      </c>
      <c r="B91" s="44" t="s">
        <v>61</v>
      </c>
      <c r="C91" s="44" t="s">
        <v>75</v>
      </c>
      <c r="D91" s="13" t="s">
        <v>119</v>
      </c>
      <c r="E91" s="21" t="s">
        <v>85</v>
      </c>
      <c r="F91" s="21" t="s">
        <v>108</v>
      </c>
      <c r="G91" s="21" t="s">
        <v>109</v>
      </c>
      <c r="H91" s="69">
        <v>17</v>
      </c>
      <c r="I91" s="69">
        <v>59928.222719999998</v>
      </c>
      <c r="J91" s="49">
        <f t="shared" si="1"/>
        <v>17</v>
      </c>
    </row>
    <row r="92" spans="1:10" x14ac:dyDescent="0.3">
      <c r="A92" s="77">
        <v>44502</v>
      </c>
      <c r="B92" s="44" t="s">
        <v>61</v>
      </c>
      <c r="C92" s="44" t="s">
        <v>75</v>
      </c>
      <c r="D92" s="13" t="s">
        <v>119</v>
      </c>
      <c r="E92" s="21" t="s">
        <v>85</v>
      </c>
      <c r="F92" s="21" t="s">
        <v>110</v>
      </c>
      <c r="G92" s="21" t="s">
        <v>111</v>
      </c>
      <c r="H92" s="69">
        <v>1</v>
      </c>
      <c r="I92" s="69">
        <v>40058.784</v>
      </c>
      <c r="J92" s="49">
        <f t="shared" si="1"/>
        <v>1</v>
      </c>
    </row>
    <row r="93" spans="1:10" x14ac:dyDescent="0.3">
      <c r="A93" s="77">
        <v>44502</v>
      </c>
      <c r="B93" s="44" t="s">
        <v>62</v>
      </c>
      <c r="C93" s="44" t="s">
        <v>75</v>
      </c>
      <c r="D93" s="13" t="s">
        <v>120</v>
      </c>
      <c r="E93" s="21" t="s">
        <v>85</v>
      </c>
      <c r="F93" s="21" t="s">
        <v>86</v>
      </c>
      <c r="G93" s="21" t="s">
        <v>87</v>
      </c>
      <c r="H93" s="69">
        <v>147</v>
      </c>
      <c r="I93" s="69">
        <v>25257.2336</v>
      </c>
      <c r="J93" s="49">
        <f t="shared" si="1"/>
        <v>147</v>
      </c>
    </row>
    <row r="94" spans="1:10" x14ac:dyDescent="0.3">
      <c r="A94" s="77">
        <v>44502</v>
      </c>
      <c r="B94" s="44" t="s">
        <v>62</v>
      </c>
      <c r="C94" s="44" t="s">
        <v>75</v>
      </c>
      <c r="D94" s="13" t="s">
        <v>120</v>
      </c>
      <c r="E94" s="21" t="s">
        <v>85</v>
      </c>
      <c r="F94" s="21" t="s">
        <v>88</v>
      </c>
      <c r="G94" s="21" t="s">
        <v>89</v>
      </c>
      <c r="H94" s="69">
        <v>20</v>
      </c>
      <c r="I94" s="69">
        <v>453534.48960000009</v>
      </c>
      <c r="J94" s="49">
        <f t="shared" si="1"/>
        <v>20</v>
      </c>
    </row>
    <row r="95" spans="1:10" x14ac:dyDescent="0.3">
      <c r="A95" s="77">
        <v>44502</v>
      </c>
      <c r="B95" s="44" t="s">
        <v>62</v>
      </c>
      <c r="C95" s="44" t="s">
        <v>75</v>
      </c>
      <c r="D95" s="13" t="s">
        <v>120</v>
      </c>
      <c r="E95" s="21" t="s">
        <v>85</v>
      </c>
      <c r="F95" s="21" t="s">
        <v>92</v>
      </c>
      <c r="G95" s="21" t="s">
        <v>93</v>
      </c>
      <c r="H95" s="69">
        <v>4</v>
      </c>
      <c r="I95" s="69">
        <v>101761.76000000001</v>
      </c>
      <c r="J95" s="49">
        <f t="shared" si="1"/>
        <v>4</v>
      </c>
    </row>
    <row r="96" spans="1:10" x14ac:dyDescent="0.3">
      <c r="A96" s="77">
        <v>44502</v>
      </c>
      <c r="B96" s="44" t="s">
        <v>62</v>
      </c>
      <c r="C96" s="44" t="s">
        <v>75</v>
      </c>
      <c r="D96" s="13" t="s">
        <v>120</v>
      </c>
      <c r="E96" s="21" t="s">
        <v>85</v>
      </c>
      <c r="F96" s="21" t="s">
        <v>96</v>
      </c>
      <c r="G96" s="21" t="s">
        <v>97</v>
      </c>
      <c r="H96" s="69">
        <v>17</v>
      </c>
      <c r="I96" s="69">
        <v>150947.62848000001</v>
      </c>
      <c r="J96" s="49">
        <f t="shared" si="1"/>
        <v>17</v>
      </c>
    </row>
    <row r="97" spans="1:10" x14ac:dyDescent="0.3">
      <c r="A97" s="77">
        <v>44502</v>
      </c>
      <c r="B97" s="44" t="s">
        <v>62</v>
      </c>
      <c r="C97" s="44" t="s">
        <v>75</v>
      </c>
      <c r="D97" s="13" t="s">
        <v>120</v>
      </c>
      <c r="E97" s="21" t="s">
        <v>85</v>
      </c>
      <c r="F97" s="21" t="s">
        <v>98</v>
      </c>
      <c r="G97" s="21" t="s">
        <v>99</v>
      </c>
      <c r="H97" s="69">
        <v>45</v>
      </c>
      <c r="I97" s="69">
        <v>128420.87488000002</v>
      </c>
      <c r="J97" s="49">
        <f t="shared" si="1"/>
        <v>45</v>
      </c>
    </row>
    <row r="98" spans="1:10" x14ac:dyDescent="0.3">
      <c r="A98" s="77">
        <v>44502</v>
      </c>
      <c r="B98" s="44" t="s">
        <v>62</v>
      </c>
      <c r="C98" s="44" t="s">
        <v>75</v>
      </c>
      <c r="D98" s="13" t="s">
        <v>120</v>
      </c>
      <c r="E98" s="21" t="s">
        <v>85</v>
      </c>
      <c r="F98" s="21" t="s">
        <v>100</v>
      </c>
      <c r="G98" s="21" t="s">
        <v>101</v>
      </c>
      <c r="H98" s="69">
        <v>49</v>
      </c>
      <c r="I98" s="69">
        <v>103438.68576000001</v>
      </c>
      <c r="J98" s="49">
        <f t="shared" si="1"/>
        <v>49</v>
      </c>
    </row>
    <row r="99" spans="1:10" x14ac:dyDescent="0.3">
      <c r="A99" s="77">
        <v>44502</v>
      </c>
      <c r="B99" s="44" t="s">
        <v>62</v>
      </c>
      <c r="C99" s="44" t="s">
        <v>75</v>
      </c>
      <c r="D99" s="13" t="s">
        <v>120</v>
      </c>
      <c r="E99" s="21" t="s">
        <v>85</v>
      </c>
      <c r="F99" s="21" t="s">
        <v>102</v>
      </c>
      <c r="G99" s="21" t="s">
        <v>103</v>
      </c>
      <c r="H99" s="69">
        <v>19</v>
      </c>
      <c r="I99" s="69">
        <v>61652.829120000009</v>
      </c>
      <c r="J99" s="49">
        <f t="shared" si="1"/>
        <v>19</v>
      </c>
    </row>
    <row r="100" spans="1:10" x14ac:dyDescent="0.3">
      <c r="A100" s="77">
        <v>44502</v>
      </c>
      <c r="B100" s="44" t="s">
        <v>62</v>
      </c>
      <c r="C100" s="44" t="s">
        <v>75</v>
      </c>
      <c r="D100" s="13" t="s">
        <v>120</v>
      </c>
      <c r="E100" s="21" t="s">
        <v>85</v>
      </c>
      <c r="F100" s="21" t="s">
        <v>104</v>
      </c>
      <c r="G100" s="21" t="s">
        <v>105</v>
      </c>
      <c r="H100" s="69">
        <v>17</v>
      </c>
      <c r="I100" s="69">
        <v>495953.93504000007</v>
      </c>
      <c r="J100" s="49">
        <f t="shared" si="1"/>
        <v>17</v>
      </c>
    </row>
    <row r="101" spans="1:10" x14ac:dyDescent="0.3">
      <c r="A101" s="77">
        <v>44502</v>
      </c>
      <c r="B101" s="44" t="s">
        <v>62</v>
      </c>
      <c r="C101" s="44" t="s">
        <v>75</v>
      </c>
      <c r="D101" s="13" t="s">
        <v>120</v>
      </c>
      <c r="E101" s="21" t="s">
        <v>85</v>
      </c>
      <c r="F101" s="21" t="s">
        <v>106</v>
      </c>
      <c r="G101" s="21" t="s">
        <v>107</v>
      </c>
      <c r="H101" s="69">
        <v>62</v>
      </c>
      <c r="I101" s="69">
        <v>126232.96768000002</v>
      </c>
      <c r="J101" s="49">
        <f t="shared" si="1"/>
        <v>62</v>
      </c>
    </row>
    <row r="102" spans="1:10" x14ac:dyDescent="0.3">
      <c r="A102" s="77">
        <v>44502</v>
      </c>
      <c r="B102" s="44" t="s">
        <v>62</v>
      </c>
      <c r="C102" s="44" t="s">
        <v>75</v>
      </c>
      <c r="D102" s="13" t="s">
        <v>120</v>
      </c>
      <c r="E102" s="21" t="s">
        <v>85</v>
      </c>
      <c r="F102" s="21" t="s">
        <v>108</v>
      </c>
      <c r="G102" s="21" t="s">
        <v>109</v>
      </c>
      <c r="H102" s="69">
        <v>25</v>
      </c>
      <c r="I102" s="69">
        <v>59928.692480000005</v>
      </c>
      <c r="J102" s="49">
        <f t="shared" si="1"/>
        <v>25</v>
      </c>
    </row>
    <row r="103" spans="1:10" x14ac:dyDescent="0.3">
      <c r="A103" s="77">
        <v>44502</v>
      </c>
      <c r="B103" s="44" t="s">
        <v>62</v>
      </c>
      <c r="C103" s="44" t="s">
        <v>75</v>
      </c>
      <c r="D103" s="13" t="s">
        <v>120</v>
      </c>
      <c r="E103" s="21" t="s">
        <v>85</v>
      </c>
      <c r="F103" s="21" t="s">
        <v>110</v>
      </c>
      <c r="G103" s="21" t="s">
        <v>111</v>
      </c>
      <c r="H103" s="69">
        <v>1</v>
      </c>
      <c r="I103" s="69">
        <v>40058.784</v>
      </c>
      <c r="J103" s="49">
        <f t="shared" si="1"/>
        <v>1</v>
      </c>
    </row>
    <row r="104" spans="1:10" x14ac:dyDescent="0.3">
      <c r="A104" s="77">
        <v>44502</v>
      </c>
      <c r="B104" s="44" t="s">
        <v>74</v>
      </c>
      <c r="C104" s="44" t="s">
        <v>75</v>
      </c>
      <c r="D104" s="13" t="s">
        <v>121</v>
      </c>
      <c r="E104" s="21" t="s">
        <v>85</v>
      </c>
      <c r="F104" s="21" t="s">
        <v>86</v>
      </c>
      <c r="G104" s="21" t="s">
        <v>87</v>
      </c>
      <c r="H104" s="69">
        <v>191</v>
      </c>
      <c r="I104" s="69">
        <v>25257.116160000001</v>
      </c>
      <c r="J104" s="49">
        <f t="shared" si="1"/>
        <v>191</v>
      </c>
    </row>
    <row r="105" spans="1:10" x14ac:dyDescent="0.3">
      <c r="A105" s="77">
        <v>44502</v>
      </c>
      <c r="B105" s="44" t="s">
        <v>74</v>
      </c>
      <c r="C105" s="44" t="s">
        <v>75</v>
      </c>
      <c r="D105" s="13" t="s">
        <v>121</v>
      </c>
      <c r="E105" s="21" t="s">
        <v>85</v>
      </c>
      <c r="F105" s="21" t="s">
        <v>88</v>
      </c>
      <c r="G105" s="21" t="s">
        <v>89</v>
      </c>
      <c r="H105" s="69">
        <v>26</v>
      </c>
      <c r="I105" s="69">
        <v>453534.72448000003</v>
      </c>
      <c r="J105" s="49">
        <f t="shared" si="1"/>
        <v>26</v>
      </c>
    </row>
    <row r="106" spans="1:10" x14ac:dyDescent="0.3">
      <c r="A106" s="77">
        <v>44502</v>
      </c>
      <c r="B106" s="44" t="s">
        <v>74</v>
      </c>
      <c r="C106" s="44" t="s">
        <v>75</v>
      </c>
      <c r="D106" s="13" t="s">
        <v>121</v>
      </c>
      <c r="E106" s="21" t="s">
        <v>85</v>
      </c>
      <c r="F106" s="21" t="s">
        <v>92</v>
      </c>
      <c r="G106" s="21" t="s">
        <v>93</v>
      </c>
      <c r="H106" s="69">
        <v>5</v>
      </c>
      <c r="I106" s="69">
        <v>101761.76000000001</v>
      </c>
      <c r="J106" s="49">
        <f t="shared" si="1"/>
        <v>5</v>
      </c>
    </row>
    <row r="107" spans="1:10" x14ac:dyDescent="0.3">
      <c r="A107" s="77">
        <v>44502</v>
      </c>
      <c r="B107" s="44" t="s">
        <v>74</v>
      </c>
      <c r="C107" s="44" t="s">
        <v>75</v>
      </c>
      <c r="D107" s="13" t="s">
        <v>121</v>
      </c>
      <c r="E107" s="21" t="s">
        <v>85</v>
      </c>
      <c r="F107" s="21" t="s">
        <v>96</v>
      </c>
      <c r="G107" s="21" t="s">
        <v>97</v>
      </c>
      <c r="H107" s="69">
        <v>22</v>
      </c>
      <c r="I107" s="69">
        <v>150947.74592000002</v>
      </c>
      <c r="J107" s="49">
        <f t="shared" si="1"/>
        <v>22</v>
      </c>
    </row>
    <row r="108" spans="1:10" x14ac:dyDescent="0.3">
      <c r="A108" s="77">
        <v>44502</v>
      </c>
      <c r="B108" s="44" t="s">
        <v>74</v>
      </c>
      <c r="C108" s="44" t="s">
        <v>75</v>
      </c>
      <c r="D108" s="13" t="s">
        <v>121</v>
      </c>
      <c r="E108" s="21" t="s">
        <v>85</v>
      </c>
      <c r="F108" s="21" t="s">
        <v>98</v>
      </c>
      <c r="G108" s="21" t="s">
        <v>99</v>
      </c>
      <c r="H108" s="69">
        <v>58</v>
      </c>
      <c r="I108" s="69">
        <v>128420.99232000002</v>
      </c>
      <c r="J108" s="49">
        <f t="shared" si="1"/>
        <v>58</v>
      </c>
    </row>
    <row r="109" spans="1:10" x14ac:dyDescent="0.3">
      <c r="A109" s="77">
        <v>44502</v>
      </c>
      <c r="B109" s="44" t="s">
        <v>74</v>
      </c>
      <c r="C109" s="44" t="s">
        <v>75</v>
      </c>
      <c r="D109" s="13" t="s">
        <v>121</v>
      </c>
      <c r="E109" s="21" t="s">
        <v>85</v>
      </c>
      <c r="F109" s="21" t="s">
        <v>100</v>
      </c>
      <c r="G109" s="21" t="s">
        <v>101</v>
      </c>
      <c r="H109" s="69">
        <v>64</v>
      </c>
      <c r="I109" s="69">
        <v>103438.68576000001</v>
      </c>
      <c r="J109" s="49">
        <f t="shared" si="1"/>
        <v>64</v>
      </c>
    </row>
    <row r="110" spans="1:10" x14ac:dyDescent="0.3">
      <c r="A110" s="77">
        <v>44502</v>
      </c>
      <c r="B110" s="44" t="s">
        <v>74</v>
      </c>
      <c r="C110" s="44" t="s">
        <v>75</v>
      </c>
      <c r="D110" s="13" t="s">
        <v>121</v>
      </c>
      <c r="E110" s="21" t="s">
        <v>85</v>
      </c>
      <c r="F110" s="21" t="s">
        <v>102</v>
      </c>
      <c r="G110" s="21" t="s">
        <v>103</v>
      </c>
      <c r="H110" s="69">
        <v>25</v>
      </c>
      <c r="I110" s="69">
        <v>61652.711680000008</v>
      </c>
      <c r="J110" s="49">
        <f t="shared" si="1"/>
        <v>25</v>
      </c>
    </row>
    <row r="111" spans="1:10" x14ac:dyDescent="0.3">
      <c r="A111" s="77">
        <v>44502</v>
      </c>
      <c r="B111" s="44" t="s">
        <v>74</v>
      </c>
      <c r="C111" s="44" t="s">
        <v>75</v>
      </c>
      <c r="D111" s="13" t="s">
        <v>121</v>
      </c>
      <c r="E111" s="21" t="s">
        <v>85</v>
      </c>
      <c r="F111" s="21" t="s">
        <v>104</v>
      </c>
      <c r="G111" s="21" t="s">
        <v>105</v>
      </c>
      <c r="H111" s="69">
        <v>22</v>
      </c>
      <c r="I111" s="69">
        <v>495953.81760000001</v>
      </c>
      <c r="J111" s="49">
        <f t="shared" si="1"/>
        <v>22</v>
      </c>
    </row>
    <row r="112" spans="1:10" x14ac:dyDescent="0.3">
      <c r="A112" s="77">
        <v>44502</v>
      </c>
      <c r="B112" s="44" t="s">
        <v>74</v>
      </c>
      <c r="C112" s="44" t="s">
        <v>75</v>
      </c>
      <c r="D112" s="13" t="s">
        <v>121</v>
      </c>
      <c r="E112" s="21" t="s">
        <v>85</v>
      </c>
      <c r="F112" s="21" t="s">
        <v>106</v>
      </c>
      <c r="G112" s="21" t="s">
        <v>107</v>
      </c>
      <c r="H112" s="69">
        <v>80</v>
      </c>
      <c r="I112" s="69">
        <v>126232.96768000002</v>
      </c>
      <c r="J112" s="49">
        <f t="shared" si="1"/>
        <v>80</v>
      </c>
    </row>
    <row r="113" spans="1:10" x14ac:dyDescent="0.3">
      <c r="A113" s="77">
        <v>44502</v>
      </c>
      <c r="B113" s="44" t="s">
        <v>74</v>
      </c>
      <c r="C113" s="44" t="s">
        <v>75</v>
      </c>
      <c r="D113" s="13" t="s">
        <v>121</v>
      </c>
      <c r="E113" s="21" t="s">
        <v>85</v>
      </c>
      <c r="F113" s="21" t="s">
        <v>108</v>
      </c>
      <c r="G113" s="21" t="s">
        <v>109</v>
      </c>
      <c r="H113" s="69">
        <v>32</v>
      </c>
      <c r="I113" s="69">
        <v>59928.457600000009</v>
      </c>
      <c r="J113" s="49">
        <f t="shared" si="1"/>
        <v>32</v>
      </c>
    </row>
    <row r="114" spans="1:10" x14ac:dyDescent="0.3">
      <c r="A114" s="77">
        <v>44502</v>
      </c>
      <c r="B114" s="44" t="s">
        <v>74</v>
      </c>
      <c r="C114" s="44" t="s">
        <v>75</v>
      </c>
      <c r="D114" s="13" t="s">
        <v>121</v>
      </c>
      <c r="E114" s="21" t="s">
        <v>85</v>
      </c>
      <c r="F114" s="21" t="s">
        <v>110</v>
      </c>
      <c r="G114" s="21" t="s">
        <v>111</v>
      </c>
      <c r="H114" s="69">
        <v>2</v>
      </c>
      <c r="I114" s="69">
        <v>40052.911999999997</v>
      </c>
      <c r="J114" s="49">
        <f>H114</f>
        <v>2</v>
      </c>
    </row>
    <row r="115" spans="1:10" x14ac:dyDescent="0.3">
      <c r="A115" s="39"/>
      <c r="B115" s="9"/>
      <c r="C115" s="40"/>
      <c r="D115" s="13"/>
      <c r="E115" s="21"/>
      <c r="F115" s="41"/>
      <c r="G115" s="41"/>
      <c r="H115" s="49"/>
      <c r="I115" s="70"/>
      <c r="J115" s="49"/>
    </row>
    <row r="116" spans="1:10" x14ac:dyDescent="0.3">
      <c r="A116" s="39"/>
      <c r="B116" s="9"/>
      <c r="C116" s="40"/>
      <c r="D116" s="13"/>
      <c r="E116" s="21"/>
      <c r="F116" s="21"/>
      <c r="G116" s="21"/>
      <c r="H116" s="49"/>
      <c r="I116" s="70"/>
      <c r="J116" s="49"/>
    </row>
    <row r="117" spans="1:10" x14ac:dyDescent="0.3">
      <c r="A117" s="39"/>
      <c r="B117" s="9"/>
      <c r="C117" s="40"/>
      <c r="D117" s="13"/>
      <c r="E117" s="21"/>
      <c r="F117" s="21"/>
      <c r="G117" s="21"/>
      <c r="H117" s="49"/>
      <c r="I117" s="70"/>
      <c r="J117" s="49"/>
    </row>
    <row r="118" spans="1:10" x14ac:dyDescent="0.3">
      <c r="A118" s="39"/>
      <c r="B118" s="9"/>
      <c r="C118" s="40"/>
      <c r="D118" s="13"/>
      <c r="E118" s="21"/>
      <c r="F118" s="21"/>
      <c r="G118" s="21"/>
      <c r="H118" s="49"/>
      <c r="I118" s="70"/>
      <c r="J118" s="49"/>
    </row>
    <row r="119" spans="1:10" x14ac:dyDescent="0.3">
      <c r="A119" s="39"/>
      <c r="B119" s="9"/>
      <c r="C119" s="40"/>
      <c r="D119" s="13"/>
      <c r="E119" s="21"/>
      <c r="F119" s="41"/>
      <c r="G119" s="41"/>
      <c r="H119" s="49"/>
      <c r="I119" s="70"/>
      <c r="J119" s="49"/>
    </row>
    <row r="120" spans="1:10" x14ac:dyDescent="0.3">
      <c r="A120" s="39"/>
      <c r="B120" s="9"/>
      <c r="C120" s="40"/>
      <c r="D120" s="13"/>
      <c r="E120" s="21"/>
      <c r="F120" s="41"/>
      <c r="G120" s="41"/>
      <c r="H120" s="49"/>
      <c r="I120" s="70"/>
      <c r="J120" s="49"/>
    </row>
    <row r="121" spans="1:10" x14ac:dyDescent="0.3">
      <c r="A121" s="39"/>
      <c r="B121" s="9"/>
      <c r="C121" s="40"/>
      <c r="D121" s="13"/>
      <c r="E121" s="21"/>
      <c r="F121" s="41"/>
      <c r="G121" s="41"/>
      <c r="H121" s="49"/>
      <c r="I121" s="70"/>
      <c r="J121" s="49"/>
    </row>
    <row r="122" spans="1:10" x14ac:dyDescent="0.3">
      <c r="A122" s="39"/>
      <c r="B122" s="9"/>
      <c r="C122" s="40"/>
      <c r="D122" s="13"/>
      <c r="E122" s="21"/>
      <c r="F122" s="41"/>
      <c r="G122" s="41"/>
      <c r="H122" s="49"/>
      <c r="I122" s="70"/>
      <c r="J122" s="49"/>
    </row>
    <row r="123" spans="1:10" x14ac:dyDescent="0.3">
      <c r="A123" s="39"/>
      <c r="B123" s="9"/>
      <c r="C123" s="40"/>
      <c r="D123" s="13"/>
      <c r="E123" s="21"/>
      <c r="F123" s="21"/>
      <c r="G123" s="21"/>
      <c r="H123" s="49"/>
      <c r="I123" s="70"/>
      <c r="J123" s="49"/>
    </row>
    <row r="124" spans="1:10" x14ac:dyDescent="0.3">
      <c r="A124" s="39"/>
      <c r="B124" s="9"/>
      <c r="C124" s="40"/>
      <c r="D124" s="13"/>
      <c r="E124" s="21"/>
      <c r="F124" s="21"/>
      <c r="G124" s="21"/>
      <c r="H124" s="49"/>
      <c r="I124" s="70"/>
      <c r="J124" s="49"/>
    </row>
    <row r="125" spans="1:10" x14ac:dyDescent="0.3">
      <c r="A125" s="39"/>
      <c r="B125" s="9"/>
      <c r="C125" s="40"/>
      <c r="D125" s="13"/>
      <c r="E125" s="21"/>
      <c r="F125" s="21"/>
      <c r="G125" s="21"/>
      <c r="H125" s="49"/>
      <c r="I125" s="70"/>
      <c r="J125" s="49"/>
    </row>
    <row r="126" spans="1:10" x14ac:dyDescent="0.3">
      <c r="A126" s="39"/>
      <c r="B126" s="9"/>
      <c r="C126" s="40"/>
      <c r="D126" s="13"/>
      <c r="E126" s="21"/>
      <c r="F126" s="41"/>
      <c r="G126" s="41"/>
      <c r="H126" s="49"/>
      <c r="I126" s="70"/>
      <c r="J126" s="49"/>
    </row>
    <row r="127" spans="1:10" x14ac:dyDescent="0.3">
      <c r="A127" s="39"/>
      <c r="B127" s="9"/>
      <c r="C127" s="40"/>
      <c r="D127" s="13"/>
      <c r="E127" s="21"/>
      <c r="F127" s="41"/>
      <c r="G127" s="41"/>
      <c r="H127" s="49"/>
      <c r="I127" s="70"/>
      <c r="J127" s="49"/>
    </row>
    <row r="128" spans="1:10" x14ac:dyDescent="0.3">
      <c r="A128" s="39"/>
      <c r="B128" s="9"/>
      <c r="C128" s="40"/>
      <c r="D128" s="13"/>
      <c r="E128" s="21"/>
      <c r="F128" s="41"/>
      <c r="G128" s="41"/>
      <c r="H128" s="49"/>
      <c r="I128" s="70"/>
      <c r="J128" s="49"/>
    </row>
    <row r="129" spans="1:10" x14ac:dyDescent="0.3">
      <c r="A129" s="39"/>
      <c r="B129" s="9"/>
      <c r="C129" s="40"/>
      <c r="D129" s="13"/>
      <c r="E129" s="21"/>
      <c r="F129" s="41"/>
      <c r="G129" s="41"/>
      <c r="H129" s="49"/>
      <c r="I129" s="70"/>
      <c r="J129" s="49"/>
    </row>
    <row r="130" spans="1:10" x14ac:dyDescent="0.3">
      <c r="A130" s="39"/>
      <c r="B130" s="9"/>
      <c r="C130" s="40"/>
      <c r="D130" s="13"/>
      <c r="E130" s="21"/>
      <c r="F130" s="21"/>
      <c r="G130" s="21"/>
      <c r="H130" s="49"/>
      <c r="I130" s="70"/>
      <c r="J130" s="49"/>
    </row>
    <row r="131" spans="1:10" x14ac:dyDescent="0.3">
      <c r="A131" s="39"/>
      <c r="B131" s="9"/>
      <c r="C131" s="40"/>
      <c r="D131" s="13"/>
      <c r="E131" s="21"/>
      <c r="F131" s="21"/>
      <c r="G131" s="21"/>
      <c r="H131" s="49"/>
      <c r="I131" s="70"/>
      <c r="J131" s="49"/>
    </row>
    <row r="132" spans="1:10" x14ac:dyDescent="0.3">
      <c r="A132" s="39"/>
      <c r="B132" s="9"/>
      <c r="C132" s="40"/>
      <c r="D132" s="13"/>
      <c r="E132" s="21"/>
      <c r="F132" s="21"/>
      <c r="G132" s="21"/>
      <c r="H132" s="49"/>
      <c r="I132" s="70"/>
      <c r="J132" s="49"/>
    </row>
    <row r="133" spans="1:10" x14ac:dyDescent="0.3">
      <c r="A133" s="39"/>
      <c r="B133" s="9"/>
      <c r="C133" s="40"/>
      <c r="D133" s="13"/>
      <c r="E133" s="21"/>
      <c r="F133" s="41"/>
      <c r="G133" s="41"/>
      <c r="H133" s="49"/>
      <c r="I133" s="70"/>
      <c r="J133" s="49"/>
    </row>
    <row r="134" spans="1:10" x14ac:dyDescent="0.3">
      <c r="A134" s="39"/>
      <c r="B134" s="9"/>
      <c r="C134" s="40"/>
      <c r="D134" s="13"/>
      <c r="E134" s="21"/>
      <c r="F134" s="41"/>
      <c r="G134" s="41"/>
      <c r="H134" s="49"/>
      <c r="I134" s="70"/>
      <c r="J134" s="49"/>
    </row>
    <row r="135" spans="1:10" x14ac:dyDescent="0.3">
      <c r="A135" s="39"/>
      <c r="B135" s="9"/>
      <c r="C135" s="40"/>
      <c r="D135" s="13"/>
      <c r="E135" s="21"/>
      <c r="F135" s="41"/>
      <c r="G135" s="41"/>
      <c r="H135" s="49"/>
      <c r="I135" s="70"/>
      <c r="J135" s="49"/>
    </row>
    <row r="136" spans="1:10" x14ac:dyDescent="0.3">
      <c r="A136" s="39"/>
      <c r="B136" s="9"/>
      <c r="C136" s="40"/>
      <c r="D136" s="13"/>
      <c r="E136" s="21"/>
      <c r="F136" s="41"/>
      <c r="G136" s="41"/>
      <c r="H136" s="49"/>
      <c r="I136" s="70"/>
      <c r="J136" s="49"/>
    </row>
    <row r="137" spans="1:10" x14ac:dyDescent="0.3">
      <c r="A137" s="39"/>
      <c r="B137" s="9"/>
      <c r="C137" s="40"/>
      <c r="D137" s="13"/>
      <c r="E137" s="21"/>
      <c r="F137" s="21"/>
      <c r="G137" s="21"/>
      <c r="H137" s="49"/>
      <c r="I137" s="70"/>
      <c r="J137" s="49"/>
    </row>
    <row r="138" spans="1:10" x14ac:dyDescent="0.3">
      <c r="A138" s="39"/>
      <c r="B138" s="9"/>
      <c r="C138" s="40"/>
      <c r="D138" s="13"/>
      <c r="E138" s="21"/>
      <c r="F138" s="21"/>
      <c r="G138" s="21"/>
      <c r="H138" s="49"/>
      <c r="I138" s="70"/>
      <c r="J138" s="49"/>
    </row>
    <row r="139" spans="1:10" x14ac:dyDescent="0.3">
      <c r="A139" s="39"/>
      <c r="B139" s="9"/>
      <c r="C139" s="40"/>
      <c r="D139" s="13"/>
      <c r="E139" s="21"/>
      <c r="F139" s="21"/>
      <c r="G139" s="21"/>
      <c r="H139" s="49"/>
      <c r="I139" s="70"/>
      <c r="J139" s="49"/>
    </row>
    <row r="140" spans="1:10" x14ac:dyDescent="0.3">
      <c r="A140" s="39"/>
      <c r="B140" s="9"/>
      <c r="C140" s="40"/>
      <c r="D140" s="13"/>
      <c r="E140" s="21"/>
      <c r="F140" s="41"/>
      <c r="G140" s="41"/>
      <c r="H140" s="49"/>
      <c r="I140" s="70"/>
      <c r="J140" s="49"/>
    </row>
    <row r="141" spans="1:10" x14ac:dyDescent="0.3">
      <c r="A141" s="39"/>
      <c r="B141" s="9"/>
      <c r="C141" s="40"/>
      <c r="D141" s="13"/>
      <c r="E141" s="21"/>
      <c r="F141" s="41"/>
      <c r="G141" s="41"/>
      <c r="H141" s="49"/>
      <c r="I141" s="70"/>
      <c r="J141" s="49"/>
    </row>
    <row r="142" spans="1:10" x14ac:dyDescent="0.3">
      <c r="A142" s="39"/>
      <c r="B142" s="9"/>
      <c r="C142" s="40"/>
      <c r="D142" s="13"/>
      <c r="E142" s="21"/>
      <c r="F142" s="41"/>
      <c r="G142" s="41"/>
      <c r="H142" s="49"/>
      <c r="I142" s="70"/>
      <c r="J142" s="49"/>
    </row>
    <row r="143" spans="1:10" x14ac:dyDescent="0.3">
      <c r="A143" s="39"/>
      <c r="B143" s="9"/>
      <c r="C143" s="40"/>
      <c r="D143" s="13"/>
      <c r="E143" s="21"/>
      <c r="F143" s="41"/>
      <c r="G143" s="41"/>
      <c r="H143" s="49"/>
      <c r="I143" s="70"/>
      <c r="J143" s="49"/>
    </row>
    <row r="144" spans="1:10" x14ac:dyDescent="0.3">
      <c r="A144" s="39"/>
      <c r="B144" s="9"/>
      <c r="C144" s="40"/>
      <c r="D144" s="13"/>
      <c r="E144" s="21"/>
      <c r="F144" s="21"/>
      <c r="G144" s="21"/>
      <c r="H144" s="49"/>
      <c r="I144" s="70"/>
      <c r="J144" s="49"/>
    </row>
    <row r="145" spans="1:10" x14ac:dyDescent="0.3">
      <c r="A145" s="39"/>
      <c r="B145" s="9"/>
      <c r="C145" s="40"/>
      <c r="D145" s="13"/>
      <c r="E145" s="21"/>
      <c r="F145" s="21"/>
      <c r="G145" s="21"/>
      <c r="H145" s="49"/>
      <c r="I145" s="70"/>
      <c r="J145" s="49"/>
    </row>
    <row r="146" spans="1:10" x14ac:dyDescent="0.3">
      <c r="A146" s="39"/>
      <c r="B146" s="9"/>
      <c r="C146" s="40"/>
      <c r="D146" s="13"/>
      <c r="E146" s="21"/>
      <c r="F146" s="41"/>
      <c r="G146" s="41"/>
      <c r="H146" s="49"/>
      <c r="I146" s="70"/>
      <c r="J146" s="49"/>
    </row>
    <row r="147" spans="1:10" x14ac:dyDescent="0.3">
      <c r="A147" s="39"/>
      <c r="B147" s="9"/>
      <c r="C147" s="40"/>
      <c r="D147" s="13"/>
      <c r="E147" s="21"/>
      <c r="F147" s="41"/>
      <c r="G147" s="41"/>
      <c r="H147" s="49"/>
      <c r="I147" s="70"/>
      <c r="J147" s="49"/>
    </row>
    <row r="148" spans="1:10" x14ac:dyDescent="0.3">
      <c r="A148" s="39"/>
      <c r="B148" s="9"/>
      <c r="C148" s="40"/>
      <c r="D148" s="13"/>
      <c r="E148" s="21"/>
      <c r="F148" s="41"/>
      <c r="G148" s="41"/>
      <c r="H148" s="49"/>
      <c r="I148" s="70"/>
      <c r="J148" s="49"/>
    </row>
    <row r="149" spans="1:10" x14ac:dyDescent="0.3">
      <c r="A149" s="39"/>
      <c r="B149" s="9"/>
      <c r="C149" s="40"/>
      <c r="D149" s="13"/>
      <c r="E149" s="21"/>
      <c r="F149" s="41"/>
      <c r="G149" s="41"/>
      <c r="H149" s="49"/>
      <c r="I149" s="70"/>
      <c r="J149" s="49"/>
    </row>
    <row r="150" spans="1:10" x14ac:dyDescent="0.3">
      <c r="A150" s="39"/>
      <c r="B150" s="9"/>
      <c r="C150" s="40"/>
      <c r="D150" s="13"/>
      <c r="E150" s="21"/>
      <c r="F150" s="21"/>
      <c r="G150" s="21"/>
      <c r="H150" s="49"/>
      <c r="I150" s="70"/>
      <c r="J150" s="49"/>
    </row>
    <row r="151" spans="1:10" x14ac:dyDescent="0.3">
      <c r="A151" s="39"/>
      <c r="B151" s="9"/>
      <c r="C151" s="40"/>
      <c r="D151" s="13"/>
      <c r="E151" s="21"/>
      <c r="F151" s="21"/>
      <c r="G151" s="21"/>
      <c r="H151" s="49"/>
      <c r="I151" s="70"/>
      <c r="J151" s="49"/>
    </row>
    <row r="152" spans="1:10" x14ac:dyDescent="0.3">
      <c r="A152" s="39"/>
      <c r="B152" s="9"/>
      <c r="C152" s="40"/>
      <c r="D152" s="13"/>
      <c r="E152" s="21"/>
      <c r="F152" s="21"/>
      <c r="G152" s="21"/>
      <c r="H152" s="49"/>
      <c r="I152" s="70"/>
      <c r="J152" s="49"/>
    </row>
    <row r="153" spans="1:10" x14ac:dyDescent="0.3">
      <c r="A153" s="39"/>
      <c r="B153" s="9"/>
      <c r="C153" s="40"/>
      <c r="D153" s="13"/>
      <c r="E153" s="21"/>
      <c r="F153" s="21"/>
      <c r="G153" s="21"/>
      <c r="H153" s="49"/>
      <c r="I153" s="70"/>
      <c r="J153" s="49"/>
    </row>
    <row r="154" spans="1:10" x14ac:dyDescent="0.3">
      <c r="A154" s="39"/>
      <c r="B154" s="9"/>
      <c r="C154" s="40"/>
      <c r="D154" s="13"/>
      <c r="E154" s="21"/>
      <c r="F154" s="41"/>
      <c r="G154" s="41"/>
      <c r="H154" s="49"/>
      <c r="I154" s="70"/>
      <c r="J154" s="49"/>
    </row>
    <row r="155" spans="1:10" x14ac:dyDescent="0.3">
      <c r="A155" s="39"/>
      <c r="B155" s="9"/>
      <c r="C155" s="40"/>
      <c r="D155" s="13"/>
      <c r="E155" s="21"/>
      <c r="F155" s="41"/>
      <c r="G155" s="41"/>
      <c r="H155" s="49"/>
      <c r="I155" s="70"/>
      <c r="J155" s="49"/>
    </row>
    <row r="156" spans="1:10" x14ac:dyDescent="0.3">
      <c r="A156" s="39"/>
      <c r="B156" s="9"/>
      <c r="C156" s="40"/>
      <c r="D156" s="13"/>
      <c r="E156" s="21"/>
      <c r="F156" s="41"/>
      <c r="G156" s="41"/>
      <c r="H156" s="49"/>
      <c r="I156" s="70"/>
      <c r="J156" s="49"/>
    </row>
    <row r="157" spans="1:10" x14ac:dyDescent="0.3">
      <c r="A157" s="39"/>
      <c r="B157" s="9"/>
      <c r="C157" s="40"/>
      <c r="D157" s="13"/>
      <c r="E157" s="21"/>
      <c r="F157" s="41"/>
      <c r="G157" s="41"/>
      <c r="H157" s="49"/>
      <c r="I157" s="70"/>
      <c r="J157" s="49"/>
    </row>
    <row r="158" spans="1:10" x14ac:dyDescent="0.3">
      <c r="A158" s="39"/>
      <c r="B158" s="9"/>
      <c r="C158" s="40"/>
      <c r="D158" s="13"/>
      <c r="E158" s="21"/>
      <c r="F158" s="21"/>
      <c r="G158" s="21"/>
      <c r="H158" s="49"/>
      <c r="I158" s="70"/>
      <c r="J158" s="49"/>
    </row>
    <row r="159" spans="1:10" x14ac:dyDescent="0.3">
      <c r="A159" s="39"/>
      <c r="B159" s="9"/>
      <c r="C159" s="40"/>
      <c r="D159" s="13"/>
      <c r="E159" s="21"/>
      <c r="F159" s="21"/>
      <c r="G159" s="21"/>
      <c r="H159" s="49"/>
      <c r="I159" s="70"/>
      <c r="J159" s="49"/>
    </row>
    <row r="160" spans="1:10" x14ac:dyDescent="0.3">
      <c r="A160" s="39"/>
      <c r="B160" s="9"/>
      <c r="C160" s="40"/>
      <c r="D160" s="13"/>
      <c r="E160" s="21"/>
      <c r="F160" s="21"/>
      <c r="G160" s="21"/>
      <c r="H160" s="49"/>
      <c r="I160" s="70"/>
      <c r="J160" s="49"/>
    </row>
    <row r="161" spans="1:10" x14ac:dyDescent="0.3">
      <c r="A161" s="39"/>
      <c r="B161" s="9"/>
      <c r="C161" s="40"/>
      <c r="D161" s="13"/>
      <c r="E161" s="21"/>
      <c r="F161" s="41"/>
      <c r="G161" s="41"/>
      <c r="H161" s="49"/>
      <c r="I161" s="70"/>
      <c r="J161" s="49"/>
    </row>
    <row r="162" spans="1:10" x14ac:dyDescent="0.3">
      <c r="A162" s="39"/>
      <c r="B162" s="9"/>
      <c r="C162" s="40"/>
      <c r="D162" s="13"/>
      <c r="E162" s="21"/>
      <c r="F162" s="41"/>
      <c r="G162" s="41"/>
      <c r="H162" s="49"/>
      <c r="I162" s="70"/>
      <c r="J162" s="49"/>
    </row>
    <row r="163" spans="1:10" x14ac:dyDescent="0.3">
      <c r="A163" s="39"/>
      <c r="B163" s="9"/>
      <c r="C163" s="40"/>
      <c r="D163" s="13"/>
      <c r="E163" s="21"/>
      <c r="F163" s="41"/>
      <c r="G163" s="41"/>
      <c r="H163" s="49"/>
      <c r="I163" s="70"/>
      <c r="J163" s="49"/>
    </row>
    <row r="164" spans="1:10" x14ac:dyDescent="0.3">
      <c r="A164" s="39"/>
      <c r="B164" s="9"/>
      <c r="C164" s="40"/>
      <c r="D164" s="13"/>
      <c r="E164" s="21"/>
      <c r="F164" s="41"/>
      <c r="G164" s="41"/>
      <c r="H164" s="49"/>
      <c r="I164" s="70"/>
      <c r="J164" s="49"/>
    </row>
    <row r="165" spans="1:10" x14ac:dyDescent="0.3">
      <c r="A165" s="39"/>
      <c r="B165" s="9"/>
      <c r="C165" s="40"/>
      <c r="D165" s="13"/>
      <c r="E165" s="21"/>
      <c r="F165" s="21"/>
      <c r="G165" s="21"/>
      <c r="H165" s="49"/>
      <c r="I165" s="70"/>
      <c r="J165" s="49"/>
    </row>
    <row r="166" spans="1:10" x14ac:dyDescent="0.3">
      <c r="A166" s="39"/>
      <c r="B166" s="9"/>
      <c r="C166" s="40"/>
      <c r="D166" s="13"/>
      <c r="E166" s="21"/>
      <c r="F166" s="21"/>
      <c r="G166" s="21"/>
      <c r="H166" s="49"/>
      <c r="I166" s="70"/>
      <c r="J166" s="49"/>
    </row>
    <row r="167" spans="1:10" x14ac:dyDescent="0.3">
      <c r="A167" s="39"/>
      <c r="B167" s="9"/>
      <c r="C167" s="40"/>
      <c r="D167" s="13"/>
      <c r="E167" s="21"/>
      <c r="F167" s="21"/>
      <c r="G167" s="21"/>
      <c r="H167" s="49"/>
      <c r="I167" s="70"/>
      <c r="J167" s="49"/>
    </row>
    <row r="168" spans="1:10" x14ac:dyDescent="0.3">
      <c r="A168" s="39"/>
      <c r="B168" s="9"/>
      <c r="C168" s="40"/>
      <c r="D168" s="13"/>
      <c r="E168" s="21"/>
      <c r="F168" s="41"/>
      <c r="G168" s="41"/>
      <c r="H168" s="49"/>
      <c r="I168" s="70"/>
      <c r="J168" s="49"/>
    </row>
    <row r="169" spans="1:10" x14ac:dyDescent="0.3">
      <c r="A169" s="39"/>
      <c r="B169" s="9"/>
      <c r="C169" s="40"/>
      <c r="D169" s="13"/>
      <c r="E169" s="21"/>
      <c r="F169" s="41"/>
      <c r="G169" s="41"/>
      <c r="H169" s="49"/>
      <c r="I169" s="70"/>
      <c r="J169" s="49"/>
    </row>
    <row r="170" spans="1:10" x14ac:dyDescent="0.3">
      <c r="A170" s="39"/>
      <c r="B170" s="9"/>
      <c r="C170" s="40"/>
      <c r="D170" s="13"/>
      <c r="E170" s="21"/>
      <c r="F170" s="41"/>
      <c r="G170" s="41"/>
      <c r="H170" s="49"/>
      <c r="I170" s="70"/>
      <c r="J170" s="49"/>
    </row>
    <row r="171" spans="1:10" x14ac:dyDescent="0.3">
      <c r="A171" s="39"/>
      <c r="B171" s="9"/>
      <c r="C171" s="40"/>
      <c r="D171" s="13"/>
      <c r="E171" s="21"/>
      <c r="F171" s="41"/>
      <c r="G171" s="41"/>
      <c r="H171" s="49"/>
      <c r="I171" s="70"/>
      <c r="J171" s="49"/>
    </row>
    <row r="172" spans="1:10" x14ac:dyDescent="0.3">
      <c r="A172" s="39"/>
      <c r="B172" s="9"/>
      <c r="C172" s="40"/>
      <c r="D172" s="13"/>
      <c r="E172" s="21"/>
      <c r="F172" s="21"/>
      <c r="G172" s="21"/>
      <c r="H172" s="49"/>
      <c r="I172" s="70"/>
      <c r="J172" s="49"/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6.5" x14ac:dyDescent="0.3"/>
  <cols>
    <col min="1" max="1" width="18.125" style="5" bestFit="1" customWidth="1"/>
    <col min="2" max="2" width="78.375" style="7" customWidth="1"/>
    <col min="3" max="3" width="10.25" style="7" customWidth="1"/>
    <col min="4" max="4" width="9.125" style="7" customWidth="1"/>
    <col min="5" max="5" width="15.75" style="5" customWidth="1"/>
    <col min="6" max="6" width="10.25" style="8" customWidth="1"/>
    <col min="7" max="7" width="11.625" style="8" bestFit="1" customWidth="1"/>
    <col min="8" max="8" width="11.625" style="8" customWidth="1"/>
    <col min="9" max="9" width="14.625" style="5" customWidth="1"/>
    <col min="10" max="16384" width="9" style="5"/>
  </cols>
  <sheetData>
    <row r="1" spans="1:9" s="8" customFormat="1" x14ac:dyDescent="0.3">
      <c r="A1" s="59" t="s">
        <v>7</v>
      </c>
      <c r="B1" s="59" t="s">
        <v>8</v>
      </c>
      <c r="C1" s="59" t="s">
        <v>81</v>
      </c>
      <c r="D1" s="59" t="s">
        <v>82</v>
      </c>
      <c r="E1" s="59" t="s">
        <v>24</v>
      </c>
      <c r="F1" s="60" t="s">
        <v>46</v>
      </c>
      <c r="G1" s="60" t="s">
        <v>47</v>
      </c>
      <c r="H1" s="60" t="s">
        <v>51</v>
      </c>
      <c r="I1" s="60" t="s">
        <v>6</v>
      </c>
    </row>
    <row r="2" spans="1:9" x14ac:dyDescent="0.3">
      <c r="A2" s="6" t="s">
        <v>123</v>
      </c>
      <c r="B2" s="4" t="s">
        <v>124</v>
      </c>
      <c r="C2" s="21" t="s">
        <v>80</v>
      </c>
      <c r="D2" s="21" t="s">
        <v>52</v>
      </c>
      <c r="E2" s="6" t="s">
        <v>125</v>
      </c>
      <c r="F2" s="43" t="s">
        <v>126</v>
      </c>
      <c r="G2" s="21">
        <v>1</v>
      </c>
      <c r="H2" s="43" t="str">
        <f t="shared" ref="H2:H66" si="0">IF(G2&gt;=4, "Y", "N")</f>
        <v>N</v>
      </c>
      <c r="I2" s="6"/>
    </row>
    <row r="3" spans="1:9" x14ac:dyDescent="0.3">
      <c r="A3" s="21" t="s">
        <v>90</v>
      </c>
      <c r="B3" s="21" t="s">
        <v>91</v>
      </c>
      <c r="C3" s="21" t="s">
        <v>80</v>
      </c>
      <c r="D3" s="21" t="s">
        <v>79</v>
      </c>
      <c r="E3" s="6" t="s">
        <v>127</v>
      </c>
      <c r="F3" s="43" t="s">
        <v>126</v>
      </c>
      <c r="G3" s="21">
        <v>1</v>
      </c>
      <c r="H3" s="43" t="str">
        <f t="shared" si="0"/>
        <v>N</v>
      </c>
      <c r="I3" s="6"/>
    </row>
    <row r="4" spans="1:9" x14ac:dyDescent="0.3">
      <c r="A4" s="21" t="s">
        <v>128</v>
      </c>
      <c r="B4" s="21" t="s">
        <v>129</v>
      </c>
      <c r="C4" s="21" t="s">
        <v>80</v>
      </c>
      <c r="D4" s="21" t="s">
        <v>79</v>
      </c>
      <c r="E4" s="6" t="s">
        <v>127</v>
      </c>
      <c r="F4" s="43" t="s">
        <v>126</v>
      </c>
      <c r="G4" s="21">
        <v>1</v>
      </c>
      <c r="H4" s="43" t="str">
        <f t="shared" si="0"/>
        <v>N</v>
      </c>
      <c r="I4" s="6"/>
    </row>
    <row r="5" spans="1:9" x14ac:dyDescent="0.3">
      <c r="A5" s="21" t="s">
        <v>371</v>
      </c>
      <c r="B5" s="21" t="s">
        <v>372</v>
      </c>
      <c r="C5" s="21" t="s">
        <v>80</v>
      </c>
      <c r="D5" s="21" t="s">
        <v>79</v>
      </c>
      <c r="E5" s="6" t="s">
        <v>373</v>
      </c>
      <c r="F5" s="43" t="s">
        <v>374</v>
      </c>
      <c r="G5" s="21">
        <v>1</v>
      </c>
      <c r="H5" s="43" t="s">
        <v>375</v>
      </c>
      <c r="I5" s="6"/>
    </row>
    <row r="6" spans="1:9" x14ac:dyDescent="0.3">
      <c r="A6" s="21" t="s">
        <v>96</v>
      </c>
      <c r="B6" s="21" t="s">
        <v>97</v>
      </c>
      <c r="C6" s="21" t="s">
        <v>80</v>
      </c>
      <c r="D6" s="21" t="s">
        <v>79</v>
      </c>
      <c r="E6" s="6" t="s">
        <v>127</v>
      </c>
      <c r="F6" s="43" t="s">
        <v>126</v>
      </c>
      <c r="G6" s="21">
        <v>1</v>
      </c>
      <c r="H6" s="43" t="str">
        <f t="shared" si="0"/>
        <v>N</v>
      </c>
      <c r="I6" s="6"/>
    </row>
    <row r="7" spans="1:9" x14ac:dyDescent="0.3">
      <c r="A7" s="21" t="s">
        <v>130</v>
      </c>
      <c r="B7" s="21" t="s">
        <v>131</v>
      </c>
      <c r="C7" s="21" t="s">
        <v>80</v>
      </c>
      <c r="D7" s="21" t="s">
        <v>79</v>
      </c>
      <c r="E7" s="6" t="s">
        <v>127</v>
      </c>
      <c r="F7" s="43" t="s">
        <v>126</v>
      </c>
      <c r="G7" s="21">
        <v>1</v>
      </c>
      <c r="H7" s="43" t="str">
        <f t="shared" si="0"/>
        <v>N</v>
      </c>
      <c r="I7" s="6"/>
    </row>
    <row r="8" spans="1:9" x14ac:dyDescent="0.3">
      <c r="A8" s="21" t="s">
        <v>132</v>
      </c>
      <c r="B8" s="21" t="s">
        <v>133</v>
      </c>
      <c r="C8" s="21" t="s">
        <v>80</v>
      </c>
      <c r="D8" s="21" t="s">
        <v>79</v>
      </c>
      <c r="E8" s="6" t="s">
        <v>127</v>
      </c>
      <c r="F8" s="43" t="s">
        <v>126</v>
      </c>
      <c r="G8" s="21">
        <v>1</v>
      </c>
      <c r="H8" s="43" t="str">
        <f t="shared" si="0"/>
        <v>N</v>
      </c>
      <c r="I8" s="6"/>
    </row>
    <row r="9" spans="1:9" x14ac:dyDescent="0.3">
      <c r="A9" s="21" t="s">
        <v>92</v>
      </c>
      <c r="B9" s="21" t="s">
        <v>134</v>
      </c>
      <c r="C9" s="21" t="s">
        <v>80</v>
      </c>
      <c r="D9" s="21" t="s">
        <v>79</v>
      </c>
      <c r="E9" s="6" t="s">
        <v>127</v>
      </c>
      <c r="F9" s="43" t="s">
        <v>135</v>
      </c>
      <c r="G9" s="21">
        <v>2</v>
      </c>
      <c r="H9" s="43" t="str">
        <f t="shared" si="0"/>
        <v>N</v>
      </c>
      <c r="I9" s="6"/>
    </row>
    <row r="10" spans="1:9" x14ac:dyDescent="0.3">
      <c r="A10" s="21" t="s">
        <v>94</v>
      </c>
      <c r="B10" s="21" t="s">
        <v>95</v>
      </c>
      <c r="C10" s="21" t="s">
        <v>80</v>
      </c>
      <c r="D10" s="21" t="s">
        <v>79</v>
      </c>
      <c r="E10" s="6" t="s">
        <v>127</v>
      </c>
      <c r="F10" s="43" t="s">
        <v>135</v>
      </c>
      <c r="G10" s="21">
        <v>2</v>
      </c>
      <c r="H10" s="43" t="str">
        <f t="shared" si="0"/>
        <v>N</v>
      </c>
      <c r="I10" s="6"/>
    </row>
    <row r="11" spans="1:9" x14ac:dyDescent="0.3">
      <c r="A11" s="21" t="s">
        <v>110</v>
      </c>
      <c r="B11" s="21" t="s">
        <v>136</v>
      </c>
      <c r="C11" s="21" t="s">
        <v>80</v>
      </c>
      <c r="D11" s="21" t="s">
        <v>79</v>
      </c>
      <c r="E11" s="6" t="s">
        <v>137</v>
      </c>
      <c r="F11" s="43" t="s">
        <v>138</v>
      </c>
      <c r="G11" s="21">
        <v>3</v>
      </c>
      <c r="H11" s="43" t="str">
        <f t="shared" si="0"/>
        <v>N</v>
      </c>
      <c r="I11" s="6"/>
    </row>
    <row r="12" spans="1:9" x14ac:dyDescent="0.3">
      <c r="A12" s="21" t="s">
        <v>139</v>
      </c>
      <c r="B12" s="21" t="s">
        <v>140</v>
      </c>
      <c r="C12" s="21" t="s">
        <v>80</v>
      </c>
      <c r="D12" s="21" t="s">
        <v>79</v>
      </c>
      <c r="E12" s="6" t="s">
        <v>127</v>
      </c>
      <c r="F12" s="43" t="s">
        <v>138</v>
      </c>
      <c r="G12" s="21">
        <v>3</v>
      </c>
      <c r="H12" s="43" t="str">
        <f t="shared" si="0"/>
        <v>N</v>
      </c>
      <c r="I12" s="6"/>
    </row>
    <row r="13" spans="1:9" x14ac:dyDescent="0.3">
      <c r="A13" s="21" t="s">
        <v>100</v>
      </c>
      <c r="B13" s="21" t="s">
        <v>101</v>
      </c>
      <c r="C13" s="21" t="s">
        <v>80</v>
      </c>
      <c r="D13" s="21" t="s">
        <v>79</v>
      </c>
      <c r="E13" s="6" t="s">
        <v>127</v>
      </c>
      <c r="F13" s="43" t="s">
        <v>138</v>
      </c>
      <c r="G13" s="21">
        <v>3</v>
      </c>
      <c r="H13" s="43" t="str">
        <f t="shared" si="0"/>
        <v>N</v>
      </c>
      <c r="I13" s="6"/>
    </row>
    <row r="14" spans="1:9" x14ac:dyDescent="0.3">
      <c r="A14" s="21" t="s">
        <v>141</v>
      </c>
      <c r="B14" s="21" t="s">
        <v>142</v>
      </c>
      <c r="C14" s="21" t="s">
        <v>80</v>
      </c>
      <c r="D14" s="21" t="s">
        <v>79</v>
      </c>
      <c r="E14" s="6" t="s">
        <v>127</v>
      </c>
      <c r="F14" s="43" t="s">
        <v>138</v>
      </c>
      <c r="G14" s="21">
        <v>3</v>
      </c>
      <c r="H14" s="43" t="str">
        <f t="shared" si="0"/>
        <v>N</v>
      </c>
      <c r="I14" s="6"/>
    </row>
    <row r="15" spans="1:9" x14ac:dyDescent="0.3">
      <c r="A15" s="21" t="s">
        <v>143</v>
      </c>
      <c r="B15" s="21" t="s">
        <v>144</v>
      </c>
      <c r="C15" s="21" t="s">
        <v>80</v>
      </c>
      <c r="D15" s="21" t="s">
        <v>79</v>
      </c>
      <c r="E15" s="6" t="s">
        <v>127</v>
      </c>
      <c r="F15" s="43" t="s">
        <v>138</v>
      </c>
      <c r="G15" s="21">
        <v>3</v>
      </c>
      <c r="H15" s="43" t="str">
        <f t="shared" si="0"/>
        <v>N</v>
      </c>
      <c r="I15" s="6"/>
    </row>
    <row r="16" spans="1:9" x14ac:dyDescent="0.3">
      <c r="A16" s="21" t="s">
        <v>115</v>
      </c>
      <c r="B16" s="21" t="s">
        <v>116</v>
      </c>
      <c r="C16" s="21" t="s">
        <v>80</v>
      </c>
      <c r="D16" s="21" t="s">
        <v>79</v>
      </c>
      <c r="E16" s="6" t="s">
        <v>127</v>
      </c>
      <c r="F16" s="43" t="s">
        <v>138</v>
      </c>
      <c r="G16" s="21">
        <v>3</v>
      </c>
      <c r="H16" s="43" t="str">
        <f t="shared" si="0"/>
        <v>N</v>
      </c>
      <c r="I16" s="6"/>
    </row>
    <row r="17" spans="1:9" x14ac:dyDescent="0.3">
      <c r="A17" s="21" t="s">
        <v>145</v>
      </c>
      <c r="B17" s="21" t="s">
        <v>146</v>
      </c>
      <c r="C17" s="21" t="s">
        <v>80</v>
      </c>
      <c r="D17" s="21" t="s">
        <v>79</v>
      </c>
      <c r="E17" s="6" t="s">
        <v>147</v>
      </c>
      <c r="F17" s="43" t="s">
        <v>138</v>
      </c>
      <c r="G17" s="21">
        <v>3</v>
      </c>
      <c r="H17" s="43" t="str">
        <f t="shared" si="0"/>
        <v>N</v>
      </c>
      <c r="I17" s="6"/>
    </row>
    <row r="18" spans="1:9" x14ac:dyDescent="0.3">
      <c r="A18" s="21" t="s">
        <v>148</v>
      </c>
      <c r="B18" s="21" t="s">
        <v>149</v>
      </c>
      <c r="C18" s="21" t="s">
        <v>80</v>
      </c>
      <c r="D18" s="21" t="s">
        <v>79</v>
      </c>
      <c r="E18" s="6" t="s">
        <v>147</v>
      </c>
      <c r="F18" s="43" t="s">
        <v>138</v>
      </c>
      <c r="G18" s="21">
        <v>3</v>
      </c>
      <c r="H18" s="43" t="str">
        <f t="shared" si="0"/>
        <v>N</v>
      </c>
      <c r="I18" s="6"/>
    </row>
    <row r="19" spans="1:9" x14ac:dyDescent="0.3">
      <c r="A19" s="21" t="s">
        <v>150</v>
      </c>
      <c r="B19" s="21" t="s">
        <v>151</v>
      </c>
      <c r="C19" s="21" t="s">
        <v>80</v>
      </c>
      <c r="D19" s="21" t="s">
        <v>79</v>
      </c>
      <c r="E19" s="6" t="s">
        <v>147</v>
      </c>
      <c r="F19" s="43" t="s">
        <v>138</v>
      </c>
      <c r="G19" s="21">
        <v>3</v>
      </c>
      <c r="H19" s="43" t="str">
        <f t="shared" si="0"/>
        <v>N</v>
      </c>
      <c r="I19" s="6"/>
    </row>
    <row r="20" spans="1:9" x14ac:dyDescent="0.3">
      <c r="A20" s="21" t="s">
        <v>152</v>
      </c>
      <c r="B20" s="21" t="s">
        <v>153</v>
      </c>
      <c r="C20" s="21" t="s">
        <v>80</v>
      </c>
      <c r="D20" s="21" t="s">
        <v>79</v>
      </c>
      <c r="E20" s="6" t="s">
        <v>147</v>
      </c>
      <c r="F20" s="43" t="s">
        <v>138</v>
      </c>
      <c r="G20" s="21">
        <v>3</v>
      </c>
      <c r="H20" s="43" t="str">
        <f t="shared" si="0"/>
        <v>N</v>
      </c>
      <c r="I20" s="6"/>
    </row>
    <row r="21" spans="1:9" x14ac:dyDescent="0.3">
      <c r="A21" s="21" t="s">
        <v>154</v>
      </c>
      <c r="B21" s="21" t="s">
        <v>155</v>
      </c>
      <c r="C21" s="21" t="s">
        <v>80</v>
      </c>
      <c r="D21" s="21" t="s">
        <v>79</v>
      </c>
      <c r="E21" s="6" t="s">
        <v>147</v>
      </c>
      <c r="F21" s="43" t="s">
        <v>156</v>
      </c>
      <c r="G21" s="21">
        <v>4</v>
      </c>
      <c r="H21" s="43" t="str">
        <f t="shared" si="0"/>
        <v>Y</v>
      </c>
      <c r="I21" s="6"/>
    </row>
    <row r="22" spans="1:9" x14ac:dyDescent="0.3">
      <c r="A22" s="21" t="s">
        <v>106</v>
      </c>
      <c r="B22" s="21" t="s">
        <v>107</v>
      </c>
      <c r="C22" s="21" t="s">
        <v>80</v>
      </c>
      <c r="D22" s="21" t="s">
        <v>79</v>
      </c>
      <c r="E22" s="6" t="s">
        <v>147</v>
      </c>
      <c r="F22" s="43" t="s">
        <v>156</v>
      </c>
      <c r="G22" s="21">
        <v>4</v>
      </c>
      <c r="H22" s="43" t="str">
        <f t="shared" si="0"/>
        <v>Y</v>
      </c>
      <c r="I22" s="6"/>
    </row>
    <row r="23" spans="1:9" x14ac:dyDescent="0.3">
      <c r="A23" s="21" t="s">
        <v>157</v>
      </c>
      <c r="B23" s="21" t="s">
        <v>158</v>
      </c>
      <c r="C23" s="21" t="s">
        <v>80</v>
      </c>
      <c r="D23" s="21" t="s">
        <v>79</v>
      </c>
      <c r="E23" s="6" t="s">
        <v>147</v>
      </c>
      <c r="F23" s="43" t="s">
        <v>156</v>
      </c>
      <c r="G23" s="21">
        <v>4</v>
      </c>
      <c r="H23" s="43" t="str">
        <f t="shared" si="0"/>
        <v>Y</v>
      </c>
      <c r="I23" s="6"/>
    </row>
    <row r="24" spans="1:9" x14ac:dyDescent="0.3">
      <c r="A24" s="21" t="s">
        <v>159</v>
      </c>
      <c r="B24" s="21" t="s">
        <v>160</v>
      </c>
      <c r="C24" s="21" t="s">
        <v>80</v>
      </c>
      <c r="D24" s="21" t="s">
        <v>79</v>
      </c>
      <c r="E24" s="6" t="s">
        <v>147</v>
      </c>
      <c r="F24" s="43" t="s">
        <v>156</v>
      </c>
      <c r="G24" s="21">
        <v>4</v>
      </c>
      <c r="H24" s="43" t="str">
        <f t="shared" si="0"/>
        <v>Y</v>
      </c>
      <c r="I24" s="6"/>
    </row>
    <row r="25" spans="1:9" x14ac:dyDescent="0.3">
      <c r="A25" s="21" t="s">
        <v>161</v>
      </c>
      <c r="B25" s="21" t="s">
        <v>162</v>
      </c>
      <c r="C25" s="21" t="s">
        <v>80</v>
      </c>
      <c r="D25" s="21" t="s">
        <v>79</v>
      </c>
      <c r="E25" s="6" t="s">
        <v>147</v>
      </c>
      <c r="F25" s="43" t="s">
        <v>156</v>
      </c>
      <c r="G25" s="21">
        <v>4</v>
      </c>
      <c r="H25" s="43" t="str">
        <f t="shared" si="0"/>
        <v>Y</v>
      </c>
      <c r="I25" s="6"/>
    </row>
    <row r="26" spans="1:9" x14ac:dyDescent="0.3">
      <c r="A26" s="21" t="s">
        <v>86</v>
      </c>
      <c r="B26" s="21" t="s">
        <v>87</v>
      </c>
      <c r="C26" s="21" t="s">
        <v>80</v>
      </c>
      <c r="D26" s="21" t="s">
        <v>79</v>
      </c>
      <c r="E26" s="6" t="s">
        <v>137</v>
      </c>
      <c r="F26" s="43" t="s">
        <v>156</v>
      </c>
      <c r="G26" s="21">
        <v>4</v>
      </c>
      <c r="H26" s="43" t="str">
        <f t="shared" si="0"/>
        <v>Y</v>
      </c>
      <c r="I26" s="6"/>
    </row>
    <row r="27" spans="1:9" x14ac:dyDescent="0.3">
      <c r="A27" s="21" t="s">
        <v>98</v>
      </c>
      <c r="B27" s="21" t="s">
        <v>99</v>
      </c>
      <c r="C27" s="21" t="s">
        <v>80</v>
      </c>
      <c r="D27" s="21" t="s">
        <v>79</v>
      </c>
      <c r="E27" s="6" t="s">
        <v>137</v>
      </c>
      <c r="F27" s="43" t="s">
        <v>156</v>
      </c>
      <c r="G27" s="21">
        <v>4</v>
      </c>
      <c r="H27" s="43" t="str">
        <f t="shared" si="0"/>
        <v>Y</v>
      </c>
      <c r="I27" s="6"/>
    </row>
    <row r="28" spans="1:9" x14ac:dyDescent="0.3">
      <c r="A28" s="21" t="s">
        <v>163</v>
      </c>
      <c r="B28" s="21" t="s">
        <v>105</v>
      </c>
      <c r="C28" s="21" t="s">
        <v>80</v>
      </c>
      <c r="D28" s="21" t="s">
        <v>79</v>
      </c>
      <c r="E28" s="6" t="s">
        <v>147</v>
      </c>
      <c r="F28" s="43" t="s">
        <v>156</v>
      </c>
      <c r="G28" s="21">
        <v>4</v>
      </c>
      <c r="H28" s="43" t="str">
        <f t="shared" si="0"/>
        <v>Y</v>
      </c>
      <c r="I28" s="6"/>
    </row>
    <row r="29" spans="1:9" x14ac:dyDescent="0.3">
      <c r="A29" s="21" t="s">
        <v>88</v>
      </c>
      <c r="B29" s="21" t="s">
        <v>164</v>
      </c>
      <c r="C29" s="21" t="s">
        <v>80</v>
      </c>
      <c r="D29" s="21" t="s">
        <v>79</v>
      </c>
      <c r="E29" s="6" t="s">
        <v>147</v>
      </c>
      <c r="F29" s="43" t="s">
        <v>156</v>
      </c>
      <c r="G29" s="21">
        <v>4</v>
      </c>
      <c r="H29" s="43" t="str">
        <f t="shared" si="0"/>
        <v>Y</v>
      </c>
      <c r="I29" s="6"/>
    </row>
    <row r="30" spans="1:9" x14ac:dyDescent="0.3">
      <c r="A30" s="21" t="s">
        <v>165</v>
      </c>
      <c r="B30" s="21" t="s">
        <v>166</v>
      </c>
      <c r="C30" s="21" t="s">
        <v>80</v>
      </c>
      <c r="D30" s="21" t="s">
        <v>79</v>
      </c>
      <c r="E30" s="6" t="s">
        <v>147</v>
      </c>
      <c r="F30" s="43" t="s">
        <v>156</v>
      </c>
      <c r="G30" s="21">
        <v>4</v>
      </c>
      <c r="H30" s="43" t="str">
        <f t="shared" si="0"/>
        <v>Y</v>
      </c>
      <c r="I30" s="6"/>
    </row>
    <row r="31" spans="1:9" x14ac:dyDescent="0.3">
      <c r="A31" s="21" t="s">
        <v>167</v>
      </c>
      <c r="B31" s="21" t="s">
        <v>168</v>
      </c>
      <c r="C31" s="21" t="s">
        <v>80</v>
      </c>
      <c r="D31" s="21" t="s">
        <v>79</v>
      </c>
      <c r="E31" s="6" t="s">
        <v>147</v>
      </c>
      <c r="F31" s="43" t="s">
        <v>156</v>
      </c>
      <c r="G31" s="21">
        <v>4</v>
      </c>
      <c r="H31" s="43" t="str">
        <f t="shared" si="0"/>
        <v>Y</v>
      </c>
      <c r="I31" s="6"/>
    </row>
    <row r="32" spans="1:9" x14ac:dyDescent="0.3">
      <c r="A32" s="21" t="s">
        <v>169</v>
      </c>
      <c r="B32" s="21" t="s">
        <v>170</v>
      </c>
      <c r="C32" s="21" t="s">
        <v>80</v>
      </c>
      <c r="D32" s="21" t="s">
        <v>79</v>
      </c>
      <c r="E32" s="6" t="s">
        <v>147</v>
      </c>
      <c r="F32" s="43" t="s">
        <v>156</v>
      </c>
      <c r="G32" s="21">
        <v>4</v>
      </c>
      <c r="H32" s="43" t="str">
        <f t="shared" si="0"/>
        <v>Y</v>
      </c>
      <c r="I32" s="6"/>
    </row>
    <row r="33" spans="1:9" x14ac:dyDescent="0.3">
      <c r="A33" s="21" t="s">
        <v>171</v>
      </c>
      <c r="B33" s="21" t="s">
        <v>172</v>
      </c>
      <c r="C33" s="21" t="s">
        <v>80</v>
      </c>
      <c r="D33" s="21" t="s">
        <v>79</v>
      </c>
      <c r="E33" s="6" t="s">
        <v>147</v>
      </c>
      <c r="F33" s="43" t="s">
        <v>156</v>
      </c>
      <c r="G33" s="21">
        <v>4</v>
      </c>
      <c r="H33" s="43" t="str">
        <f t="shared" si="0"/>
        <v>Y</v>
      </c>
      <c r="I33" s="6"/>
    </row>
    <row r="34" spans="1:9" x14ac:dyDescent="0.3">
      <c r="A34" s="21" t="s">
        <v>173</v>
      </c>
      <c r="B34" s="21" t="s">
        <v>174</v>
      </c>
      <c r="C34" s="21" t="s">
        <v>80</v>
      </c>
      <c r="D34" s="21" t="s">
        <v>79</v>
      </c>
      <c r="E34" s="6" t="s">
        <v>147</v>
      </c>
      <c r="F34" s="43" t="s">
        <v>156</v>
      </c>
      <c r="G34" s="21">
        <v>4</v>
      </c>
      <c r="H34" s="43" t="str">
        <f t="shared" si="0"/>
        <v>Y</v>
      </c>
      <c r="I34" s="6"/>
    </row>
    <row r="35" spans="1:9" x14ac:dyDescent="0.3">
      <c r="A35" s="21" t="s">
        <v>175</v>
      </c>
      <c r="B35" s="21" t="s">
        <v>176</v>
      </c>
      <c r="C35" s="21" t="s">
        <v>80</v>
      </c>
      <c r="D35" s="21" t="s">
        <v>79</v>
      </c>
      <c r="E35" s="6" t="s">
        <v>147</v>
      </c>
      <c r="F35" s="43" t="s">
        <v>156</v>
      </c>
      <c r="G35" s="21">
        <v>4</v>
      </c>
      <c r="H35" s="43" t="str">
        <f t="shared" si="0"/>
        <v>Y</v>
      </c>
      <c r="I35" s="6"/>
    </row>
    <row r="36" spans="1:9" x14ac:dyDescent="0.3">
      <c r="A36" s="21" t="s">
        <v>177</v>
      </c>
      <c r="B36" s="21" t="s">
        <v>178</v>
      </c>
      <c r="C36" s="21" t="s">
        <v>80</v>
      </c>
      <c r="D36" s="21" t="s">
        <v>79</v>
      </c>
      <c r="E36" s="6" t="s">
        <v>147</v>
      </c>
      <c r="F36" s="43" t="s">
        <v>156</v>
      </c>
      <c r="G36" s="21">
        <v>4</v>
      </c>
      <c r="H36" s="43" t="str">
        <f t="shared" si="0"/>
        <v>Y</v>
      </c>
      <c r="I36" s="6"/>
    </row>
    <row r="37" spans="1:9" x14ac:dyDescent="0.3">
      <c r="A37" s="21" t="s">
        <v>179</v>
      </c>
      <c r="B37" s="21" t="s">
        <v>180</v>
      </c>
      <c r="C37" s="21" t="s">
        <v>80</v>
      </c>
      <c r="D37" s="21" t="s">
        <v>79</v>
      </c>
      <c r="E37" s="6" t="s">
        <v>147</v>
      </c>
      <c r="F37" s="43" t="s">
        <v>156</v>
      </c>
      <c r="G37" s="21">
        <v>4</v>
      </c>
      <c r="H37" s="43" t="str">
        <f t="shared" si="0"/>
        <v>Y</v>
      </c>
      <c r="I37" s="6"/>
    </row>
    <row r="38" spans="1:9" x14ac:dyDescent="0.3">
      <c r="A38" s="21" t="s">
        <v>181</v>
      </c>
      <c r="B38" s="21" t="s">
        <v>182</v>
      </c>
      <c r="C38" s="21" t="s">
        <v>80</v>
      </c>
      <c r="D38" s="21" t="s">
        <v>79</v>
      </c>
      <c r="E38" s="6" t="s">
        <v>147</v>
      </c>
      <c r="F38" s="43" t="s">
        <v>156</v>
      </c>
      <c r="G38" s="21">
        <v>4</v>
      </c>
      <c r="H38" s="43" t="str">
        <f t="shared" si="0"/>
        <v>Y</v>
      </c>
      <c r="I38" s="6"/>
    </row>
    <row r="39" spans="1:9" x14ac:dyDescent="0.3">
      <c r="A39" s="21" t="s">
        <v>183</v>
      </c>
      <c r="B39" s="21" t="s">
        <v>184</v>
      </c>
      <c r="C39" s="21" t="s">
        <v>80</v>
      </c>
      <c r="D39" s="21" t="s">
        <v>79</v>
      </c>
      <c r="E39" s="6" t="s">
        <v>147</v>
      </c>
      <c r="F39" s="43" t="s">
        <v>156</v>
      </c>
      <c r="G39" s="21">
        <v>4</v>
      </c>
      <c r="H39" s="43" t="str">
        <f t="shared" si="0"/>
        <v>Y</v>
      </c>
      <c r="I39" s="6"/>
    </row>
    <row r="40" spans="1:9" x14ac:dyDescent="0.3">
      <c r="A40" s="21" t="s">
        <v>185</v>
      </c>
      <c r="B40" s="21" t="s">
        <v>186</v>
      </c>
      <c r="C40" s="21" t="s">
        <v>80</v>
      </c>
      <c r="D40" s="21" t="s">
        <v>79</v>
      </c>
      <c r="E40" s="6" t="s">
        <v>147</v>
      </c>
      <c r="F40" s="43" t="s">
        <v>156</v>
      </c>
      <c r="G40" s="21">
        <v>4</v>
      </c>
      <c r="H40" s="43" t="str">
        <f t="shared" si="0"/>
        <v>Y</v>
      </c>
      <c r="I40" s="6"/>
    </row>
    <row r="41" spans="1:9" x14ac:dyDescent="0.3">
      <c r="A41" s="21" t="s">
        <v>187</v>
      </c>
      <c r="B41" s="21" t="s">
        <v>188</v>
      </c>
      <c r="C41" s="21" t="s">
        <v>80</v>
      </c>
      <c r="D41" s="21" t="s">
        <v>79</v>
      </c>
      <c r="E41" s="6" t="s">
        <v>147</v>
      </c>
      <c r="F41" s="43" t="s">
        <v>156</v>
      </c>
      <c r="G41" s="21">
        <v>4</v>
      </c>
      <c r="H41" s="43" t="str">
        <f t="shared" si="0"/>
        <v>Y</v>
      </c>
      <c r="I41" s="6"/>
    </row>
    <row r="42" spans="1:9" x14ac:dyDescent="0.3">
      <c r="A42" s="21" t="s">
        <v>189</v>
      </c>
      <c r="B42" s="21" t="s">
        <v>190</v>
      </c>
      <c r="C42" s="21" t="s">
        <v>80</v>
      </c>
      <c r="D42" s="21" t="s">
        <v>79</v>
      </c>
      <c r="E42" s="6" t="s">
        <v>147</v>
      </c>
      <c r="F42" s="43" t="s">
        <v>156</v>
      </c>
      <c r="G42" s="21">
        <v>4</v>
      </c>
      <c r="H42" s="43" t="str">
        <f t="shared" si="0"/>
        <v>Y</v>
      </c>
      <c r="I42" s="6"/>
    </row>
    <row r="43" spans="1:9" x14ac:dyDescent="0.3">
      <c r="A43" s="21" t="s">
        <v>191</v>
      </c>
      <c r="B43" s="21" t="s">
        <v>192</v>
      </c>
      <c r="C43" s="21" t="s">
        <v>80</v>
      </c>
      <c r="D43" s="21" t="s">
        <v>79</v>
      </c>
      <c r="E43" s="6" t="s">
        <v>147</v>
      </c>
      <c r="F43" s="43" t="s">
        <v>156</v>
      </c>
      <c r="G43" s="21">
        <v>4</v>
      </c>
      <c r="H43" s="43" t="str">
        <f t="shared" si="0"/>
        <v>Y</v>
      </c>
      <c r="I43" s="6"/>
    </row>
    <row r="44" spans="1:9" x14ac:dyDescent="0.3">
      <c r="A44" s="21" t="s">
        <v>193</v>
      </c>
      <c r="B44" s="21" t="s">
        <v>194</v>
      </c>
      <c r="C44" s="21" t="s">
        <v>80</v>
      </c>
      <c r="D44" s="21" t="s">
        <v>79</v>
      </c>
      <c r="E44" s="6" t="s">
        <v>147</v>
      </c>
      <c r="F44" s="43" t="s">
        <v>156</v>
      </c>
      <c r="G44" s="21">
        <v>4</v>
      </c>
      <c r="H44" s="43" t="str">
        <f t="shared" si="0"/>
        <v>Y</v>
      </c>
      <c r="I44" s="6"/>
    </row>
    <row r="45" spans="1:9" x14ac:dyDescent="0.3">
      <c r="A45" s="21" t="s">
        <v>195</v>
      </c>
      <c r="B45" s="21" t="s">
        <v>196</v>
      </c>
      <c r="C45" s="21" t="s">
        <v>80</v>
      </c>
      <c r="D45" s="21" t="s">
        <v>79</v>
      </c>
      <c r="E45" s="6" t="s">
        <v>147</v>
      </c>
      <c r="F45" s="43" t="s">
        <v>156</v>
      </c>
      <c r="G45" s="21">
        <v>4</v>
      </c>
      <c r="H45" s="43" t="str">
        <f t="shared" si="0"/>
        <v>Y</v>
      </c>
      <c r="I45" s="6"/>
    </row>
    <row r="46" spans="1:9" x14ac:dyDescent="0.3">
      <c r="A46" s="21" t="s">
        <v>197</v>
      </c>
      <c r="B46" s="21" t="s">
        <v>198</v>
      </c>
      <c r="C46" s="21" t="s">
        <v>80</v>
      </c>
      <c r="D46" s="21" t="s">
        <v>79</v>
      </c>
      <c r="E46" s="6" t="s">
        <v>147</v>
      </c>
      <c r="F46" s="43" t="s">
        <v>156</v>
      </c>
      <c r="G46" s="21">
        <v>4</v>
      </c>
      <c r="H46" s="43" t="str">
        <f t="shared" si="0"/>
        <v>Y</v>
      </c>
      <c r="I46" s="6"/>
    </row>
    <row r="47" spans="1:9" x14ac:dyDescent="0.3">
      <c r="A47" s="21" t="s">
        <v>199</v>
      </c>
      <c r="B47" s="21" t="s">
        <v>200</v>
      </c>
      <c r="C47" s="21" t="s">
        <v>80</v>
      </c>
      <c r="D47" s="21" t="s">
        <v>79</v>
      </c>
      <c r="E47" s="6" t="s">
        <v>147</v>
      </c>
      <c r="F47" s="43" t="s">
        <v>156</v>
      </c>
      <c r="G47" s="21">
        <v>4</v>
      </c>
      <c r="H47" s="43" t="str">
        <f t="shared" si="0"/>
        <v>Y</v>
      </c>
      <c r="I47" s="6"/>
    </row>
    <row r="48" spans="1:9" x14ac:dyDescent="0.3">
      <c r="A48" s="21" t="s">
        <v>102</v>
      </c>
      <c r="B48" s="21" t="s">
        <v>103</v>
      </c>
      <c r="C48" s="21" t="s">
        <v>80</v>
      </c>
      <c r="D48" s="21" t="s">
        <v>79</v>
      </c>
      <c r="E48" s="6" t="s">
        <v>147</v>
      </c>
      <c r="F48" s="43" t="s">
        <v>156</v>
      </c>
      <c r="G48" s="21">
        <v>4</v>
      </c>
      <c r="H48" s="43" t="str">
        <f t="shared" si="0"/>
        <v>Y</v>
      </c>
      <c r="I48" s="6"/>
    </row>
    <row r="49" spans="1:9" x14ac:dyDescent="0.3">
      <c r="A49" s="21" t="s">
        <v>201</v>
      </c>
      <c r="B49" s="21" t="s">
        <v>202</v>
      </c>
      <c r="C49" s="21" t="s">
        <v>80</v>
      </c>
      <c r="D49" s="21" t="s">
        <v>79</v>
      </c>
      <c r="E49" s="6" t="s">
        <v>147</v>
      </c>
      <c r="F49" s="43" t="s">
        <v>156</v>
      </c>
      <c r="G49" s="21">
        <v>4</v>
      </c>
      <c r="H49" s="43" t="str">
        <f t="shared" si="0"/>
        <v>Y</v>
      </c>
      <c r="I49" s="6"/>
    </row>
    <row r="50" spans="1:9" x14ac:dyDescent="0.3">
      <c r="A50" s="21" t="s">
        <v>203</v>
      </c>
      <c r="B50" s="21" t="s">
        <v>204</v>
      </c>
      <c r="C50" s="21" t="s">
        <v>80</v>
      </c>
      <c r="D50" s="21" t="s">
        <v>79</v>
      </c>
      <c r="E50" s="6" t="s">
        <v>147</v>
      </c>
      <c r="F50" s="43" t="s">
        <v>156</v>
      </c>
      <c r="G50" s="21">
        <v>4</v>
      </c>
      <c r="H50" s="43" t="str">
        <f t="shared" si="0"/>
        <v>Y</v>
      </c>
      <c r="I50" s="6"/>
    </row>
    <row r="51" spans="1:9" x14ac:dyDescent="0.3">
      <c r="A51" s="21" t="s">
        <v>205</v>
      </c>
      <c r="B51" s="21" t="s">
        <v>206</v>
      </c>
      <c r="C51" s="21" t="s">
        <v>80</v>
      </c>
      <c r="D51" s="21" t="s">
        <v>79</v>
      </c>
      <c r="E51" s="6" t="s">
        <v>147</v>
      </c>
      <c r="F51" s="43" t="s">
        <v>156</v>
      </c>
      <c r="G51" s="21">
        <v>4</v>
      </c>
      <c r="H51" s="43" t="str">
        <f t="shared" si="0"/>
        <v>Y</v>
      </c>
      <c r="I51" s="6"/>
    </row>
    <row r="52" spans="1:9" x14ac:dyDescent="0.3">
      <c r="A52" s="21" t="s">
        <v>207</v>
      </c>
      <c r="B52" s="21" t="s">
        <v>208</v>
      </c>
      <c r="C52" s="21" t="s">
        <v>80</v>
      </c>
      <c r="D52" s="21" t="s">
        <v>79</v>
      </c>
      <c r="E52" s="6" t="s">
        <v>147</v>
      </c>
      <c r="F52" s="43" t="s">
        <v>156</v>
      </c>
      <c r="G52" s="21">
        <v>4</v>
      </c>
      <c r="H52" s="43" t="str">
        <f t="shared" si="0"/>
        <v>Y</v>
      </c>
      <c r="I52" s="6"/>
    </row>
    <row r="53" spans="1:9" x14ac:dyDescent="0.3">
      <c r="A53" s="21" t="s">
        <v>209</v>
      </c>
      <c r="B53" s="21" t="s">
        <v>210</v>
      </c>
      <c r="C53" s="21" t="s">
        <v>80</v>
      </c>
      <c r="D53" s="21" t="s">
        <v>79</v>
      </c>
      <c r="E53" s="6" t="s">
        <v>147</v>
      </c>
      <c r="F53" s="43" t="s">
        <v>156</v>
      </c>
      <c r="G53" s="21">
        <v>4</v>
      </c>
      <c r="H53" s="43" t="str">
        <f t="shared" si="0"/>
        <v>Y</v>
      </c>
      <c r="I53" s="6"/>
    </row>
    <row r="54" spans="1:9" x14ac:dyDescent="0.3">
      <c r="A54" s="21" t="s">
        <v>211</v>
      </c>
      <c r="B54" s="21" t="s">
        <v>212</v>
      </c>
      <c r="C54" s="21" t="s">
        <v>80</v>
      </c>
      <c r="D54" s="21" t="s">
        <v>79</v>
      </c>
      <c r="E54" s="6" t="s">
        <v>147</v>
      </c>
      <c r="F54" s="43" t="s">
        <v>156</v>
      </c>
      <c r="G54" s="21">
        <v>4</v>
      </c>
      <c r="H54" s="43" t="str">
        <f t="shared" si="0"/>
        <v>Y</v>
      </c>
      <c r="I54" s="6"/>
    </row>
    <row r="55" spans="1:9" x14ac:dyDescent="0.3">
      <c r="A55" s="21" t="s">
        <v>108</v>
      </c>
      <c r="B55" s="21" t="s">
        <v>213</v>
      </c>
      <c r="C55" s="21" t="s">
        <v>80</v>
      </c>
      <c r="D55" s="21" t="s">
        <v>79</v>
      </c>
      <c r="E55" s="6" t="s">
        <v>147</v>
      </c>
      <c r="F55" s="43" t="s">
        <v>156</v>
      </c>
      <c r="G55" s="21">
        <v>4</v>
      </c>
      <c r="H55" s="43" t="str">
        <f t="shared" si="0"/>
        <v>Y</v>
      </c>
      <c r="I55" s="6"/>
    </row>
    <row r="56" spans="1:9" x14ac:dyDescent="0.3">
      <c r="A56" s="21" t="s">
        <v>214</v>
      </c>
      <c r="B56" s="21" t="s">
        <v>215</v>
      </c>
      <c r="C56" s="21" t="s">
        <v>80</v>
      </c>
      <c r="D56" s="21" t="s">
        <v>79</v>
      </c>
      <c r="E56" s="6" t="s">
        <v>147</v>
      </c>
      <c r="F56" s="43" t="s">
        <v>156</v>
      </c>
      <c r="G56" s="21">
        <v>4</v>
      </c>
      <c r="H56" s="43" t="str">
        <f t="shared" si="0"/>
        <v>Y</v>
      </c>
      <c r="I56" s="6"/>
    </row>
    <row r="57" spans="1:9" x14ac:dyDescent="0.3">
      <c r="A57" s="21" t="s">
        <v>216</v>
      </c>
      <c r="B57" s="21" t="s">
        <v>217</v>
      </c>
      <c r="C57" s="21" t="s">
        <v>80</v>
      </c>
      <c r="D57" s="21" t="s">
        <v>79</v>
      </c>
      <c r="E57" s="6" t="s">
        <v>147</v>
      </c>
      <c r="F57" s="43" t="s">
        <v>156</v>
      </c>
      <c r="G57" s="21">
        <v>4</v>
      </c>
      <c r="H57" s="43" t="str">
        <f t="shared" si="0"/>
        <v>Y</v>
      </c>
      <c r="I57" s="6"/>
    </row>
    <row r="58" spans="1:9" x14ac:dyDescent="0.3">
      <c r="A58" s="21" t="s">
        <v>218</v>
      </c>
      <c r="B58" s="21" t="s">
        <v>219</v>
      </c>
      <c r="C58" s="21" t="s">
        <v>80</v>
      </c>
      <c r="D58" s="21" t="s">
        <v>79</v>
      </c>
      <c r="E58" s="6" t="s">
        <v>147</v>
      </c>
      <c r="F58" s="43" t="s">
        <v>156</v>
      </c>
      <c r="G58" s="21">
        <v>4</v>
      </c>
      <c r="H58" s="43" t="str">
        <f t="shared" si="0"/>
        <v>Y</v>
      </c>
      <c r="I58" s="6"/>
    </row>
    <row r="59" spans="1:9" x14ac:dyDescent="0.3">
      <c r="A59" s="21" t="s">
        <v>220</v>
      </c>
      <c r="B59" s="21" t="s">
        <v>221</v>
      </c>
      <c r="C59" s="21" t="s">
        <v>80</v>
      </c>
      <c r="D59" s="21" t="s">
        <v>79</v>
      </c>
      <c r="E59" s="6" t="s">
        <v>147</v>
      </c>
      <c r="F59" s="43" t="s">
        <v>156</v>
      </c>
      <c r="G59" s="21">
        <v>4</v>
      </c>
      <c r="H59" s="43" t="str">
        <f t="shared" si="0"/>
        <v>Y</v>
      </c>
      <c r="I59" s="6"/>
    </row>
    <row r="60" spans="1:9" x14ac:dyDescent="0.3">
      <c r="A60" s="21" t="s">
        <v>222</v>
      </c>
      <c r="B60" s="21" t="s">
        <v>223</v>
      </c>
      <c r="C60" s="21" t="s">
        <v>80</v>
      </c>
      <c r="D60" s="21" t="s">
        <v>79</v>
      </c>
      <c r="E60" s="6" t="s">
        <v>147</v>
      </c>
      <c r="F60" s="43" t="s">
        <v>156</v>
      </c>
      <c r="G60" s="21">
        <v>4</v>
      </c>
      <c r="H60" s="43" t="str">
        <f t="shared" si="0"/>
        <v>Y</v>
      </c>
      <c r="I60" s="6"/>
    </row>
    <row r="61" spans="1:9" x14ac:dyDescent="0.3">
      <c r="A61" s="21" t="s">
        <v>224</v>
      </c>
      <c r="B61" s="21" t="s">
        <v>225</v>
      </c>
      <c r="C61" s="21" t="s">
        <v>80</v>
      </c>
      <c r="D61" s="21" t="s">
        <v>79</v>
      </c>
      <c r="E61" s="6" t="s">
        <v>147</v>
      </c>
      <c r="F61" s="43" t="s">
        <v>156</v>
      </c>
      <c r="G61" s="21">
        <v>4</v>
      </c>
      <c r="H61" s="43" t="str">
        <f t="shared" si="0"/>
        <v>Y</v>
      </c>
      <c r="I61" s="6"/>
    </row>
    <row r="62" spans="1:9" x14ac:dyDescent="0.3">
      <c r="A62" s="21" t="s">
        <v>226</v>
      </c>
      <c r="B62" s="21" t="s">
        <v>227</v>
      </c>
      <c r="C62" s="21" t="s">
        <v>80</v>
      </c>
      <c r="D62" s="21" t="s">
        <v>79</v>
      </c>
      <c r="E62" s="6" t="s">
        <v>147</v>
      </c>
      <c r="F62" s="43" t="s">
        <v>156</v>
      </c>
      <c r="G62" s="21">
        <v>4</v>
      </c>
      <c r="H62" s="43" t="str">
        <f t="shared" si="0"/>
        <v>Y</v>
      </c>
      <c r="I62" s="6"/>
    </row>
    <row r="63" spans="1:9" x14ac:dyDescent="0.3">
      <c r="A63" s="21" t="s">
        <v>228</v>
      </c>
      <c r="B63" s="21" t="s">
        <v>229</v>
      </c>
      <c r="C63" s="21" t="s">
        <v>80</v>
      </c>
      <c r="D63" s="21" t="s">
        <v>79</v>
      </c>
      <c r="E63" s="6" t="s">
        <v>147</v>
      </c>
      <c r="F63" s="43" t="s">
        <v>156</v>
      </c>
      <c r="G63" s="21">
        <v>4</v>
      </c>
      <c r="H63" s="43" t="str">
        <f t="shared" si="0"/>
        <v>Y</v>
      </c>
      <c r="I63" s="6"/>
    </row>
    <row r="64" spans="1:9" x14ac:dyDescent="0.3">
      <c r="A64" s="21" t="s">
        <v>230</v>
      </c>
      <c r="B64" s="21" t="s">
        <v>231</v>
      </c>
      <c r="C64" s="21" t="s">
        <v>80</v>
      </c>
      <c r="D64" s="21" t="s">
        <v>79</v>
      </c>
      <c r="E64" s="6" t="s">
        <v>147</v>
      </c>
      <c r="F64" s="43" t="s">
        <v>156</v>
      </c>
      <c r="G64" s="21">
        <v>4</v>
      </c>
      <c r="H64" s="43" t="str">
        <f t="shared" si="0"/>
        <v>Y</v>
      </c>
      <c r="I64" s="6"/>
    </row>
    <row r="65" spans="1:9" x14ac:dyDescent="0.3">
      <c r="A65" s="21" t="s">
        <v>232</v>
      </c>
      <c r="B65" s="21" t="s">
        <v>233</v>
      </c>
      <c r="C65" s="21" t="s">
        <v>80</v>
      </c>
      <c r="D65" s="21" t="s">
        <v>79</v>
      </c>
      <c r="E65" s="6" t="s">
        <v>147</v>
      </c>
      <c r="F65" s="43" t="s">
        <v>156</v>
      </c>
      <c r="G65" s="21">
        <v>4</v>
      </c>
      <c r="H65" s="43" t="str">
        <f t="shared" si="0"/>
        <v>Y</v>
      </c>
      <c r="I65" s="6"/>
    </row>
    <row r="66" spans="1:9" x14ac:dyDescent="0.3">
      <c r="A66" s="21" t="s">
        <v>234</v>
      </c>
      <c r="B66" s="21" t="s">
        <v>235</v>
      </c>
      <c r="C66" s="21" t="s">
        <v>80</v>
      </c>
      <c r="D66" s="21" t="s">
        <v>79</v>
      </c>
      <c r="E66" s="6" t="s">
        <v>147</v>
      </c>
      <c r="F66" s="43" t="s">
        <v>156</v>
      </c>
      <c r="G66" s="21">
        <v>4</v>
      </c>
      <c r="H66" s="43" t="str">
        <f t="shared" si="0"/>
        <v>Y</v>
      </c>
      <c r="I66" s="6"/>
    </row>
    <row r="67" spans="1:9" x14ac:dyDescent="0.3">
      <c r="A67" s="21" t="s">
        <v>236</v>
      </c>
      <c r="B67" s="21" t="s">
        <v>237</v>
      </c>
      <c r="C67" s="21" t="s">
        <v>80</v>
      </c>
      <c r="D67" s="21" t="s">
        <v>79</v>
      </c>
      <c r="E67" s="6" t="s">
        <v>147</v>
      </c>
      <c r="F67" s="43" t="s">
        <v>156</v>
      </c>
      <c r="G67" s="21">
        <v>4</v>
      </c>
      <c r="H67" s="43" t="str">
        <f t="shared" ref="H67:H128" si="1">IF(G67&gt;=4, "Y", "N")</f>
        <v>Y</v>
      </c>
      <c r="I67" s="6"/>
    </row>
    <row r="68" spans="1:9" x14ac:dyDescent="0.3">
      <c r="A68" s="21" t="s">
        <v>238</v>
      </c>
      <c r="B68" s="21" t="s">
        <v>239</v>
      </c>
      <c r="C68" s="21" t="s">
        <v>80</v>
      </c>
      <c r="D68" s="21" t="s">
        <v>79</v>
      </c>
      <c r="E68" s="6" t="s">
        <v>147</v>
      </c>
      <c r="F68" s="43" t="s">
        <v>156</v>
      </c>
      <c r="G68" s="21">
        <v>4</v>
      </c>
      <c r="H68" s="43" t="str">
        <f t="shared" si="1"/>
        <v>Y</v>
      </c>
      <c r="I68" s="6"/>
    </row>
    <row r="69" spans="1:9" x14ac:dyDescent="0.3">
      <c r="A69" s="21" t="s">
        <v>240</v>
      </c>
      <c r="B69" s="21" t="s">
        <v>241</v>
      </c>
      <c r="C69" s="21" t="s">
        <v>80</v>
      </c>
      <c r="D69" s="21" t="s">
        <v>79</v>
      </c>
      <c r="E69" s="6" t="s">
        <v>147</v>
      </c>
      <c r="F69" s="43" t="s">
        <v>156</v>
      </c>
      <c r="G69" s="21">
        <v>4</v>
      </c>
      <c r="H69" s="43" t="str">
        <f t="shared" si="1"/>
        <v>Y</v>
      </c>
      <c r="I69" s="6"/>
    </row>
    <row r="70" spans="1:9" x14ac:dyDescent="0.3">
      <c r="A70" s="21" t="s">
        <v>242</v>
      </c>
      <c r="B70" s="21" t="s">
        <v>243</v>
      </c>
      <c r="C70" s="21" t="s">
        <v>80</v>
      </c>
      <c r="D70" s="21" t="s">
        <v>79</v>
      </c>
      <c r="E70" s="6" t="s">
        <v>147</v>
      </c>
      <c r="F70" s="43" t="s">
        <v>156</v>
      </c>
      <c r="G70" s="21">
        <v>4</v>
      </c>
      <c r="H70" s="43" t="str">
        <f t="shared" si="1"/>
        <v>Y</v>
      </c>
      <c r="I70" s="6"/>
    </row>
    <row r="71" spans="1:9" x14ac:dyDescent="0.3">
      <c r="A71" s="21" t="s">
        <v>244</v>
      </c>
      <c r="B71" s="21" t="s">
        <v>245</v>
      </c>
      <c r="C71" s="21" t="s">
        <v>80</v>
      </c>
      <c r="D71" s="21" t="s">
        <v>79</v>
      </c>
      <c r="E71" s="6" t="s">
        <v>147</v>
      </c>
      <c r="F71" s="43" t="s">
        <v>156</v>
      </c>
      <c r="G71" s="21">
        <v>4</v>
      </c>
      <c r="H71" s="43" t="str">
        <f t="shared" si="1"/>
        <v>Y</v>
      </c>
      <c r="I71" s="6"/>
    </row>
    <row r="72" spans="1:9" x14ac:dyDescent="0.3">
      <c r="A72" s="21" t="s">
        <v>246</v>
      </c>
      <c r="B72" s="21" t="s">
        <v>247</v>
      </c>
      <c r="C72" s="21" t="s">
        <v>80</v>
      </c>
      <c r="D72" s="21" t="s">
        <v>79</v>
      </c>
      <c r="E72" s="6" t="s">
        <v>147</v>
      </c>
      <c r="F72" s="43" t="s">
        <v>156</v>
      </c>
      <c r="G72" s="21">
        <v>4</v>
      </c>
      <c r="H72" s="43" t="str">
        <f t="shared" si="1"/>
        <v>Y</v>
      </c>
      <c r="I72" s="6"/>
    </row>
    <row r="73" spans="1:9" x14ac:dyDescent="0.3">
      <c r="A73" s="21" t="s">
        <v>248</v>
      </c>
      <c r="B73" s="21" t="s">
        <v>249</v>
      </c>
      <c r="C73" s="21" t="s">
        <v>80</v>
      </c>
      <c r="D73" s="21" t="s">
        <v>79</v>
      </c>
      <c r="E73" s="6" t="s">
        <v>147</v>
      </c>
      <c r="F73" s="43" t="s">
        <v>156</v>
      </c>
      <c r="G73" s="21">
        <v>4</v>
      </c>
      <c r="H73" s="43" t="str">
        <f t="shared" si="1"/>
        <v>Y</v>
      </c>
      <c r="I73" s="6"/>
    </row>
    <row r="74" spans="1:9" x14ac:dyDescent="0.3">
      <c r="A74" s="21" t="s">
        <v>250</v>
      </c>
      <c r="B74" s="21" t="s">
        <v>251</v>
      </c>
      <c r="C74" s="21" t="s">
        <v>80</v>
      </c>
      <c r="D74" s="21" t="s">
        <v>79</v>
      </c>
      <c r="E74" s="6" t="s">
        <v>147</v>
      </c>
      <c r="F74" s="43" t="s">
        <v>156</v>
      </c>
      <c r="G74" s="21">
        <v>4</v>
      </c>
      <c r="H74" s="43" t="str">
        <f t="shared" si="1"/>
        <v>Y</v>
      </c>
      <c r="I74" s="6"/>
    </row>
    <row r="75" spans="1:9" x14ac:dyDescent="0.3">
      <c r="A75" s="21" t="s">
        <v>252</v>
      </c>
      <c r="B75" s="21" t="s">
        <v>253</v>
      </c>
      <c r="C75" s="21" t="s">
        <v>80</v>
      </c>
      <c r="D75" s="21" t="s">
        <v>79</v>
      </c>
      <c r="E75" s="6" t="s">
        <v>147</v>
      </c>
      <c r="F75" s="43" t="s">
        <v>156</v>
      </c>
      <c r="G75" s="21">
        <v>4</v>
      </c>
      <c r="H75" s="43" t="str">
        <f t="shared" si="1"/>
        <v>Y</v>
      </c>
      <c r="I75" s="6"/>
    </row>
    <row r="76" spans="1:9" x14ac:dyDescent="0.3">
      <c r="A76" s="21" t="s">
        <v>254</v>
      </c>
      <c r="B76" s="21" t="s">
        <v>255</v>
      </c>
      <c r="C76" s="21" t="s">
        <v>80</v>
      </c>
      <c r="D76" s="21" t="s">
        <v>79</v>
      </c>
      <c r="E76" s="6" t="s">
        <v>147</v>
      </c>
      <c r="F76" s="43" t="s">
        <v>156</v>
      </c>
      <c r="G76" s="21">
        <v>4</v>
      </c>
      <c r="H76" s="43" t="str">
        <f t="shared" si="1"/>
        <v>Y</v>
      </c>
      <c r="I76" s="6"/>
    </row>
    <row r="77" spans="1:9" x14ac:dyDescent="0.3">
      <c r="A77" s="21" t="s">
        <v>256</v>
      </c>
      <c r="B77" s="21" t="s">
        <v>257</v>
      </c>
      <c r="C77" s="21" t="s">
        <v>80</v>
      </c>
      <c r="D77" s="21" t="s">
        <v>79</v>
      </c>
      <c r="E77" s="6" t="s">
        <v>147</v>
      </c>
      <c r="F77" s="43" t="s">
        <v>156</v>
      </c>
      <c r="G77" s="21">
        <v>4</v>
      </c>
      <c r="H77" s="43" t="str">
        <f t="shared" si="1"/>
        <v>Y</v>
      </c>
      <c r="I77" s="6"/>
    </row>
    <row r="78" spans="1:9" x14ac:dyDescent="0.3">
      <c r="A78" s="21" t="s">
        <v>258</v>
      </c>
      <c r="B78" s="21" t="s">
        <v>259</v>
      </c>
      <c r="C78" s="21" t="s">
        <v>80</v>
      </c>
      <c r="D78" s="21" t="s">
        <v>79</v>
      </c>
      <c r="E78" s="6" t="s">
        <v>147</v>
      </c>
      <c r="F78" s="43" t="s">
        <v>156</v>
      </c>
      <c r="G78" s="21">
        <v>4</v>
      </c>
      <c r="H78" s="43" t="str">
        <f t="shared" si="1"/>
        <v>Y</v>
      </c>
      <c r="I78" s="6"/>
    </row>
    <row r="79" spans="1:9" x14ac:dyDescent="0.3">
      <c r="A79" s="21" t="s">
        <v>260</v>
      </c>
      <c r="B79" s="21" t="s">
        <v>261</v>
      </c>
      <c r="C79" s="21" t="s">
        <v>80</v>
      </c>
      <c r="D79" s="21" t="s">
        <v>79</v>
      </c>
      <c r="E79" s="6" t="s">
        <v>147</v>
      </c>
      <c r="F79" s="43" t="s">
        <v>156</v>
      </c>
      <c r="G79" s="21">
        <v>4</v>
      </c>
      <c r="H79" s="43" t="str">
        <f t="shared" si="1"/>
        <v>Y</v>
      </c>
      <c r="I79" s="6"/>
    </row>
    <row r="80" spans="1:9" x14ac:dyDescent="0.3">
      <c r="A80" s="21" t="s">
        <v>262</v>
      </c>
      <c r="B80" s="21" t="s">
        <v>263</v>
      </c>
      <c r="C80" s="21" t="s">
        <v>80</v>
      </c>
      <c r="D80" s="21" t="s">
        <v>79</v>
      </c>
      <c r="E80" s="6" t="s">
        <v>147</v>
      </c>
      <c r="F80" s="43" t="s">
        <v>156</v>
      </c>
      <c r="G80" s="21">
        <v>4</v>
      </c>
      <c r="H80" s="43" t="str">
        <f t="shared" si="1"/>
        <v>Y</v>
      </c>
      <c r="I80" s="6"/>
    </row>
    <row r="81" spans="1:9" x14ac:dyDescent="0.3">
      <c r="A81" s="21" t="s">
        <v>264</v>
      </c>
      <c r="B81" s="21" t="s">
        <v>265</v>
      </c>
      <c r="C81" s="21" t="s">
        <v>80</v>
      </c>
      <c r="D81" s="21" t="s">
        <v>79</v>
      </c>
      <c r="E81" s="6" t="s">
        <v>147</v>
      </c>
      <c r="F81" s="43" t="s">
        <v>156</v>
      </c>
      <c r="G81" s="21">
        <v>4</v>
      </c>
      <c r="H81" s="43" t="str">
        <f t="shared" si="1"/>
        <v>Y</v>
      </c>
      <c r="I81" s="6"/>
    </row>
    <row r="82" spans="1:9" x14ac:dyDescent="0.3">
      <c r="A82" s="21" t="s">
        <v>266</v>
      </c>
      <c r="B82" s="21" t="s">
        <v>267</v>
      </c>
      <c r="C82" s="21" t="s">
        <v>80</v>
      </c>
      <c r="D82" s="21" t="s">
        <v>79</v>
      </c>
      <c r="E82" s="6" t="s">
        <v>147</v>
      </c>
      <c r="F82" s="43" t="s">
        <v>156</v>
      </c>
      <c r="G82" s="21">
        <v>4</v>
      </c>
      <c r="H82" s="43" t="str">
        <f t="shared" si="1"/>
        <v>Y</v>
      </c>
      <c r="I82" s="6"/>
    </row>
    <row r="83" spans="1:9" x14ac:dyDescent="0.3">
      <c r="A83" s="21" t="s">
        <v>268</v>
      </c>
      <c r="B83" s="21" t="s">
        <v>269</v>
      </c>
      <c r="C83" s="21" t="s">
        <v>80</v>
      </c>
      <c r="D83" s="21" t="s">
        <v>79</v>
      </c>
      <c r="E83" s="6" t="s">
        <v>147</v>
      </c>
      <c r="F83" s="43" t="s">
        <v>156</v>
      </c>
      <c r="G83" s="21">
        <v>4</v>
      </c>
      <c r="H83" s="43" t="str">
        <f t="shared" si="1"/>
        <v>Y</v>
      </c>
      <c r="I83" s="6"/>
    </row>
    <row r="84" spans="1:9" x14ac:dyDescent="0.3">
      <c r="A84" s="21" t="s">
        <v>270</v>
      </c>
      <c r="B84" s="21" t="s">
        <v>271</v>
      </c>
      <c r="C84" s="21" t="s">
        <v>80</v>
      </c>
      <c r="D84" s="21" t="s">
        <v>79</v>
      </c>
      <c r="E84" s="6" t="s">
        <v>147</v>
      </c>
      <c r="F84" s="43" t="s">
        <v>156</v>
      </c>
      <c r="G84" s="21">
        <v>4</v>
      </c>
      <c r="H84" s="43" t="str">
        <f t="shared" si="1"/>
        <v>Y</v>
      </c>
      <c r="I84" s="6"/>
    </row>
    <row r="85" spans="1:9" x14ac:dyDescent="0.3">
      <c r="A85" s="21" t="s">
        <v>272</v>
      </c>
      <c r="B85" s="21" t="s">
        <v>273</v>
      </c>
      <c r="C85" s="21" t="s">
        <v>80</v>
      </c>
      <c r="D85" s="21" t="s">
        <v>79</v>
      </c>
      <c r="E85" s="6" t="s">
        <v>147</v>
      </c>
      <c r="F85" s="43" t="s">
        <v>156</v>
      </c>
      <c r="G85" s="21">
        <v>4</v>
      </c>
      <c r="H85" s="43" t="str">
        <f t="shared" si="1"/>
        <v>Y</v>
      </c>
      <c r="I85" s="6"/>
    </row>
    <row r="86" spans="1:9" x14ac:dyDescent="0.3">
      <c r="A86" s="21" t="s">
        <v>274</v>
      </c>
      <c r="B86" s="21" t="s">
        <v>275</v>
      </c>
      <c r="C86" s="21" t="s">
        <v>80</v>
      </c>
      <c r="D86" s="21" t="s">
        <v>79</v>
      </c>
      <c r="E86" s="6" t="s">
        <v>147</v>
      </c>
      <c r="F86" s="43" t="s">
        <v>156</v>
      </c>
      <c r="G86" s="21">
        <v>4</v>
      </c>
      <c r="H86" s="43" t="str">
        <f t="shared" si="1"/>
        <v>Y</v>
      </c>
      <c r="I86" s="6"/>
    </row>
    <row r="87" spans="1:9" x14ac:dyDescent="0.3">
      <c r="A87" s="21" t="s">
        <v>276</v>
      </c>
      <c r="B87" s="21" t="s">
        <v>277</v>
      </c>
      <c r="C87" s="21" t="s">
        <v>80</v>
      </c>
      <c r="D87" s="21" t="s">
        <v>79</v>
      </c>
      <c r="E87" s="6" t="s">
        <v>147</v>
      </c>
      <c r="F87" s="43" t="s">
        <v>156</v>
      </c>
      <c r="G87" s="21">
        <v>4</v>
      </c>
      <c r="H87" s="43" t="str">
        <f t="shared" si="1"/>
        <v>Y</v>
      </c>
      <c r="I87" s="6"/>
    </row>
    <row r="88" spans="1:9" x14ac:dyDescent="0.3">
      <c r="A88" s="21" t="s">
        <v>278</v>
      </c>
      <c r="B88" s="21" t="s">
        <v>279</v>
      </c>
      <c r="C88" s="21" t="s">
        <v>80</v>
      </c>
      <c r="D88" s="21" t="s">
        <v>79</v>
      </c>
      <c r="E88" s="6" t="s">
        <v>147</v>
      </c>
      <c r="F88" s="43" t="s">
        <v>156</v>
      </c>
      <c r="G88" s="21">
        <v>4</v>
      </c>
      <c r="H88" s="43" t="str">
        <f t="shared" si="1"/>
        <v>Y</v>
      </c>
      <c r="I88" s="6"/>
    </row>
    <row r="89" spans="1:9" x14ac:dyDescent="0.3">
      <c r="A89" s="21" t="s">
        <v>280</v>
      </c>
      <c r="B89" s="21" t="s">
        <v>281</v>
      </c>
      <c r="C89" s="21" t="s">
        <v>80</v>
      </c>
      <c r="D89" s="21" t="s">
        <v>79</v>
      </c>
      <c r="E89" s="6" t="s">
        <v>147</v>
      </c>
      <c r="F89" s="43" t="s">
        <v>156</v>
      </c>
      <c r="G89" s="21">
        <v>4</v>
      </c>
      <c r="H89" s="43" t="str">
        <f t="shared" si="1"/>
        <v>Y</v>
      </c>
      <c r="I89" s="6"/>
    </row>
    <row r="90" spans="1:9" x14ac:dyDescent="0.3">
      <c r="A90" s="21" t="s">
        <v>282</v>
      </c>
      <c r="B90" s="21" t="s">
        <v>283</v>
      </c>
      <c r="C90" s="21" t="s">
        <v>80</v>
      </c>
      <c r="D90" s="21" t="s">
        <v>79</v>
      </c>
      <c r="E90" s="6" t="s">
        <v>147</v>
      </c>
      <c r="F90" s="43" t="s">
        <v>156</v>
      </c>
      <c r="G90" s="21">
        <v>4</v>
      </c>
      <c r="H90" s="43" t="str">
        <f t="shared" si="1"/>
        <v>Y</v>
      </c>
      <c r="I90" s="6"/>
    </row>
    <row r="91" spans="1:9" x14ac:dyDescent="0.3">
      <c r="A91" s="21" t="s">
        <v>284</v>
      </c>
      <c r="B91" s="21" t="s">
        <v>285</v>
      </c>
      <c r="C91" s="21" t="s">
        <v>80</v>
      </c>
      <c r="D91" s="21" t="s">
        <v>79</v>
      </c>
      <c r="E91" s="6" t="s">
        <v>147</v>
      </c>
      <c r="F91" s="43" t="s">
        <v>156</v>
      </c>
      <c r="G91" s="21">
        <v>4</v>
      </c>
      <c r="H91" s="43" t="str">
        <f t="shared" si="1"/>
        <v>Y</v>
      </c>
      <c r="I91" s="6"/>
    </row>
    <row r="92" spans="1:9" x14ac:dyDescent="0.3">
      <c r="A92" s="21" t="s">
        <v>286</v>
      </c>
      <c r="B92" s="21" t="s">
        <v>287</v>
      </c>
      <c r="C92" s="21" t="s">
        <v>80</v>
      </c>
      <c r="D92" s="21" t="s">
        <v>79</v>
      </c>
      <c r="E92" s="6" t="s">
        <v>147</v>
      </c>
      <c r="F92" s="43" t="s">
        <v>156</v>
      </c>
      <c r="G92" s="21">
        <v>4</v>
      </c>
      <c r="H92" s="43" t="str">
        <f t="shared" si="1"/>
        <v>Y</v>
      </c>
      <c r="I92" s="6"/>
    </row>
    <row r="93" spans="1:9" x14ac:dyDescent="0.3">
      <c r="A93" s="21" t="s">
        <v>288</v>
      </c>
      <c r="B93" s="21" t="s">
        <v>289</v>
      </c>
      <c r="C93" s="21" t="s">
        <v>80</v>
      </c>
      <c r="D93" s="21" t="s">
        <v>79</v>
      </c>
      <c r="E93" s="6" t="s">
        <v>147</v>
      </c>
      <c r="F93" s="43" t="s">
        <v>156</v>
      </c>
      <c r="G93" s="21">
        <v>4</v>
      </c>
      <c r="H93" s="43" t="str">
        <f t="shared" si="1"/>
        <v>Y</v>
      </c>
      <c r="I93" s="6"/>
    </row>
    <row r="94" spans="1:9" x14ac:dyDescent="0.3">
      <c r="A94" s="21" t="s">
        <v>290</v>
      </c>
      <c r="B94" s="21" t="s">
        <v>291</v>
      </c>
      <c r="C94" s="21" t="s">
        <v>80</v>
      </c>
      <c r="D94" s="21" t="s">
        <v>79</v>
      </c>
      <c r="E94" s="6" t="s">
        <v>147</v>
      </c>
      <c r="F94" s="43" t="s">
        <v>156</v>
      </c>
      <c r="G94" s="21">
        <v>4</v>
      </c>
      <c r="H94" s="43" t="str">
        <f t="shared" si="1"/>
        <v>Y</v>
      </c>
      <c r="I94" s="6"/>
    </row>
    <row r="95" spans="1:9" x14ac:dyDescent="0.3">
      <c r="A95" s="21" t="s">
        <v>292</v>
      </c>
      <c r="B95" s="21" t="s">
        <v>293</v>
      </c>
      <c r="C95" s="21" t="s">
        <v>80</v>
      </c>
      <c r="D95" s="21" t="s">
        <v>79</v>
      </c>
      <c r="E95" s="6" t="s">
        <v>147</v>
      </c>
      <c r="F95" s="43" t="s">
        <v>156</v>
      </c>
      <c r="G95" s="21">
        <v>4</v>
      </c>
      <c r="H95" s="43" t="str">
        <f t="shared" si="1"/>
        <v>Y</v>
      </c>
      <c r="I95" s="6"/>
    </row>
    <row r="96" spans="1:9" x14ac:dyDescent="0.3">
      <c r="A96" s="21" t="s">
        <v>294</v>
      </c>
      <c r="B96" s="21" t="s">
        <v>295</v>
      </c>
      <c r="C96" s="21" t="s">
        <v>80</v>
      </c>
      <c r="D96" s="21" t="s">
        <v>79</v>
      </c>
      <c r="E96" s="6" t="s">
        <v>147</v>
      </c>
      <c r="F96" s="43" t="s">
        <v>156</v>
      </c>
      <c r="G96" s="21">
        <v>4</v>
      </c>
      <c r="H96" s="43" t="str">
        <f t="shared" si="1"/>
        <v>Y</v>
      </c>
      <c r="I96" s="6"/>
    </row>
    <row r="97" spans="1:9" x14ac:dyDescent="0.3">
      <c r="A97" s="21" t="s">
        <v>296</v>
      </c>
      <c r="B97" s="21" t="s">
        <v>297</v>
      </c>
      <c r="C97" s="21" t="s">
        <v>80</v>
      </c>
      <c r="D97" s="21" t="s">
        <v>79</v>
      </c>
      <c r="E97" s="6" t="s">
        <v>147</v>
      </c>
      <c r="F97" s="43" t="s">
        <v>156</v>
      </c>
      <c r="G97" s="21">
        <v>4</v>
      </c>
      <c r="H97" s="43" t="str">
        <f t="shared" si="1"/>
        <v>Y</v>
      </c>
      <c r="I97" s="6"/>
    </row>
    <row r="98" spans="1:9" x14ac:dyDescent="0.3">
      <c r="A98" s="21" t="s">
        <v>298</v>
      </c>
      <c r="B98" s="21" t="s">
        <v>299</v>
      </c>
      <c r="C98" s="21" t="s">
        <v>80</v>
      </c>
      <c r="D98" s="21" t="s">
        <v>79</v>
      </c>
      <c r="E98" s="6" t="s">
        <v>147</v>
      </c>
      <c r="F98" s="43" t="s">
        <v>156</v>
      </c>
      <c r="G98" s="21">
        <v>4</v>
      </c>
      <c r="H98" s="43" t="str">
        <f t="shared" si="1"/>
        <v>Y</v>
      </c>
      <c r="I98" s="6"/>
    </row>
    <row r="99" spans="1:9" x14ac:dyDescent="0.3">
      <c r="A99" s="21" t="s">
        <v>300</v>
      </c>
      <c r="B99" s="21" t="s">
        <v>301</v>
      </c>
      <c r="C99" s="21" t="s">
        <v>80</v>
      </c>
      <c r="D99" s="21" t="s">
        <v>79</v>
      </c>
      <c r="E99" s="6" t="s">
        <v>147</v>
      </c>
      <c r="F99" s="43" t="s">
        <v>156</v>
      </c>
      <c r="G99" s="21">
        <v>4</v>
      </c>
      <c r="H99" s="43" t="str">
        <f t="shared" si="1"/>
        <v>Y</v>
      </c>
      <c r="I99" s="6"/>
    </row>
    <row r="100" spans="1:9" x14ac:dyDescent="0.3">
      <c r="A100" s="21" t="s">
        <v>302</v>
      </c>
      <c r="B100" s="21" t="s">
        <v>303</v>
      </c>
      <c r="C100" s="21" t="s">
        <v>80</v>
      </c>
      <c r="D100" s="21" t="s">
        <v>79</v>
      </c>
      <c r="E100" s="6" t="s">
        <v>147</v>
      </c>
      <c r="F100" s="43" t="s">
        <v>156</v>
      </c>
      <c r="G100" s="21">
        <v>4</v>
      </c>
      <c r="H100" s="43" t="str">
        <f t="shared" si="1"/>
        <v>Y</v>
      </c>
      <c r="I100" s="6"/>
    </row>
    <row r="101" spans="1:9" x14ac:dyDescent="0.3">
      <c r="A101" s="21" t="s">
        <v>304</v>
      </c>
      <c r="B101" s="21" t="s">
        <v>305</v>
      </c>
      <c r="C101" s="21" t="s">
        <v>80</v>
      </c>
      <c r="D101" s="21" t="s">
        <v>79</v>
      </c>
      <c r="E101" s="6" t="s">
        <v>147</v>
      </c>
      <c r="F101" s="43" t="s">
        <v>156</v>
      </c>
      <c r="G101" s="21">
        <v>4</v>
      </c>
      <c r="H101" s="43" t="str">
        <f t="shared" si="1"/>
        <v>Y</v>
      </c>
      <c r="I101" s="6"/>
    </row>
    <row r="102" spans="1:9" x14ac:dyDescent="0.3">
      <c r="A102" s="21" t="s">
        <v>306</v>
      </c>
      <c r="B102" s="21" t="s">
        <v>307</v>
      </c>
      <c r="C102" s="21" t="s">
        <v>80</v>
      </c>
      <c r="D102" s="21" t="s">
        <v>79</v>
      </c>
      <c r="E102" s="6" t="s">
        <v>147</v>
      </c>
      <c r="F102" s="43" t="s">
        <v>156</v>
      </c>
      <c r="G102" s="21">
        <v>4</v>
      </c>
      <c r="H102" s="43" t="str">
        <f t="shared" si="1"/>
        <v>Y</v>
      </c>
      <c r="I102" s="6"/>
    </row>
    <row r="103" spans="1:9" x14ac:dyDescent="0.3">
      <c r="A103" s="21" t="s">
        <v>308</v>
      </c>
      <c r="B103" s="21" t="s">
        <v>309</v>
      </c>
      <c r="C103" s="21" t="s">
        <v>80</v>
      </c>
      <c r="D103" s="21" t="s">
        <v>79</v>
      </c>
      <c r="E103" s="6" t="s">
        <v>147</v>
      </c>
      <c r="F103" s="43" t="s">
        <v>156</v>
      </c>
      <c r="G103" s="21">
        <v>4</v>
      </c>
      <c r="H103" s="43" t="str">
        <f t="shared" si="1"/>
        <v>Y</v>
      </c>
      <c r="I103" s="6"/>
    </row>
    <row r="104" spans="1:9" x14ac:dyDescent="0.3">
      <c r="A104" s="21" t="s">
        <v>310</v>
      </c>
      <c r="B104" s="21" t="s">
        <v>311</v>
      </c>
      <c r="C104" s="21" t="s">
        <v>80</v>
      </c>
      <c r="D104" s="21" t="s">
        <v>79</v>
      </c>
      <c r="E104" s="6" t="s">
        <v>147</v>
      </c>
      <c r="F104" s="43" t="s">
        <v>156</v>
      </c>
      <c r="G104" s="21">
        <v>4</v>
      </c>
      <c r="H104" s="43" t="str">
        <f t="shared" si="1"/>
        <v>Y</v>
      </c>
      <c r="I104" s="6"/>
    </row>
    <row r="105" spans="1:9" x14ac:dyDescent="0.3">
      <c r="A105" s="21" t="s">
        <v>312</v>
      </c>
      <c r="B105" s="21" t="s">
        <v>313</v>
      </c>
      <c r="C105" s="21" t="s">
        <v>80</v>
      </c>
      <c r="D105" s="21" t="s">
        <v>79</v>
      </c>
      <c r="E105" s="6" t="s">
        <v>147</v>
      </c>
      <c r="F105" s="43" t="s">
        <v>156</v>
      </c>
      <c r="G105" s="21">
        <v>4</v>
      </c>
      <c r="H105" s="43" t="str">
        <f t="shared" si="1"/>
        <v>Y</v>
      </c>
      <c r="I105" s="6"/>
    </row>
    <row r="106" spans="1:9" x14ac:dyDescent="0.3">
      <c r="A106" s="21" t="s">
        <v>314</v>
      </c>
      <c r="B106" s="21" t="s">
        <v>315</v>
      </c>
      <c r="C106" s="21" t="s">
        <v>80</v>
      </c>
      <c r="D106" s="21" t="s">
        <v>79</v>
      </c>
      <c r="E106" s="6" t="s">
        <v>147</v>
      </c>
      <c r="F106" s="43" t="s">
        <v>156</v>
      </c>
      <c r="G106" s="21">
        <v>4</v>
      </c>
      <c r="H106" s="43" t="str">
        <f t="shared" si="1"/>
        <v>Y</v>
      </c>
      <c r="I106" s="6"/>
    </row>
    <row r="107" spans="1:9" x14ac:dyDescent="0.3">
      <c r="A107" s="21" t="s">
        <v>316</v>
      </c>
      <c r="B107" s="21" t="s">
        <v>317</v>
      </c>
      <c r="C107" s="21" t="s">
        <v>80</v>
      </c>
      <c r="D107" s="21" t="s">
        <v>79</v>
      </c>
      <c r="E107" s="6" t="s">
        <v>147</v>
      </c>
      <c r="F107" s="43" t="s">
        <v>156</v>
      </c>
      <c r="G107" s="21">
        <v>4</v>
      </c>
      <c r="H107" s="43" t="str">
        <f t="shared" si="1"/>
        <v>Y</v>
      </c>
      <c r="I107" s="6"/>
    </row>
    <row r="108" spans="1:9" x14ac:dyDescent="0.3">
      <c r="A108" s="21" t="s">
        <v>318</v>
      </c>
      <c r="B108" s="21" t="s">
        <v>319</v>
      </c>
      <c r="C108" s="21" t="s">
        <v>80</v>
      </c>
      <c r="D108" s="21" t="s">
        <v>79</v>
      </c>
      <c r="E108" s="6" t="s">
        <v>147</v>
      </c>
      <c r="F108" s="43" t="s">
        <v>156</v>
      </c>
      <c r="G108" s="21">
        <v>4</v>
      </c>
      <c r="H108" s="43" t="str">
        <f t="shared" si="1"/>
        <v>Y</v>
      </c>
      <c r="I108" s="6"/>
    </row>
    <row r="109" spans="1:9" x14ac:dyDescent="0.3">
      <c r="A109" s="21" t="s">
        <v>320</v>
      </c>
      <c r="B109" s="21" t="s">
        <v>321</v>
      </c>
      <c r="C109" s="21" t="s">
        <v>80</v>
      </c>
      <c r="D109" s="21" t="s">
        <v>79</v>
      </c>
      <c r="E109" s="6" t="s">
        <v>147</v>
      </c>
      <c r="F109" s="43" t="s">
        <v>156</v>
      </c>
      <c r="G109" s="21">
        <v>4</v>
      </c>
      <c r="H109" s="43" t="str">
        <f t="shared" si="1"/>
        <v>Y</v>
      </c>
      <c r="I109" s="6"/>
    </row>
    <row r="110" spans="1:9" x14ac:dyDescent="0.3">
      <c r="A110" s="21" t="s">
        <v>322</v>
      </c>
      <c r="B110" s="21" t="s">
        <v>323</v>
      </c>
      <c r="C110" s="21" t="s">
        <v>80</v>
      </c>
      <c r="D110" s="21" t="s">
        <v>79</v>
      </c>
      <c r="E110" s="6" t="s">
        <v>147</v>
      </c>
      <c r="F110" s="43" t="s">
        <v>156</v>
      </c>
      <c r="G110" s="21">
        <v>4</v>
      </c>
      <c r="H110" s="43" t="str">
        <f t="shared" si="1"/>
        <v>Y</v>
      </c>
      <c r="I110" s="6"/>
    </row>
    <row r="111" spans="1:9" x14ac:dyDescent="0.3">
      <c r="A111" s="21" t="s">
        <v>324</v>
      </c>
      <c r="B111" s="21" t="s">
        <v>325</v>
      </c>
      <c r="C111" s="21" t="s">
        <v>80</v>
      </c>
      <c r="D111" s="21" t="s">
        <v>79</v>
      </c>
      <c r="E111" s="6" t="s">
        <v>147</v>
      </c>
      <c r="F111" s="43" t="s">
        <v>326</v>
      </c>
      <c r="G111" s="21">
        <v>5</v>
      </c>
      <c r="H111" s="43" t="str">
        <f t="shared" si="1"/>
        <v>Y</v>
      </c>
      <c r="I111" s="6"/>
    </row>
    <row r="112" spans="1:9" x14ac:dyDescent="0.3">
      <c r="A112" s="21" t="s">
        <v>327</v>
      </c>
      <c r="B112" s="21" t="s">
        <v>328</v>
      </c>
      <c r="C112" s="21" t="s">
        <v>80</v>
      </c>
      <c r="D112" s="21" t="s">
        <v>79</v>
      </c>
      <c r="E112" s="6" t="s">
        <v>147</v>
      </c>
      <c r="F112" s="43" t="s">
        <v>326</v>
      </c>
      <c r="G112" s="21">
        <v>5</v>
      </c>
      <c r="H112" s="43" t="str">
        <f t="shared" si="1"/>
        <v>Y</v>
      </c>
      <c r="I112" s="6"/>
    </row>
    <row r="113" spans="1:9" x14ac:dyDescent="0.3">
      <c r="A113" s="21" t="s">
        <v>329</v>
      </c>
      <c r="B113" s="21" t="s">
        <v>330</v>
      </c>
      <c r="C113" s="21" t="s">
        <v>80</v>
      </c>
      <c r="D113" s="21" t="s">
        <v>79</v>
      </c>
      <c r="E113" s="6" t="s">
        <v>147</v>
      </c>
      <c r="F113" s="43" t="s">
        <v>326</v>
      </c>
      <c r="G113" s="21">
        <v>5</v>
      </c>
      <c r="H113" s="43" t="str">
        <f t="shared" si="1"/>
        <v>Y</v>
      </c>
      <c r="I113" s="6"/>
    </row>
    <row r="114" spans="1:9" x14ac:dyDescent="0.3">
      <c r="A114" s="21" t="s">
        <v>331</v>
      </c>
      <c r="B114" s="21" t="s">
        <v>332</v>
      </c>
      <c r="C114" s="21" t="s">
        <v>80</v>
      </c>
      <c r="D114" s="21" t="s">
        <v>79</v>
      </c>
      <c r="E114" s="6" t="s">
        <v>147</v>
      </c>
      <c r="F114" s="43" t="s">
        <v>326</v>
      </c>
      <c r="G114" s="21">
        <v>5</v>
      </c>
      <c r="H114" s="43" t="str">
        <f t="shared" si="1"/>
        <v>Y</v>
      </c>
      <c r="I114" s="6"/>
    </row>
    <row r="115" spans="1:9" x14ac:dyDescent="0.3">
      <c r="A115" s="21" t="s">
        <v>333</v>
      </c>
      <c r="B115" s="21" t="s">
        <v>334</v>
      </c>
      <c r="C115" s="21" t="s">
        <v>80</v>
      </c>
      <c r="D115" s="21" t="s">
        <v>79</v>
      </c>
      <c r="E115" s="6" t="s">
        <v>147</v>
      </c>
      <c r="F115" s="43" t="s">
        <v>326</v>
      </c>
      <c r="G115" s="21">
        <v>5</v>
      </c>
      <c r="H115" s="43" t="str">
        <f t="shared" si="1"/>
        <v>Y</v>
      </c>
      <c r="I115" s="6"/>
    </row>
    <row r="116" spans="1:9" x14ac:dyDescent="0.3">
      <c r="A116" s="21" t="s">
        <v>335</v>
      </c>
      <c r="B116" s="21" t="s">
        <v>336</v>
      </c>
      <c r="C116" s="21" t="s">
        <v>80</v>
      </c>
      <c r="D116" s="21" t="s">
        <v>79</v>
      </c>
      <c r="E116" s="6" t="s">
        <v>147</v>
      </c>
      <c r="F116" s="43" t="s">
        <v>326</v>
      </c>
      <c r="G116" s="21">
        <v>5</v>
      </c>
      <c r="H116" s="43" t="str">
        <f t="shared" si="1"/>
        <v>Y</v>
      </c>
      <c r="I116" s="6"/>
    </row>
    <row r="117" spans="1:9" x14ac:dyDescent="0.3">
      <c r="A117" s="21" t="s">
        <v>337</v>
      </c>
      <c r="B117" s="21" t="s">
        <v>338</v>
      </c>
      <c r="C117" s="21" t="s">
        <v>80</v>
      </c>
      <c r="D117" s="21" t="s">
        <v>79</v>
      </c>
      <c r="E117" s="6" t="s">
        <v>147</v>
      </c>
      <c r="F117" s="43" t="s">
        <v>326</v>
      </c>
      <c r="G117" s="21">
        <v>5</v>
      </c>
      <c r="H117" s="43" t="str">
        <f t="shared" si="1"/>
        <v>Y</v>
      </c>
      <c r="I117" s="6"/>
    </row>
    <row r="118" spans="1:9" x14ac:dyDescent="0.3">
      <c r="A118" s="21" t="s">
        <v>339</v>
      </c>
      <c r="B118" s="21" t="s">
        <v>340</v>
      </c>
      <c r="C118" s="21" t="s">
        <v>80</v>
      </c>
      <c r="D118" s="21" t="s">
        <v>79</v>
      </c>
      <c r="E118" s="6" t="s">
        <v>147</v>
      </c>
      <c r="F118" s="43" t="s">
        <v>326</v>
      </c>
      <c r="G118" s="21">
        <v>5</v>
      </c>
      <c r="H118" s="43" t="str">
        <f t="shared" si="1"/>
        <v>Y</v>
      </c>
      <c r="I118" s="6"/>
    </row>
    <row r="119" spans="1:9" x14ac:dyDescent="0.3">
      <c r="A119" s="21" t="s">
        <v>341</v>
      </c>
      <c r="B119" s="21" t="s">
        <v>342</v>
      </c>
      <c r="C119" s="21" t="s">
        <v>80</v>
      </c>
      <c r="D119" s="21" t="s">
        <v>79</v>
      </c>
      <c r="E119" s="6" t="s">
        <v>147</v>
      </c>
      <c r="F119" s="43" t="s">
        <v>326</v>
      </c>
      <c r="G119" s="21">
        <v>5</v>
      </c>
      <c r="H119" s="43" t="str">
        <f t="shared" si="1"/>
        <v>Y</v>
      </c>
      <c r="I119" s="6"/>
    </row>
    <row r="120" spans="1:9" x14ac:dyDescent="0.3">
      <c r="A120" s="21" t="s">
        <v>343</v>
      </c>
      <c r="B120" s="21" t="s">
        <v>344</v>
      </c>
      <c r="C120" s="21" t="s">
        <v>80</v>
      </c>
      <c r="D120" s="21" t="s">
        <v>79</v>
      </c>
      <c r="E120" s="6" t="s">
        <v>147</v>
      </c>
      <c r="F120" s="43" t="s">
        <v>326</v>
      </c>
      <c r="G120" s="21">
        <v>5</v>
      </c>
      <c r="H120" s="43" t="str">
        <f t="shared" si="1"/>
        <v>Y</v>
      </c>
      <c r="I120" s="6"/>
    </row>
    <row r="121" spans="1:9" x14ac:dyDescent="0.3">
      <c r="A121" s="21" t="s">
        <v>345</v>
      </c>
      <c r="B121" s="21" t="s">
        <v>346</v>
      </c>
      <c r="C121" s="21" t="s">
        <v>80</v>
      </c>
      <c r="D121" s="21" t="s">
        <v>79</v>
      </c>
      <c r="E121" s="6" t="s">
        <v>147</v>
      </c>
      <c r="F121" s="43" t="s">
        <v>326</v>
      </c>
      <c r="G121" s="21">
        <v>5</v>
      </c>
      <c r="H121" s="43" t="str">
        <f t="shared" si="1"/>
        <v>Y</v>
      </c>
      <c r="I121" s="6"/>
    </row>
    <row r="122" spans="1:9" x14ac:dyDescent="0.3">
      <c r="A122" s="21" t="s">
        <v>347</v>
      </c>
      <c r="B122" s="21" t="s">
        <v>348</v>
      </c>
      <c r="C122" s="21" t="s">
        <v>80</v>
      </c>
      <c r="D122" s="21" t="s">
        <v>79</v>
      </c>
      <c r="E122" s="6" t="s">
        <v>147</v>
      </c>
      <c r="F122" s="43" t="s">
        <v>326</v>
      </c>
      <c r="G122" s="21">
        <v>5</v>
      </c>
      <c r="H122" s="43" t="str">
        <f t="shared" si="1"/>
        <v>Y</v>
      </c>
      <c r="I122" s="6"/>
    </row>
    <row r="123" spans="1:9" x14ac:dyDescent="0.3">
      <c r="A123" s="21" t="s">
        <v>349</v>
      </c>
      <c r="B123" s="21" t="s">
        <v>350</v>
      </c>
      <c r="C123" s="21" t="s">
        <v>80</v>
      </c>
      <c r="D123" s="21" t="s">
        <v>79</v>
      </c>
      <c r="E123" s="6" t="s">
        <v>147</v>
      </c>
      <c r="F123" s="43" t="s">
        <v>326</v>
      </c>
      <c r="G123" s="21">
        <v>5</v>
      </c>
      <c r="H123" s="43" t="str">
        <f t="shared" si="1"/>
        <v>Y</v>
      </c>
      <c r="I123" s="6"/>
    </row>
    <row r="124" spans="1:9" x14ac:dyDescent="0.3">
      <c r="A124" s="21" t="s">
        <v>351</v>
      </c>
      <c r="B124" s="21" t="s">
        <v>352</v>
      </c>
      <c r="C124" s="21" t="s">
        <v>80</v>
      </c>
      <c r="D124" s="21" t="s">
        <v>79</v>
      </c>
      <c r="E124" s="6" t="s">
        <v>147</v>
      </c>
      <c r="F124" s="43" t="s">
        <v>326</v>
      </c>
      <c r="G124" s="21">
        <v>5</v>
      </c>
      <c r="H124" s="43" t="str">
        <f t="shared" si="1"/>
        <v>Y</v>
      </c>
      <c r="I124" s="6"/>
    </row>
    <row r="125" spans="1:9" x14ac:dyDescent="0.3">
      <c r="A125" s="21" t="s">
        <v>353</v>
      </c>
      <c r="B125" s="21" t="s">
        <v>354</v>
      </c>
      <c r="C125" s="21" t="s">
        <v>80</v>
      </c>
      <c r="D125" s="21" t="s">
        <v>79</v>
      </c>
      <c r="E125" s="6" t="s">
        <v>147</v>
      </c>
      <c r="F125" s="43" t="s">
        <v>326</v>
      </c>
      <c r="G125" s="21">
        <v>5</v>
      </c>
      <c r="H125" s="43" t="str">
        <f t="shared" si="1"/>
        <v>Y</v>
      </c>
      <c r="I125" s="6"/>
    </row>
    <row r="126" spans="1:9" x14ac:dyDescent="0.3">
      <c r="A126" s="21" t="s">
        <v>355</v>
      </c>
      <c r="B126" s="21" t="s">
        <v>356</v>
      </c>
      <c r="C126" s="21" t="s">
        <v>80</v>
      </c>
      <c r="D126" s="21" t="s">
        <v>79</v>
      </c>
      <c r="E126" s="6" t="s">
        <v>147</v>
      </c>
      <c r="F126" s="43" t="s">
        <v>326</v>
      </c>
      <c r="G126" s="21">
        <v>5</v>
      </c>
      <c r="H126" s="43" t="str">
        <f t="shared" si="1"/>
        <v>Y</v>
      </c>
      <c r="I126" s="6"/>
    </row>
    <row r="127" spans="1:9" x14ac:dyDescent="0.3">
      <c r="A127" s="21" t="s">
        <v>357</v>
      </c>
      <c r="B127" s="21" t="s">
        <v>358</v>
      </c>
      <c r="C127" s="21" t="s">
        <v>80</v>
      </c>
      <c r="D127" s="21" t="s">
        <v>79</v>
      </c>
      <c r="E127" s="6" t="s">
        <v>147</v>
      </c>
      <c r="F127" s="43" t="s">
        <v>326</v>
      </c>
      <c r="G127" s="21">
        <v>5</v>
      </c>
      <c r="H127" s="43" t="str">
        <f t="shared" si="1"/>
        <v>Y</v>
      </c>
      <c r="I127" s="6"/>
    </row>
    <row r="128" spans="1:9" x14ac:dyDescent="0.3">
      <c r="A128" s="21" t="s">
        <v>359</v>
      </c>
      <c r="B128" s="21" t="s">
        <v>360</v>
      </c>
      <c r="C128" s="21" t="s">
        <v>78</v>
      </c>
      <c r="D128" s="21" t="s">
        <v>52</v>
      </c>
      <c r="E128" s="6" t="s">
        <v>125</v>
      </c>
      <c r="F128" s="43" t="s">
        <v>126</v>
      </c>
      <c r="G128" s="21">
        <v>1</v>
      </c>
      <c r="H128" s="43" t="str">
        <f t="shared" si="1"/>
        <v>N</v>
      </c>
      <c r="I128" s="6"/>
    </row>
    <row r="129" spans="1:9" x14ac:dyDescent="0.3">
      <c r="A129" s="21"/>
      <c r="B129" s="21"/>
      <c r="C129" s="21"/>
      <c r="D129" s="21"/>
      <c r="E129" s="6"/>
      <c r="F129" s="43"/>
      <c r="G129" s="21"/>
      <c r="H129" s="43"/>
      <c r="I129" s="6"/>
    </row>
    <row r="130" spans="1:9" x14ac:dyDescent="0.3">
      <c r="A130" s="21"/>
      <c r="B130" s="21"/>
      <c r="C130" s="21"/>
      <c r="D130" s="21"/>
      <c r="E130" s="6"/>
      <c r="F130" s="43"/>
      <c r="G130" s="21"/>
      <c r="H130" s="43"/>
      <c r="I130" s="6"/>
    </row>
    <row r="131" spans="1:9" x14ac:dyDescent="0.3">
      <c r="A131" s="21"/>
      <c r="B131" s="21"/>
      <c r="C131" s="21"/>
      <c r="D131" s="21"/>
      <c r="E131" s="6"/>
      <c r="F131" s="43"/>
      <c r="G131" s="21"/>
      <c r="H131" s="43"/>
      <c r="I131" s="6"/>
    </row>
    <row r="132" spans="1:9" x14ac:dyDescent="0.3">
      <c r="A132" s="21"/>
      <c r="B132" s="21"/>
      <c r="C132" s="21"/>
      <c r="D132" s="21"/>
      <c r="E132" s="6"/>
      <c r="F132" s="43"/>
      <c r="G132" s="21"/>
      <c r="H132" s="43"/>
      <c r="I132" s="6"/>
    </row>
    <row r="133" spans="1:9" x14ac:dyDescent="0.3">
      <c r="A133" s="21"/>
      <c r="B133" s="21"/>
      <c r="C133" s="21"/>
      <c r="D133" s="21"/>
      <c r="E133" s="6"/>
      <c r="F133" s="43"/>
      <c r="G133" s="21"/>
      <c r="H133" s="43"/>
      <c r="I133" s="6"/>
    </row>
    <row r="134" spans="1:9" x14ac:dyDescent="0.3">
      <c r="A134" s="21"/>
      <c r="B134" s="21"/>
      <c r="C134" s="21"/>
      <c r="D134" s="21"/>
      <c r="E134" s="6"/>
      <c r="F134" s="43"/>
      <c r="G134" s="21"/>
      <c r="H134" s="43"/>
      <c r="I134" s="6"/>
    </row>
    <row r="135" spans="1:9" x14ac:dyDescent="0.3">
      <c r="A135" s="21"/>
      <c r="B135" s="21"/>
      <c r="C135" s="21"/>
      <c r="D135" s="21"/>
      <c r="E135" s="6"/>
      <c r="F135" s="43"/>
      <c r="G135" s="21"/>
      <c r="H135" s="43"/>
      <c r="I135" s="6"/>
    </row>
    <row r="136" spans="1:9" x14ac:dyDescent="0.3">
      <c r="A136" s="21"/>
      <c r="B136" s="21"/>
      <c r="C136" s="21"/>
      <c r="D136" s="21"/>
      <c r="E136" s="6"/>
      <c r="F136" s="43"/>
      <c r="G136" s="21"/>
      <c r="H136" s="43"/>
      <c r="I136" s="6"/>
    </row>
    <row r="137" spans="1:9" x14ac:dyDescent="0.3">
      <c r="A137" s="21"/>
      <c r="B137" s="21"/>
      <c r="C137" s="21"/>
      <c r="D137" s="21"/>
      <c r="E137" s="6"/>
      <c r="F137" s="43"/>
      <c r="G137" s="21"/>
      <c r="H137" s="43"/>
      <c r="I137" s="6"/>
    </row>
    <row r="138" spans="1:9" x14ac:dyDescent="0.3">
      <c r="A138" s="21"/>
      <c r="B138" s="21"/>
      <c r="C138" s="21"/>
      <c r="D138" s="21"/>
      <c r="E138" s="6"/>
      <c r="F138" s="43"/>
      <c r="G138" s="21"/>
      <c r="H138" s="43"/>
      <c r="I138" s="6"/>
    </row>
    <row r="139" spans="1:9" x14ac:dyDescent="0.3">
      <c r="A139" s="21"/>
      <c r="B139" s="21"/>
      <c r="C139" s="21"/>
      <c r="D139" s="21"/>
      <c r="E139" s="6"/>
      <c r="F139" s="43"/>
      <c r="G139" s="21"/>
      <c r="H139" s="43"/>
      <c r="I139" s="6"/>
    </row>
    <row r="140" spans="1:9" x14ac:dyDescent="0.3">
      <c r="A140" s="21"/>
      <c r="B140" s="21"/>
      <c r="C140" s="21"/>
      <c r="D140" s="21"/>
      <c r="E140" s="6"/>
      <c r="F140" s="43"/>
      <c r="G140" s="21"/>
      <c r="H140" s="43"/>
      <c r="I140" s="6"/>
    </row>
    <row r="141" spans="1:9" x14ac:dyDescent="0.3">
      <c r="A141" s="21"/>
      <c r="B141" s="21"/>
      <c r="C141" s="21"/>
      <c r="D141" s="21"/>
      <c r="E141" s="6"/>
      <c r="F141" s="43"/>
      <c r="G141" s="21"/>
      <c r="H141" s="43"/>
      <c r="I141" s="6"/>
    </row>
    <row r="142" spans="1:9" x14ac:dyDescent="0.3">
      <c r="A142" s="21"/>
      <c r="B142" s="21"/>
      <c r="C142" s="21"/>
      <c r="D142" s="21"/>
      <c r="E142" s="6"/>
      <c r="F142" s="43"/>
      <c r="G142" s="21"/>
      <c r="H142" s="43"/>
      <c r="I142" s="6"/>
    </row>
    <row r="143" spans="1:9" x14ac:dyDescent="0.3">
      <c r="A143" s="21"/>
      <c r="B143" s="21"/>
      <c r="C143" s="21"/>
      <c r="D143" s="21"/>
      <c r="E143" s="6"/>
      <c r="F143" s="43"/>
      <c r="G143" s="21"/>
      <c r="H143" s="43"/>
      <c r="I143" s="6"/>
    </row>
    <row r="144" spans="1:9" x14ac:dyDescent="0.3">
      <c r="A144" s="21"/>
      <c r="B144" s="21"/>
      <c r="C144" s="21"/>
      <c r="D144" s="21"/>
      <c r="E144" s="6"/>
      <c r="F144" s="43"/>
      <c r="G144" s="21"/>
      <c r="H144" s="43"/>
      <c r="I144" s="6"/>
    </row>
    <row r="145" spans="1:9" x14ac:dyDescent="0.3">
      <c r="A145" s="21"/>
      <c r="B145" s="21"/>
      <c r="C145" s="21"/>
      <c r="D145" s="21"/>
      <c r="E145" s="6"/>
      <c r="F145" s="43"/>
      <c r="G145" s="21"/>
      <c r="H145" s="43"/>
      <c r="I145" s="6"/>
    </row>
    <row r="146" spans="1:9" x14ac:dyDescent="0.3">
      <c r="A146" s="21"/>
      <c r="B146" s="21"/>
      <c r="C146" s="21"/>
      <c r="D146" s="21"/>
      <c r="E146" s="6"/>
      <c r="F146" s="43"/>
      <c r="G146" s="21"/>
      <c r="H146" s="43"/>
      <c r="I146" s="6"/>
    </row>
    <row r="147" spans="1:9" x14ac:dyDescent="0.3">
      <c r="A147" s="21"/>
      <c r="B147" s="21"/>
      <c r="C147" s="21"/>
      <c r="D147" s="21"/>
      <c r="E147" s="6"/>
      <c r="F147" s="43"/>
      <c r="G147" s="21"/>
      <c r="H147" s="43"/>
      <c r="I147" s="6"/>
    </row>
    <row r="148" spans="1:9" x14ac:dyDescent="0.3">
      <c r="A148" s="21"/>
      <c r="B148" s="21"/>
      <c r="C148" s="21"/>
      <c r="D148" s="21"/>
      <c r="E148" s="6"/>
      <c r="F148" s="43"/>
      <c r="G148" s="21"/>
      <c r="H148" s="43"/>
      <c r="I148" s="6"/>
    </row>
    <row r="149" spans="1:9" x14ac:dyDescent="0.3">
      <c r="A149" s="21"/>
      <c r="B149" s="21"/>
      <c r="C149" s="21"/>
      <c r="D149" s="21"/>
      <c r="E149" s="6"/>
      <c r="F149" s="43"/>
      <c r="G149" s="21"/>
      <c r="H149" s="43"/>
      <c r="I149" s="6"/>
    </row>
    <row r="150" spans="1:9" x14ac:dyDescent="0.3">
      <c r="A150" s="21"/>
      <c r="B150" s="21"/>
      <c r="C150" s="21"/>
      <c r="D150" s="21"/>
      <c r="E150" s="6"/>
      <c r="F150" s="43"/>
      <c r="G150" s="21"/>
      <c r="H150" s="43"/>
      <c r="I150" s="6"/>
    </row>
    <row r="151" spans="1:9" x14ac:dyDescent="0.3">
      <c r="A151" s="21"/>
      <c r="B151" s="21"/>
      <c r="C151" s="21"/>
      <c r="D151" s="21"/>
      <c r="E151" s="6"/>
      <c r="F151" s="43"/>
      <c r="G151" s="21"/>
      <c r="H151" s="43"/>
      <c r="I151" s="6"/>
    </row>
    <row r="152" spans="1:9" x14ac:dyDescent="0.3">
      <c r="A152" s="21"/>
      <c r="B152" s="21"/>
      <c r="C152" s="21"/>
      <c r="D152" s="21"/>
      <c r="E152" s="6"/>
      <c r="F152" s="43"/>
      <c r="G152" s="21"/>
      <c r="H152" s="43"/>
      <c r="I152" s="6"/>
    </row>
    <row r="153" spans="1:9" x14ac:dyDescent="0.3">
      <c r="A153" s="21"/>
      <c r="B153" s="21"/>
      <c r="C153" s="21"/>
      <c r="D153" s="21"/>
      <c r="E153" s="6"/>
      <c r="F153" s="43"/>
      <c r="G153" s="21"/>
      <c r="H153" s="43"/>
      <c r="I153" s="6"/>
    </row>
    <row r="154" spans="1:9" x14ac:dyDescent="0.3">
      <c r="A154" s="21"/>
      <c r="B154" s="21"/>
      <c r="C154" s="21"/>
      <c r="D154" s="21"/>
      <c r="E154" s="6"/>
      <c r="F154" s="43"/>
      <c r="G154" s="21"/>
      <c r="H154" s="43"/>
      <c r="I154" s="6"/>
    </row>
    <row r="155" spans="1:9" x14ac:dyDescent="0.3">
      <c r="A155" s="21"/>
      <c r="B155" s="21"/>
      <c r="C155" s="21"/>
      <c r="D155" s="21"/>
      <c r="E155" s="6"/>
      <c r="F155" s="43"/>
      <c r="G155" s="21"/>
      <c r="H155" s="43"/>
      <c r="I155" s="6"/>
    </row>
    <row r="156" spans="1:9" x14ac:dyDescent="0.3">
      <c r="A156" s="21"/>
      <c r="B156" s="21"/>
      <c r="C156" s="21"/>
      <c r="D156" s="21"/>
      <c r="E156" s="6"/>
      <c r="F156" s="43"/>
      <c r="G156" s="21"/>
      <c r="H156" s="43"/>
      <c r="I156" s="6"/>
    </row>
    <row r="157" spans="1:9" x14ac:dyDescent="0.3">
      <c r="A157" s="21"/>
      <c r="B157" s="21"/>
      <c r="C157" s="21"/>
      <c r="D157" s="21"/>
      <c r="E157" s="6"/>
      <c r="F157" s="43"/>
      <c r="G157" s="21"/>
      <c r="H157" s="43"/>
      <c r="I157" s="6"/>
    </row>
    <row r="158" spans="1:9" x14ac:dyDescent="0.3">
      <c r="A158" s="21"/>
      <c r="B158" s="21"/>
      <c r="C158" s="21"/>
      <c r="D158" s="21"/>
      <c r="E158" s="6"/>
      <c r="F158" s="43"/>
      <c r="G158" s="21"/>
      <c r="H158" s="43"/>
      <c r="I158" s="6"/>
    </row>
    <row r="159" spans="1:9" x14ac:dyDescent="0.3">
      <c r="A159" s="21"/>
      <c r="B159" s="21"/>
      <c r="C159" s="21"/>
      <c r="D159" s="21"/>
      <c r="E159" s="6"/>
      <c r="F159" s="43"/>
      <c r="G159" s="21"/>
      <c r="H159" s="43"/>
      <c r="I159" s="6"/>
    </row>
    <row r="160" spans="1:9" x14ac:dyDescent="0.3">
      <c r="A160" s="21"/>
      <c r="B160" s="21"/>
      <c r="C160" s="21"/>
      <c r="D160" s="21"/>
      <c r="E160" s="6"/>
      <c r="F160" s="43"/>
      <c r="G160" s="21"/>
      <c r="H160" s="43"/>
      <c r="I160" s="6"/>
    </row>
    <row r="161" spans="1:9" x14ac:dyDescent="0.3">
      <c r="A161" s="21"/>
      <c r="B161" s="21"/>
      <c r="C161" s="21"/>
      <c r="D161" s="21"/>
      <c r="E161" s="6"/>
      <c r="F161" s="43"/>
      <c r="G161" s="21"/>
      <c r="H161" s="43"/>
      <c r="I161" s="6"/>
    </row>
    <row r="162" spans="1:9" x14ac:dyDescent="0.3">
      <c r="A162" s="21"/>
      <c r="B162" s="21"/>
      <c r="C162" s="21"/>
      <c r="D162" s="21"/>
      <c r="E162" s="6"/>
      <c r="F162" s="43"/>
      <c r="G162" s="21"/>
      <c r="H162" s="43"/>
      <c r="I162" s="6"/>
    </row>
    <row r="163" spans="1:9" x14ac:dyDescent="0.3">
      <c r="A163" s="21"/>
      <c r="B163" s="21"/>
      <c r="C163" s="21"/>
      <c r="D163" s="21"/>
      <c r="E163" s="6"/>
      <c r="F163" s="43"/>
      <c r="G163" s="21"/>
      <c r="H163" s="43"/>
      <c r="I163" s="6"/>
    </row>
    <row r="164" spans="1:9" x14ac:dyDescent="0.3">
      <c r="A164" s="21"/>
      <c r="B164" s="21"/>
      <c r="C164" s="21"/>
      <c r="D164" s="21"/>
      <c r="E164" s="6"/>
      <c r="F164" s="43"/>
      <c r="G164" s="21"/>
      <c r="H164" s="43"/>
      <c r="I164" s="6"/>
    </row>
    <row r="165" spans="1:9" x14ac:dyDescent="0.3">
      <c r="A165" s="21"/>
      <c r="B165" s="21"/>
      <c r="C165" s="21"/>
      <c r="D165" s="21"/>
      <c r="E165" s="6"/>
      <c r="F165" s="43"/>
      <c r="G165" s="21"/>
      <c r="H165" s="43"/>
      <c r="I165" s="6"/>
    </row>
    <row r="166" spans="1:9" x14ac:dyDescent="0.3">
      <c r="A166" s="21"/>
      <c r="B166" s="21"/>
      <c r="C166" s="21"/>
      <c r="D166" s="21"/>
      <c r="E166" s="6"/>
      <c r="F166" s="43"/>
      <c r="G166" s="21"/>
      <c r="H166" s="43"/>
      <c r="I166" s="6"/>
    </row>
    <row r="167" spans="1:9" x14ac:dyDescent="0.3">
      <c r="A167" s="21"/>
      <c r="B167" s="21"/>
      <c r="C167" s="21"/>
      <c r="D167" s="21"/>
      <c r="E167" s="6"/>
      <c r="F167" s="43"/>
      <c r="G167" s="21"/>
      <c r="H167" s="43"/>
      <c r="I167" s="6"/>
    </row>
    <row r="168" spans="1:9" x14ac:dyDescent="0.3">
      <c r="A168" s="21"/>
      <c r="B168" s="21"/>
      <c r="C168" s="21"/>
      <c r="D168" s="21"/>
      <c r="E168" s="6"/>
      <c r="F168" s="43"/>
      <c r="G168" s="21"/>
      <c r="H168" s="43"/>
      <c r="I168" s="6"/>
    </row>
    <row r="169" spans="1:9" x14ac:dyDescent="0.3">
      <c r="A169" s="21"/>
      <c r="B169" s="21"/>
      <c r="C169" s="21"/>
      <c r="D169" s="21"/>
      <c r="E169" s="6"/>
      <c r="F169" s="43"/>
      <c r="G169" s="21"/>
      <c r="H169" s="43"/>
      <c r="I169" s="6"/>
    </row>
    <row r="170" spans="1:9" x14ac:dyDescent="0.3">
      <c r="A170" s="21"/>
      <c r="B170" s="21"/>
      <c r="C170" s="21"/>
      <c r="D170" s="21"/>
      <c r="E170" s="6"/>
      <c r="F170" s="43"/>
      <c r="G170" s="21"/>
      <c r="H170" s="43"/>
      <c r="I170" s="6"/>
    </row>
    <row r="171" spans="1:9" x14ac:dyDescent="0.3">
      <c r="A171" s="21"/>
      <c r="B171" s="21"/>
      <c r="C171" s="21"/>
      <c r="D171" s="21"/>
      <c r="E171" s="6"/>
      <c r="F171" s="43"/>
      <c r="G171" s="21"/>
      <c r="H171" s="43"/>
      <c r="I171" s="6"/>
    </row>
    <row r="172" spans="1:9" x14ac:dyDescent="0.3">
      <c r="A172" s="21"/>
      <c r="B172" s="21"/>
      <c r="C172" s="21"/>
      <c r="D172" s="21"/>
      <c r="E172" s="6"/>
      <c r="F172" s="43"/>
      <c r="G172" s="21"/>
      <c r="H172" s="43"/>
      <c r="I172" s="6"/>
    </row>
    <row r="173" spans="1:9" x14ac:dyDescent="0.3">
      <c r="A173" s="21"/>
      <c r="B173" s="21"/>
      <c r="C173" s="21"/>
      <c r="D173" s="21"/>
      <c r="E173" s="6"/>
      <c r="F173" s="43"/>
      <c r="G173" s="21"/>
      <c r="H173" s="43"/>
      <c r="I173" s="6"/>
    </row>
    <row r="174" spans="1:9" x14ac:dyDescent="0.3">
      <c r="A174" s="21"/>
      <c r="B174" s="21"/>
      <c r="C174" s="21"/>
      <c r="D174" s="21"/>
      <c r="E174" s="6"/>
      <c r="F174" s="43"/>
      <c r="G174" s="21"/>
      <c r="H174" s="43"/>
      <c r="I174" s="6"/>
    </row>
    <row r="175" spans="1:9" x14ac:dyDescent="0.3">
      <c r="A175" s="21"/>
      <c r="B175" s="21"/>
      <c r="C175" s="21"/>
      <c r="D175" s="21"/>
      <c r="E175" s="6"/>
      <c r="F175" s="43"/>
      <c r="G175" s="21"/>
      <c r="H175" s="43"/>
      <c r="I175" s="6"/>
    </row>
    <row r="176" spans="1:9" x14ac:dyDescent="0.3">
      <c r="A176" s="21"/>
      <c r="B176" s="21"/>
      <c r="C176" s="21"/>
      <c r="D176" s="21"/>
      <c r="E176" s="6"/>
      <c r="F176" s="43"/>
      <c r="G176" s="21"/>
      <c r="H176" s="43"/>
      <c r="I176" s="6"/>
    </row>
    <row r="177" spans="1:9" x14ac:dyDescent="0.3">
      <c r="A177" s="21"/>
      <c r="B177" s="21"/>
      <c r="C177" s="21"/>
      <c r="D177" s="21"/>
      <c r="E177" s="6"/>
      <c r="F177" s="43"/>
      <c r="G177" s="21"/>
      <c r="H177" s="43"/>
      <c r="I177" s="6"/>
    </row>
    <row r="178" spans="1:9" x14ac:dyDescent="0.3">
      <c r="A178" s="21"/>
      <c r="B178" s="21"/>
      <c r="C178" s="21"/>
      <c r="D178" s="21"/>
      <c r="E178" s="6"/>
      <c r="F178" s="43"/>
      <c r="G178" s="21"/>
      <c r="H178" s="43"/>
      <c r="I178" s="6"/>
    </row>
    <row r="179" spans="1:9" x14ac:dyDescent="0.3">
      <c r="A179" s="21"/>
      <c r="B179" s="21"/>
      <c r="C179" s="21"/>
      <c r="D179" s="21"/>
      <c r="E179" s="6"/>
      <c r="F179" s="43"/>
      <c r="G179" s="21"/>
      <c r="H179" s="43"/>
      <c r="I179" s="6"/>
    </row>
    <row r="180" spans="1:9" x14ac:dyDescent="0.3">
      <c r="A180" s="21"/>
      <c r="B180" s="21"/>
      <c r="C180" s="21"/>
      <c r="D180" s="21"/>
      <c r="E180" s="6"/>
      <c r="F180" s="43"/>
      <c r="G180" s="21"/>
      <c r="H180" s="43"/>
      <c r="I180" s="6"/>
    </row>
    <row r="181" spans="1:9" x14ac:dyDescent="0.3">
      <c r="A181" s="21"/>
      <c r="B181" s="21"/>
      <c r="C181" s="21"/>
      <c r="D181" s="21"/>
      <c r="E181" s="6"/>
      <c r="F181" s="43"/>
      <c r="G181" s="21"/>
      <c r="H181" s="43"/>
      <c r="I181" s="6"/>
    </row>
    <row r="182" spans="1:9" x14ac:dyDescent="0.3">
      <c r="A182" s="21"/>
      <c r="B182" s="21"/>
      <c r="C182" s="21"/>
      <c r="D182" s="21"/>
      <c r="E182" s="6"/>
      <c r="F182" s="43"/>
      <c r="G182" s="21"/>
      <c r="H182" s="43"/>
      <c r="I182" s="6"/>
    </row>
    <row r="183" spans="1:9" x14ac:dyDescent="0.3">
      <c r="A183" s="21"/>
      <c r="B183" s="21"/>
      <c r="C183" s="21"/>
      <c r="D183" s="21"/>
      <c r="E183" s="6"/>
      <c r="F183" s="43"/>
      <c r="G183" s="21"/>
      <c r="H183" s="43"/>
      <c r="I183" s="6"/>
    </row>
    <row r="184" spans="1:9" x14ac:dyDescent="0.3">
      <c r="A184" s="21"/>
      <c r="B184" s="21"/>
      <c r="C184" s="21"/>
      <c r="D184" s="21"/>
      <c r="E184" s="6"/>
      <c r="F184" s="43"/>
      <c r="G184" s="21"/>
      <c r="H184" s="43"/>
      <c r="I184" s="6"/>
    </row>
    <row r="185" spans="1:9" x14ac:dyDescent="0.3">
      <c r="A185" s="21"/>
      <c r="B185" s="21"/>
      <c r="C185" s="21"/>
      <c r="D185" s="21"/>
      <c r="E185" s="6"/>
      <c r="F185" s="43"/>
      <c r="G185" s="21"/>
      <c r="H185" s="43"/>
      <c r="I185" s="6"/>
    </row>
    <row r="186" spans="1:9" x14ac:dyDescent="0.3">
      <c r="A186" s="21"/>
      <c r="B186" s="21"/>
      <c r="C186" s="21"/>
      <c r="D186" s="21"/>
      <c r="E186" s="6"/>
      <c r="F186" s="43"/>
      <c r="G186" s="21"/>
      <c r="H186" s="43"/>
      <c r="I186" s="6"/>
    </row>
    <row r="187" spans="1:9" x14ac:dyDescent="0.3">
      <c r="A187" s="21"/>
      <c r="B187" s="21"/>
      <c r="C187" s="21"/>
      <c r="D187" s="21"/>
      <c r="E187" s="6"/>
      <c r="F187" s="43"/>
      <c r="G187" s="21"/>
      <c r="H187" s="43"/>
      <c r="I187" s="6"/>
    </row>
    <row r="188" spans="1:9" x14ac:dyDescent="0.3">
      <c r="A188" s="21"/>
      <c r="B188" s="21"/>
      <c r="C188" s="21"/>
      <c r="D188" s="21"/>
      <c r="E188" s="6"/>
      <c r="F188" s="43"/>
      <c r="G188" s="21"/>
      <c r="H188" s="43"/>
      <c r="I188" s="6"/>
    </row>
    <row r="189" spans="1:9" x14ac:dyDescent="0.3">
      <c r="A189" s="21"/>
      <c r="B189" s="21"/>
      <c r="C189" s="21"/>
      <c r="D189" s="21"/>
      <c r="E189" s="6"/>
      <c r="F189" s="43"/>
      <c r="G189" s="21"/>
      <c r="H189" s="43"/>
      <c r="I189" s="6"/>
    </row>
    <row r="190" spans="1:9" x14ac:dyDescent="0.3">
      <c r="A190" s="21"/>
      <c r="B190" s="21"/>
      <c r="C190" s="21"/>
      <c r="D190" s="21"/>
      <c r="E190" s="6"/>
      <c r="F190" s="43"/>
      <c r="G190" s="21"/>
      <c r="H190" s="43"/>
      <c r="I190" s="6"/>
    </row>
    <row r="191" spans="1:9" x14ac:dyDescent="0.3">
      <c r="A191" s="21"/>
      <c r="B191" s="21"/>
      <c r="C191" s="21"/>
      <c r="D191" s="21"/>
      <c r="E191" s="6"/>
      <c r="F191" s="43"/>
      <c r="G191" s="21"/>
      <c r="H191" s="43"/>
      <c r="I191" s="6"/>
    </row>
    <row r="192" spans="1:9" x14ac:dyDescent="0.3">
      <c r="A192" s="21"/>
      <c r="B192" s="21"/>
      <c r="C192" s="21"/>
      <c r="D192" s="21"/>
      <c r="E192" s="6"/>
      <c r="F192" s="43"/>
      <c r="G192" s="21"/>
      <c r="H192" s="43"/>
      <c r="I192" s="6"/>
    </row>
    <row r="193" spans="1:9" x14ac:dyDescent="0.3">
      <c r="A193" s="21"/>
      <c r="B193" s="21"/>
      <c r="C193" s="21"/>
      <c r="D193" s="21"/>
      <c r="E193" s="6"/>
      <c r="F193" s="43"/>
      <c r="G193" s="21"/>
      <c r="H193" s="43"/>
      <c r="I193" s="6"/>
    </row>
    <row r="194" spans="1:9" x14ac:dyDescent="0.3">
      <c r="A194" s="21"/>
      <c r="B194" s="21"/>
      <c r="C194" s="21"/>
      <c r="D194" s="21"/>
      <c r="E194" s="6"/>
      <c r="F194" s="43"/>
      <c r="G194" s="21"/>
      <c r="H194" s="43"/>
      <c r="I194" s="6"/>
    </row>
    <row r="195" spans="1:9" x14ac:dyDescent="0.3">
      <c r="A195" s="21"/>
      <c r="B195" s="21"/>
      <c r="C195" s="21"/>
      <c r="D195" s="21"/>
      <c r="E195" s="6"/>
      <c r="F195" s="43"/>
      <c r="G195" s="21"/>
      <c r="H195" s="43"/>
      <c r="I195" s="6"/>
    </row>
    <row r="196" spans="1:9" x14ac:dyDescent="0.3">
      <c r="A196" s="21"/>
      <c r="B196" s="21"/>
      <c r="C196" s="21"/>
      <c r="D196" s="21"/>
      <c r="E196" s="6"/>
      <c r="F196" s="43"/>
      <c r="G196" s="21"/>
      <c r="H196" s="43"/>
      <c r="I196" s="6"/>
    </row>
    <row r="197" spans="1:9" x14ac:dyDescent="0.3">
      <c r="A197" s="21"/>
      <c r="B197" s="21"/>
      <c r="C197" s="21"/>
      <c r="D197" s="21"/>
      <c r="E197" s="6"/>
      <c r="F197" s="43"/>
      <c r="G197" s="21"/>
      <c r="H197" s="43"/>
      <c r="I197" s="6"/>
    </row>
    <row r="198" spans="1:9" x14ac:dyDescent="0.3">
      <c r="A198" s="21"/>
      <c r="B198" s="21"/>
      <c r="C198" s="21"/>
      <c r="D198" s="21"/>
      <c r="E198" s="6"/>
      <c r="F198" s="43"/>
      <c r="G198" s="21"/>
      <c r="H198" s="43"/>
      <c r="I198" s="6"/>
    </row>
    <row r="199" spans="1:9" x14ac:dyDescent="0.3">
      <c r="A199" s="21"/>
      <c r="B199" s="21"/>
      <c r="C199" s="21"/>
      <c r="D199" s="21"/>
      <c r="E199" s="6"/>
      <c r="F199" s="43"/>
      <c r="G199" s="21"/>
      <c r="H199" s="43"/>
      <c r="I199" s="6"/>
    </row>
    <row r="200" spans="1:9" x14ac:dyDescent="0.3">
      <c r="A200" s="21"/>
      <c r="B200" s="21"/>
      <c r="C200" s="21"/>
      <c r="D200" s="21"/>
      <c r="E200" s="6"/>
      <c r="F200" s="43"/>
      <c r="G200" s="21"/>
      <c r="H200" s="43"/>
      <c r="I200" s="6"/>
    </row>
    <row r="201" spans="1:9" x14ac:dyDescent="0.3">
      <c r="A201" s="21"/>
      <c r="B201" s="21"/>
      <c r="C201" s="21"/>
      <c r="D201" s="21"/>
      <c r="E201" s="6"/>
      <c r="F201" s="43"/>
      <c r="G201" s="21"/>
      <c r="H201" s="43"/>
      <c r="I201" s="6"/>
    </row>
    <row r="202" spans="1:9" x14ac:dyDescent="0.3">
      <c r="A202" s="21"/>
      <c r="B202" s="21"/>
      <c r="C202" s="21"/>
      <c r="D202" s="21"/>
      <c r="E202" s="6"/>
      <c r="F202" s="43"/>
      <c r="G202" s="21"/>
      <c r="H202" s="43"/>
      <c r="I202" s="6"/>
    </row>
    <row r="203" spans="1:9" x14ac:dyDescent="0.3">
      <c r="A203" s="21"/>
      <c r="B203" s="21"/>
      <c r="C203" s="21"/>
      <c r="D203" s="21"/>
      <c r="E203" s="6"/>
      <c r="F203" s="43"/>
      <c r="G203" s="21"/>
      <c r="H203" s="43"/>
      <c r="I203" s="6"/>
    </row>
    <row r="204" spans="1:9" x14ac:dyDescent="0.3">
      <c r="A204" s="21"/>
      <c r="B204" s="21"/>
      <c r="C204" s="21"/>
      <c r="D204" s="21"/>
      <c r="E204" s="6"/>
      <c r="F204" s="43"/>
      <c r="G204" s="21"/>
      <c r="H204" s="43"/>
      <c r="I204" s="6"/>
    </row>
    <row r="205" spans="1:9" x14ac:dyDescent="0.3">
      <c r="A205" s="21"/>
      <c r="B205" s="21"/>
      <c r="C205" s="21"/>
      <c r="D205" s="21"/>
      <c r="E205" s="6"/>
      <c r="F205" s="43"/>
      <c r="G205" s="21"/>
      <c r="H205" s="43"/>
      <c r="I205" s="6"/>
    </row>
    <row r="206" spans="1:9" x14ac:dyDescent="0.3">
      <c r="A206" s="21"/>
      <c r="B206" s="21"/>
      <c r="C206" s="21"/>
      <c r="D206" s="21"/>
      <c r="E206" s="6"/>
      <c r="F206" s="43"/>
      <c r="G206" s="21"/>
      <c r="H206" s="43"/>
      <c r="I206" s="6"/>
    </row>
    <row r="207" spans="1:9" x14ac:dyDescent="0.3">
      <c r="A207" s="21"/>
      <c r="B207" s="21"/>
      <c r="C207" s="21"/>
      <c r="D207" s="21"/>
      <c r="E207" s="6"/>
      <c r="F207" s="43"/>
      <c r="G207" s="21"/>
      <c r="H207" s="43"/>
      <c r="I207" s="6"/>
    </row>
    <row r="208" spans="1:9" x14ac:dyDescent="0.3">
      <c r="A208" s="21"/>
      <c r="B208" s="21"/>
      <c r="C208" s="21"/>
      <c r="D208" s="21"/>
      <c r="E208" s="6"/>
      <c r="F208" s="43"/>
      <c r="G208" s="21"/>
      <c r="H208" s="43"/>
      <c r="I208" s="6"/>
    </row>
    <row r="209" spans="1:9" x14ac:dyDescent="0.3">
      <c r="A209" s="21"/>
      <c r="B209" s="21"/>
      <c r="C209" s="21"/>
      <c r="D209" s="21"/>
      <c r="E209" s="6"/>
      <c r="F209" s="43"/>
      <c r="G209" s="21"/>
      <c r="H209" s="43"/>
      <c r="I209" s="6"/>
    </row>
    <row r="210" spans="1:9" x14ac:dyDescent="0.3">
      <c r="A210" s="21"/>
      <c r="B210" s="21"/>
      <c r="C210" s="21"/>
      <c r="D210" s="21"/>
      <c r="E210" s="6"/>
      <c r="F210" s="43"/>
      <c r="G210" s="21"/>
      <c r="H210" s="43"/>
      <c r="I210" s="6"/>
    </row>
    <row r="211" spans="1:9" x14ac:dyDescent="0.3">
      <c r="A211" s="21"/>
      <c r="B211" s="21"/>
      <c r="C211" s="21"/>
      <c r="D211" s="21"/>
      <c r="E211" s="6"/>
      <c r="F211" s="43"/>
      <c r="G211" s="21"/>
      <c r="H211" s="43"/>
      <c r="I211" s="6"/>
    </row>
    <row r="212" spans="1:9" x14ac:dyDescent="0.3">
      <c r="A212" s="21"/>
      <c r="B212" s="21"/>
      <c r="C212" s="21"/>
      <c r="D212" s="21"/>
      <c r="E212" s="6"/>
      <c r="F212" s="43"/>
      <c r="G212" s="21"/>
      <c r="H212" s="43"/>
      <c r="I212" s="6"/>
    </row>
    <row r="213" spans="1:9" x14ac:dyDescent="0.3">
      <c r="A213" s="21"/>
      <c r="B213" s="21"/>
      <c r="C213" s="21"/>
      <c r="D213" s="21"/>
      <c r="E213" s="6"/>
      <c r="F213" s="43"/>
      <c r="G213" s="21"/>
      <c r="H213" s="43"/>
      <c r="I213" s="6"/>
    </row>
    <row r="214" spans="1:9" x14ac:dyDescent="0.3">
      <c r="A214" s="21"/>
      <c r="B214" s="21"/>
      <c r="C214" s="21"/>
      <c r="D214" s="21"/>
      <c r="E214" s="6"/>
      <c r="F214" s="43"/>
      <c r="G214" s="21"/>
      <c r="H214" s="43"/>
      <c r="I214" s="6"/>
    </row>
    <row r="215" spans="1:9" x14ac:dyDescent="0.3">
      <c r="A215" s="21"/>
      <c r="B215" s="21"/>
      <c r="C215" s="21"/>
      <c r="D215" s="21"/>
      <c r="E215" s="6"/>
      <c r="F215" s="43"/>
      <c r="G215" s="21"/>
      <c r="H215" s="43"/>
      <c r="I215" s="6"/>
    </row>
    <row r="216" spans="1:9" x14ac:dyDescent="0.3">
      <c r="A216" s="21"/>
      <c r="B216" s="21"/>
      <c r="C216" s="21"/>
      <c r="D216" s="21"/>
      <c r="E216" s="6"/>
      <c r="F216" s="43"/>
      <c r="G216" s="21"/>
      <c r="H216" s="43"/>
      <c r="I216" s="6"/>
    </row>
    <row r="217" spans="1:9" x14ac:dyDescent="0.3">
      <c r="A217" s="21"/>
      <c r="B217" s="21"/>
      <c r="C217" s="21"/>
      <c r="D217" s="21"/>
      <c r="E217" s="6"/>
      <c r="F217" s="43"/>
      <c r="G217" s="21"/>
      <c r="H217" s="43"/>
      <c r="I217" s="6"/>
    </row>
    <row r="218" spans="1:9" x14ac:dyDescent="0.3">
      <c r="A218" s="21"/>
      <c r="B218" s="21"/>
      <c r="C218" s="21"/>
      <c r="D218" s="21"/>
      <c r="E218" s="6"/>
      <c r="F218" s="43"/>
      <c r="G218" s="21"/>
      <c r="H218" s="43"/>
      <c r="I218" s="6"/>
    </row>
    <row r="219" spans="1:9" x14ac:dyDescent="0.3">
      <c r="A219" s="21"/>
      <c r="B219" s="21"/>
      <c r="C219" s="21"/>
      <c r="D219" s="21"/>
      <c r="E219" s="6"/>
      <c r="F219" s="43"/>
      <c r="G219" s="21"/>
      <c r="H219" s="43"/>
      <c r="I219" s="6"/>
    </row>
    <row r="220" spans="1:9" x14ac:dyDescent="0.3">
      <c r="A220" s="21"/>
      <c r="B220" s="21"/>
      <c r="C220" s="21"/>
      <c r="D220" s="21"/>
      <c r="E220" s="6"/>
      <c r="F220" s="43"/>
      <c r="G220" s="21"/>
      <c r="H220" s="43"/>
      <c r="I220" s="6"/>
    </row>
    <row r="221" spans="1:9" x14ac:dyDescent="0.3">
      <c r="A221" s="21"/>
      <c r="B221" s="21"/>
      <c r="C221" s="21"/>
      <c r="D221" s="21"/>
      <c r="E221" s="6"/>
      <c r="F221" s="43"/>
      <c r="G221" s="21"/>
      <c r="H221" s="43"/>
      <c r="I221" s="6"/>
    </row>
    <row r="222" spans="1:9" x14ac:dyDescent="0.3">
      <c r="A222" s="21"/>
      <c r="B222" s="21"/>
      <c r="C222" s="21"/>
      <c r="D222" s="21"/>
      <c r="E222" s="6"/>
      <c r="F222" s="43"/>
      <c r="G222" s="21"/>
      <c r="H222" s="43"/>
      <c r="I222" s="6"/>
    </row>
    <row r="223" spans="1:9" x14ac:dyDescent="0.3">
      <c r="A223" s="21"/>
      <c r="B223" s="21"/>
      <c r="C223" s="21"/>
      <c r="D223" s="21"/>
      <c r="E223" s="6"/>
      <c r="F223" s="43"/>
      <c r="G223" s="21"/>
      <c r="H223" s="43"/>
      <c r="I223" s="6"/>
    </row>
    <row r="224" spans="1:9" x14ac:dyDescent="0.3">
      <c r="A224" s="21"/>
      <c r="B224" s="21"/>
      <c r="C224" s="21"/>
      <c r="D224" s="21"/>
      <c r="E224" s="6"/>
      <c r="F224" s="43"/>
      <c r="G224" s="21"/>
      <c r="H224" s="43"/>
      <c r="I224" s="6"/>
    </row>
    <row r="225" spans="1:9" x14ac:dyDescent="0.3">
      <c r="A225" s="21"/>
      <c r="B225" s="21"/>
      <c r="C225" s="21"/>
      <c r="D225" s="21"/>
      <c r="E225" s="6"/>
      <c r="F225" s="43"/>
      <c r="G225" s="21"/>
      <c r="H225" s="43"/>
      <c r="I225" s="6"/>
    </row>
    <row r="226" spans="1:9" x14ac:dyDescent="0.3">
      <c r="A226" s="21"/>
      <c r="B226" s="21"/>
      <c r="C226" s="21"/>
      <c r="D226" s="21"/>
      <c r="E226" s="6"/>
      <c r="F226" s="43"/>
      <c r="G226" s="21"/>
      <c r="H226" s="43"/>
      <c r="I226" s="6"/>
    </row>
    <row r="227" spans="1:9" x14ac:dyDescent="0.3">
      <c r="A227" s="21"/>
      <c r="B227" s="21"/>
      <c r="C227" s="21"/>
      <c r="D227" s="21"/>
      <c r="E227" s="6"/>
      <c r="F227" s="43"/>
      <c r="G227" s="21"/>
      <c r="H227" s="43"/>
      <c r="I227" s="6"/>
    </row>
    <row r="228" spans="1:9" x14ac:dyDescent="0.3">
      <c r="A228" s="21"/>
      <c r="B228" s="21"/>
      <c r="C228" s="21"/>
      <c r="D228" s="21"/>
      <c r="E228" s="6"/>
      <c r="F228" s="43"/>
      <c r="G228" s="21"/>
      <c r="H228" s="43"/>
      <c r="I228" s="6"/>
    </row>
    <row r="229" spans="1:9" x14ac:dyDescent="0.3">
      <c r="A229" s="21"/>
      <c r="B229" s="21"/>
      <c r="C229" s="21"/>
      <c r="D229" s="21"/>
      <c r="E229" s="6"/>
      <c r="F229" s="43"/>
      <c r="G229" s="21"/>
      <c r="H229" s="43"/>
      <c r="I229" s="6"/>
    </row>
    <row r="230" spans="1:9" x14ac:dyDescent="0.3">
      <c r="A230" s="21"/>
      <c r="B230" s="21"/>
      <c r="C230" s="21"/>
      <c r="D230" s="21"/>
      <c r="E230" s="6"/>
      <c r="F230" s="43"/>
      <c r="G230" s="21"/>
      <c r="H230" s="43"/>
      <c r="I230" s="6"/>
    </row>
    <row r="231" spans="1:9" x14ac:dyDescent="0.3">
      <c r="A231" s="21"/>
      <c r="B231" s="21"/>
      <c r="C231" s="21"/>
      <c r="D231" s="21"/>
      <c r="E231" s="6"/>
      <c r="F231" s="43"/>
      <c r="G231" s="21"/>
      <c r="H231" s="43"/>
      <c r="I231" s="6"/>
    </row>
    <row r="232" spans="1:9" x14ac:dyDescent="0.3">
      <c r="A232" s="21"/>
      <c r="B232" s="21"/>
      <c r="C232" s="21"/>
      <c r="D232" s="21"/>
      <c r="E232" s="6"/>
      <c r="F232" s="43"/>
      <c r="G232" s="21"/>
      <c r="H232" s="43"/>
      <c r="I232" s="6"/>
    </row>
    <row r="233" spans="1:9" x14ac:dyDescent="0.3">
      <c r="A233" s="21"/>
      <c r="B233" s="21"/>
      <c r="C233" s="21"/>
      <c r="D233" s="21"/>
      <c r="E233" s="6"/>
      <c r="F233" s="43"/>
      <c r="G233" s="21"/>
      <c r="H233" s="43"/>
      <c r="I233" s="6"/>
    </row>
    <row r="234" spans="1:9" x14ac:dyDescent="0.3">
      <c r="A234" s="21"/>
      <c r="B234" s="21"/>
      <c r="C234" s="21"/>
      <c r="D234" s="21"/>
      <c r="E234" s="6"/>
      <c r="F234" s="43"/>
      <c r="G234" s="21"/>
      <c r="H234" s="43"/>
      <c r="I234" s="6"/>
    </row>
    <row r="235" spans="1:9" x14ac:dyDescent="0.3">
      <c r="A235" s="21"/>
      <c r="B235" s="21"/>
      <c r="C235" s="21"/>
      <c r="D235" s="21"/>
      <c r="E235" s="6"/>
      <c r="F235" s="43"/>
      <c r="G235" s="21"/>
      <c r="H235" s="43"/>
      <c r="I235" s="6"/>
    </row>
    <row r="236" spans="1:9" x14ac:dyDescent="0.3">
      <c r="A236" s="21"/>
      <c r="B236" s="21"/>
      <c r="C236" s="21"/>
      <c r="D236" s="21"/>
      <c r="E236" s="6"/>
      <c r="F236" s="43"/>
      <c r="G236" s="21"/>
      <c r="H236" s="43"/>
      <c r="I236" s="6"/>
    </row>
    <row r="237" spans="1:9" x14ac:dyDescent="0.3">
      <c r="A237" s="21"/>
      <c r="B237" s="21"/>
      <c r="C237" s="21"/>
      <c r="D237" s="21"/>
      <c r="E237" s="6"/>
      <c r="F237" s="43"/>
      <c r="G237" s="21"/>
      <c r="H237" s="43"/>
      <c r="I237" s="6"/>
    </row>
    <row r="238" spans="1:9" x14ac:dyDescent="0.3">
      <c r="A238" s="21"/>
      <c r="B238" s="21"/>
      <c r="C238" s="21"/>
      <c r="D238" s="21"/>
      <c r="E238" s="6"/>
      <c r="F238" s="43"/>
      <c r="G238" s="21"/>
      <c r="H238" s="43"/>
      <c r="I238" s="6"/>
    </row>
    <row r="239" spans="1:9" x14ac:dyDescent="0.3">
      <c r="A239" s="21"/>
      <c r="B239" s="21"/>
      <c r="C239" s="21"/>
      <c r="D239" s="21"/>
      <c r="E239" s="6"/>
      <c r="F239" s="43"/>
      <c r="G239" s="21"/>
      <c r="H239" s="43"/>
      <c r="I239" s="6"/>
    </row>
    <row r="240" spans="1:9" x14ac:dyDescent="0.3">
      <c r="A240" s="21"/>
      <c r="B240" s="21"/>
      <c r="C240" s="21"/>
      <c r="D240" s="21"/>
      <c r="E240" s="6"/>
      <c r="F240" s="43"/>
      <c r="G240" s="21"/>
      <c r="H240" s="43"/>
      <c r="I240" s="6"/>
    </row>
    <row r="241" spans="1:9" x14ac:dyDescent="0.3">
      <c r="A241" s="21"/>
      <c r="B241" s="21"/>
      <c r="C241" s="21"/>
      <c r="D241" s="21"/>
      <c r="E241" s="6"/>
      <c r="F241" s="43"/>
      <c r="G241" s="21"/>
      <c r="H241" s="43"/>
      <c r="I241" s="6"/>
    </row>
    <row r="242" spans="1:9" x14ac:dyDescent="0.3">
      <c r="A242" s="21"/>
      <c r="B242" s="21"/>
      <c r="C242" s="21"/>
      <c r="D242" s="21"/>
      <c r="E242" s="6"/>
      <c r="F242" s="43"/>
      <c r="G242" s="21"/>
      <c r="H242" s="43"/>
      <c r="I242" s="6"/>
    </row>
    <row r="243" spans="1:9" x14ac:dyDescent="0.3">
      <c r="A243" s="21"/>
      <c r="B243" s="21"/>
      <c r="C243" s="21"/>
      <c r="D243" s="21"/>
      <c r="E243" s="6"/>
      <c r="F243" s="43"/>
      <c r="G243" s="21"/>
      <c r="H243" s="43"/>
      <c r="I243" s="6"/>
    </row>
    <row r="244" spans="1:9" x14ac:dyDescent="0.3">
      <c r="A244" s="21"/>
      <c r="B244" s="21"/>
      <c r="C244" s="21"/>
      <c r="D244" s="21"/>
      <c r="E244" s="6"/>
      <c r="F244" s="43"/>
      <c r="G244" s="21"/>
      <c r="H244" s="43"/>
      <c r="I244" s="6"/>
    </row>
    <row r="245" spans="1:9" x14ac:dyDescent="0.3">
      <c r="A245" s="21"/>
      <c r="B245" s="21"/>
      <c r="C245" s="21"/>
      <c r="D245" s="21"/>
      <c r="E245" s="6"/>
      <c r="F245" s="43"/>
      <c r="G245" s="21"/>
      <c r="H245" s="43"/>
      <c r="I245" s="6"/>
    </row>
    <row r="246" spans="1:9" x14ac:dyDescent="0.3">
      <c r="A246" s="21"/>
      <c r="B246" s="21"/>
      <c r="C246" s="21"/>
      <c r="D246" s="21"/>
      <c r="E246" s="6"/>
      <c r="F246" s="43"/>
      <c r="G246" s="21"/>
      <c r="H246" s="43"/>
      <c r="I246" s="6"/>
    </row>
    <row r="247" spans="1:9" x14ac:dyDescent="0.3">
      <c r="A247" s="21"/>
      <c r="B247" s="21"/>
      <c r="C247" s="21"/>
      <c r="D247" s="21"/>
      <c r="E247" s="6"/>
      <c r="F247" s="43"/>
      <c r="G247" s="21"/>
      <c r="H247" s="43"/>
      <c r="I247" s="6"/>
    </row>
    <row r="248" spans="1:9" x14ac:dyDescent="0.3">
      <c r="A248" s="21"/>
      <c r="B248" s="21"/>
      <c r="C248" s="21"/>
      <c r="D248" s="21"/>
      <c r="E248" s="6"/>
      <c r="F248" s="43"/>
      <c r="G248" s="21"/>
      <c r="H248" s="43"/>
      <c r="I248" s="6"/>
    </row>
    <row r="249" spans="1:9" x14ac:dyDescent="0.3">
      <c r="A249" s="21"/>
      <c r="B249" s="21"/>
      <c r="C249" s="21"/>
      <c r="D249" s="21"/>
      <c r="E249" s="6"/>
      <c r="F249" s="43"/>
      <c r="G249" s="21"/>
      <c r="H249" s="43"/>
      <c r="I249" s="6"/>
    </row>
    <row r="250" spans="1:9" x14ac:dyDescent="0.3">
      <c r="A250" s="21"/>
      <c r="B250" s="21"/>
      <c r="C250" s="21"/>
      <c r="D250" s="21"/>
      <c r="E250" s="6"/>
      <c r="F250" s="43"/>
      <c r="G250" s="21"/>
      <c r="H250" s="43"/>
      <c r="I250" s="6"/>
    </row>
    <row r="251" spans="1:9" x14ac:dyDescent="0.3">
      <c r="A251" s="21"/>
      <c r="B251" s="21"/>
      <c r="C251" s="21"/>
      <c r="D251" s="21"/>
      <c r="E251" s="6"/>
      <c r="F251" s="43"/>
      <c r="G251" s="21"/>
      <c r="H251" s="43"/>
      <c r="I251" s="6"/>
    </row>
    <row r="252" spans="1:9" x14ac:dyDescent="0.3">
      <c r="A252" s="21"/>
      <c r="B252" s="21"/>
      <c r="C252" s="21"/>
      <c r="D252" s="21"/>
      <c r="E252" s="6"/>
      <c r="F252" s="43"/>
      <c r="G252" s="21"/>
      <c r="H252" s="43"/>
      <c r="I252" s="6"/>
    </row>
    <row r="253" spans="1:9" x14ac:dyDescent="0.3">
      <c r="A253" s="21"/>
      <c r="B253" s="21"/>
      <c r="C253" s="21"/>
      <c r="D253" s="21"/>
      <c r="E253" s="6"/>
      <c r="F253" s="43"/>
      <c r="G253" s="21"/>
      <c r="H253" s="43"/>
      <c r="I253" s="6"/>
    </row>
    <row r="254" spans="1:9" x14ac:dyDescent="0.3">
      <c r="A254" s="21"/>
      <c r="B254" s="21"/>
      <c r="C254" s="21"/>
      <c r="D254" s="21"/>
      <c r="E254" s="6"/>
      <c r="F254" s="43"/>
      <c r="G254" s="21"/>
      <c r="H254" s="43"/>
      <c r="I254" s="6"/>
    </row>
    <row r="255" spans="1:9" x14ac:dyDescent="0.3">
      <c r="A255" s="21"/>
      <c r="B255" s="21"/>
      <c r="C255" s="21"/>
      <c r="D255" s="21"/>
      <c r="E255" s="6"/>
      <c r="F255" s="43"/>
      <c r="G255" s="21"/>
      <c r="H255" s="43"/>
      <c r="I255" s="6"/>
    </row>
    <row r="256" spans="1:9" x14ac:dyDescent="0.3">
      <c r="A256" s="21"/>
      <c r="B256" s="21"/>
      <c r="C256" s="21"/>
      <c r="D256" s="21"/>
      <c r="E256" s="6"/>
      <c r="F256" s="43"/>
      <c r="G256" s="21"/>
      <c r="H256" s="43"/>
      <c r="I256" s="6"/>
    </row>
    <row r="257" spans="1:9" x14ac:dyDescent="0.3">
      <c r="A257" s="21"/>
      <c r="B257" s="21"/>
      <c r="C257" s="21"/>
      <c r="D257" s="21"/>
      <c r="E257" s="6"/>
      <c r="F257" s="43"/>
      <c r="G257" s="21"/>
      <c r="H257" s="43"/>
      <c r="I257" s="6"/>
    </row>
    <row r="258" spans="1:9" x14ac:dyDescent="0.3">
      <c r="A258" s="21"/>
      <c r="B258" s="21"/>
      <c r="C258" s="21"/>
      <c r="D258" s="21"/>
      <c r="E258" s="6"/>
      <c r="F258" s="43"/>
      <c r="G258" s="21"/>
      <c r="H258" s="43"/>
      <c r="I258" s="6"/>
    </row>
    <row r="259" spans="1:9" x14ac:dyDescent="0.3">
      <c r="A259" s="21"/>
      <c r="B259" s="21"/>
      <c r="C259" s="21"/>
      <c r="D259" s="21"/>
      <c r="E259" s="6"/>
      <c r="F259" s="43"/>
      <c r="G259" s="21"/>
      <c r="H259" s="43"/>
      <c r="I259" s="6"/>
    </row>
    <row r="260" spans="1:9" x14ac:dyDescent="0.3">
      <c r="A260" s="21"/>
      <c r="B260" s="21"/>
      <c r="C260" s="21"/>
      <c r="D260" s="21"/>
      <c r="E260" s="6"/>
      <c r="F260" s="43"/>
      <c r="G260" s="21"/>
      <c r="H260" s="43"/>
      <c r="I260" s="6"/>
    </row>
    <row r="261" spans="1:9" x14ac:dyDescent="0.3">
      <c r="A261" s="21"/>
      <c r="B261" s="21"/>
      <c r="C261" s="21"/>
      <c r="D261" s="21"/>
      <c r="E261" s="6"/>
      <c r="F261" s="43"/>
      <c r="G261" s="21"/>
      <c r="H261" s="43"/>
      <c r="I261" s="6"/>
    </row>
    <row r="262" spans="1:9" x14ac:dyDescent="0.3">
      <c r="A262" s="21"/>
      <c r="B262" s="21"/>
      <c r="C262" s="21"/>
      <c r="D262" s="21"/>
      <c r="E262" s="6"/>
      <c r="F262" s="43"/>
      <c r="G262" s="21"/>
      <c r="H262" s="43"/>
      <c r="I262" s="6"/>
    </row>
    <row r="263" spans="1:9" x14ac:dyDescent="0.3">
      <c r="A263" s="21"/>
      <c r="B263" s="21"/>
      <c r="C263" s="21"/>
      <c r="D263" s="21"/>
      <c r="E263" s="6"/>
      <c r="F263" s="43"/>
      <c r="G263" s="21"/>
      <c r="H263" s="43"/>
      <c r="I263" s="6"/>
    </row>
    <row r="264" spans="1:9" x14ac:dyDescent="0.3">
      <c r="A264" s="21"/>
      <c r="B264" s="21"/>
      <c r="C264" s="21"/>
      <c r="D264" s="21"/>
      <c r="E264" s="6"/>
      <c r="F264" s="43"/>
      <c r="G264" s="21"/>
      <c r="H264" s="43"/>
      <c r="I264" s="6"/>
    </row>
    <row r="265" spans="1:9" x14ac:dyDescent="0.3">
      <c r="A265" s="21"/>
      <c r="B265" s="21"/>
      <c r="C265" s="21"/>
      <c r="D265" s="21"/>
      <c r="E265" s="6"/>
      <c r="F265" s="43"/>
      <c r="G265" s="21"/>
      <c r="H265" s="43"/>
      <c r="I265" s="6"/>
    </row>
    <row r="266" spans="1:9" x14ac:dyDescent="0.3">
      <c r="A266" s="21"/>
      <c r="B266" s="21"/>
      <c r="C266" s="21"/>
      <c r="D266" s="21"/>
      <c r="E266" s="6"/>
      <c r="F266" s="43"/>
      <c r="G266" s="21"/>
      <c r="H266" s="43"/>
      <c r="I266" s="6"/>
    </row>
    <row r="267" spans="1:9" x14ac:dyDescent="0.3">
      <c r="A267" s="21"/>
      <c r="B267" s="21"/>
      <c r="C267" s="21"/>
      <c r="D267" s="21"/>
      <c r="E267" s="6"/>
      <c r="F267" s="43"/>
      <c r="G267" s="21"/>
      <c r="H267" s="43"/>
      <c r="I267" s="6"/>
    </row>
    <row r="268" spans="1:9" x14ac:dyDescent="0.3">
      <c r="A268" s="21"/>
      <c r="B268" s="21"/>
      <c r="C268" s="21"/>
      <c r="D268" s="21"/>
      <c r="E268" s="6"/>
      <c r="F268" s="43"/>
      <c r="G268" s="21"/>
      <c r="H268" s="43"/>
      <c r="I268" s="6"/>
    </row>
    <row r="269" spans="1:9" x14ac:dyDescent="0.3">
      <c r="A269" s="21"/>
      <c r="B269" s="21"/>
      <c r="C269" s="21"/>
      <c r="D269" s="21"/>
      <c r="E269" s="6"/>
      <c r="F269" s="43"/>
      <c r="G269" s="21"/>
      <c r="H269" s="43"/>
      <c r="I269" s="6"/>
    </row>
    <row r="270" spans="1:9" x14ac:dyDescent="0.3">
      <c r="A270" s="21"/>
      <c r="B270" s="21"/>
      <c r="C270" s="21"/>
      <c r="D270" s="21"/>
      <c r="E270" s="6"/>
      <c r="F270" s="43"/>
      <c r="G270" s="21"/>
      <c r="H270" s="43"/>
      <c r="I270" s="6"/>
    </row>
    <row r="271" spans="1:9" x14ac:dyDescent="0.3">
      <c r="A271" s="21"/>
      <c r="B271" s="21"/>
      <c r="C271" s="21"/>
      <c r="D271" s="21"/>
      <c r="E271" s="6"/>
      <c r="F271" s="43"/>
      <c r="G271" s="21"/>
      <c r="H271" s="43"/>
      <c r="I271" s="6"/>
    </row>
    <row r="272" spans="1:9" x14ac:dyDescent="0.3">
      <c r="A272" s="21"/>
      <c r="B272" s="21"/>
      <c r="C272" s="21"/>
      <c r="D272" s="21"/>
      <c r="E272" s="6"/>
      <c r="F272" s="43"/>
      <c r="G272" s="21"/>
      <c r="H272" s="43"/>
      <c r="I272" s="6"/>
    </row>
    <row r="273" spans="1:9" x14ac:dyDescent="0.3">
      <c r="A273" s="21"/>
      <c r="B273" s="21"/>
      <c r="C273" s="21"/>
      <c r="D273" s="21"/>
      <c r="E273" s="6"/>
      <c r="F273" s="43"/>
      <c r="G273" s="21"/>
      <c r="H273" s="43"/>
      <c r="I273" s="6"/>
    </row>
    <row r="274" spans="1:9" x14ac:dyDescent="0.3">
      <c r="A274" s="21"/>
      <c r="B274" s="21"/>
      <c r="C274" s="21"/>
      <c r="D274" s="21"/>
      <c r="E274" s="6"/>
      <c r="F274" s="43"/>
      <c r="G274" s="21"/>
      <c r="H274" s="43"/>
      <c r="I274" s="6"/>
    </row>
    <row r="275" spans="1:9" x14ac:dyDescent="0.3">
      <c r="A275" s="21"/>
      <c r="B275" s="21"/>
      <c r="C275" s="21"/>
      <c r="D275" s="21"/>
      <c r="E275" s="6"/>
      <c r="F275" s="43"/>
      <c r="G275" s="21"/>
      <c r="H275" s="43"/>
      <c r="I275" s="6"/>
    </row>
    <row r="276" spans="1:9" x14ac:dyDescent="0.3">
      <c r="A276" s="21"/>
      <c r="B276" s="21"/>
      <c r="C276" s="21"/>
      <c r="D276" s="21"/>
      <c r="E276" s="6"/>
      <c r="F276" s="43"/>
      <c r="G276" s="21"/>
      <c r="H276" s="43"/>
      <c r="I276" s="6"/>
    </row>
    <row r="277" spans="1:9" x14ac:dyDescent="0.3">
      <c r="A277" s="21"/>
      <c r="B277" s="21"/>
      <c r="C277" s="21"/>
      <c r="D277" s="21"/>
      <c r="E277" s="6"/>
      <c r="F277" s="43"/>
      <c r="G277" s="21"/>
      <c r="H277" s="43"/>
      <c r="I277" s="6"/>
    </row>
    <row r="278" spans="1:9" x14ac:dyDescent="0.3">
      <c r="A278" s="21"/>
      <c r="B278" s="21"/>
      <c r="C278" s="21"/>
      <c r="D278" s="21"/>
      <c r="E278" s="6"/>
      <c r="F278" s="43"/>
      <c r="G278" s="21"/>
      <c r="H278" s="43"/>
      <c r="I278" s="6"/>
    </row>
    <row r="279" spans="1:9" x14ac:dyDescent="0.3">
      <c r="A279" s="21"/>
      <c r="B279" s="21"/>
      <c r="C279" s="21"/>
      <c r="D279" s="21"/>
      <c r="E279" s="6"/>
      <c r="F279" s="43"/>
      <c r="G279" s="21"/>
      <c r="H279" s="43"/>
      <c r="I279" s="6"/>
    </row>
    <row r="280" spans="1:9" x14ac:dyDescent="0.3">
      <c r="A280" s="21"/>
      <c r="B280" s="21"/>
      <c r="C280" s="21"/>
      <c r="D280" s="21"/>
      <c r="E280" s="6"/>
      <c r="F280" s="43"/>
      <c r="G280" s="21"/>
      <c r="H280" s="43"/>
      <c r="I280" s="6"/>
    </row>
    <row r="281" spans="1:9" x14ac:dyDescent="0.3">
      <c r="A281" s="21"/>
      <c r="B281" s="21"/>
      <c r="C281" s="21"/>
      <c r="D281" s="21"/>
      <c r="E281" s="6"/>
      <c r="F281" s="43"/>
      <c r="G281" s="21"/>
      <c r="H281" s="43"/>
      <c r="I281" s="6"/>
    </row>
    <row r="282" spans="1:9" x14ac:dyDescent="0.3">
      <c r="A282" s="21"/>
      <c r="B282" s="21"/>
      <c r="C282" s="21"/>
      <c r="D282" s="21"/>
      <c r="E282" s="6"/>
      <c r="F282" s="43"/>
      <c r="G282" s="21"/>
      <c r="H282" s="43"/>
      <c r="I282" s="6"/>
    </row>
    <row r="283" spans="1:9" x14ac:dyDescent="0.3">
      <c r="A283" s="21"/>
      <c r="B283" s="21"/>
      <c r="C283" s="21"/>
      <c r="D283" s="21"/>
      <c r="E283" s="6"/>
      <c r="F283" s="43"/>
      <c r="G283" s="21"/>
      <c r="H283" s="43"/>
      <c r="I283" s="6"/>
    </row>
    <row r="284" spans="1:9" x14ac:dyDescent="0.3">
      <c r="A284" s="21"/>
      <c r="B284" s="21"/>
      <c r="C284" s="21"/>
      <c r="D284" s="21"/>
      <c r="E284" s="6"/>
      <c r="F284" s="43"/>
      <c r="G284" s="21"/>
      <c r="H284" s="43"/>
      <c r="I284" s="6"/>
    </row>
    <row r="285" spans="1:9" x14ac:dyDescent="0.3">
      <c r="A285" s="21"/>
      <c r="B285" s="21"/>
      <c r="C285" s="21"/>
      <c r="D285" s="21"/>
      <c r="E285" s="6"/>
      <c r="F285" s="43"/>
      <c r="G285" s="21"/>
      <c r="H285" s="43"/>
      <c r="I285" s="6"/>
    </row>
    <row r="286" spans="1:9" x14ac:dyDescent="0.3">
      <c r="A286" s="21"/>
      <c r="B286" s="21"/>
      <c r="C286" s="21"/>
      <c r="D286" s="21"/>
      <c r="E286" s="6"/>
      <c r="F286" s="43"/>
      <c r="G286" s="21"/>
      <c r="H286" s="43"/>
      <c r="I286" s="6"/>
    </row>
    <row r="287" spans="1:9" x14ac:dyDescent="0.3">
      <c r="A287" s="21"/>
      <c r="B287" s="21"/>
      <c r="C287" s="21"/>
      <c r="D287" s="21"/>
      <c r="E287" s="6"/>
      <c r="F287" s="43"/>
      <c r="G287" s="21"/>
      <c r="H287" s="43"/>
      <c r="I287" s="6"/>
    </row>
    <row r="288" spans="1:9" x14ac:dyDescent="0.3">
      <c r="A288" s="21"/>
      <c r="B288" s="21"/>
      <c r="C288" s="21"/>
      <c r="D288" s="21"/>
      <c r="E288" s="6"/>
      <c r="F288" s="43"/>
      <c r="G288" s="21"/>
      <c r="H288" s="43"/>
      <c r="I288" s="6"/>
    </row>
    <row r="289" spans="1:9" x14ac:dyDescent="0.3">
      <c r="A289" s="21"/>
      <c r="B289" s="21"/>
      <c r="C289" s="21"/>
      <c r="D289" s="21"/>
      <c r="E289" s="6"/>
      <c r="F289" s="43"/>
      <c r="G289" s="21"/>
      <c r="H289" s="43"/>
      <c r="I289" s="6"/>
    </row>
    <row r="290" spans="1:9" x14ac:dyDescent="0.3">
      <c r="A290" s="21"/>
      <c r="B290" s="21"/>
      <c r="C290" s="21"/>
      <c r="D290" s="21"/>
      <c r="E290" s="6"/>
      <c r="F290" s="43"/>
      <c r="G290" s="21"/>
      <c r="H290" s="43"/>
      <c r="I290" s="6"/>
    </row>
    <row r="291" spans="1:9" x14ac:dyDescent="0.3">
      <c r="A291" s="21"/>
      <c r="B291" s="21"/>
      <c r="C291" s="21"/>
      <c r="D291" s="21"/>
      <c r="E291" s="6"/>
      <c r="F291" s="43"/>
      <c r="G291" s="21"/>
      <c r="H291" s="43"/>
      <c r="I291" s="6"/>
    </row>
    <row r="292" spans="1:9" x14ac:dyDescent="0.3">
      <c r="A292" s="21"/>
      <c r="B292" s="21"/>
      <c r="C292" s="21"/>
      <c r="D292" s="21"/>
      <c r="E292" s="6"/>
      <c r="F292" s="43"/>
      <c r="G292" s="21"/>
      <c r="H292" s="43"/>
      <c r="I292" s="6"/>
    </row>
    <row r="293" spans="1:9" x14ac:dyDescent="0.3">
      <c r="A293" s="21"/>
      <c r="B293" s="21"/>
      <c r="C293" s="21"/>
      <c r="D293" s="21"/>
      <c r="E293" s="6"/>
      <c r="F293" s="43"/>
      <c r="G293" s="21"/>
      <c r="H293" s="43"/>
      <c r="I293" s="6"/>
    </row>
    <row r="294" spans="1:9" x14ac:dyDescent="0.3">
      <c r="A294" s="21"/>
      <c r="B294" s="21"/>
      <c r="C294" s="21"/>
      <c r="D294" s="21"/>
      <c r="E294" s="6"/>
      <c r="F294" s="43"/>
      <c r="G294" s="21"/>
      <c r="H294" s="43"/>
      <c r="I294" s="6"/>
    </row>
    <row r="295" spans="1:9" x14ac:dyDescent="0.3">
      <c r="A295" s="21"/>
      <c r="B295" s="21"/>
      <c r="C295" s="21"/>
      <c r="D295" s="21"/>
      <c r="E295" s="6"/>
      <c r="F295" s="43"/>
      <c r="G295" s="21"/>
      <c r="H295" s="43"/>
      <c r="I295" s="6"/>
    </row>
    <row r="296" spans="1:9" x14ac:dyDescent="0.3">
      <c r="A296" s="21"/>
      <c r="B296" s="21"/>
      <c r="C296" s="21"/>
      <c r="D296" s="21"/>
      <c r="E296" s="6"/>
      <c r="F296" s="43"/>
      <c r="G296" s="21"/>
      <c r="H296" s="43"/>
      <c r="I296" s="6"/>
    </row>
    <row r="297" spans="1:9" x14ac:dyDescent="0.3">
      <c r="A297" s="21"/>
      <c r="B297" s="21"/>
      <c r="C297" s="21"/>
      <c r="D297" s="21"/>
      <c r="E297" s="6"/>
      <c r="F297" s="43"/>
      <c r="G297" s="21"/>
      <c r="H297" s="43"/>
      <c r="I297" s="6"/>
    </row>
    <row r="298" spans="1:9" x14ac:dyDescent="0.3">
      <c r="A298" s="21"/>
      <c r="B298" s="21"/>
      <c r="C298" s="21"/>
      <c r="D298" s="21"/>
      <c r="E298" s="6"/>
      <c r="F298" s="43"/>
      <c r="G298" s="21"/>
      <c r="H298" s="43"/>
      <c r="I298" s="6"/>
    </row>
    <row r="299" spans="1:9" x14ac:dyDescent="0.3">
      <c r="A299" s="21"/>
      <c r="B299" s="21"/>
      <c r="C299" s="21"/>
      <c r="D299" s="21"/>
      <c r="E299" s="6"/>
      <c r="F299" s="43"/>
      <c r="G299" s="21"/>
      <c r="H299" s="43"/>
      <c r="I299" s="6"/>
    </row>
    <row r="300" spans="1:9" x14ac:dyDescent="0.3">
      <c r="A300" s="21"/>
      <c r="B300" s="21"/>
      <c r="C300" s="21"/>
      <c r="D300" s="21"/>
      <c r="E300" s="6"/>
      <c r="F300" s="43"/>
      <c r="G300" s="21"/>
      <c r="H300" s="43"/>
      <c r="I300" s="6"/>
    </row>
    <row r="301" spans="1:9" x14ac:dyDescent="0.3">
      <c r="A301" s="21"/>
      <c r="B301" s="21"/>
      <c r="C301" s="21"/>
      <c r="D301" s="21"/>
      <c r="E301" s="6"/>
      <c r="F301" s="43"/>
      <c r="G301" s="21"/>
      <c r="H301" s="43"/>
      <c r="I301" s="6"/>
    </row>
    <row r="302" spans="1:9" x14ac:dyDescent="0.3">
      <c r="A302" s="21"/>
      <c r="B302" s="21"/>
      <c r="C302" s="21"/>
      <c r="D302" s="21"/>
      <c r="E302" s="6"/>
      <c r="F302" s="43"/>
      <c r="G302" s="21"/>
      <c r="H302" s="43"/>
      <c r="I302" s="6"/>
    </row>
    <row r="303" spans="1:9" x14ac:dyDescent="0.3">
      <c r="A303" s="21"/>
      <c r="B303" s="21"/>
      <c r="C303" s="21"/>
      <c r="D303" s="21"/>
      <c r="E303" s="6"/>
      <c r="F303" s="43"/>
      <c r="G303" s="21"/>
      <c r="H303" s="43"/>
      <c r="I303" s="6"/>
    </row>
    <row r="304" spans="1:9" x14ac:dyDescent="0.3">
      <c r="A304" s="21"/>
      <c r="B304" s="21"/>
      <c r="C304" s="21"/>
      <c r="D304" s="21"/>
      <c r="E304" s="6"/>
      <c r="F304" s="43"/>
      <c r="G304" s="21"/>
      <c r="H304" s="43"/>
      <c r="I304" s="6"/>
    </row>
    <row r="305" spans="1:9" x14ac:dyDescent="0.3">
      <c r="A305" s="21"/>
      <c r="B305" s="21"/>
      <c r="C305" s="21"/>
      <c r="D305" s="21"/>
      <c r="E305" s="6"/>
      <c r="F305" s="43"/>
      <c r="G305" s="21"/>
      <c r="H305" s="43"/>
      <c r="I305" s="6"/>
    </row>
    <row r="306" spans="1:9" x14ac:dyDescent="0.3">
      <c r="A306" s="21"/>
      <c r="B306" s="21"/>
      <c r="C306" s="21"/>
      <c r="D306" s="21"/>
      <c r="E306" s="6"/>
      <c r="F306" s="43"/>
      <c r="G306" s="21"/>
      <c r="H306" s="43"/>
      <c r="I306" s="6"/>
    </row>
    <row r="307" spans="1:9" x14ac:dyDescent="0.3">
      <c r="A307" s="21"/>
      <c r="B307" s="21"/>
      <c r="C307" s="21"/>
      <c r="D307" s="21"/>
      <c r="E307" s="6"/>
      <c r="F307" s="43"/>
      <c r="G307" s="21"/>
      <c r="H307" s="43"/>
      <c r="I307" s="6"/>
    </row>
    <row r="308" spans="1:9" x14ac:dyDescent="0.3">
      <c r="A308" s="21"/>
      <c r="B308" s="21"/>
      <c r="C308" s="21"/>
      <c r="D308" s="21"/>
      <c r="E308" s="6"/>
      <c r="F308" s="43"/>
      <c r="G308" s="21"/>
      <c r="H308" s="43"/>
      <c r="I308" s="6"/>
    </row>
    <row r="309" spans="1:9" x14ac:dyDescent="0.3">
      <c r="A309" s="21"/>
      <c r="B309" s="21"/>
      <c r="C309" s="21"/>
      <c r="D309" s="21"/>
      <c r="E309" s="6"/>
      <c r="F309" s="43"/>
      <c r="G309" s="21"/>
      <c r="H309" s="43"/>
      <c r="I309" s="6"/>
    </row>
    <row r="310" spans="1:9" x14ac:dyDescent="0.3">
      <c r="A310" s="21"/>
      <c r="B310" s="21"/>
      <c r="C310" s="21"/>
      <c r="D310" s="21"/>
      <c r="E310" s="6"/>
      <c r="F310" s="43"/>
      <c r="G310" s="21"/>
      <c r="H310" s="43"/>
      <c r="I310" s="6"/>
    </row>
    <row r="311" spans="1:9" x14ac:dyDescent="0.3">
      <c r="A311" s="21"/>
      <c r="B311" s="21"/>
      <c r="C311" s="21"/>
      <c r="D311" s="21"/>
      <c r="E311" s="6"/>
      <c r="F311" s="43"/>
      <c r="G311" s="21"/>
      <c r="H311" s="43"/>
      <c r="I311" s="6"/>
    </row>
    <row r="312" spans="1:9" x14ac:dyDescent="0.3">
      <c r="A312" s="21"/>
      <c r="B312" s="21"/>
      <c r="C312" s="21"/>
      <c r="D312" s="21"/>
      <c r="E312" s="6"/>
      <c r="F312" s="43"/>
      <c r="G312" s="21"/>
      <c r="H312" s="43"/>
      <c r="I312" s="6"/>
    </row>
    <row r="313" spans="1:9" x14ac:dyDescent="0.3">
      <c r="A313" s="21"/>
      <c r="B313" s="21"/>
      <c r="C313" s="21"/>
      <c r="D313" s="21"/>
      <c r="E313" s="6"/>
      <c r="F313" s="43"/>
      <c r="G313" s="21"/>
      <c r="H313" s="43"/>
      <c r="I313" s="6"/>
    </row>
    <row r="314" spans="1:9" x14ac:dyDescent="0.3">
      <c r="A314" s="21"/>
      <c r="B314" s="21"/>
      <c r="C314" s="21"/>
      <c r="D314" s="21"/>
      <c r="E314" s="6"/>
      <c r="F314" s="43"/>
      <c r="G314" s="21"/>
      <c r="H314" s="43"/>
      <c r="I314" s="6"/>
    </row>
    <row r="315" spans="1:9" x14ac:dyDescent="0.3">
      <c r="A315" s="21"/>
      <c r="B315" s="21"/>
      <c r="C315" s="21"/>
      <c r="D315" s="21"/>
      <c r="E315" s="6"/>
      <c r="F315" s="43"/>
      <c r="G315" s="21"/>
      <c r="H315" s="43"/>
      <c r="I315" s="6"/>
    </row>
    <row r="316" spans="1:9" x14ac:dyDescent="0.3">
      <c r="A316" s="21"/>
      <c r="B316" s="21"/>
      <c r="C316" s="21"/>
      <c r="D316" s="21"/>
      <c r="E316" s="6"/>
      <c r="F316" s="43"/>
      <c r="G316" s="21"/>
      <c r="H316" s="43"/>
      <c r="I316" s="6"/>
    </row>
    <row r="317" spans="1:9" x14ac:dyDescent="0.3">
      <c r="A317" s="21"/>
      <c r="B317" s="21"/>
      <c r="C317" s="21"/>
      <c r="D317" s="21"/>
      <c r="E317" s="6"/>
      <c r="F317" s="43"/>
      <c r="G317" s="21"/>
      <c r="H317" s="43"/>
      <c r="I317" s="6"/>
    </row>
    <row r="318" spans="1:9" x14ac:dyDescent="0.3">
      <c r="A318" s="21"/>
      <c r="B318" s="21"/>
      <c r="C318" s="21"/>
      <c r="D318" s="21"/>
      <c r="E318" s="6"/>
      <c r="F318" s="43"/>
      <c r="G318" s="21"/>
      <c r="H318" s="43"/>
      <c r="I318" s="6"/>
    </row>
    <row r="319" spans="1:9" x14ac:dyDescent="0.3">
      <c r="A319" s="21"/>
      <c r="B319" s="21"/>
      <c r="C319" s="21"/>
      <c r="D319" s="21"/>
      <c r="E319" s="6"/>
      <c r="F319" s="43"/>
      <c r="G319" s="21"/>
      <c r="H319" s="43"/>
      <c r="I319" s="6"/>
    </row>
    <row r="320" spans="1:9" x14ac:dyDescent="0.3">
      <c r="A320" s="21"/>
      <c r="B320" s="21"/>
      <c r="C320" s="21"/>
      <c r="D320" s="21"/>
      <c r="E320" s="6"/>
      <c r="F320" s="43"/>
      <c r="G320" s="21"/>
      <c r="H320" s="43"/>
      <c r="I320" s="6"/>
    </row>
    <row r="321" spans="1:9" x14ac:dyDescent="0.3">
      <c r="A321" s="21"/>
      <c r="B321" s="21"/>
      <c r="C321" s="21"/>
      <c r="D321" s="21"/>
      <c r="E321" s="6"/>
      <c r="F321" s="43"/>
      <c r="G321" s="21"/>
      <c r="H321" s="43"/>
      <c r="I321" s="6"/>
    </row>
    <row r="322" spans="1:9" x14ac:dyDescent="0.3">
      <c r="A322" s="21"/>
      <c r="B322" s="21"/>
      <c r="C322" s="21"/>
      <c r="D322" s="21"/>
      <c r="E322" s="6"/>
      <c r="F322" s="43"/>
      <c r="G322" s="21"/>
      <c r="H322" s="43"/>
      <c r="I322" s="6"/>
    </row>
    <row r="323" spans="1:9" x14ac:dyDescent="0.3">
      <c r="A323" s="21"/>
      <c r="B323" s="21"/>
      <c r="C323" s="21"/>
      <c r="D323" s="21"/>
      <c r="E323" s="6"/>
      <c r="F323" s="43"/>
      <c r="G323" s="21"/>
      <c r="H323" s="43"/>
      <c r="I323" s="6"/>
    </row>
    <row r="324" spans="1:9" x14ac:dyDescent="0.3">
      <c r="A324" s="21"/>
      <c r="B324" s="21"/>
      <c r="C324" s="21"/>
      <c r="D324" s="21"/>
      <c r="E324" s="6"/>
      <c r="F324" s="43"/>
      <c r="G324" s="21"/>
      <c r="H324" s="43"/>
      <c r="I324" s="6"/>
    </row>
    <row r="325" spans="1:9" x14ac:dyDescent="0.3">
      <c r="A325" s="21"/>
      <c r="B325" s="21"/>
      <c r="C325" s="21"/>
      <c r="D325" s="21"/>
      <c r="E325" s="6"/>
      <c r="F325" s="43"/>
      <c r="G325" s="21"/>
      <c r="H325" s="43"/>
      <c r="I325" s="6"/>
    </row>
    <row r="326" spans="1:9" x14ac:dyDescent="0.3">
      <c r="A326" s="21"/>
      <c r="B326" s="21"/>
      <c r="C326" s="21"/>
      <c r="D326" s="21"/>
      <c r="E326" s="6"/>
      <c r="F326" s="43"/>
      <c r="G326" s="21"/>
      <c r="H326" s="43"/>
      <c r="I326" s="6"/>
    </row>
    <row r="327" spans="1:9" x14ac:dyDescent="0.3">
      <c r="A327" s="21"/>
      <c r="B327" s="21"/>
      <c r="C327" s="21"/>
      <c r="D327" s="21"/>
      <c r="E327" s="6"/>
      <c r="F327" s="43"/>
      <c r="G327" s="21"/>
      <c r="H327" s="43"/>
      <c r="I327" s="6"/>
    </row>
    <row r="328" spans="1:9" x14ac:dyDescent="0.3">
      <c r="A328" s="21"/>
      <c r="B328" s="21"/>
      <c r="C328" s="21"/>
      <c r="D328" s="21"/>
      <c r="E328" s="6"/>
      <c r="F328" s="43"/>
      <c r="G328" s="21"/>
      <c r="H328" s="43"/>
      <c r="I328" s="6"/>
    </row>
    <row r="329" spans="1:9" x14ac:dyDescent="0.3">
      <c r="A329" s="21"/>
      <c r="B329" s="21"/>
      <c r="C329" s="21"/>
      <c r="D329" s="21"/>
      <c r="E329" s="6"/>
      <c r="F329" s="43"/>
      <c r="G329" s="21"/>
      <c r="H329" s="43"/>
      <c r="I329" s="6"/>
    </row>
    <row r="330" spans="1:9" x14ac:dyDescent="0.3">
      <c r="A330" s="21"/>
      <c r="B330" s="21"/>
      <c r="C330" s="21"/>
      <c r="D330" s="21"/>
      <c r="E330" s="6"/>
      <c r="F330" s="43"/>
      <c r="G330" s="21"/>
      <c r="H330" s="43"/>
      <c r="I330" s="6"/>
    </row>
    <row r="331" spans="1:9" x14ac:dyDescent="0.3">
      <c r="A331" s="21"/>
      <c r="B331" s="21"/>
      <c r="C331" s="21"/>
      <c r="D331" s="21"/>
      <c r="E331" s="6"/>
      <c r="F331" s="43"/>
      <c r="G331" s="21"/>
      <c r="H331" s="43"/>
      <c r="I331" s="6"/>
    </row>
    <row r="332" spans="1:9" x14ac:dyDescent="0.3">
      <c r="A332" s="21"/>
      <c r="B332" s="21"/>
      <c r="C332" s="21"/>
      <c r="D332" s="21"/>
      <c r="E332" s="6"/>
      <c r="F332" s="43"/>
      <c r="G332" s="21"/>
      <c r="H332" s="43"/>
      <c r="I332" s="6"/>
    </row>
    <row r="333" spans="1:9" x14ac:dyDescent="0.3">
      <c r="A333" s="21"/>
      <c r="B333" s="21"/>
      <c r="C333" s="21"/>
      <c r="D333" s="21"/>
      <c r="E333" s="6"/>
      <c r="F333" s="43"/>
      <c r="G333" s="21"/>
      <c r="H333" s="43"/>
      <c r="I333" s="6"/>
    </row>
    <row r="334" spans="1:9" x14ac:dyDescent="0.3">
      <c r="A334" s="21"/>
      <c r="B334" s="21"/>
      <c r="C334" s="21"/>
      <c r="D334" s="21"/>
      <c r="E334" s="6"/>
      <c r="F334" s="43"/>
      <c r="G334" s="21"/>
      <c r="H334" s="43"/>
      <c r="I334" s="6"/>
    </row>
    <row r="335" spans="1:9" x14ac:dyDescent="0.3">
      <c r="A335" s="21"/>
      <c r="B335" s="21"/>
      <c r="C335" s="21"/>
      <c r="D335" s="21"/>
      <c r="E335" s="6"/>
      <c r="F335" s="43"/>
      <c r="G335" s="21"/>
      <c r="H335" s="43"/>
      <c r="I335" s="6"/>
    </row>
    <row r="336" spans="1:9" x14ac:dyDescent="0.3">
      <c r="A336" s="21"/>
      <c r="B336" s="21"/>
      <c r="C336" s="21"/>
      <c r="D336" s="21"/>
      <c r="E336" s="6"/>
      <c r="F336" s="43"/>
      <c r="G336" s="21"/>
      <c r="H336" s="43"/>
      <c r="I336" s="6"/>
    </row>
    <row r="337" spans="1:9" x14ac:dyDescent="0.3">
      <c r="A337" s="21"/>
      <c r="B337" s="21"/>
      <c r="C337" s="21"/>
      <c r="D337" s="21"/>
      <c r="E337" s="6"/>
      <c r="F337" s="43"/>
      <c r="G337" s="21"/>
      <c r="H337" s="43"/>
      <c r="I337" s="6"/>
    </row>
    <row r="338" spans="1:9" x14ac:dyDescent="0.3">
      <c r="A338" s="21"/>
      <c r="B338" s="21"/>
      <c r="C338" s="21"/>
      <c r="D338" s="21"/>
      <c r="E338" s="6"/>
      <c r="F338" s="43"/>
      <c r="G338" s="21"/>
      <c r="H338" s="43"/>
      <c r="I338" s="6"/>
    </row>
    <row r="339" spans="1:9" x14ac:dyDescent="0.3">
      <c r="A339" s="21"/>
      <c r="B339" s="21"/>
      <c r="C339" s="21"/>
      <c r="D339" s="21"/>
      <c r="E339" s="6"/>
      <c r="F339" s="43"/>
      <c r="G339" s="21"/>
      <c r="H339" s="43"/>
      <c r="I339" s="6"/>
    </row>
    <row r="340" spans="1:9" x14ac:dyDescent="0.3">
      <c r="A340" s="21"/>
      <c r="B340" s="21"/>
      <c r="C340" s="21"/>
      <c r="D340" s="21"/>
      <c r="E340" s="6"/>
      <c r="F340" s="43"/>
      <c r="G340" s="21"/>
      <c r="H340" s="43"/>
      <c r="I340" s="6"/>
    </row>
    <row r="341" spans="1:9" x14ac:dyDescent="0.3">
      <c r="A341" s="21"/>
      <c r="B341" s="21"/>
      <c r="C341" s="21"/>
      <c r="D341" s="21"/>
      <c r="E341" s="6"/>
      <c r="F341" s="43"/>
      <c r="G341" s="21"/>
      <c r="H341" s="43"/>
      <c r="I341" s="6"/>
    </row>
    <row r="342" spans="1:9" x14ac:dyDescent="0.3">
      <c r="A342" s="21"/>
      <c r="B342" s="21"/>
      <c r="C342" s="21"/>
      <c r="D342" s="21"/>
      <c r="E342" s="6"/>
      <c r="F342" s="43"/>
      <c r="G342" s="21"/>
      <c r="H342" s="43"/>
      <c r="I342" s="6"/>
    </row>
    <row r="343" spans="1:9" x14ac:dyDescent="0.3">
      <c r="A343" s="21"/>
      <c r="B343" s="21"/>
      <c r="C343" s="21"/>
      <c r="D343" s="21"/>
      <c r="E343" s="6"/>
      <c r="F343" s="43"/>
      <c r="G343" s="21"/>
      <c r="H343" s="43"/>
      <c r="I343" s="6"/>
    </row>
    <row r="344" spans="1:9" x14ac:dyDescent="0.3">
      <c r="A344" s="21"/>
      <c r="B344" s="21"/>
      <c r="C344" s="21"/>
      <c r="D344" s="21"/>
      <c r="E344" s="6"/>
      <c r="F344" s="43"/>
      <c r="G344" s="21"/>
      <c r="H344" s="43"/>
      <c r="I344" s="6"/>
    </row>
    <row r="345" spans="1:9" x14ac:dyDescent="0.3">
      <c r="A345" s="21"/>
      <c r="B345" s="21"/>
      <c r="C345" s="21"/>
      <c r="D345" s="21"/>
      <c r="E345" s="6"/>
      <c r="F345" s="43"/>
      <c r="G345" s="21"/>
      <c r="H345" s="43"/>
      <c r="I345" s="6"/>
    </row>
    <row r="346" spans="1:9" x14ac:dyDescent="0.3">
      <c r="A346" s="21"/>
      <c r="B346" s="21"/>
      <c r="C346" s="21"/>
      <c r="D346" s="21"/>
      <c r="E346" s="6"/>
      <c r="F346" s="43"/>
      <c r="G346" s="21"/>
      <c r="H346" s="43"/>
      <c r="I346" s="6"/>
    </row>
    <row r="347" spans="1:9" x14ac:dyDescent="0.3">
      <c r="A347" s="21"/>
      <c r="B347" s="21"/>
      <c r="C347" s="21"/>
      <c r="D347" s="21"/>
      <c r="E347" s="6"/>
      <c r="F347" s="43"/>
      <c r="G347" s="21"/>
      <c r="H347" s="43"/>
      <c r="I347" s="6"/>
    </row>
    <row r="348" spans="1:9" x14ac:dyDescent="0.3">
      <c r="A348" s="21"/>
      <c r="B348" s="21"/>
      <c r="C348" s="21"/>
      <c r="D348" s="21"/>
      <c r="E348" s="6"/>
      <c r="F348" s="43"/>
      <c r="G348" s="21"/>
      <c r="H348" s="43"/>
      <c r="I348" s="6"/>
    </row>
    <row r="349" spans="1:9" x14ac:dyDescent="0.3">
      <c r="A349" s="21"/>
      <c r="B349" s="21"/>
      <c r="C349" s="21"/>
      <c r="D349" s="21"/>
      <c r="E349" s="6"/>
      <c r="F349" s="43"/>
      <c r="G349" s="21"/>
      <c r="H349" s="43"/>
      <c r="I349" s="6"/>
    </row>
    <row r="350" spans="1:9" x14ac:dyDescent="0.3">
      <c r="A350" s="21"/>
      <c r="B350" s="21"/>
      <c r="C350" s="21"/>
      <c r="D350" s="21"/>
      <c r="E350" s="6"/>
      <c r="F350" s="43"/>
      <c r="G350" s="21"/>
      <c r="H350" s="43"/>
      <c r="I350" s="6"/>
    </row>
    <row r="351" spans="1:9" x14ac:dyDescent="0.3">
      <c r="A351" s="21"/>
      <c r="B351" s="21"/>
      <c r="C351" s="21"/>
      <c r="D351" s="21"/>
      <c r="E351" s="6"/>
      <c r="F351" s="43"/>
      <c r="G351" s="21"/>
      <c r="H351" s="43"/>
      <c r="I351" s="6"/>
    </row>
    <row r="352" spans="1:9" x14ac:dyDescent="0.3">
      <c r="A352" s="21"/>
      <c r="B352" s="21"/>
      <c r="C352" s="21"/>
      <c r="D352" s="21"/>
      <c r="E352" s="6"/>
      <c r="F352" s="43"/>
      <c r="G352" s="21"/>
      <c r="H352" s="43"/>
      <c r="I352" s="6"/>
    </row>
    <row r="353" spans="1:9" x14ac:dyDescent="0.3">
      <c r="A353" s="21"/>
      <c r="B353" s="21"/>
      <c r="C353" s="21"/>
      <c r="D353" s="21"/>
      <c r="E353" s="6"/>
      <c r="F353" s="43"/>
      <c r="G353" s="21"/>
      <c r="H353" s="43"/>
      <c r="I353" s="6"/>
    </row>
    <row r="354" spans="1:9" x14ac:dyDescent="0.3">
      <c r="A354" s="21"/>
      <c r="B354" s="21"/>
      <c r="C354" s="21"/>
      <c r="D354" s="21"/>
      <c r="E354" s="6"/>
      <c r="F354" s="43"/>
      <c r="G354" s="21"/>
      <c r="H354" s="43"/>
      <c r="I354" s="6"/>
    </row>
    <row r="355" spans="1:9" x14ac:dyDescent="0.3">
      <c r="A355" s="21"/>
      <c r="B355" s="21"/>
      <c r="C355" s="21"/>
      <c r="D355" s="21"/>
      <c r="E355" s="6"/>
      <c r="F355" s="43"/>
      <c r="G355" s="21"/>
      <c r="H355" s="43"/>
      <c r="I355" s="6"/>
    </row>
    <row r="356" spans="1:9" x14ac:dyDescent="0.3">
      <c r="A356" s="21"/>
      <c r="B356" s="21"/>
      <c r="C356" s="21"/>
      <c r="D356" s="21"/>
      <c r="E356" s="6"/>
      <c r="F356" s="43"/>
      <c r="G356" s="21"/>
      <c r="H356" s="43"/>
      <c r="I356" s="6"/>
    </row>
    <row r="357" spans="1:9" x14ac:dyDescent="0.3">
      <c r="A357" s="21"/>
      <c r="B357" s="21"/>
      <c r="C357" s="21"/>
      <c r="D357" s="21"/>
      <c r="E357" s="6"/>
      <c r="F357" s="43"/>
      <c r="G357" s="21"/>
      <c r="H357" s="43"/>
      <c r="I357" s="6"/>
    </row>
    <row r="358" spans="1:9" x14ac:dyDescent="0.3">
      <c r="A358" s="21"/>
      <c r="B358" s="21"/>
      <c r="C358" s="21"/>
      <c r="D358" s="21"/>
      <c r="E358" s="6"/>
      <c r="F358" s="43"/>
      <c r="G358" s="21"/>
      <c r="H358" s="43"/>
      <c r="I358" s="6"/>
    </row>
    <row r="359" spans="1:9" x14ac:dyDescent="0.3">
      <c r="A359" s="21"/>
      <c r="B359" s="21"/>
      <c r="C359" s="21"/>
      <c r="D359" s="21"/>
      <c r="E359" s="6"/>
      <c r="F359" s="43"/>
      <c r="G359" s="21"/>
      <c r="H359" s="43"/>
      <c r="I359" s="6"/>
    </row>
    <row r="360" spans="1:9" x14ac:dyDescent="0.3">
      <c r="A360" s="21"/>
      <c r="B360" s="21"/>
      <c r="C360" s="21"/>
      <c r="D360" s="21"/>
      <c r="E360" s="6"/>
      <c r="F360" s="43"/>
      <c r="G360" s="21"/>
      <c r="H360" s="43"/>
      <c r="I360" s="6"/>
    </row>
    <row r="361" spans="1:9" x14ac:dyDescent="0.3">
      <c r="A361" s="21"/>
      <c r="B361" s="21"/>
      <c r="C361" s="21"/>
      <c r="D361" s="21"/>
      <c r="E361" s="6"/>
      <c r="F361" s="43"/>
      <c r="G361" s="21"/>
      <c r="H361" s="43"/>
      <c r="I361" s="6"/>
    </row>
    <row r="362" spans="1:9" x14ac:dyDescent="0.3">
      <c r="A362" s="21"/>
      <c r="B362" s="21"/>
      <c r="C362" s="21"/>
      <c r="D362" s="21"/>
      <c r="E362" s="6"/>
      <c r="F362" s="43"/>
      <c r="G362" s="21"/>
      <c r="H362" s="43"/>
      <c r="I362" s="6"/>
    </row>
    <row r="363" spans="1:9" x14ac:dyDescent="0.3">
      <c r="A363" s="21"/>
      <c r="B363" s="21"/>
      <c r="C363" s="21"/>
      <c r="D363" s="21"/>
      <c r="E363" s="6"/>
      <c r="F363" s="43"/>
      <c r="G363" s="21"/>
      <c r="H363" s="43"/>
      <c r="I363" s="6"/>
    </row>
    <row r="364" spans="1:9" x14ac:dyDescent="0.3">
      <c r="A364" s="21"/>
      <c r="B364" s="21"/>
      <c r="C364" s="21"/>
      <c r="D364" s="21"/>
      <c r="E364" s="6"/>
      <c r="F364" s="43"/>
      <c r="G364" s="21"/>
      <c r="H364" s="43"/>
      <c r="I364" s="6"/>
    </row>
    <row r="365" spans="1:9" x14ac:dyDescent="0.3">
      <c r="A365" s="21"/>
      <c r="B365" s="21"/>
      <c r="C365" s="21"/>
      <c r="D365" s="21"/>
      <c r="E365" s="6"/>
      <c r="F365" s="43"/>
      <c r="G365" s="21"/>
      <c r="H365" s="43"/>
      <c r="I365" s="6"/>
    </row>
    <row r="366" spans="1:9" x14ac:dyDescent="0.3">
      <c r="A366" s="21"/>
      <c r="B366" s="21"/>
      <c r="C366" s="21"/>
      <c r="D366" s="21"/>
      <c r="E366" s="6"/>
      <c r="F366" s="43"/>
      <c r="G366" s="21"/>
      <c r="H366" s="43"/>
      <c r="I36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5"/>
  <sheetViews>
    <sheetView zoomScaleNormal="100" workbookViewId="0">
      <pane xSplit="1" ySplit="5" topLeftCell="L6" activePane="bottomRight" state="frozen"/>
      <selection pane="topRight"/>
      <selection pane="bottomLeft"/>
      <selection pane="bottomRight" activeCell="P10" sqref="P10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11" width="16.625" style="1" customWidth="1"/>
    <col min="12" max="12" width="10.125" style="1" customWidth="1"/>
    <col min="13" max="13" width="15.75" style="1" customWidth="1"/>
    <col min="14" max="14" width="18" style="1" customWidth="1"/>
    <col min="15" max="15" width="11.875" style="20" bestFit="1" customWidth="1"/>
    <col min="16" max="16" width="10.125" style="20" customWidth="1"/>
    <col min="17" max="17" width="11.25" style="20" bestFit="1" customWidth="1"/>
    <col min="18" max="18" width="14.875" style="20" customWidth="1"/>
    <col min="19" max="19" width="14.375" style="20" customWidth="1"/>
    <col min="20" max="20" width="12.875" style="20" customWidth="1"/>
    <col min="21" max="21" width="13.25" style="20" customWidth="1"/>
    <col min="22" max="22" width="12.125" style="19" customWidth="1"/>
    <col min="23" max="16384" width="9" style="19"/>
  </cols>
  <sheetData>
    <row r="1" spans="1:24" s="45" customFormat="1" ht="38.25" customHeight="1" x14ac:dyDescent="0.3">
      <c r="A1" s="56" t="s">
        <v>9</v>
      </c>
      <c r="B1" s="57" t="s">
        <v>122</v>
      </c>
      <c r="C1" s="56" t="s">
        <v>14</v>
      </c>
      <c r="D1" s="56" t="s">
        <v>15</v>
      </c>
      <c r="E1" s="61" t="s">
        <v>2</v>
      </c>
      <c r="F1" s="62" t="s">
        <v>19</v>
      </c>
      <c r="G1" s="63" t="s">
        <v>3</v>
      </c>
      <c r="H1" s="64" t="s">
        <v>41</v>
      </c>
      <c r="I1" s="64" t="s">
        <v>42</v>
      </c>
      <c r="L1" s="12"/>
      <c r="N1" s="46"/>
      <c r="O1" s="46"/>
      <c r="P1" s="46"/>
      <c r="Q1" s="46"/>
      <c r="R1" s="46"/>
      <c r="S1" s="46"/>
      <c r="T1" s="46"/>
    </row>
    <row r="2" spans="1:24" s="1" customFormat="1" x14ac:dyDescent="0.3">
      <c r="A2" s="9" t="s">
        <v>48</v>
      </c>
      <c r="B2" s="40" t="s">
        <v>48</v>
      </c>
      <c r="C2" s="11">
        <v>0.72</v>
      </c>
      <c r="D2" s="23">
        <v>1.8</v>
      </c>
      <c r="E2" s="23">
        <v>4.5</v>
      </c>
      <c r="F2" s="10">
        <v>0.25</v>
      </c>
      <c r="G2" s="17"/>
      <c r="H2" s="18"/>
      <c r="I2" s="18"/>
      <c r="L2" s="15"/>
      <c r="N2" s="22"/>
      <c r="O2" s="22"/>
      <c r="P2" s="22"/>
      <c r="Q2" s="22"/>
      <c r="R2" s="22"/>
      <c r="S2" s="22"/>
      <c r="T2" s="22"/>
    </row>
    <row r="3" spans="1:24" s="1" customFormat="1" x14ac:dyDescent="0.3">
      <c r="O3" s="22"/>
      <c r="P3" s="22"/>
      <c r="Q3" s="22"/>
      <c r="R3" s="22"/>
      <c r="S3" s="22"/>
      <c r="T3" s="22"/>
      <c r="U3" s="22"/>
    </row>
    <row r="4" spans="1:24" s="1" customFormat="1" x14ac:dyDescent="0.3">
      <c r="A4" s="65" t="s">
        <v>24</v>
      </c>
      <c r="B4" s="79" t="s">
        <v>147</v>
      </c>
      <c r="C4" s="79" t="s">
        <v>361</v>
      </c>
      <c r="D4" s="79" t="s">
        <v>147</v>
      </c>
      <c r="E4" s="79" t="s">
        <v>361</v>
      </c>
      <c r="F4" s="79" t="s">
        <v>147</v>
      </c>
      <c r="G4" s="79" t="s">
        <v>361</v>
      </c>
      <c r="H4" s="79" t="s">
        <v>127</v>
      </c>
      <c r="I4" s="79" t="s">
        <v>361</v>
      </c>
      <c r="J4" s="79" t="s">
        <v>127</v>
      </c>
      <c r="K4" s="79" t="s">
        <v>127</v>
      </c>
      <c r="L4" s="79" t="s">
        <v>125</v>
      </c>
      <c r="M4" s="105" t="s">
        <v>44</v>
      </c>
      <c r="N4" s="105" t="s">
        <v>72</v>
      </c>
      <c r="O4" s="105" t="s">
        <v>45</v>
      </c>
      <c r="P4" s="107" t="s">
        <v>0</v>
      </c>
      <c r="Q4" s="109" t="s">
        <v>30</v>
      </c>
      <c r="R4" s="109"/>
      <c r="S4" s="109"/>
      <c r="T4" s="109" t="s">
        <v>31</v>
      </c>
      <c r="U4" s="109"/>
      <c r="V4" s="109"/>
      <c r="W4" s="109"/>
      <c r="X4" s="103" t="s">
        <v>12</v>
      </c>
    </row>
    <row r="5" spans="1:24" s="1" customFormat="1" ht="49.5" x14ac:dyDescent="0.3">
      <c r="A5" s="66" t="s">
        <v>50</v>
      </c>
      <c r="B5" s="79">
        <v>5</v>
      </c>
      <c r="C5" s="79">
        <v>5</v>
      </c>
      <c r="D5" s="79">
        <v>4</v>
      </c>
      <c r="E5" s="79">
        <v>4</v>
      </c>
      <c r="F5" s="79">
        <v>3</v>
      </c>
      <c r="G5" s="79">
        <v>3</v>
      </c>
      <c r="H5" s="79">
        <v>3</v>
      </c>
      <c r="I5" s="79">
        <v>2</v>
      </c>
      <c r="J5" s="79">
        <v>2</v>
      </c>
      <c r="K5" s="79">
        <v>1</v>
      </c>
      <c r="L5" s="79">
        <v>1</v>
      </c>
      <c r="M5" s="106"/>
      <c r="N5" s="106"/>
      <c r="O5" s="106"/>
      <c r="P5" s="108"/>
      <c r="Q5" s="33" t="s">
        <v>16</v>
      </c>
      <c r="R5" s="33" t="s">
        <v>17</v>
      </c>
      <c r="S5" s="33" t="s">
        <v>1</v>
      </c>
      <c r="T5" s="33" t="s">
        <v>29</v>
      </c>
      <c r="U5" s="34" t="s">
        <v>34</v>
      </c>
      <c r="V5" s="34" t="s">
        <v>35</v>
      </c>
      <c r="W5" s="34" t="s">
        <v>26</v>
      </c>
      <c r="X5" s="104"/>
    </row>
    <row r="6" spans="1:24" s="1" customFormat="1" x14ac:dyDescent="0.3">
      <c r="A6" s="2">
        <v>44501</v>
      </c>
      <c r="B6" s="30">
        <f>IF(ISBLANK($A6),"",SUMIFS('MP내역(안정)'!$G:$G,'MP내역(안정)'!$A:$A,$A6,'MP내역(안정)'!$D:$D,B$4,'MP내역(안정)'!$E:$E,B$5))</f>
        <v>0</v>
      </c>
      <c r="C6" s="30">
        <f>IF(ISBLANK($A6),"",SUMIFS('MP내역(안정)'!$G:$G,'MP내역(안정)'!$A:$A,$A6,'MP내역(안정)'!$D:$D,C$4,'MP내역(안정)'!$E:$E,C$5))</f>
        <v>0</v>
      </c>
      <c r="D6" s="30">
        <f>IF(ISBLANK($A6),"",SUMIFS('MP내역(안정)'!$G:$G,'MP내역(안정)'!$A:$A,$A6,'MP내역(안정)'!$D:$D,D$4,'MP내역(안정)'!$E:$E,D$5))</f>
        <v>0.34760000000000008</v>
      </c>
      <c r="E6" s="30">
        <f>IF(ISBLANK($A6),"",SUMIFS('MP내역(안정)'!$G:$G,'MP내역(안정)'!$A:$A,$A6,'MP내역(안정)'!$D:$D,E$4,'MP내역(안정)'!$E:$E,E$5))</f>
        <v>5.4300000000000001E-2</v>
      </c>
      <c r="F6" s="30">
        <f>IF(ISBLANK($A6),"",SUMIFS('MP내역(안정)'!$G:$G,'MP내역(안정)'!$A:$A,$A6,'MP내역(안정)'!$D:$D,F$4,'MP내역(안정)'!$E:$E,F$5))</f>
        <v>0</v>
      </c>
      <c r="G6" s="30">
        <f>IF(ISBLANK($A6),"",SUMIFS('MP내역(안정)'!$G:$G,'MP내역(안정)'!$A:$A,$A6,'MP내역(안정)'!$D:$D,G$4,'MP내역(안정)'!$E:$E,G$5))</f>
        <v>0.01</v>
      </c>
      <c r="H6" s="30">
        <f>IF(ISBLANK($A6),"",SUMIFS('MP내역(안정)'!$G:$G,'MP내역(안정)'!$A:$A,$A6,'MP내역(안정)'!$D:$D,H$4,'MP내역(안정)'!$E:$E,H$5))</f>
        <v>0.13869999999999999</v>
      </c>
      <c r="I6" s="30">
        <f>IF(ISBLANK($A6),"",SUMIFS('MP내역(안정)'!$G:$G,'MP내역(안정)'!$A:$A,$A6,'MP내역(안정)'!$D:$D,I$4,'MP내역(안정)'!$E:$E,I$5))</f>
        <v>0</v>
      </c>
      <c r="J6" s="30">
        <f>IF(ISBLANK($A6),"",SUMIFS('MP내역(안정)'!$G:$G,'MP내역(안정)'!$A:$A,$A6,'MP내역(안정)'!$D:$D,J$4,'MP내역(안정)'!$E:$E,J$5))</f>
        <v>0.104</v>
      </c>
      <c r="K6" s="30">
        <f>IF(ISBLANK($A6),"",SUMIFS('MP내역(안정)'!$G:$G,'MP내역(안정)'!$A:$A,$A6,'MP내역(안정)'!$D:$D,K$4,'MP내역(안정)'!$E:$E,K$5))</f>
        <v>0.2021</v>
      </c>
      <c r="L6" s="30">
        <f>IF(ISBLANK($A6),"",SUMIFS('MP내역(안정)'!$G:$G,'MP내역(안정)'!$A:$A,$A6,'MP내역(안정)'!$D:$D,L$4,'MP내역(안정)'!$E:$E,L$5))</f>
        <v>0.14330000000000001</v>
      </c>
      <c r="M6" s="30">
        <f>IF(ISBLANK(A6),"",SUM(B6:L6))</f>
        <v>1</v>
      </c>
      <c r="N6" s="30">
        <f>IF(ISBLANK(A6),"",SUMIFS('MP내역(안정)'!G:G,'MP내역(안정)'!A:A,'포트변경내역(안정)'!A6,'MP내역(안정)'!F:F,"Y"))</f>
        <v>0.40190000000000009</v>
      </c>
      <c r="O6" s="37">
        <f>IF(ISBLANK(A6),"",SUMPRODUCT($B$5:$L$5,B6:L6))</f>
        <v>2.6071000000000009</v>
      </c>
      <c r="P6" s="16" t="s">
        <v>11</v>
      </c>
      <c r="Q6" s="13" t="str">
        <f>IF(ISBLANK(N6),"",IF($C$2&gt;=N6,"O","X"))</f>
        <v>O</v>
      </c>
      <c r="R6" s="13" t="str">
        <f>IF(ISBLANK(O6),"",IF(AND($D$2&lt;=O6,O6&lt;=$E$2),"O","X"))</f>
        <v>O</v>
      </c>
      <c r="S6" s="13" t="str">
        <f>IF(ISBLANK(A6),"",IFERROR(IF(O6&lt;VLOOKUP(A6,'포트변경내역(중립)'!A:O,15,0),"O","X"),""))</f>
        <v>O</v>
      </c>
      <c r="T6" s="13">
        <f>IF(ISBLANK(A6),"",COUNTIFS('MP내역(안정)'!$A:$A,A6)-COUNTIFS('MP내역(안정)'!$A:$A,A6,'MP내역(안정)'!$B:$B,"현금")-COUNTIFS('MP내역(안정)'!$A:$A,A6,'MP내역(안정)'!$B:$B,"예수금")-COUNTIFS('MP내역(안정)'!$A:$A,A6,'MP내역(안정)'!$B:$B,"예탁금")-COUNTIFS('MP내역(안정)'!$A:$A,A6,'MP내역(안정)'!$B:$B,"합계"))</f>
        <v>17</v>
      </c>
      <c r="U6" s="13" t="str">
        <f>IF(ISBLANK(A6),"",IF(COUNTIFS('MP내역(안정)'!A:A,A6,'MP내역(안정)'!G:G,"&gt;"&amp;$F$2,'MP내역(안정)'!D:D,"&lt;&gt;"&amp;$H$2,'MP내역(안정)'!D:D,"&lt;&gt;"&amp;$I$2,'MP내역(안정)'!B:B,"&lt;&gt;현금",'MP내역(안정)'!B:B,"&lt;&gt;합계")=0,"O","X"))</f>
        <v>O</v>
      </c>
      <c r="V6" s="13" t="str">
        <f>IF(ISBLANK(A6),"",IF(AND(ABS(N6-SUMIFS('MP내역(안정)'!G:G,'MP내역(안정)'!A:A,A6,'MP내역(안정)'!F:F,"Y"))&lt;0.001,ABS(M6-SUMIFS('MP내역(안정)'!G:G,'MP내역(안정)'!A:A,A6,'MP내역(안정)'!B:B,"&lt;&gt;합계"))&lt;0.001),"O","X"))</f>
        <v>O</v>
      </c>
      <c r="W6" s="13" t="str">
        <f>IF(ISBLANK(A6),"",IF(COUNTIFS('MP내역(안정)'!A:A,A6,'MP내역(안정)'!H:H,"X")=0,"O","X"))</f>
        <v>O</v>
      </c>
      <c r="X6" s="35"/>
    </row>
    <row r="7" spans="1:24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V7" s="20"/>
      <c r="W7" s="20"/>
    </row>
    <row r="8" spans="1:2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V8" s="20"/>
      <c r="W8" s="20"/>
    </row>
    <row r="9" spans="1:24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24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U10" s="19"/>
    </row>
    <row r="11" spans="1:24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U11" s="19"/>
    </row>
    <row r="12" spans="1:2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U12" s="19"/>
    </row>
    <row r="13" spans="1:24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  <c r="U13" s="19"/>
    </row>
    <row r="14" spans="1:24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U14" s="19"/>
    </row>
    <row r="15" spans="1:24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U15" s="19"/>
    </row>
    <row r="16" spans="1:24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 t="str">
        <f t="shared" ref="N16:N79" si="0">IF(I16="","",IF($C$2&gt;=I16,"O","X"))</f>
        <v/>
      </c>
      <c r="O16" s="20" t="str">
        <f t="shared" ref="O16:O79" si="1">IF(L16="","",IF(AND($D$2&lt;=L16,L16&lt;=$E$2),"O","X"))</f>
        <v/>
      </c>
      <c r="P16" s="20" t="str">
        <f>IF(A16="","",IFERROR(IF(L16&lt;VLOOKUP(A16,#REF!,10,0),"O","X"),""))</f>
        <v/>
      </c>
      <c r="Q16" s="20" t="str">
        <f>IF(A16="","",COUNTIFS(#REF!,A16)-COUNTIFS(#REF!,A16,#REF!,"현금")-COUNTIFS(#REF!,A16,#REF!,"예수금")-COUNTIFS(#REF!,A16,#REF!,"예탁금")-COUNTIFS(#REF!,A16,#REF!,"합계"))</f>
        <v/>
      </c>
      <c r="R16" s="20" t="str">
        <f>IF(A16="","",IF(COUNTIFS(#REF!,A16,#REF!,"&gt;"&amp;$F$2,#REF!,"&lt;&gt;"&amp;$H$2,#REF!,"&lt;&gt;"&amp;$I$2,#REF!,"&lt;&gt;현금",#REF!,"&lt;&gt;합계")=0,"O","X"))</f>
        <v/>
      </c>
      <c r="S16" s="20" t="str">
        <f>IF(A16="","",IF(AND(ABS(I16-SUMIFS(#REF!,#REF!,A16,#REF!,"Y"))&lt;0.001,ABS(H16-SUMIFS(#REF!,#REF!,A16,#REF!,"&lt;&gt;합계"))&lt;0.001),"O","X"))</f>
        <v/>
      </c>
      <c r="T16" s="20" t="str">
        <f>IF(A16="","",IF(COUNTIFS(#REF!,A16,#REF!,"X")=0,"O","X"))</f>
        <v/>
      </c>
      <c r="U16" s="19"/>
    </row>
    <row r="17" spans="1:2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 t="str">
        <f t="shared" si="0"/>
        <v/>
      </c>
      <c r="O17" s="20" t="str">
        <f t="shared" si="1"/>
        <v/>
      </c>
      <c r="P17" s="20" t="str">
        <f>IF(A17="","",IFERROR(IF(L17&lt;VLOOKUP(A17,#REF!,10,0),"O","X"),""))</f>
        <v/>
      </c>
      <c r="Q17" s="20" t="str">
        <f>IF(A17="","",COUNTIFS(#REF!,A17)-COUNTIFS(#REF!,A17,#REF!,"현금")-COUNTIFS(#REF!,A17,#REF!,"예수금")-COUNTIFS(#REF!,A17,#REF!,"예탁금")-COUNTIFS(#REF!,A17,#REF!,"합계"))</f>
        <v/>
      </c>
      <c r="R17" s="20" t="str">
        <f>IF(A17="","",IF(COUNTIFS(#REF!,A17,#REF!,"&gt;"&amp;$F$2,#REF!,"&lt;&gt;"&amp;$H$2,#REF!,"&lt;&gt;"&amp;$I$2,#REF!,"&lt;&gt;현금",#REF!,"&lt;&gt;합계")=0,"O","X"))</f>
        <v/>
      </c>
      <c r="S17" s="20" t="str">
        <f>IF(A17="","",IF(AND(ABS(I17-SUMIFS(#REF!,#REF!,A17,#REF!,"Y"))&lt;0.001,ABS(H17-SUMIFS(#REF!,#REF!,A17,#REF!,"&lt;&gt;합계"))&lt;0.001),"O","X"))</f>
        <v/>
      </c>
      <c r="T17" s="20" t="str">
        <f>IF(A17="","",IF(COUNTIFS(#REF!,A17,#REF!,"X")=0,"O","X"))</f>
        <v/>
      </c>
      <c r="U17" s="19"/>
    </row>
    <row r="18" spans="1:2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 t="str">
        <f t="shared" si="0"/>
        <v/>
      </c>
      <c r="O18" s="20" t="str">
        <f t="shared" si="1"/>
        <v/>
      </c>
      <c r="P18" s="20" t="str">
        <f>IF(A18="","",IFERROR(IF(L18&lt;VLOOKUP(A18,#REF!,10,0),"O","X"),""))</f>
        <v/>
      </c>
      <c r="Q18" s="20" t="str">
        <f>IF(A18="","",COUNTIFS(#REF!,A18)-COUNTIFS(#REF!,A18,#REF!,"현금")-COUNTIFS(#REF!,A18,#REF!,"예수금")-COUNTIFS(#REF!,A18,#REF!,"예탁금")-COUNTIFS(#REF!,A18,#REF!,"합계"))</f>
        <v/>
      </c>
      <c r="R18" s="20" t="str">
        <f>IF(A18="","",IF(COUNTIFS(#REF!,A18,#REF!,"&gt;"&amp;$F$2,#REF!,"&lt;&gt;"&amp;$H$2,#REF!,"&lt;&gt;"&amp;$I$2,#REF!,"&lt;&gt;현금",#REF!,"&lt;&gt;합계")=0,"O","X"))</f>
        <v/>
      </c>
      <c r="S18" s="20" t="str">
        <f>IF(A18="","",IF(AND(ABS(I18-SUMIFS(#REF!,#REF!,A18,#REF!,"Y"))&lt;0.001,ABS(H18-SUMIFS(#REF!,#REF!,A18,#REF!,"&lt;&gt;합계"))&lt;0.001),"O","X"))</f>
        <v/>
      </c>
      <c r="T18" s="20" t="str">
        <f>IF(A18="","",IF(COUNTIFS(#REF!,A18,#REF!,"X")=0,"O","X"))</f>
        <v/>
      </c>
      <c r="U18" s="19"/>
    </row>
    <row r="19" spans="1:2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 t="str">
        <f t="shared" si="0"/>
        <v/>
      </c>
      <c r="O19" s="20" t="str">
        <f t="shared" si="1"/>
        <v/>
      </c>
      <c r="P19" s="20" t="str">
        <f>IF(A19="","",IFERROR(IF(L19&lt;VLOOKUP(A19,#REF!,10,0),"O","X"),""))</f>
        <v/>
      </c>
      <c r="Q19" s="20" t="str">
        <f>IF(A19="","",COUNTIFS(#REF!,A19)-COUNTIFS(#REF!,A19,#REF!,"현금")-COUNTIFS(#REF!,A19,#REF!,"예수금")-COUNTIFS(#REF!,A19,#REF!,"예탁금")-COUNTIFS(#REF!,A19,#REF!,"합계"))</f>
        <v/>
      </c>
      <c r="R19" s="20" t="str">
        <f>IF(A19="","",IF(COUNTIFS(#REF!,A19,#REF!,"&gt;"&amp;$F$2,#REF!,"&lt;&gt;"&amp;$H$2,#REF!,"&lt;&gt;"&amp;$I$2,#REF!,"&lt;&gt;현금",#REF!,"&lt;&gt;합계")=0,"O","X"))</f>
        <v/>
      </c>
      <c r="S19" s="20" t="str">
        <f>IF(A19="","",IF(AND(ABS(I19-SUMIFS(#REF!,#REF!,A19,#REF!,"Y"))&lt;0.001,ABS(H19-SUMIFS(#REF!,#REF!,A19,#REF!,"&lt;&gt;합계"))&lt;0.001),"O","X"))</f>
        <v/>
      </c>
      <c r="T19" s="20" t="str">
        <f>IF(A19="","",IF(COUNTIFS(#REF!,A19,#REF!,"X")=0,"O","X"))</f>
        <v/>
      </c>
      <c r="U19" s="19"/>
    </row>
    <row r="20" spans="1:2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 t="str">
        <f t="shared" si="0"/>
        <v/>
      </c>
      <c r="O20" s="20" t="str">
        <f t="shared" si="1"/>
        <v/>
      </c>
      <c r="P20" s="20" t="str">
        <f>IF(A20="","",IFERROR(IF(L20&lt;VLOOKUP(A20,#REF!,10,0),"O","X"),""))</f>
        <v/>
      </c>
      <c r="Q20" s="20" t="str">
        <f>IF(A20="","",COUNTIFS(#REF!,A20)-COUNTIFS(#REF!,A20,#REF!,"현금")-COUNTIFS(#REF!,A20,#REF!,"예수금")-COUNTIFS(#REF!,A20,#REF!,"예탁금")-COUNTIFS(#REF!,A20,#REF!,"합계"))</f>
        <v/>
      </c>
      <c r="R20" s="20" t="str">
        <f>IF(A20="","",IF(COUNTIFS(#REF!,A20,#REF!,"&gt;"&amp;$F$2,#REF!,"&lt;&gt;"&amp;$H$2,#REF!,"&lt;&gt;"&amp;$I$2,#REF!,"&lt;&gt;현금",#REF!,"&lt;&gt;합계")=0,"O","X"))</f>
        <v/>
      </c>
      <c r="S20" s="20" t="str">
        <f>IF(A20="","",IF(AND(ABS(I20-SUMIFS(#REF!,#REF!,A20,#REF!,"Y"))&lt;0.001,ABS(H20-SUMIFS(#REF!,#REF!,A20,#REF!,"&lt;&gt;합계"))&lt;0.001),"O","X"))</f>
        <v/>
      </c>
      <c r="T20" s="20" t="str">
        <f>IF(A20="","",IF(COUNTIFS(#REF!,A20,#REF!,"X")=0,"O","X"))</f>
        <v/>
      </c>
      <c r="U20" s="19"/>
    </row>
    <row r="21" spans="1:2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 t="str">
        <f t="shared" si="0"/>
        <v/>
      </c>
      <c r="O21" s="20" t="str">
        <f t="shared" si="1"/>
        <v/>
      </c>
      <c r="P21" s="20" t="str">
        <f>IF(A21="","",IFERROR(IF(L21&lt;VLOOKUP(A21,#REF!,10,0),"O","X"),""))</f>
        <v/>
      </c>
      <c r="Q21" s="20" t="str">
        <f>IF(A21="","",COUNTIFS(#REF!,A21)-COUNTIFS(#REF!,A21,#REF!,"현금")-COUNTIFS(#REF!,A21,#REF!,"예수금")-COUNTIFS(#REF!,A21,#REF!,"예탁금")-COUNTIFS(#REF!,A21,#REF!,"합계"))</f>
        <v/>
      </c>
      <c r="R21" s="20" t="str">
        <f>IF(A21="","",IF(COUNTIFS(#REF!,A21,#REF!,"&gt;"&amp;$F$2,#REF!,"&lt;&gt;"&amp;$H$2,#REF!,"&lt;&gt;"&amp;$I$2,#REF!,"&lt;&gt;현금",#REF!,"&lt;&gt;합계")=0,"O","X"))</f>
        <v/>
      </c>
      <c r="S21" s="20" t="str">
        <f>IF(A21="","",IF(AND(ABS(I21-SUMIFS(#REF!,#REF!,A21,#REF!,"Y"))&lt;0.001,ABS(H21-SUMIFS(#REF!,#REF!,A21,#REF!,"&lt;&gt;합계"))&lt;0.001),"O","X"))</f>
        <v/>
      </c>
      <c r="T21" s="20" t="str">
        <f>IF(A21="","",IF(COUNTIFS(#REF!,A21,#REF!,"X")=0,"O","X"))</f>
        <v/>
      </c>
      <c r="U21" s="19"/>
    </row>
    <row r="22" spans="1:2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 t="str">
        <f t="shared" si="0"/>
        <v/>
      </c>
      <c r="O22" s="20" t="str">
        <f t="shared" si="1"/>
        <v/>
      </c>
      <c r="P22" s="20" t="str">
        <f>IF(A22="","",IFERROR(IF(L22&lt;VLOOKUP(A22,#REF!,10,0),"O","X"),""))</f>
        <v/>
      </c>
      <c r="Q22" s="20" t="str">
        <f>IF(A22="","",COUNTIFS(#REF!,A22)-COUNTIFS(#REF!,A22,#REF!,"현금")-COUNTIFS(#REF!,A22,#REF!,"예수금")-COUNTIFS(#REF!,A22,#REF!,"예탁금")-COUNTIFS(#REF!,A22,#REF!,"합계"))</f>
        <v/>
      </c>
      <c r="R22" s="20" t="str">
        <f>IF(A22="","",IF(COUNTIFS(#REF!,A22,#REF!,"&gt;"&amp;$F$2,#REF!,"&lt;&gt;"&amp;$H$2,#REF!,"&lt;&gt;"&amp;$I$2,#REF!,"&lt;&gt;현금",#REF!,"&lt;&gt;합계")=0,"O","X"))</f>
        <v/>
      </c>
      <c r="S22" s="20" t="str">
        <f>IF(A22="","",IF(AND(ABS(I22-SUMIFS(#REF!,#REF!,A22,#REF!,"Y"))&lt;0.001,ABS(H22-SUMIFS(#REF!,#REF!,A22,#REF!,"&lt;&gt;합계"))&lt;0.001),"O","X"))</f>
        <v/>
      </c>
      <c r="T22" s="20" t="str">
        <f>IF(A22="","",IF(COUNTIFS(#REF!,A22,#REF!,"X")=0,"O","X"))</f>
        <v/>
      </c>
      <c r="U22" s="19"/>
    </row>
    <row r="23" spans="1:2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 t="str">
        <f t="shared" si="0"/>
        <v/>
      </c>
      <c r="O23" s="20" t="str">
        <f t="shared" si="1"/>
        <v/>
      </c>
      <c r="P23" s="20" t="str">
        <f>IF(A23="","",IFERROR(IF(L23&lt;VLOOKUP(A23,#REF!,10,0),"O","X"),""))</f>
        <v/>
      </c>
      <c r="Q23" s="20" t="str">
        <f>IF(A23="","",COUNTIFS(#REF!,A23)-COUNTIFS(#REF!,A23,#REF!,"현금")-COUNTIFS(#REF!,A23,#REF!,"예수금")-COUNTIFS(#REF!,A23,#REF!,"예탁금")-COUNTIFS(#REF!,A23,#REF!,"합계"))</f>
        <v/>
      </c>
      <c r="R23" s="20" t="str">
        <f>IF(A23="","",IF(COUNTIFS(#REF!,A23,#REF!,"&gt;"&amp;$F$2,#REF!,"&lt;&gt;"&amp;$H$2,#REF!,"&lt;&gt;"&amp;$I$2,#REF!,"&lt;&gt;현금",#REF!,"&lt;&gt;합계")=0,"O","X"))</f>
        <v/>
      </c>
      <c r="S23" s="20" t="str">
        <f>IF(A23="","",IF(AND(ABS(I23-SUMIFS(#REF!,#REF!,A23,#REF!,"Y"))&lt;0.001,ABS(H23-SUMIFS(#REF!,#REF!,A23,#REF!,"&lt;&gt;합계"))&lt;0.001),"O","X"))</f>
        <v/>
      </c>
      <c r="T23" s="20" t="str">
        <f>IF(A23="","",IF(COUNTIFS(#REF!,A23,#REF!,"X")=0,"O","X"))</f>
        <v/>
      </c>
      <c r="U23" s="19"/>
    </row>
    <row r="24" spans="1:2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 t="str">
        <f t="shared" si="0"/>
        <v/>
      </c>
      <c r="O24" s="20" t="str">
        <f t="shared" si="1"/>
        <v/>
      </c>
      <c r="P24" s="20" t="str">
        <f>IF(A24="","",IFERROR(IF(L24&lt;VLOOKUP(A24,#REF!,10,0),"O","X"),""))</f>
        <v/>
      </c>
      <c r="Q24" s="20" t="str">
        <f>IF(A24="","",COUNTIFS(#REF!,A24)-COUNTIFS(#REF!,A24,#REF!,"현금")-COUNTIFS(#REF!,A24,#REF!,"예수금")-COUNTIFS(#REF!,A24,#REF!,"예탁금")-COUNTIFS(#REF!,A24,#REF!,"합계"))</f>
        <v/>
      </c>
      <c r="R24" s="20" t="str">
        <f>IF(A24="","",IF(COUNTIFS(#REF!,A24,#REF!,"&gt;"&amp;$F$2,#REF!,"&lt;&gt;"&amp;$H$2,#REF!,"&lt;&gt;"&amp;$I$2,#REF!,"&lt;&gt;현금",#REF!,"&lt;&gt;합계")=0,"O","X"))</f>
        <v/>
      </c>
      <c r="S24" s="20" t="str">
        <f>IF(A24="","",IF(AND(ABS(I24-SUMIFS(#REF!,#REF!,A24,#REF!,"Y"))&lt;0.001,ABS(H24-SUMIFS(#REF!,#REF!,A24,#REF!,"&lt;&gt;합계"))&lt;0.001),"O","X"))</f>
        <v/>
      </c>
      <c r="T24" s="20" t="str">
        <f>IF(A24="","",IF(COUNTIFS(#REF!,A24,#REF!,"X")=0,"O","X"))</f>
        <v/>
      </c>
      <c r="U24" s="19"/>
    </row>
    <row r="25" spans="1:2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 t="str">
        <f t="shared" si="0"/>
        <v/>
      </c>
      <c r="O25" s="20" t="str">
        <f t="shared" si="1"/>
        <v/>
      </c>
      <c r="P25" s="20" t="str">
        <f>IF(A25="","",IFERROR(IF(L25&lt;VLOOKUP(A25,#REF!,10,0),"O","X"),""))</f>
        <v/>
      </c>
      <c r="Q25" s="20" t="str">
        <f>IF(A25="","",COUNTIFS(#REF!,A25)-COUNTIFS(#REF!,A25,#REF!,"현금")-COUNTIFS(#REF!,A25,#REF!,"예수금")-COUNTIFS(#REF!,A25,#REF!,"예탁금")-COUNTIFS(#REF!,A25,#REF!,"합계"))</f>
        <v/>
      </c>
      <c r="R25" s="20" t="str">
        <f>IF(A25="","",IF(COUNTIFS(#REF!,A25,#REF!,"&gt;"&amp;$F$2,#REF!,"&lt;&gt;"&amp;$H$2,#REF!,"&lt;&gt;"&amp;$I$2,#REF!,"&lt;&gt;현금",#REF!,"&lt;&gt;합계")=0,"O","X"))</f>
        <v/>
      </c>
      <c r="S25" s="20" t="str">
        <f>IF(A25="","",IF(AND(ABS(I25-SUMIFS(#REF!,#REF!,A25,#REF!,"Y"))&lt;0.001,ABS(H25-SUMIFS(#REF!,#REF!,A25,#REF!,"&lt;&gt;합계"))&lt;0.001),"O","X"))</f>
        <v/>
      </c>
      <c r="T25" s="20" t="str">
        <f>IF(A25="","",IF(COUNTIFS(#REF!,A25,#REF!,"X")=0,"O","X"))</f>
        <v/>
      </c>
      <c r="U25" s="19"/>
    </row>
    <row r="26" spans="1:2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 t="str">
        <f t="shared" si="0"/>
        <v/>
      </c>
      <c r="O26" s="20" t="str">
        <f t="shared" si="1"/>
        <v/>
      </c>
      <c r="P26" s="20" t="str">
        <f>IF(A26="","",IFERROR(IF(L26&lt;VLOOKUP(A26,#REF!,10,0),"O","X"),""))</f>
        <v/>
      </c>
      <c r="Q26" s="20" t="str">
        <f>IF(A26="","",COUNTIFS(#REF!,A26)-COUNTIFS(#REF!,A26,#REF!,"현금")-COUNTIFS(#REF!,A26,#REF!,"예수금")-COUNTIFS(#REF!,A26,#REF!,"예탁금")-COUNTIFS(#REF!,A26,#REF!,"합계"))</f>
        <v/>
      </c>
      <c r="R26" s="20" t="str">
        <f>IF(A26="","",IF(COUNTIFS(#REF!,A26,#REF!,"&gt;"&amp;$F$2,#REF!,"&lt;&gt;"&amp;$H$2,#REF!,"&lt;&gt;"&amp;$I$2,#REF!,"&lt;&gt;현금",#REF!,"&lt;&gt;합계")=0,"O","X"))</f>
        <v/>
      </c>
      <c r="S26" s="20" t="str">
        <f>IF(A26="","",IF(AND(ABS(I26-SUMIFS(#REF!,#REF!,A26,#REF!,"Y"))&lt;0.001,ABS(H26-SUMIFS(#REF!,#REF!,A26,#REF!,"&lt;&gt;합계"))&lt;0.001),"O","X"))</f>
        <v/>
      </c>
      <c r="T26" s="20" t="str">
        <f>IF(A26="","",IF(COUNTIFS(#REF!,A26,#REF!,"X")=0,"O","X"))</f>
        <v/>
      </c>
      <c r="U26" s="19"/>
    </row>
    <row r="27" spans="1:2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tr">
        <f t="shared" si="0"/>
        <v/>
      </c>
      <c r="O27" s="20" t="str">
        <f t="shared" si="1"/>
        <v/>
      </c>
      <c r="P27" s="20" t="str">
        <f>IF(A27="","",IFERROR(IF(L27&lt;VLOOKUP(A27,#REF!,10,0),"O","X"),""))</f>
        <v/>
      </c>
      <c r="Q27" s="20" t="str">
        <f>IF(A27="","",COUNTIFS(#REF!,A27)-COUNTIFS(#REF!,A27,#REF!,"현금")-COUNTIFS(#REF!,A27,#REF!,"예수금")-COUNTIFS(#REF!,A27,#REF!,"예탁금")-COUNTIFS(#REF!,A27,#REF!,"합계"))</f>
        <v/>
      </c>
      <c r="R27" s="20" t="str">
        <f>IF(A27="","",IF(COUNTIFS(#REF!,A27,#REF!,"&gt;"&amp;$F$2,#REF!,"&lt;&gt;"&amp;$H$2,#REF!,"&lt;&gt;"&amp;$I$2,#REF!,"&lt;&gt;현금",#REF!,"&lt;&gt;합계")=0,"O","X"))</f>
        <v/>
      </c>
      <c r="S27" s="20" t="str">
        <f>IF(A27="","",IF(AND(ABS(I27-SUMIFS(#REF!,#REF!,A27,#REF!,"Y"))&lt;0.001,ABS(H27-SUMIFS(#REF!,#REF!,A27,#REF!,"&lt;&gt;합계"))&lt;0.001),"O","X"))</f>
        <v/>
      </c>
      <c r="T27" s="20" t="str">
        <f>IF(A27="","",IF(COUNTIFS(#REF!,A27,#REF!,"X")=0,"O","X"))</f>
        <v/>
      </c>
      <c r="U27" s="19"/>
    </row>
    <row r="28" spans="1:2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 t="str">
        <f t="shared" si="0"/>
        <v/>
      </c>
      <c r="O28" s="20" t="str">
        <f t="shared" si="1"/>
        <v/>
      </c>
      <c r="P28" s="20" t="str">
        <f>IF(A28="","",IFERROR(IF(L28&lt;VLOOKUP(A28,#REF!,10,0),"O","X"),""))</f>
        <v/>
      </c>
      <c r="Q28" s="20" t="str">
        <f>IF(A28="","",COUNTIFS(#REF!,A28)-COUNTIFS(#REF!,A28,#REF!,"현금")-COUNTIFS(#REF!,A28,#REF!,"예수금")-COUNTIFS(#REF!,A28,#REF!,"예탁금")-COUNTIFS(#REF!,A28,#REF!,"합계"))</f>
        <v/>
      </c>
      <c r="R28" s="20" t="str">
        <f>IF(A28="","",IF(COUNTIFS(#REF!,A28,#REF!,"&gt;"&amp;$F$2,#REF!,"&lt;&gt;"&amp;$H$2,#REF!,"&lt;&gt;"&amp;$I$2,#REF!,"&lt;&gt;현금",#REF!,"&lt;&gt;합계")=0,"O","X"))</f>
        <v/>
      </c>
      <c r="S28" s="20" t="str">
        <f>IF(A28="","",IF(AND(ABS(I28-SUMIFS(#REF!,#REF!,A28,#REF!,"Y"))&lt;0.001,ABS(H28-SUMIFS(#REF!,#REF!,A28,#REF!,"&lt;&gt;합계"))&lt;0.001),"O","X"))</f>
        <v/>
      </c>
      <c r="T28" s="20" t="str">
        <f>IF(A28="","",IF(COUNTIFS(#REF!,A28,#REF!,"X")=0,"O","X"))</f>
        <v/>
      </c>
      <c r="U28" s="19"/>
    </row>
    <row r="29" spans="1:2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 t="str">
        <f t="shared" si="0"/>
        <v/>
      </c>
      <c r="O29" s="20" t="str">
        <f t="shared" si="1"/>
        <v/>
      </c>
      <c r="P29" s="20" t="str">
        <f>IF(A29="","",IFERROR(IF(L29&lt;VLOOKUP(A29,#REF!,10,0),"O","X"),""))</f>
        <v/>
      </c>
      <c r="Q29" s="20" t="str">
        <f>IF(A29="","",COUNTIFS(#REF!,A29)-COUNTIFS(#REF!,A29,#REF!,"현금")-COUNTIFS(#REF!,A29,#REF!,"예수금")-COUNTIFS(#REF!,A29,#REF!,"예탁금")-COUNTIFS(#REF!,A29,#REF!,"합계"))</f>
        <v/>
      </c>
      <c r="R29" s="20" t="str">
        <f>IF(A29="","",IF(COUNTIFS(#REF!,A29,#REF!,"&gt;"&amp;$F$2,#REF!,"&lt;&gt;"&amp;$H$2,#REF!,"&lt;&gt;"&amp;$I$2,#REF!,"&lt;&gt;현금",#REF!,"&lt;&gt;합계")=0,"O","X"))</f>
        <v/>
      </c>
      <c r="S29" s="20" t="str">
        <f>IF(A29="","",IF(AND(ABS(I29-SUMIFS(#REF!,#REF!,A29,#REF!,"Y"))&lt;0.001,ABS(H29-SUMIFS(#REF!,#REF!,A29,#REF!,"&lt;&gt;합계"))&lt;0.001),"O","X"))</f>
        <v/>
      </c>
      <c r="T29" s="20" t="str">
        <f>IF(A29="","",IF(COUNTIFS(#REF!,A29,#REF!,"X")=0,"O","X"))</f>
        <v/>
      </c>
      <c r="U29" s="19"/>
    </row>
    <row r="30" spans="1:2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 t="str">
        <f t="shared" si="0"/>
        <v/>
      </c>
      <c r="O30" s="20" t="str">
        <f t="shared" si="1"/>
        <v/>
      </c>
      <c r="P30" s="20" t="str">
        <f>IF(A30="","",IFERROR(IF(L30&lt;VLOOKUP(A30,#REF!,10,0),"O","X"),""))</f>
        <v/>
      </c>
      <c r="Q30" s="20" t="str">
        <f>IF(A30="","",COUNTIFS(#REF!,A30)-COUNTIFS(#REF!,A30,#REF!,"현금")-COUNTIFS(#REF!,A30,#REF!,"예수금")-COUNTIFS(#REF!,A30,#REF!,"예탁금")-COUNTIFS(#REF!,A30,#REF!,"합계"))</f>
        <v/>
      </c>
      <c r="R30" s="20" t="str">
        <f>IF(A30="","",IF(COUNTIFS(#REF!,A30,#REF!,"&gt;"&amp;$F$2,#REF!,"&lt;&gt;"&amp;$H$2,#REF!,"&lt;&gt;"&amp;$I$2,#REF!,"&lt;&gt;현금",#REF!,"&lt;&gt;합계")=0,"O","X"))</f>
        <v/>
      </c>
      <c r="S30" s="20" t="str">
        <f>IF(A30="","",IF(AND(ABS(I30-SUMIFS(#REF!,#REF!,A30,#REF!,"Y"))&lt;0.001,ABS(H30-SUMIFS(#REF!,#REF!,A30,#REF!,"&lt;&gt;합계"))&lt;0.001),"O","X"))</f>
        <v/>
      </c>
      <c r="T30" s="20" t="str">
        <f>IF(A30="","",IF(COUNTIFS(#REF!,A30,#REF!,"X")=0,"O","X"))</f>
        <v/>
      </c>
      <c r="U30" s="19"/>
    </row>
    <row r="31" spans="1:2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 t="str">
        <f t="shared" si="0"/>
        <v/>
      </c>
      <c r="O31" s="20" t="str">
        <f t="shared" si="1"/>
        <v/>
      </c>
      <c r="P31" s="20" t="str">
        <f>IF(A31="","",IFERROR(IF(L31&lt;VLOOKUP(A31,#REF!,10,0),"O","X"),""))</f>
        <v/>
      </c>
      <c r="Q31" s="20" t="str">
        <f>IF(A31="","",COUNTIFS(#REF!,A31)-COUNTIFS(#REF!,A31,#REF!,"현금")-COUNTIFS(#REF!,A31,#REF!,"예수금")-COUNTIFS(#REF!,A31,#REF!,"예탁금")-COUNTIFS(#REF!,A31,#REF!,"합계"))</f>
        <v/>
      </c>
      <c r="R31" s="20" t="str">
        <f>IF(A31="","",IF(COUNTIFS(#REF!,A31,#REF!,"&gt;"&amp;$F$2,#REF!,"&lt;&gt;"&amp;$H$2,#REF!,"&lt;&gt;"&amp;$I$2,#REF!,"&lt;&gt;현금",#REF!,"&lt;&gt;합계")=0,"O","X"))</f>
        <v/>
      </c>
      <c r="S31" s="20" t="str">
        <f>IF(A31="","",IF(AND(ABS(I31-SUMIFS(#REF!,#REF!,A31,#REF!,"Y"))&lt;0.001,ABS(H31-SUMIFS(#REF!,#REF!,A31,#REF!,"&lt;&gt;합계"))&lt;0.001),"O","X"))</f>
        <v/>
      </c>
      <c r="T31" s="20" t="str">
        <f>IF(A31="","",IF(COUNTIFS(#REF!,A31,#REF!,"X")=0,"O","X"))</f>
        <v/>
      </c>
      <c r="U31" s="19"/>
    </row>
    <row r="32" spans="1:2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 t="str">
        <f t="shared" si="0"/>
        <v/>
      </c>
      <c r="O32" s="20" t="str">
        <f t="shared" si="1"/>
        <v/>
      </c>
      <c r="P32" s="20" t="str">
        <f>IF(A32="","",IFERROR(IF(L32&lt;VLOOKUP(A32,#REF!,10,0),"O","X"),""))</f>
        <v/>
      </c>
      <c r="Q32" s="20" t="str">
        <f>IF(A32="","",COUNTIFS(#REF!,A32)-COUNTIFS(#REF!,A32,#REF!,"현금")-COUNTIFS(#REF!,A32,#REF!,"예수금")-COUNTIFS(#REF!,A32,#REF!,"예탁금")-COUNTIFS(#REF!,A32,#REF!,"합계"))</f>
        <v/>
      </c>
      <c r="R32" s="20" t="str">
        <f>IF(A32="","",IF(COUNTIFS(#REF!,A32,#REF!,"&gt;"&amp;$F$2,#REF!,"&lt;&gt;"&amp;$H$2,#REF!,"&lt;&gt;"&amp;$I$2,#REF!,"&lt;&gt;현금",#REF!,"&lt;&gt;합계")=0,"O","X"))</f>
        <v/>
      </c>
      <c r="S32" s="20" t="str">
        <f>IF(A32="","",IF(AND(ABS(I32-SUMIFS(#REF!,#REF!,A32,#REF!,"Y"))&lt;0.001,ABS(H32-SUMIFS(#REF!,#REF!,A32,#REF!,"&lt;&gt;합계"))&lt;0.001),"O","X"))</f>
        <v/>
      </c>
      <c r="T32" s="20" t="str">
        <f>IF(A32="","",IF(COUNTIFS(#REF!,A32,#REF!,"X")=0,"O","X"))</f>
        <v/>
      </c>
      <c r="U32" s="19"/>
    </row>
    <row r="33" spans="1:2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 t="str">
        <f t="shared" si="0"/>
        <v/>
      </c>
      <c r="O33" s="20" t="str">
        <f t="shared" si="1"/>
        <v/>
      </c>
      <c r="P33" s="20" t="str">
        <f>IF(A33="","",IFERROR(IF(L33&lt;VLOOKUP(A33,#REF!,10,0),"O","X"),""))</f>
        <v/>
      </c>
      <c r="Q33" s="20" t="str">
        <f>IF(A33="","",COUNTIFS(#REF!,A33)-COUNTIFS(#REF!,A33,#REF!,"현금")-COUNTIFS(#REF!,A33,#REF!,"예수금")-COUNTIFS(#REF!,A33,#REF!,"예탁금")-COUNTIFS(#REF!,A33,#REF!,"합계"))</f>
        <v/>
      </c>
      <c r="R33" s="20" t="str">
        <f>IF(A33="","",IF(COUNTIFS(#REF!,A33,#REF!,"&gt;"&amp;$F$2,#REF!,"&lt;&gt;"&amp;$H$2,#REF!,"&lt;&gt;"&amp;$I$2,#REF!,"&lt;&gt;현금",#REF!,"&lt;&gt;합계")=0,"O","X"))</f>
        <v/>
      </c>
      <c r="S33" s="20" t="str">
        <f>IF(A33="","",IF(AND(ABS(I33-SUMIFS(#REF!,#REF!,A33,#REF!,"Y"))&lt;0.001,ABS(H33-SUMIFS(#REF!,#REF!,A33,#REF!,"&lt;&gt;합계"))&lt;0.001),"O","X"))</f>
        <v/>
      </c>
      <c r="T33" s="20" t="str">
        <f>IF(A33="","",IF(COUNTIFS(#REF!,A33,#REF!,"X")=0,"O","X"))</f>
        <v/>
      </c>
      <c r="U33" s="19"/>
    </row>
    <row r="34" spans="1:2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 t="str">
        <f t="shared" si="0"/>
        <v/>
      </c>
      <c r="O34" s="20" t="str">
        <f t="shared" si="1"/>
        <v/>
      </c>
      <c r="P34" s="20" t="str">
        <f>IF(A34="","",IFERROR(IF(L34&lt;VLOOKUP(A34,#REF!,10,0),"O","X"),""))</f>
        <v/>
      </c>
      <c r="Q34" s="20" t="str">
        <f>IF(A34="","",COUNTIFS(#REF!,A34)-COUNTIFS(#REF!,A34,#REF!,"현금")-COUNTIFS(#REF!,A34,#REF!,"예수금")-COUNTIFS(#REF!,A34,#REF!,"예탁금")-COUNTIFS(#REF!,A34,#REF!,"합계"))</f>
        <v/>
      </c>
      <c r="R34" s="20" t="str">
        <f>IF(A34="","",IF(COUNTIFS(#REF!,A34,#REF!,"&gt;"&amp;$F$2,#REF!,"&lt;&gt;"&amp;$H$2,#REF!,"&lt;&gt;"&amp;$I$2,#REF!,"&lt;&gt;현금",#REF!,"&lt;&gt;합계")=0,"O","X"))</f>
        <v/>
      </c>
      <c r="S34" s="20" t="str">
        <f>IF(A34="","",IF(AND(ABS(I34-SUMIFS(#REF!,#REF!,A34,#REF!,"Y"))&lt;0.001,ABS(H34-SUMIFS(#REF!,#REF!,A34,#REF!,"&lt;&gt;합계"))&lt;0.001),"O","X"))</f>
        <v/>
      </c>
      <c r="T34" s="20" t="str">
        <f>IF(A34="","",IF(COUNTIFS(#REF!,A34,#REF!,"X")=0,"O","X"))</f>
        <v/>
      </c>
      <c r="U34" s="19"/>
    </row>
    <row r="35" spans="1:2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 t="str">
        <f t="shared" si="0"/>
        <v/>
      </c>
      <c r="O35" s="20" t="str">
        <f t="shared" si="1"/>
        <v/>
      </c>
      <c r="P35" s="20" t="str">
        <f>IF(A35="","",IFERROR(IF(L35&lt;VLOOKUP(A35,#REF!,10,0),"O","X"),""))</f>
        <v/>
      </c>
      <c r="Q35" s="20" t="str">
        <f>IF(A35="","",COUNTIFS(#REF!,A35)-COUNTIFS(#REF!,A35,#REF!,"현금")-COUNTIFS(#REF!,A35,#REF!,"예수금")-COUNTIFS(#REF!,A35,#REF!,"예탁금")-COUNTIFS(#REF!,A35,#REF!,"합계"))</f>
        <v/>
      </c>
      <c r="R35" s="20" t="str">
        <f>IF(A35="","",IF(COUNTIFS(#REF!,A35,#REF!,"&gt;"&amp;$F$2,#REF!,"&lt;&gt;"&amp;$H$2,#REF!,"&lt;&gt;"&amp;$I$2,#REF!,"&lt;&gt;현금",#REF!,"&lt;&gt;합계")=0,"O","X"))</f>
        <v/>
      </c>
      <c r="S35" s="20" t="str">
        <f>IF(A35="","",IF(AND(ABS(I35-SUMIFS(#REF!,#REF!,A35,#REF!,"Y"))&lt;0.001,ABS(H35-SUMIFS(#REF!,#REF!,A35,#REF!,"&lt;&gt;합계"))&lt;0.001),"O","X"))</f>
        <v/>
      </c>
      <c r="T35" s="20" t="str">
        <f>IF(A35="","",IF(COUNTIFS(#REF!,A35,#REF!,"X")=0,"O","X"))</f>
        <v/>
      </c>
      <c r="U35" s="19"/>
    </row>
    <row r="36" spans="1:2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 t="str">
        <f t="shared" si="0"/>
        <v/>
      </c>
      <c r="O36" s="20" t="str">
        <f t="shared" si="1"/>
        <v/>
      </c>
      <c r="P36" s="20" t="str">
        <f>IF(A36="","",IFERROR(IF(L36&lt;VLOOKUP(A36,#REF!,10,0),"O","X"),""))</f>
        <v/>
      </c>
      <c r="Q36" s="20" t="str">
        <f>IF(A36="","",COUNTIFS(#REF!,A36)-COUNTIFS(#REF!,A36,#REF!,"현금")-COUNTIFS(#REF!,A36,#REF!,"예수금")-COUNTIFS(#REF!,A36,#REF!,"예탁금")-COUNTIFS(#REF!,A36,#REF!,"합계"))</f>
        <v/>
      </c>
      <c r="R36" s="20" t="str">
        <f>IF(A36="","",IF(COUNTIFS(#REF!,A36,#REF!,"&gt;"&amp;$F$2,#REF!,"&lt;&gt;"&amp;$H$2,#REF!,"&lt;&gt;"&amp;$I$2,#REF!,"&lt;&gt;현금",#REF!,"&lt;&gt;합계")=0,"O","X"))</f>
        <v/>
      </c>
      <c r="S36" s="20" t="str">
        <f>IF(A36="","",IF(AND(ABS(I36-SUMIFS(#REF!,#REF!,A36,#REF!,"Y"))&lt;0.001,ABS(H36-SUMIFS(#REF!,#REF!,A36,#REF!,"&lt;&gt;합계"))&lt;0.001),"O","X"))</f>
        <v/>
      </c>
      <c r="T36" s="20" t="str">
        <f>IF(A36="","",IF(COUNTIFS(#REF!,A36,#REF!,"X")=0,"O","X"))</f>
        <v/>
      </c>
      <c r="U36" s="19"/>
    </row>
    <row r="37" spans="1:2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 t="str">
        <f t="shared" si="0"/>
        <v/>
      </c>
      <c r="O37" s="20" t="str">
        <f t="shared" si="1"/>
        <v/>
      </c>
      <c r="P37" s="20" t="str">
        <f>IF(A37="","",IFERROR(IF(L37&lt;VLOOKUP(A37,#REF!,10,0),"O","X"),""))</f>
        <v/>
      </c>
      <c r="Q37" s="20" t="str">
        <f>IF(A37="","",COUNTIFS(#REF!,A37)-COUNTIFS(#REF!,A37,#REF!,"현금")-COUNTIFS(#REF!,A37,#REF!,"예수금")-COUNTIFS(#REF!,A37,#REF!,"예탁금")-COUNTIFS(#REF!,A37,#REF!,"합계"))</f>
        <v/>
      </c>
      <c r="R37" s="20" t="str">
        <f>IF(A37="","",IF(COUNTIFS(#REF!,A37,#REF!,"&gt;"&amp;$F$2,#REF!,"&lt;&gt;"&amp;$H$2,#REF!,"&lt;&gt;"&amp;$I$2,#REF!,"&lt;&gt;현금",#REF!,"&lt;&gt;합계")=0,"O","X"))</f>
        <v/>
      </c>
      <c r="S37" s="20" t="str">
        <f>IF(A37="","",IF(AND(ABS(I37-SUMIFS(#REF!,#REF!,A37,#REF!,"Y"))&lt;0.001,ABS(H37-SUMIFS(#REF!,#REF!,A37,#REF!,"&lt;&gt;합계"))&lt;0.001),"O","X"))</f>
        <v/>
      </c>
      <c r="T37" s="20" t="str">
        <f>IF(A37="","",IF(COUNTIFS(#REF!,A37,#REF!,"X")=0,"O","X"))</f>
        <v/>
      </c>
      <c r="U37" s="19"/>
    </row>
    <row r="38" spans="1:2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 t="str">
        <f t="shared" si="0"/>
        <v/>
      </c>
      <c r="O38" s="20" t="str">
        <f t="shared" si="1"/>
        <v/>
      </c>
      <c r="P38" s="20" t="str">
        <f>IF(A38="","",IFERROR(IF(L38&lt;VLOOKUP(A38,#REF!,10,0),"O","X"),""))</f>
        <v/>
      </c>
      <c r="Q38" s="20" t="str">
        <f>IF(A38="","",COUNTIFS(#REF!,A38)-COUNTIFS(#REF!,A38,#REF!,"현금")-COUNTIFS(#REF!,A38,#REF!,"예수금")-COUNTIFS(#REF!,A38,#REF!,"예탁금")-COUNTIFS(#REF!,A38,#REF!,"합계"))</f>
        <v/>
      </c>
      <c r="R38" s="20" t="str">
        <f>IF(A38="","",IF(COUNTIFS(#REF!,A38,#REF!,"&gt;"&amp;$F$2,#REF!,"&lt;&gt;"&amp;$H$2,#REF!,"&lt;&gt;"&amp;$I$2,#REF!,"&lt;&gt;현금",#REF!,"&lt;&gt;합계")=0,"O","X"))</f>
        <v/>
      </c>
      <c r="S38" s="20" t="str">
        <f>IF(A38="","",IF(AND(ABS(I38-SUMIFS(#REF!,#REF!,A38,#REF!,"Y"))&lt;0.001,ABS(H38-SUMIFS(#REF!,#REF!,A38,#REF!,"&lt;&gt;합계"))&lt;0.001),"O","X"))</f>
        <v/>
      </c>
      <c r="T38" s="20" t="str">
        <f>IF(A38="","",IF(COUNTIFS(#REF!,A38,#REF!,"X")=0,"O","X"))</f>
        <v/>
      </c>
      <c r="U38" s="19"/>
    </row>
    <row r="39" spans="1:2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 t="str">
        <f t="shared" si="0"/>
        <v/>
      </c>
      <c r="O39" s="20" t="str">
        <f t="shared" si="1"/>
        <v/>
      </c>
      <c r="P39" s="20" t="str">
        <f>IF(A39="","",IFERROR(IF(L39&lt;VLOOKUP(A39,#REF!,10,0),"O","X"),""))</f>
        <v/>
      </c>
      <c r="Q39" s="20" t="str">
        <f>IF(A39="","",COUNTIFS(#REF!,A39)-COUNTIFS(#REF!,A39,#REF!,"현금")-COUNTIFS(#REF!,A39,#REF!,"예수금")-COUNTIFS(#REF!,A39,#REF!,"예탁금")-COUNTIFS(#REF!,A39,#REF!,"합계"))</f>
        <v/>
      </c>
      <c r="R39" s="20" t="str">
        <f>IF(A39="","",IF(COUNTIFS(#REF!,A39,#REF!,"&gt;"&amp;$F$2,#REF!,"&lt;&gt;"&amp;$H$2,#REF!,"&lt;&gt;"&amp;$I$2,#REF!,"&lt;&gt;현금",#REF!,"&lt;&gt;합계")=0,"O","X"))</f>
        <v/>
      </c>
      <c r="S39" s="20" t="str">
        <f>IF(A39="","",IF(AND(ABS(I39-SUMIFS(#REF!,#REF!,A39,#REF!,"Y"))&lt;0.001,ABS(H39-SUMIFS(#REF!,#REF!,A39,#REF!,"&lt;&gt;합계"))&lt;0.001),"O","X"))</f>
        <v/>
      </c>
      <c r="T39" s="20" t="str">
        <f>IF(A39="","",IF(COUNTIFS(#REF!,A39,#REF!,"X")=0,"O","X"))</f>
        <v/>
      </c>
      <c r="U39" s="19"/>
    </row>
    <row r="40" spans="1:2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 t="str">
        <f t="shared" si="0"/>
        <v/>
      </c>
      <c r="O40" s="20" t="str">
        <f t="shared" si="1"/>
        <v/>
      </c>
      <c r="P40" s="20" t="str">
        <f>IF(A40="","",IFERROR(IF(L40&lt;VLOOKUP(A40,#REF!,10,0),"O","X"),""))</f>
        <v/>
      </c>
      <c r="Q40" s="20" t="str">
        <f>IF(A40="","",COUNTIFS(#REF!,A40)-COUNTIFS(#REF!,A40,#REF!,"현금")-COUNTIFS(#REF!,A40,#REF!,"예수금")-COUNTIFS(#REF!,A40,#REF!,"예탁금")-COUNTIFS(#REF!,A40,#REF!,"합계"))</f>
        <v/>
      </c>
      <c r="R40" s="20" t="str">
        <f>IF(A40="","",IF(COUNTIFS(#REF!,A40,#REF!,"&gt;"&amp;$F$2,#REF!,"&lt;&gt;"&amp;$H$2,#REF!,"&lt;&gt;"&amp;$I$2,#REF!,"&lt;&gt;현금",#REF!,"&lt;&gt;합계")=0,"O","X"))</f>
        <v/>
      </c>
      <c r="S40" s="20" t="str">
        <f>IF(A40="","",IF(AND(ABS(I40-SUMIFS(#REF!,#REF!,A40,#REF!,"Y"))&lt;0.001,ABS(H40-SUMIFS(#REF!,#REF!,A40,#REF!,"&lt;&gt;합계"))&lt;0.001),"O","X"))</f>
        <v/>
      </c>
      <c r="T40" s="20" t="str">
        <f>IF(A40="","",IF(COUNTIFS(#REF!,A40,#REF!,"X")=0,"O","X"))</f>
        <v/>
      </c>
      <c r="U40" s="19"/>
    </row>
    <row r="41" spans="1:2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 t="str">
        <f t="shared" si="0"/>
        <v/>
      </c>
      <c r="O41" s="20" t="str">
        <f t="shared" si="1"/>
        <v/>
      </c>
      <c r="P41" s="20" t="str">
        <f>IF(A41="","",IFERROR(IF(L41&lt;VLOOKUP(A41,#REF!,10,0),"O","X"),""))</f>
        <v/>
      </c>
      <c r="Q41" s="20" t="str">
        <f>IF(A41="","",COUNTIFS(#REF!,A41)-COUNTIFS(#REF!,A41,#REF!,"현금")-COUNTIFS(#REF!,A41,#REF!,"예수금")-COUNTIFS(#REF!,A41,#REF!,"예탁금")-COUNTIFS(#REF!,A41,#REF!,"합계"))</f>
        <v/>
      </c>
      <c r="R41" s="20" t="str">
        <f>IF(A41="","",IF(COUNTIFS(#REF!,A41,#REF!,"&gt;"&amp;$F$2,#REF!,"&lt;&gt;"&amp;$H$2,#REF!,"&lt;&gt;"&amp;$I$2,#REF!,"&lt;&gt;현금",#REF!,"&lt;&gt;합계")=0,"O","X"))</f>
        <v/>
      </c>
      <c r="S41" s="20" t="str">
        <f>IF(A41="","",IF(AND(ABS(I41-SUMIFS(#REF!,#REF!,A41,#REF!,"Y"))&lt;0.001,ABS(H41-SUMIFS(#REF!,#REF!,A41,#REF!,"&lt;&gt;합계"))&lt;0.001),"O","X"))</f>
        <v/>
      </c>
      <c r="T41" s="20" t="str">
        <f>IF(A41="","",IF(COUNTIFS(#REF!,A41,#REF!,"X")=0,"O","X"))</f>
        <v/>
      </c>
      <c r="U41" s="19"/>
    </row>
    <row r="42" spans="1:2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 t="str">
        <f t="shared" si="0"/>
        <v/>
      </c>
      <c r="O42" s="20" t="str">
        <f t="shared" si="1"/>
        <v/>
      </c>
      <c r="P42" s="20" t="str">
        <f>IF(A42="","",IFERROR(IF(L42&lt;VLOOKUP(A42,#REF!,10,0),"O","X"),""))</f>
        <v/>
      </c>
      <c r="Q42" s="20" t="str">
        <f>IF(A42="","",COUNTIFS(#REF!,A42)-COUNTIFS(#REF!,A42,#REF!,"현금")-COUNTIFS(#REF!,A42,#REF!,"예수금")-COUNTIFS(#REF!,A42,#REF!,"예탁금")-COUNTIFS(#REF!,A42,#REF!,"합계"))</f>
        <v/>
      </c>
      <c r="R42" s="20" t="str">
        <f>IF(A42="","",IF(COUNTIFS(#REF!,A42,#REF!,"&gt;"&amp;$F$2,#REF!,"&lt;&gt;"&amp;$H$2,#REF!,"&lt;&gt;"&amp;$I$2,#REF!,"&lt;&gt;현금",#REF!,"&lt;&gt;합계")=0,"O","X"))</f>
        <v/>
      </c>
      <c r="S42" s="20" t="str">
        <f>IF(A42="","",IF(AND(ABS(I42-SUMIFS(#REF!,#REF!,A42,#REF!,"Y"))&lt;0.001,ABS(H42-SUMIFS(#REF!,#REF!,A42,#REF!,"&lt;&gt;합계"))&lt;0.001),"O","X"))</f>
        <v/>
      </c>
      <c r="T42" s="20" t="str">
        <f>IF(A42="","",IF(COUNTIFS(#REF!,A42,#REF!,"X")=0,"O","X"))</f>
        <v/>
      </c>
      <c r="U42" s="19"/>
    </row>
    <row r="43" spans="1:2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 t="str">
        <f t="shared" si="0"/>
        <v/>
      </c>
      <c r="O43" s="20" t="str">
        <f t="shared" si="1"/>
        <v/>
      </c>
      <c r="P43" s="20" t="str">
        <f>IF(A43="","",IFERROR(IF(L43&lt;VLOOKUP(A43,#REF!,10,0),"O","X"),""))</f>
        <v/>
      </c>
      <c r="Q43" s="20" t="str">
        <f>IF(A43="","",COUNTIFS(#REF!,A43)-COUNTIFS(#REF!,A43,#REF!,"현금")-COUNTIFS(#REF!,A43,#REF!,"예수금")-COUNTIFS(#REF!,A43,#REF!,"예탁금")-COUNTIFS(#REF!,A43,#REF!,"합계"))</f>
        <v/>
      </c>
      <c r="R43" s="20" t="str">
        <f>IF(A43="","",IF(COUNTIFS(#REF!,A43,#REF!,"&gt;"&amp;$F$2,#REF!,"&lt;&gt;"&amp;$H$2,#REF!,"&lt;&gt;"&amp;$I$2,#REF!,"&lt;&gt;현금",#REF!,"&lt;&gt;합계")=0,"O","X"))</f>
        <v/>
      </c>
      <c r="S43" s="20" t="str">
        <f>IF(A43="","",IF(AND(ABS(I43-SUMIFS(#REF!,#REF!,A43,#REF!,"Y"))&lt;0.001,ABS(H43-SUMIFS(#REF!,#REF!,A43,#REF!,"&lt;&gt;합계"))&lt;0.001),"O","X"))</f>
        <v/>
      </c>
      <c r="T43" s="20" t="str">
        <f>IF(A43="","",IF(COUNTIFS(#REF!,A43,#REF!,"X")=0,"O","X"))</f>
        <v/>
      </c>
      <c r="U43" s="19"/>
    </row>
    <row r="44" spans="1:2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 t="str">
        <f t="shared" si="0"/>
        <v/>
      </c>
      <c r="O44" s="20" t="str">
        <f t="shared" si="1"/>
        <v/>
      </c>
      <c r="P44" s="20" t="str">
        <f>IF(A44="","",IFERROR(IF(L44&lt;VLOOKUP(A44,#REF!,10,0),"O","X"),""))</f>
        <v/>
      </c>
      <c r="Q44" s="20" t="str">
        <f>IF(A44="","",COUNTIFS(#REF!,A44)-COUNTIFS(#REF!,A44,#REF!,"현금")-COUNTIFS(#REF!,A44,#REF!,"예수금")-COUNTIFS(#REF!,A44,#REF!,"예탁금")-COUNTIFS(#REF!,A44,#REF!,"합계"))</f>
        <v/>
      </c>
      <c r="R44" s="20" t="str">
        <f>IF(A44="","",IF(COUNTIFS(#REF!,A44,#REF!,"&gt;"&amp;$F$2,#REF!,"&lt;&gt;"&amp;$H$2,#REF!,"&lt;&gt;"&amp;$I$2,#REF!,"&lt;&gt;현금",#REF!,"&lt;&gt;합계")=0,"O","X"))</f>
        <v/>
      </c>
      <c r="S44" s="20" t="str">
        <f>IF(A44="","",IF(AND(ABS(I44-SUMIFS(#REF!,#REF!,A44,#REF!,"Y"))&lt;0.001,ABS(H44-SUMIFS(#REF!,#REF!,A44,#REF!,"&lt;&gt;합계"))&lt;0.001),"O","X"))</f>
        <v/>
      </c>
      <c r="T44" s="20" t="str">
        <f>IF(A44="","",IF(COUNTIFS(#REF!,A44,#REF!,"X")=0,"O","X"))</f>
        <v/>
      </c>
      <c r="U44" s="19"/>
    </row>
    <row r="45" spans="1:2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 t="str">
        <f t="shared" si="0"/>
        <v/>
      </c>
      <c r="O45" s="20" t="str">
        <f t="shared" si="1"/>
        <v/>
      </c>
      <c r="P45" s="20" t="str">
        <f>IF(A45="","",IFERROR(IF(L45&lt;VLOOKUP(A45,#REF!,10,0),"O","X"),""))</f>
        <v/>
      </c>
      <c r="Q45" s="20" t="str">
        <f>IF(A45="","",COUNTIFS(#REF!,A45)-COUNTIFS(#REF!,A45,#REF!,"현금")-COUNTIFS(#REF!,A45,#REF!,"예수금")-COUNTIFS(#REF!,A45,#REF!,"예탁금")-COUNTIFS(#REF!,A45,#REF!,"합계"))</f>
        <v/>
      </c>
      <c r="R45" s="20" t="str">
        <f>IF(A45="","",IF(COUNTIFS(#REF!,A45,#REF!,"&gt;"&amp;$F$2,#REF!,"&lt;&gt;"&amp;$H$2,#REF!,"&lt;&gt;"&amp;$I$2,#REF!,"&lt;&gt;현금",#REF!,"&lt;&gt;합계")=0,"O","X"))</f>
        <v/>
      </c>
      <c r="S45" s="20" t="str">
        <f>IF(A45="","",IF(AND(ABS(I45-SUMIFS(#REF!,#REF!,A45,#REF!,"Y"))&lt;0.001,ABS(H45-SUMIFS(#REF!,#REF!,A45,#REF!,"&lt;&gt;합계"))&lt;0.001),"O","X"))</f>
        <v/>
      </c>
      <c r="T45" s="20" t="str">
        <f>IF(A45="","",IF(COUNTIFS(#REF!,A45,#REF!,"X")=0,"O","X"))</f>
        <v/>
      </c>
      <c r="U45" s="19"/>
    </row>
    <row r="46" spans="1:2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0" t="str">
        <f t="shared" si="0"/>
        <v/>
      </c>
      <c r="O46" s="20" t="str">
        <f t="shared" si="1"/>
        <v/>
      </c>
      <c r="P46" s="20" t="str">
        <f>IF(A46="","",IFERROR(IF(L46&lt;VLOOKUP(A46,#REF!,10,0),"O","X"),""))</f>
        <v/>
      </c>
      <c r="Q46" s="20" t="str">
        <f>IF(A46="","",COUNTIFS(#REF!,A46)-COUNTIFS(#REF!,A46,#REF!,"현금")-COUNTIFS(#REF!,A46,#REF!,"예수금")-COUNTIFS(#REF!,A46,#REF!,"예탁금")-COUNTIFS(#REF!,A46,#REF!,"합계"))</f>
        <v/>
      </c>
      <c r="R46" s="20" t="str">
        <f>IF(A46="","",IF(COUNTIFS(#REF!,A46,#REF!,"&gt;"&amp;$F$2,#REF!,"&lt;&gt;"&amp;$H$2,#REF!,"&lt;&gt;"&amp;$I$2,#REF!,"&lt;&gt;현금",#REF!,"&lt;&gt;합계")=0,"O","X"))</f>
        <v/>
      </c>
      <c r="S46" s="20" t="str">
        <f>IF(A46="","",IF(AND(ABS(I46-SUMIFS(#REF!,#REF!,A46,#REF!,"Y"))&lt;0.001,ABS(H46-SUMIFS(#REF!,#REF!,A46,#REF!,"&lt;&gt;합계"))&lt;0.001),"O","X"))</f>
        <v/>
      </c>
      <c r="T46" s="20" t="str">
        <f>IF(A46="","",IF(COUNTIFS(#REF!,A46,#REF!,"X")=0,"O","X"))</f>
        <v/>
      </c>
      <c r="U46" s="19"/>
    </row>
    <row r="47" spans="1:2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 t="str">
        <f t="shared" si="0"/>
        <v/>
      </c>
      <c r="O47" s="20" t="str">
        <f t="shared" si="1"/>
        <v/>
      </c>
      <c r="P47" s="20" t="str">
        <f>IF(A47="","",IFERROR(IF(L47&lt;VLOOKUP(A47,#REF!,10,0),"O","X"),""))</f>
        <v/>
      </c>
      <c r="Q47" s="20" t="str">
        <f>IF(A47="","",COUNTIFS(#REF!,A47)-COUNTIFS(#REF!,A47,#REF!,"현금")-COUNTIFS(#REF!,A47,#REF!,"예수금")-COUNTIFS(#REF!,A47,#REF!,"예탁금")-COUNTIFS(#REF!,A47,#REF!,"합계"))</f>
        <v/>
      </c>
      <c r="R47" s="20" t="str">
        <f>IF(A47="","",IF(COUNTIFS(#REF!,A47,#REF!,"&gt;"&amp;$F$2,#REF!,"&lt;&gt;"&amp;$H$2,#REF!,"&lt;&gt;"&amp;$I$2,#REF!,"&lt;&gt;현금",#REF!,"&lt;&gt;합계")=0,"O","X"))</f>
        <v/>
      </c>
      <c r="S47" s="20" t="str">
        <f>IF(A47="","",IF(AND(ABS(I47-SUMIFS(#REF!,#REF!,A47,#REF!,"Y"))&lt;0.001,ABS(H47-SUMIFS(#REF!,#REF!,A47,#REF!,"&lt;&gt;합계"))&lt;0.001),"O","X"))</f>
        <v/>
      </c>
      <c r="T47" s="20" t="str">
        <f>IF(A47="","",IF(COUNTIFS(#REF!,A47,#REF!,"X")=0,"O","X"))</f>
        <v/>
      </c>
      <c r="U47" s="19"/>
    </row>
    <row r="48" spans="1:2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 t="str">
        <f t="shared" si="0"/>
        <v/>
      </c>
      <c r="O48" s="20" t="str">
        <f t="shared" si="1"/>
        <v/>
      </c>
      <c r="P48" s="20" t="str">
        <f>IF(A48="","",IFERROR(IF(L48&lt;VLOOKUP(A48,#REF!,10,0),"O","X"),""))</f>
        <v/>
      </c>
      <c r="Q48" s="20" t="str">
        <f>IF(A48="","",COUNTIFS(#REF!,A48)-COUNTIFS(#REF!,A48,#REF!,"현금")-COUNTIFS(#REF!,A48,#REF!,"예수금")-COUNTIFS(#REF!,A48,#REF!,"예탁금")-COUNTIFS(#REF!,A48,#REF!,"합계"))</f>
        <v/>
      </c>
      <c r="R48" s="20" t="str">
        <f>IF(A48="","",IF(COUNTIFS(#REF!,A48,#REF!,"&gt;"&amp;$F$2,#REF!,"&lt;&gt;"&amp;$H$2,#REF!,"&lt;&gt;"&amp;$I$2,#REF!,"&lt;&gt;현금",#REF!,"&lt;&gt;합계")=0,"O","X"))</f>
        <v/>
      </c>
      <c r="S48" s="20" t="str">
        <f>IF(A48="","",IF(AND(ABS(I48-SUMIFS(#REF!,#REF!,A48,#REF!,"Y"))&lt;0.001,ABS(H48-SUMIFS(#REF!,#REF!,A48,#REF!,"&lt;&gt;합계"))&lt;0.001),"O","X"))</f>
        <v/>
      </c>
      <c r="T48" s="20" t="str">
        <f>IF(A48="","",IF(COUNTIFS(#REF!,A48,#REF!,"X")=0,"O","X"))</f>
        <v/>
      </c>
      <c r="U48" s="19"/>
    </row>
    <row r="49" spans="1:2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 t="str">
        <f t="shared" si="0"/>
        <v/>
      </c>
      <c r="O49" s="20" t="str">
        <f t="shared" si="1"/>
        <v/>
      </c>
      <c r="P49" s="20" t="str">
        <f>IF(A49="","",IFERROR(IF(L49&lt;VLOOKUP(A49,#REF!,10,0),"O","X"),""))</f>
        <v/>
      </c>
      <c r="Q49" s="20" t="str">
        <f>IF(A49="","",COUNTIFS(#REF!,A49)-COUNTIFS(#REF!,A49,#REF!,"현금")-COUNTIFS(#REF!,A49,#REF!,"예수금")-COUNTIFS(#REF!,A49,#REF!,"예탁금")-COUNTIFS(#REF!,A49,#REF!,"합계"))</f>
        <v/>
      </c>
      <c r="R49" s="20" t="str">
        <f>IF(A49="","",IF(COUNTIFS(#REF!,A49,#REF!,"&gt;"&amp;$F$2,#REF!,"&lt;&gt;"&amp;$H$2,#REF!,"&lt;&gt;"&amp;$I$2,#REF!,"&lt;&gt;현금",#REF!,"&lt;&gt;합계")=0,"O","X"))</f>
        <v/>
      </c>
      <c r="S49" s="20" t="str">
        <f>IF(A49="","",IF(AND(ABS(I49-SUMIFS(#REF!,#REF!,A49,#REF!,"Y"))&lt;0.001,ABS(H49-SUMIFS(#REF!,#REF!,A49,#REF!,"&lt;&gt;합계"))&lt;0.001),"O","X"))</f>
        <v/>
      </c>
      <c r="T49" s="20" t="str">
        <f>IF(A49="","",IF(COUNTIFS(#REF!,A49,#REF!,"X")=0,"O","X"))</f>
        <v/>
      </c>
      <c r="U49" s="19"/>
    </row>
    <row r="50" spans="1:2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 t="str">
        <f t="shared" si="0"/>
        <v/>
      </c>
      <c r="O50" s="20" t="str">
        <f t="shared" si="1"/>
        <v/>
      </c>
      <c r="P50" s="20" t="str">
        <f>IF(A50="","",IFERROR(IF(L50&lt;VLOOKUP(A50,#REF!,10,0),"O","X"),""))</f>
        <v/>
      </c>
      <c r="Q50" s="20" t="str">
        <f>IF(A50="","",COUNTIFS(#REF!,A50)-COUNTIFS(#REF!,A50,#REF!,"현금")-COUNTIFS(#REF!,A50,#REF!,"예수금")-COUNTIFS(#REF!,A50,#REF!,"예탁금")-COUNTIFS(#REF!,A50,#REF!,"합계"))</f>
        <v/>
      </c>
      <c r="R50" s="20" t="str">
        <f>IF(A50="","",IF(COUNTIFS(#REF!,A50,#REF!,"&gt;"&amp;$F$2,#REF!,"&lt;&gt;"&amp;$H$2,#REF!,"&lt;&gt;"&amp;$I$2,#REF!,"&lt;&gt;현금",#REF!,"&lt;&gt;합계")=0,"O","X"))</f>
        <v/>
      </c>
      <c r="S50" s="20" t="str">
        <f>IF(A50="","",IF(AND(ABS(I50-SUMIFS(#REF!,#REF!,A50,#REF!,"Y"))&lt;0.001,ABS(H50-SUMIFS(#REF!,#REF!,A50,#REF!,"&lt;&gt;합계"))&lt;0.001),"O","X"))</f>
        <v/>
      </c>
      <c r="T50" s="20" t="str">
        <f>IF(A50="","",IF(COUNTIFS(#REF!,A50,#REF!,"X")=0,"O","X"))</f>
        <v/>
      </c>
      <c r="U50" s="19"/>
    </row>
    <row r="51" spans="1:2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 t="str">
        <f t="shared" si="0"/>
        <v/>
      </c>
      <c r="O51" s="20" t="str">
        <f t="shared" si="1"/>
        <v/>
      </c>
      <c r="P51" s="20" t="str">
        <f>IF(A51="","",IFERROR(IF(L51&lt;VLOOKUP(A51,#REF!,10,0),"O","X"),""))</f>
        <v/>
      </c>
      <c r="Q51" s="20" t="str">
        <f>IF(A51="","",COUNTIFS(#REF!,A51)-COUNTIFS(#REF!,A51,#REF!,"현금")-COUNTIFS(#REF!,A51,#REF!,"예수금")-COUNTIFS(#REF!,A51,#REF!,"예탁금")-COUNTIFS(#REF!,A51,#REF!,"합계"))</f>
        <v/>
      </c>
      <c r="R51" s="20" t="str">
        <f>IF(A51="","",IF(COUNTIFS(#REF!,A51,#REF!,"&gt;"&amp;$F$2,#REF!,"&lt;&gt;"&amp;$H$2,#REF!,"&lt;&gt;"&amp;$I$2,#REF!,"&lt;&gt;현금",#REF!,"&lt;&gt;합계")=0,"O","X"))</f>
        <v/>
      </c>
      <c r="S51" s="20" t="str">
        <f>IF(A51="","",IF(AND(ABS(I51-SUMIFS(#REF!,#REF!,A51,#REF!,"Y"))&lt;0.001,ABS(H51-SUMIFS(#REF!,#REF!,A51,#REF!,"&lt;&gt;합계"))&lt;0.001),"O","X"))</f>
        <v/>
      </c>
      <c r="T51" s="20" t="str">
        <f>IF(A51="","",IF(COUNTIFS(#REF!,A51,#REF!,"X")=0,"O","X"))</f>
        <v/>
      </c>
      <c r="U51" s="19"/>
    </row>
    <row r="52" spans="1:2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 t="str">
        <f t="shared" si="0"/>
        <v/>
      </c>
      <c r="O52" s="20" t="str">
        <f t="shared" si="1"/>
        <v/>
      </c>
      <c r="P52" s="20" t="str">
        <f>IF(A52="","",IFERROR(IF(L52&lt;VLOOKUP(A52,#REF!,10,0),"O","X"),""))</f>
        <v/>
      </c>
      <c r="Q52" s="20" t="str">
        <f>IF(A52="","",COUNTIFS(#REF!,A52)-COUNTIFS(#REF!,A52,#REF!,"현금")-COUNTIFS(#REF!,A52,#REF!,"예수금")-COUNTIFS(#REF!,A52,#REF!,"예탁금")-COUNTIFS(#REF!,A52,#REF!,"합계"))</f>
        <v/>
      </c>
      <c r="R52" s="20" t="str">
        <f>IF(A52="","",IF(COUNTIFS(#REF!,A52,#REF!,"&gt;"&amp;$F$2,#REF!,"&lt;&gt;"&amp;$H$2,#REF!,"&lt;&gt;"&amp;$I$2,#REF!,"&lt;&gt;현금",#REF!,"&lt;&gt;합계")=0,"O","X"))</f>
        <v/>
      </c>
      <c r="S52" s="20" t="str">
        <f>IF(A52="","",IF(AND(ABS(I52-SUMIFS(#REF!,#REF!,A52,#REF!,"Y"))&lt;0.001,ABS(H52-SUMIFS(#REF!,#REF!,A52,#REF!,"&lt;&gt;합계"))&lt;0.001),"O","X"))</f>
        <v/>
      </c>
      <c r="T52" s="20" t="str">
        <f>IF(A52="","",IF(COUNTIFS(#REF!,A52,#REF!,"X")=0,"O","X"))</f>
        <v/>
      </c>
      <c r="U52" s="19"/>
    </row>
    <row r="53" spans="1:2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 t="str">
        <f t="shared" si="0"/>
        <v/>
      </c>
      <c r="O53" s="20" t="str">
        <f t="shared" si="1"/>
        <v/>
      </c>
      <c r="P53" s="20" t="str">
        <f>IF(A53="","",IFERROR(IF(L53&lt;VLOOKUP(A53,#REF!,10,0),"O","X"),""))</f>
        <v/>
      </c>
      <c r="Q53" s="20" t="str">
        <f>IF(A53="","",COUNTIFS(#REF!,A53)-COUNTIFS(#REF!,A53,#REF!,"현금")-COUNTIFS(#REF!,A53,#REF!,"예수금")-COUNTIFS(#REF!,A53,#REF!,"예탁금")-COUNTIFS(#REF!,A53,#REF!,"합계"))</f>
        <v/>
      </c>
      <c r="R53" s="20" t="str">
        <f>IF(A53="","",IF(COUNTIFS(#REF!,A53,#REF!,"&gt;"&amp;$F$2,#REF!,"&lt;&gt;"&amp;$H$2,#REF!,"&lt;&gt;"&amp;$I$2,#REF!,"&lt;&gt;현금",#REF!,"&lt;&gt;합계")=0,"O","X"))</f>
        <v/>
      </c>
      <c r="S53" s="20" t="str">
        <f>IF(A53="","",IF(AND(ABS(I53-SUMIFS(#REF!,#REF!,A53,#REF!,"Y"))&lt;0.001,ABS(H53-SUMIFS(#REF!,#REF!,A53,#REF!,"&lt;&gt;합계"))&lt;0.001),"O","X"))</f>
        <v/>
      </c>
      <c r="T53" s="20" t="str">
        <f>IF(A53="","",IF(COUNTIFS(#REF!,A53,#REF!,"X")=0,"O","X"))</f>
        <v/>
      </c>
      <c r="U53" s="19"/>
    </row>
    <row r="54" spans="1:2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 t="str">
        <f t="shared" si="0"/>
        <v/>
      </c>
      <c r="O54" s="20" t="str">
        <f t="shared" si="1"/>
        <v/>
      </c>
      <c r="P54" s="20" t="str">
        <f>IF(A54="","",IFERROR(IF(L54&lt;VLOOKUP(A54,#REF!,10,0),"O","X"),""))</f>
        <v/>
      </c>
      <c r="Q54" s="20" t="str">
        <f>IF(A54="","",COUNTIFS(#REF!,A54)-COUNTIFS(#REF!,A54,#REF!,"현금")-COUNTIFS(#REF!,A54,#REF!,"예수금")-COUNTIFS(#REF!,A54,#REF!,"예탁금")-COUNTIFS(#REF!,A54,#REF!,"합계"))</f>
        <v/>
      </c>
      <c r="R54" s="20" t="str">
        <f>IF(A54="","",IF(COUNTIFS(#REF!,A54,#REF!,"&gt;"&amp;$F$2,#REF!,"&lt;&gt;"&amp;$H$2,#REF!,"&lt;&gt;"&amp;$I$2,#REF!,"&lt;&gt;현금",#REF!,"&lt;&gt;합계")=0,"O","X"))</f>
        <v/>
      </c>
      <c r="S54" s="20" t="str">
        <f>IF(A54="","",IF(AND(ABS(I54-SUMIFS(#REF!,#REF!,A54,#REF!,"Y"))&lt;0.001,ABS(H54-SUMIFS(#REF!,#REF!,A54,#REF!,"&lt;&gt;합계"))&lt;0.001),"O","X"))</f>
        <v/>
      </c>
      <c r="T54" s="20" t="str">
        <f>IF(A54="","",IF(COUNTIFS(#REF!,A54,#REF!,"X")=0,"O","X"))</f>
        <v/>
      </c>
      <c r="U54" s="19"/>
    </row>
    <row r="55" spans="1:2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 t="str">
        <f t="shared" si="0"/>
        <v/>
      </c>
      <c r="O55" s="20" t="str">
        <f t="shared" si="1"/>
        <v/>
      </c>
      <c r="P55" s="20" t="str">
        <f>IF(A55="","",IFERROR(IF(L55&lt;VLOOKUP(A55,#REF!,10,0),"O","X"),""))</f>
        <v/>
      </c>
      <c r="Q55" s="20" t="str">
        <f>IF(A55="","",COUNTIFS(#REF!,A55)-COUNTIFS(#REF!,A55,#REF!,"현금")-COUNTIFS(#REF!,A55,#REF!,"예수금")-COUNTIFS(#REF!,A55,#REF!,"예탁금")-COUNTIFS(#REF!,A55,#REF!,"합계"))</f>
        <v/>
      </c>
      <c r="R55" s="20" t="str">
        <f>IF(A55="","",IF(COUNTIFS(#REF!,A55,#REF!,"&gt;"&amp;$F$2,#REF!,"&lt;&gt;"&amp;$H$2,#REF!,"&lt;&gt;"&amp;$I$2,#REF!,"&lt;&gt;현금",#REF!,"&lt;&gt;합계")=0,"O","X"))</f>
        <v/>
      </c>
      <c r="S55" s="20" t="str">
        <f>IF(A55="","",IF(AND(ABS(I55-SUMIFS(#REF!,#REF!,A55,#REF!,"Y"))&lt;0.001,ABS(H55-SUMIFS(#REF!,#REF!,A55,#REF!,"&lt;&gt;합계"))&lt;0.001),"O","X"))</f>
        <v/>
      </c>
      <c r="T55" s="20" t="str">
        <f>IF(A55="","",IF(COUNTIFS(#REF!,A55,#REF!,"X")=0,"O","X"))</f>
        <v/>
      </c>
      <c r="U55" s="19"/>
    </row>
    <row r="56" spans="1:2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0" t="str">
        <f t="shared" si="0"/>
        <v/>
      </c>
      <c r="O56" s="20" t="str">
        <f t="shared" si="1"/>
        <v/>
      </c>
      <c r="P56" s="20" t="str">
        <f>IF(A56="","",IFERROR(IF(L56&lt;VLOOKUP(A56,#REF!,10,0),"O","X"),""))</f>
        <v/>
      </c>
      <c r="Q56" s="20" t="str">
        <f>IF(A56="","",COUNTIFS(#REF!,A56)-COUNTIFS(#REF!,A56,#REF!,"현금")-COUNTIFS(#REF!,A56,#REF!,"예수금")-COUNTIFS(#REF!,A56,#REF!,"예탁금")-COUNTIFS(#REF!,A56,#REF!,"합계"))</f>
        <v/>
      </c>
      <c r="R56" s="20" t="str">
        <f>IF(A56="","",IF(COUNTIFS(#REF!,A56,#REF!,"&gt;"&amp;$F$2,#REF!,"&lt;&gt;"&amp;$H$2,#REF!,"&lt;&gt;"&amp;$I$2,#REF!,"&lt;&gt;현금",#REF!,"&lt;&gt;합계")=0,"O","X"))</f>
        <v/>
      </c>
      <c r="S56" s="20" t="str">
        <f>IF(A56="","",IF(AND(ABS(I56-SUMIFS(#REF!,#REF!,A56,#REF!,"Y"))&lt;0.001,ABS(H56-SUMIFS(#REF!,#REF!,A56,#REF!,"&lt;&gt;합계"))&lt;0.001),"O","X"))</f>
        <v/>
      </c>
      <c r="T56" s="20" t="str">
        <f>IF(A56="","",IF(COUNTIFS(#REF!,A56,#REF!,"X")=0,"O","X"))</f>
        <v/>
      </c>
      <c r="U56" s="19"/>
    </row>
    <row r="57" spans="1:2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 t="str">
        <f t="shared" si="0"/>
        <v/>
      </c>
      <c r="O57" s="20" t="str">
        <f t="shared" si="1"/>
        <v/>
      </c>
      <c r="P57" s="20" t="str">
        <f>IF(A57="","",IFERROR(IF(L57&lt;VLOOKUP(A57,#REF!,10,0),"O","X"),""))</f>
        <v/>
      </c>
      <c r="Q57" s="20" t="str">
        <f>IF(A57="","",COUNTIFS(#REF!,A57)-COUNTIFS(#REF!,A57,#REF!,"현금")-COUNTIFS(#REF!,A57,#REF!,"예수금")-COUNTIFS(#REF!,A57,#REF!,"예탁금")-COUNTIFS(#REF!,A57,#REF!,"합계"))</f>
        <v/>
      </c>
      <c r="R57" s="20" t="str">
        <f>IF(A57="","",IF(COUNTIFS(#REF!,A57,#REF!,"&gt;"&amp;$F$2,#REF!,"&lt;&gt;"&amp;$H$2,#REF!,"&lt;&gt;"&amp;$I$2,#REF!,"&lt;&gt;현금",#REF!,"&lt;&gt;합계")=0,"O","X"))</f>
        <v/>
      </c>
      <c r="S57" s="20" t="str">
        <f>IF(A57="","",IF(AND(ABS(I57-SUMIFS(#REF!,#REF!,A57,#REF!,"Y"))&lt;0.001,ABS(H57-SUMIFS(#REF!,#REF!,A57,#REF!,"&lt;&gt;합계"))&lt;0.001),"O","X"))</f>
        <v/>
      </c>
      <c r="T57" s="20" t="str">
        <f>IF(A57="","",IF(COUNTIFS(#REF!,A57,#REF!,"X")=0,"O","X"))</f>
        <v/>
      </c>
      <c r="U57" s="19"/>
    </row>
    <row r="58" spans="1:2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0" t="str">
        <f t="shared" si="0"/>
        <v/>
      </c>
      <c r="O58" s="20" t="str">
        <f t="shared" si="1"/>
        <v/>
      </c>
      <c r="P58" s="20" t="str">
        <f>IF(A58="","",IFERROR(IF(L58&lt;VLOOKUP(A58,#REF!,10,0),"O","X"),""))</f>
        <v/>
      </c>
      <c r="Q58" s="20" t="str">
        <f>IF(A58="","",COUNTIFS(#REF!,A58)-COUNTIFS(#REF!,A58,#REF!,"현금")-COUNTIFS(#REF!,A58,#REF!,"예수금")-COUNTIFS(#REF!,A58,#REF!,"예탁금")-COUNTIFS(#REF!,A58,#REF!,"합계"))</f>
        <v/>
      </c>
      <c r="R58" s="20" t="str">
        <f>IF(A58="","",IF(COUNTIFS(#REF!,A58,#REF!,"&gt;"&amp;$F$2,#REF!,"&lt;&gt;"&amp;$H$2,#REF!,"&lt;&gt;"&amp;$I$2,#REF!,"&lt;&gt;현금",#REF!,"&lt;&gt;합계")=0,"O","X"))</f>
        <v/>
      </c>
      <c r="S58" s="20" t="str">
        <f>IF(A58="","",IF(AND(ABS(I58-SUMIFS(#REF!,#REF!,A58,#REF!,"Y"))&lt;0.001,ABS(H58-SUMIFS(#REF!,#REF!,A58,#REF!,"&lt;&gt;합계"))&lt;0.001),"O","X"))</f>
        <v/>
      </c>
      <c r="T58" s="20" t="str">
        <f>IF(A58="","",IF(COUNTIFS(#REF!,A58,#REF!,"X")=0,"O","X"))</f>
        <v/>
      </c>
      <c r="U58" s="19"/>
    </row>
    <row r="59" spans="1:2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0" t="str">
        <f t="shared" si="0"/>
        <v/>
      </c>
      <c r="O59" s="20" t="str">
        <f t="shared" si="1"/>
        <v/>
      </c>
      <c r="P59" s="20" t="str">
        <f>IF(A59="","",IFERROR(IF(L59&lt;VLOOKUP(A59,#REF!,10,0),"O","X"),""))</f>
        <v/>
      </c>
      <c r="Q59" s="20" t="str">
        <f>IF(A59="","",COUNTIFS(#REF!,A59)-COUNTIFS(#REF!,A59,#REF!,"현금")-COUNTIFS(#REF!,A59,#REF!,"예수금")-COUNTIFS(#REF!,A59,#REF!,"예탁금")-COUNTIFS(#REF!,A59,#REF!,"합계"))</f>
        <v/>
      </c>
      <c r="R59" s="20" t="str">
        <f>IF(A59="","",IF(COUNTIFS(#REF!,A59,#REF!,"&gt;"&amp;$F$2,#REF!,"&lt;&gt;"&amp;$H$2,#REF!,"&lt;&gt;"&amp;$I$2,#REF!,"&lt;&gt;현금",#REF!,"&lt;&gt;합계")=0,"O","X"))</f>
        <v/>
      </c>
      <c r="S59" s="20" t="str">
        <f>IF(A59="","",IF(AND(ABS(I59-SUMIFS(#REF!,#REF!,A59,#REF!,"Y"))&lt;0.001,ABS(H59-SUMIFS(#REF!,#REF!,A59,#REF!,"&lt;&gt;합계"))&lt;0.001),"O","X"))</f>
        <v/>
      </c>
      <c r="T59" s="20" t="str">
        <f>IF(A59="","",IF(COUNTIFS(#REF!,A59,#REF!,"X")=0,"O","X"))</f>
        <v/>
      </c>
      <c r="U59" s="19"/>
    </row>
    <row r="60" spans="1:2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0" t="str">
        <f t="shared" si="0"/>
        <v/>
      </c>
      <c r="O60" s="20" t="str">
        <f t="shared" si="1"/>
        <v/>
      </c>
      <c r="P60" s="20" t="str">
        <f>IF(A60="","",IFERROR(IF(L60&lt;VLOOKUP(A60,#REF!,10,0),"O","X"),""))</f>
        <v/>
      </c>
      <c r="Q60" s="20" t="str">
        <f>IF(A60="","",COUNTIFS(#REF!,A60)-COUNTIFS(#REF!,A60,#REF!,"현금")-COUNTIFS(#REF!,A60,#REF!,"예수금")-COUNTIFS(#REF!,A60,#REF!,"예탁금")-COUNTIFS(#REF!,A60,#REF!,"합계"))</f>
        <v/>
      </c>
      <c r="R60" s="20" t="str">
        <f>IF(A60="","",IF(COUNTIFS(#REF!,A60,#REF!,"&gt;"&amp;$F$2,#REF!,"&lt;&gt;"&amp;$H$2,#REF!,"&lt;&gt;"&amp;$I$2,#REF!,"&lt;&gt;현금",#REF!,"&lt;&gt;합계")=0,"O","X"))</f>
        <v/>
      </c>
      <c r="S60" s="20" t="str">
        <f>IF(A60="","",IF(AND(ABS(I60-SUMIFS(#REF!,#REF!,A60,#REF!,"Y"))&lt;0.001,ABS(H60-SUMIFS(#REF!,#REF!,A60,#REF!,"&lt;&gt;합계"))&lt;0.001),"O","X"))</f>
        <v/>
      </c>
      <c r="T60" s="20" t="str">
        <f>IF(A60="","",IF(COUNTIFS(#REF!,A60,#REF!,"X")=0,"O","X"))</f>
        <v/>
      </c>
      <c r="U60" s="19"/>
    </row>
    <row r="61" spans="1:2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 t="str">
        <f t="shared" si="0"/>
        <v/>
      </c>
      <c r="O61" s="20" t="str">
        <f t="shared" si="1"/>
        <v/>
      </c>
      <c r="P61" s="20" t="str">
        <f>IF(A61="","",IFERROR(IF(L61&lt;VLOOKUP(A61,#REF!,10,0),"O","X"),""))</f>
        <v/>
      </c>
      <c r="Q61" s="20" t="str">
        <f>IF(A61="","",COUNTIFS(#REF!,A61)-COUNTIFS(#REF!,A61,#REF!,"현금")-COUNTIFS(#REF!,A61,#REF!,"예수금")-COUNTIFS(#REF!,A61,#REF!,"예탁금")-COUNTIFS(#REF!,A61,#REF!,"합계"))</f>
        <v/>
      </c>
      <c r="R61" s="20" t="str">
        <f>IF(A61="","",IF(COUNTIFS(#REF!,A61,#REF!,"&gt;"&amp;$F$2,#REF!,"&lt;&gt;"&amp;$H$2,#REF!,"&lt;&gt;"&amp;$I$2,#REF!,"&lt;&gt;현금",#REF!,"&lt;&gt;합계")=0,"O","X"))</f>
        <v/>
      </c>
      <c r="S61" s="20" t="str">
        <f>IF(A61="","",IF(AND(ABS(I61-SUMIFS(#REF!,#REF!,A61,#REF!,"Y"))&lt;0.001,ABS(H61-SUMIFS(#REF!,#REF!,A61,#REF!,"&lt;&gt;합계"))&lt;0.001),"O","X"))</f>
        <v/>
      </c>
      <c r="T61" s="20" t="str">
        <f>IF(A61="","",IF(COUNTIFS(#REF!,A61,#REF!,"X")=0,"O","X"))</f>
        <v/>
      </c>
      <c r="U61" s="19"/>
    </row>
    <row r="62" spans="1:2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 t="str">
        <f t="shared" si="0"/>
        <v/>
      </c>
      <c r="O62" s="20" t="str">
        <f t="shared" si="1"/>
        <v/>
      </c>
      <c r="P62" s="20" t="str">
        <f>IF(A62="","",IFERROR(IF(L62&lt;VLOOKUP(A62,#REF!,10,0),"O","X"),""))</f>
        <v/>
      </c>
      <c r="Q62" s="20" t="str">
        <f>IF(A62="","",COUNTIFS(#REF!,A62)-COUNTIFS(#REF!,A62,#REF!,"현금")-COUNTIFS(#REF!,A62,#REF!,"예수금")-COUNTIFS(#REF!,A62,#REF!,"예탁금")-COUNTIFS(#REF!,A62,#REF!,"합계"))</f>
        <v/>
      </c>
      <c r="R62" s="20" t="str">
        <f>IF(A62="","",IF(COUNTIFS(#REF!,A62,#REF!,"&gt;"&amp;$F$2,#REF!,"&lt;&gt;"&amp;$H$2,#REF!,"&lt;&gt;"&amp;$I$2,#REF!,"&lt;&gt;현금",#REF!,"&lt;&gt;합계")=0,"O","X"))</f>
        <v/>
      </c>
      <c r="S62" s="20" t="str">
        <f>IF(A62="","",IF(AND(ABS(I62-SUMIFS(#REF!,#REF!,A62,#REF!,"Y"))&lt;0.001,ABS(H62-SUMIFS(#REF!,#REF!,A62,#REF!,"&lt;&gt;합계"))&lt;0.001),"O","X"))</f>
        <v/>
      </c>
      <c r="T62" s="20" t="str">
        <f>IF(A62="","",IF(COUNTIFS(#REF!,A62,#REF!,"X")=0,"O","X"))</f>
        <v/>
      </c>
      <c r="U62" s="19"/>
    </row>
    <row r="63" spans="1:2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 t="str">
        <f t="shared" si="0"/>
        <v/>
      </c>
      <c r="O63" s="20" t="str">
        <f t="shared" si="1"/>
        <v/>
      </c>
      <c r="P63" s="20" t="str">
        <f>IF(A63="","",IFERROR(IF(L63&lt;VLOOKUP(A63,#REF!,10,0),"O","X"),""))</f>
        <v/>
      </c>
      <c r="Q63" s="20" t="str">
        <f>IF(A63="","",COUNTIFS(#REF!,A63)-COUNTIFS(#REF!,A63,#REF!,"현금")-COUNTIFS(#REF!,A63,#REF!,"예수금")-COUNTIFS(#REF!,A63,#REF!,"예탁금")-COUNTIFS(#REF!,A63,#REF!,"합계"))</f>
        <v/>
      </c>
      <c r="R63" s="20" t="str">
        <f>IF(A63="","",IF(COUNTIFS(#REF!,A63,#REF!,"&gt;"&amp;$F$2,#REF!,"&lt;&gt;"&amp;$H$2,#REF!,"&lt;&gt;"&amp;$I$2,#REF!,"&lt;&gt;현금",#REF!,"&lt;&gt;합계")=0,"O","X"))</f>
        <v/>
      </c>
      <c r="S63" s="20" t="str">
        <f>IF(A63="","",IF(AND(ABS(I63-SUMIFS(#REF!,#REF!,A63,#REF!,"Y"))&lt;0.001,ABS(H63-SUMIFS(#REF!,#REF!,A63,#REF!,"&lt;&gt;합계"))&lt;0.001),"O","X"))</f>
        <v/>
      </c>
      <c r="T63" s="20" t="str">
        <f>IF(A63="","",IF(COUNTIFS(#REF!,A63,#REF!,"X")=0,"O","X"))</f>
        <v/>
      </c>
      <c r="U63" s="19"/>
    </row>
    <row r="64" spans="1:2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 t="str">
        <f t="shared" si="0"/>
        <v/>
      </c>
      <c r="O64" s="20" t="str">
        <f t="shared" si="1"/>
        <v/>
      </c>
      <c r="P64" s="20" t="str">
        <f>IF(A64="","",IFERROR(IF(L64&lt;VLOOKUP(A64,#REF!,10,0),"O","X"),""))</f>
        <v/>
      </c>
      <c r="Q64" s="20" t="str">
        <f>IF(A64="","",COUNTIFS(#REF!,A64)-COUNTIFS(#REF!,A64,#REF!,"현금")-COUNTIFS(#REF!,A64,#REF!,"예수금")-COUNTIFS(#REF!,A64,#REF!,"예탁금")-COUNTIFS(#REF!,A64,#REF!,"합계"))</f>
        <v/>
      </c>
      <c r="R64" s="20" t="str">
        <f>IF(A64="","",IF(COUNTIFS(#REF!,A64,#REF!,"&gt;"&amp;$F$2,#REF!,"&lt;&gt;"&amp;$H$2,#REF!,"&lt;&gt;"&amp;$I$2,#REF!,"&lt;&gt;현금",#REF!,"&lt;&gt;합계")=0,"O","X"))</f>
        <v/>
      </c>
      <c r="S64" s="20" t="str">
        <f>IF(A64="","",IF(AND(ABS(I64-SUMIFS(#REF!,#REF!,A64,#REF!,"Y"))&lt;0.001,ABS(H64-SUMIFS(#REF!,#REF!,A64,#REF!,"&lt;&gt;합계"))&lt;0.001),"O","X"))</f>
        <v/>
      </c>
      <c r="T64" s="20" t="str">
        <f>IF(A64="","",IF(COUNTIFS(#REF!,A64,#REF!,"X")=0,"O","X"))</f>
        <v/>
      </c>
      <c r="U64" s="19"/>
    </row>
    <row r="65" spans="1:2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 t="str">
        <f t="shared" si="0"/>
        <v/>
      </c>
      <c r="O65" s="20" t="str">
        <f t="shared" si="1"/>
        <v/>
      </c>
      <c r="P65" s="20" t="str">
        <f>IF(A65="","",IFERROR(IF(L65&lt;VLOOKUP(A65,#REF!,10,0),"O","X"),""))</f>
        <v/>
      </c>
      <c r="Q65" s="20" t="str">
        <f>IF(A65="","",COUNTIFS(#REF!,A65)-COUNTIFS(#REF!,A65,#REF!,"현금")-COUNTIFS(#REF!,A65,#REF!,"예수금")-COUNTIFS(#REF!,A65,#REF!,"예탁금")-COUNTIFS(#REF!,A65,#REF!,"합계"))</f>
        <v/>
      </c>
      <c r="R65" s="20" t="str">
        <f>IF(A65="","",IF(COUNTIFS(#REF!,A65,#REF!,"&gt;"&amp;$F$2,#REF!,"&lt;&gt;"&amp;$H$2,#REF!,"&lt;&gt;"&amp;$I$2,#REF!,"&lt;&gt;현금",#REF!,"&lt;&gt;합계")=0,"O","X"))</f>
        <v/>
      </c>
      <c r="S65" s="20" t="str">
        <f>IF(A65="","",IF(AND(ABS(I65-SUMIFS(#REF!,#REF!,A65,#REF!,"Y"))&lt;0.001,ABS(H65-SUMIFS(#REF!,#REF!,A65,#REF!,"&lt;&gt;합계"))&lt;0.001),"O","X"))</f>
        <v/>
      </c>
      <c r="T65" s="20" t="str">
        <f>IF(A65="","",IF(COUNTIFS(#REF!,A65,#REF!,"X")=0,"O","X"))</f>
        <v/>
      </c>
      <c r="U65" s="19"/>
    </row>
    <row r="66" spans="1:2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 t="str">
        <f t="shared" si="0"/>
        <v/>
      </c>
      <c r="O66" s="20" t="str">
        <f t="shared" si="1"/>
        <v/>
      </c>
      <c r="P66" s="20" t="str">
        <f>IF(A66="","",IFERROR(IF(L66&lt;VLOOKUP(A66,#REF!,10,0),"O","X"),""))</f>
        <v/>
      </c>
      <c r="Q66" s="20" t="str">
        <f>IF(A66="","",COUNTIFS(#REF!,A66)-COUNTIFS(#REF!,A66,#REF!,"현금")-COUNTIFS(#REF!,A66,#REF!,"예수금")-COUNTIFS(#REF!,A66,#REF!,"예탁금")-COUNTIFS(#REF!,A66,#REF!,"합계"))</f>
        <v/>
      </c>
      <c r="R66" s="20" t="str">
        <f>IF(A66="","",IF(COUNTIFS(#REF!,A66,#REF!,"&gt;"&amp;$F$2,#REF!,"&lt;&gt;"&amp;$H$2,#REF!,"&lt;&gt;"&amp;$I$2,#REF!,"&lt;&gt;현금",#REF!,"&lt;&gt;합계")=0,"O","X"))</f>
        <v/>
      </c>
      <c r="S66" s="20" t="str">
        <f>IF(A66="","",IF(AND(ABS(I66-SUMIFS(#REF!,#REF!,A66,#REF!,"Y"))&lt;0.001,ABS(H66-SUMIFS(#REF!,#REF!,A66,#REF!,"&lt;&gt;합계"))&lt;0.001),"O","X"))</f>
        <v/>
      </c>
      <c r="T66" s="20" t="str">
        <f>IF(A66="","",IF(COUNTIFS(#REF!,A66,#REF!,"X")=0,"O","X"))</f>
        <v/>
      </c>
      <c r="U66" s="19"/>
    </row>
    <row r="67" spans="1:2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 t="str">
        <f t="shared" si="0"/>
        <v/>
      </c>
      <c r="O67" s="20" t="str">
        <f t="shared" si="1"/>
        <v/>
      </c>
      <c r="P67" s="20" t="str">
        <f>IF(A67="","",IFERROR(IF(L67&lt;VLOOKUP(A67,#REF!,10,0),"O","X"),""))</f>
        <v/>
      </c>
      <c r="Q67" s="20" t="str">
        <f>IF(A67="","",COUNTIFS(#REF!,A67)-COUNTIFS(#REF!,A67,#REF!,"현금")-COUNTIFS(#REF!,A67,#REF!,"예수금")-COUNTIFS(#REF!,A67,#REF!,"예탁금")-COUNTIFS(#REF!,A67,#REF!,"합계"))</f>
        <v/>
      </c>
      <c r="R67" s="20" t="str">
        <f>IF(A67="","",IF(COUNTIFS(#REF!,A67,#REF!,"&gt;"&amp;$F$2,#REF!,"&lt;&gt;"&amp;$H$2,#REF!,"&lt;&gt;"&amp;$I$2,#REF!,"&lt;&gt;현금",#REF!,"&lt;&gt;합계")=0,"O","X"))</f>
        <v/>
      </c>
      <c r="S67" s="20" t="str">
        <f>IF(A67="","",IF(AND(ABS(I67-SUMIFS(#REF!,#REF!,A67,#REF!,"Y"))&lt;0.001,ABS(H67-SUMIFS(#REF!,#REF!,A67,#REF!,"&lt;&gt;합계"))&lt;0.001),"O","X"))</f>
        <v/>
      </c>
      <c r="T67" s="20" t="str">
        <f>IF(A67="","",IF(COUNTIFS(#REF!,A67,#REF!,"X")=0,"O","X"))</f>
        <v/>
      </c>
      <c r="U67" s="19"/>
    </row>
    <row r="68" spans="1:2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 t="str">
        <f t="shared" si="0"/>
        <v/>
      </c>
      <c r="O68" s="20" t="str">
        <f t="shared" si="1"/>
        <v/>
      </c>
      <c r="P68" s="20" t="str">
        <f>IF(A68="","",IFERROR(IF(L68&lt;VLOOKUP(A68,#REF!,10,0),"O","X"),""))</f>
        <v/>
      </c>
      <c r="Q68" s="20" t="str">
        <f>IF(A68="","",COUNTIFS(#REF!,A68)-COUNTIFS(#REF!,A68,#REF!,"현금")-COUNTIFS(#REF!,A68,#REF!,"예수금")-COUNTIFS(#REF!,A68,#REF!,"예탁금")-COUNTIFS(#REF!,A68,#REF!,"합계"))</f>
        <v/>
      </c>
      <c r="R68" s="20" t="str">
        <f>IF(A68="","",IF(COUNTIFS(#REF!,A68,#REF!,"&gt;"&amp;$F$2,#REF!,"&lt;&gt;"&amp;$H$2,#REF!,"&lt;&gt;"&amp;$I$2,#REF!,"&lt;&gt;현금",#REF!,"&lt;&gt;합계")=0,"O","X"))</f>
        <v/>
      </c>
      <c r="S68" s="20" t="str">
        <f>IF(A68="","",IF(AND(ABS(I68-SUMIFS(#REF!,#REF!,A68,#REF!,"Y"))&lt;0.001,ABS(H68-SUMIFS(#REF!,#REF!,A68,#REF!,"&lt;&gt;합계"))&lt;0.001),"O","X"))</f>
        <v/>
      </c>
      <c r="T68" s="20" t="str">
        <f>IF(A68="","",IF(COUNTIFS(#REF!,A68,#REF!,"X")=0,"O","X"))</f>
        <v/>
      </c>
      <c r="U68" s="19"/>
    </row>
    <row r="69" spans="1:2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 t="str">
        <f t="shared" si="0"/>
        <v/>
      </c>
      <c r="O69" s="20" t="str">
        <f t="shared" si="1"/>
        <v/>
      </c>
      <c r="P69" s="20" t="str">
        <f>IF(A69="","",IFERROR(IF(L69&lt;VLOOKUP(A69,#REF!,10,0),"O","X"),""))</f>
        <v/>
      </c>
      <c r="Q69" s="20" t="str">
        <f>IF(A69="","",COUNTIFS(#REF!,A69)-COUNTIFS(#REF!,A69,#REF!,"현금")-COUNTIFS(#REF!,A69,#REF!,"예수금")-COUNTIFS(#REF!,A69,#REF!,"예탁금")-COUNTIFS(#REF!,A69,#REF!,"합계"))</f>
        <v/>
      </c>
      <c r="R69" s="20" t="str">
        <f>IF(A69="","",IF(COUNTIFS(#REF!,A69,#REF!,"&gt;"&amp;$F$2,#REF!,"&lt;&gt;"&amp;$H$2,#REF!,"&lt;&gt;"&amp;$I$2,#REF!,"&lt;&gt;현금",#REF!,"&lt;&gt;합계")=0,"O","X"))</f>
        <v/>
      </c>
      <c r="S69" s="20" t="str">
        <f>IF(A69="","",IF(AND(ABS(I69-SUMIFS(#REF!,#REF!,A69,#REF!,"Y"))&lt;0.001,ABS(H69-SUMIFS(#REF!,#REF!,A69,#REF!,"&lt;&gt;합계"))&lt;0.001),"O","X"))</f>
        <v/>
      </c>
      <c r="T69" s="20" t="str">
        <f>IF(A69="","",IF(COUNTIFS(#REF!,A69,#REF!,"X")=0,"O","X"))</f>
        <v/>
      </c>
      <c r="U69" s="19"/>
    </row>
    <row r="70" spans="1:2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 t="str">
        <f t="shared" si="0"/>
        <v/>
      </c>
      <c r="O70" s="20" t="str">
        <f t="shared" si="1"/>
        <v/>
      </c>
      <c r="P70" s="20" t="str">
        <f>IF(A70="","",IFERROR(IF(L70&lt;VLOOKUP(A70,#REF!,10,0),"O","X"),""))</f>
        <v/>
      </c>
      <c r="Q70" s="20" t="str">
        <f>IF(A70="","",COUNTIFS(#REF!,A70)-COUNTIFS(#REF!,A70,#REF!,"현금")-COUNTIFS(#REF!,A70,#REF!,"예수금")-COUNTIFS(#REF!,A70,#REF!,"예탁금")-COUNTIFS(#REF!,A70,#REF!,"합계"))</f>
        <v/>
      </c>
      <c r="R70" s="20" t="str">
        <f>IF(A70="","",IF(COUNTIFS(#REF!,A70,#REF!,"&gt;"&amp;$F$2,#REF!,"&lt;&gt;"&amp;$H$2,#REF!,"&lt;&gt;"&amp;$I$2,#REF!,"&lt;&gt;현금",#REF!,"&lt;&gt;합계")=0,"O","X"))</f>
        <v/>
      </c>
      <c r="S70" s="20" t="str">
        <f>IF(A70="","",IF(AND(ABS(I70-SUMIFS(#REF!,#REF!,A70,#REF!,"Y"))&lt;0.001,ABS(H70-SUMIFS(#REF!,#REF!,A70,#REF!,"&lt;&gt;합계"))&lt;0.001),"O","X"))</f>
        <v/>
      </c>
      <c r="T70" s="20" t="str">
        <f>IF(A70="","",IF(COUNTIFS(#REF!,A70,#REF!,"X")=0,"O","X"))</f>
        <v/>
      </c>
      <c r="U70" s="19"/>
    </row>
    <row r="71" spans="1:2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0" t="str">
        <f t="shared" si="0"/>
        <v/>
      </c>
      <c r="O71" s="20" t="str">
        <f t="shared" si="1"/>
        <v/>
      </c>
      <c r="P71" s="20" t="str">
        <f>IF(A71="","",IFERROR(IF(L71&lt;VLOOKUP(A71,#REF!,10,0),"O","X"),""))</f>
        <v/>
      </c>
      <c r="Q71" s="20" t="str">
        <f>IF(A71="","",COUNTIFS(#REF!,A71)-COUNTIFS(#REF!,A71,#REF!,"현금")-COUNTIFS(#REF!,A71,#REF!,"예수금")-COUNTIFS(#REF!,A71,#REF!,"예탁금")-COUNTIFS(#REF!,A71,#REF!,"합계"))</f>
        <v/>
      </c>
      <c r="R71" s="20" t="str">
        <f>IF(A71="","",IF(COUNTIFS(#REF!,A71,#REF!,"&gt;"&amp;$F$2,#REF!,"&lt;&gt;"&amp;$H$2,#REF!,"&lt;&gt;"&amp;$I$2,#REF!,"&lt;&gt;현금",#REF!,"&lt;&gt;합계")=0,"O","X"))</f>
        <v/>
      </c>
      <c r="S71" s="20" t="str">
        <f>IF(A71="","",IF(AND(ABS(I71-SUMIFS(#REF!,#REF!,A71,#REF!,"Y"))&lt;0.001,ABS(H71-SUMIFS(#REF!,#REF!,A71,#REF!,"&lt;&gt;합계"))&lt;0.001),"O","X"))</f>
        <v/>
      </c>
      <c r="T71" s="20" t="str">
        <f>IF(A71="","",IF(COUNTIFS(#REF!,A71,#REF!,"X")=0,"O","X"))</f>
        <v/>
      </c>
      <c r="U71" s="19"/>
    </row>
    <row r="72" spans="1:2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 t="str">
        <f t="shared" si="0"/>
        <v/>
      </c>
      <c r="O72" s="20" t="str">
        <f t="shared" si="1"/>
        <v/>
      </c>
      <c r="P72" s="20" t="str">
        <f>IF(A72="","",IFERROR(IF(L72&lt;VLOOKUP(A72,#REF!,10,0),"O","X"),""))</f>
        <v/>
      </c>
      <c r="Q72" s="20" t="str">
        <f>IF(A72="","",COUNTIFS(#REF!,A72)-COUNTIFS(#REF!,A72,#REF!,"현금")-COUNTIFS(#REF!,A72,#REF!,"예수금")-COUNTIFS(#REF!,A72,#REF!,"예탁금")-COUNTIFS(#REF!,A72,#REF!,"합계"))</f>
        <v/>
      </c>
      <c r="R72" s="20" t="str">
        <f>IF(A72="","",IF(COUNTIFS(#REF!,A72,#REF!,"&gt;"&amp;$F$2,#REF!,"&lt;&gt;"&amp;$H$2,#REF!,"&lt;&gt;"&amp;$I$2,#REF!,"&lt;&gt;현금",#REF!,"&lt;&gt;합계")=0,"O","X"))</f>
        <v/>
      </c>
      <c r="S72" s="20" t="str">
        <f>IF(A72="","",IF(AND(ABS(I72-SUMIFS(#REF!,#REF!,A72,#REF!,"Y"))&lt;0.001,ABS(H72-SUMIFS(#REF!,#REF!,A72,#REF!,"&lt;&gt;합계"))&lt;0.001),"O","X"))</f>
        <v/>
      </c>
      <c r="T72" s="20" t="str">
        <f>IF(A72="","",IF(COUNTIFS(#REF!,A72,#REF!,"X")=0,"O","X"))</f>
        <v/>
      </c>
      <c r="U72" s="19"/>
    </row>
    <row r="73" spans="1:2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0" t="str">
        <f t="shared" si="0"/>
        <v/>
      </c>
      <c r="O73" s="20" t="str">
        <f t="shared" si="1"/>
        <v/>
      </c>
      <c r="P73" s="20" t="str">
        <f>IF(A73="","",IFERROR(IF(L73&lt;VLOOKUP(A73,#REF!,10,0),"O","X"),""))</f>
        <v/>
      </c>
      <c r="Q73" s="20" t="str">
        <f>IF(A73="","",COUNTIFS(#REF!,A73)-COUNTIFS(#REF!,A73,#REF!,"현금")-COUNTIFS(#REF!,A73,#REF!,"예수금")-COUNTIFS(#REF!,A73,#REF!,"예탁금")-COUNTIFS(#REF!,A73,#REF!,"합계"))</f>
        <v/>
      </c>
      <c r="R73" s="20" t="str">
        <f>IF(A73="","",IF(COUNTIFS(#REF!,A73,#REF!,"&gt;"&amp;$F$2,#REF!,"&lt;&gt;"&amp;$H$2,#REF!,"&lt;&gt;"&amp;$I$2,#REF!,"&lt;&gt;현금",#REF!,"&lt;&gt;합계")=0,"O","X"))</f>
        <v/>
      </c>
      <c r="S73" s="20" t="str">
        <f>IF(A73="","",IF(AND(ABS(I73-SUMIFS(#REF!,#REF!,A73,#REF!,"Y"))&lt;0.001,ABS(H73-SUMIFS(#REF!,#REF!,A73,#REF!,"&lt;&gt;합계"))&lt;0.001),"O","X"))</f>
        <v/>
      </c>
      <c r="T73" s="20" t="str">
        <f>IF(A73="","",IF(COUNTIFS(#REF!,A73,#REF!,"X")=0,"O","X"))</f>
        <v/>
      </c>
      <c r="U73" s="19"/>
    </row>
    <row r="74" spans="1:2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0" t="str">
        <f t="shared" si="0"/>
        <v/>
      </c>
      <c r="O74" s="20" t="str">
        <f t="shared" si="1"/>
        <v/>
      </c>
      <c r="P74" s="20" t="str">
        <f>IF(A74="","",IFERROR(IF(L74&lt;VLOOKUP(A74,#REF!,10,0),"O","X"),""))</f>
        <v/>
      </c>
      <c r="Q74" s="20" t="str">
        <f>IF(A74="","",COUNTIFS(#REF!,A74)-COUNTIFS(#REF!,A74,#REF!,"현금")-COUNTIFS(#REF!,A74,#REF!,"예수금")-COUNTIFS(#REF!,A74,#REF!,"예탁금")-COUNTIFS(#REF!,A74,#REF!,"합계"))</f>
        <v/>
      </c>
      <c r="R74" s="20" t="str">
        <f>IF(A74="","",IF(COUNTIFS(#REF!,A74,#REF!,"&gt;"&amp;$F$2,#REF!,"&lt;&gt;"&amp;$H$2,#REF!,"&lt;&gt;"&amp;$I$2,#REF!,"&lt;&gt;현금",#REF!,"&lt;&gt;합계")=0,"O","X"))</f>
        <v/>
      </c>
      <c r="S74" s="20" t="str">
        <f>IF(A74="","",IF(AND(ABS(I74-SUMIFS(#REF!,#REF!,A74,#REF!,"Y"))&lt;0.001,ABS(H74-SUMIFS(#REF!,#REF!,A74,#REF!,"&lt;&gt;합계"))&lt;0.001),"O","X"))</f>
        <v/>
      </c>
      <c r="T74" s="20" t="str">
        <f>IF(A74="","",IF(COUNTIFS(#REF!,A74,#REF!,"X")=0,"O","X"))</f>
        <v/>
      </c>
      <c r="U74" s="19"/>
    </row>
    <row r="75" spans="1:2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 t="str">
        <f t="shared" si="0"/>
        <v/>
      </c>
      <c r="O75" s="20" t="str">
        <f t="shared" si="1"/>
        <v/>
      </c>
      <c r="P75" s="20" t="str">
        <f>IF(A75="","",IFERROR(IF(L75&lt;VLOOKUP(A75,#REF!,10,0),"O","X"),""))</f>
        <v/>
      </c>
      <c r="Q75" s="20" t="str">
        <f>IF(A75="","",COUNTIFS(#REF!,A75)-COUNTIFS(#REF!,A75,#REF!,"현금")-COUNTIFS(#REF!,A75,#REF!,"예수금")-COUNTIFS(#REF!,A75,#REF!,"예탁금")-COUNTIFS(#REF!,A75,#REF!,"합계"))</f>
        <v/>
      </c>
      <c r="R75" s="20" t="str">
        <f>IF(A75="","",IF(COUNTIFS(#REF!,A75,#REF!,"&gt;"&amp;$F$2,#REF!,"&lt;&gt;"&amp;$H$2,#REF!,"&lt;&gt;"&amp;$I$2,#REF!,"&lt;&gt;현금",#REF!,"&lt;&gt;합계")=0,"O","X"))</f>
        <v/>
      </c>
      <c r="S75" s="20" t="str">
        <f>IF(A75="","",IF(AND(ABS(I75-SUMIFS(#REF!,#REF!,A75,#REF!,"Y"))&lt;0.001,ABS(H75-SUMIFS(#REF!,#REF!,A75,#REF!,"&lt;&gt;합계"))&lt;0.001),"O","X"))</f>
        <v/>
      </c>
      <c r="T75" s="20" t="str">
        <f>IF(A75="","",IF(COUNTIFS(#REF!,A75,#REF!,"X")=0,"O","X"))</f>
        <v/>
      </c>
      <c r="U75" s="19"/>
    </row>
    <row r="76" spans="1:2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 t="str">
        <f t="shared" si="0"/>
        <v/>
      </c>
      <c r="O76" s="20" t="str">
        <f t="shared" si="1"/>
        <v/>
      </c>
      <c r="P76" s="20" t="str">
        <f>IF(A76="","",IFERROR(IF(L76&lt;VLOOKUP(A76,#REF!,10,0),"O","X"),""))</f>
        <v/>
      </c>
      <c r="Q76" s="20" t="str">
        <f>IF(A76="","",COUNTIFS(#REF!,A76)-COUNTIFS(#REF!,A76,#REF!,"현금")-COUNTIFS(#REF!,A76,#REF!,"예수금")-COUNTIFS(#REF!,A76,#REF!,"예탁금")-COUNTIFS(#REF!,A76,#REF!,"합계"))</f>
        <v/>
      </c>
      <c r="R76" s="20" t="str">
        <f>IF(A76="","",IF(COUNTIFS(#REF!,A76,#REF!,"&gt;"&amp;$F$2,#REF!,"&lt;&gt;"&amp;$H$2,#REF!,"&lt;&gt;"&amp;$I$2,#REF!,"&lt;&gt;현금",#REF!,"&lt;&gt;합계")=0,"O","X"))</f>
        <v/>
      </c>
      <c r="S76" s="20" t="str">
        <f>IF(A76="","",IF(AND(ABS(I76-SUMIFS(#REF!,#REF!,A76,#REF!,"Y"))&lt;0.001,ABS(H76-SUMIFS(#REF!,#REF!,A76,#REF!,"&lt;&gt;합계"))&lt;0.001),"O","X"))</f>
        <v/>
      </c>
      <c r="T76" s="20" t="str">
        <f>IF(A76="","",IF(COUNTIFS(#REF!,A76,#REF!,"X")=0,"O","X"))</f>
        <v/>
      </c>
      <c r="U76" s="19"/>
    </row>
    <row r="77" spans="1:2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 t="str">
        <f t="shared" si="0"/>
        <v/>
      </c>
      <c r="O77" s="20" t="str">
        <f t="shared" si="1"/>
        <v/>
      </c>
      <c r="P77" s="20" t="str">
        <f>IF(A77="","",IFERROR(IF(L77&lt;VLOOKUP(A77,#REF!,10,0),"O","X"),""))</f>
        <v/>
      </c>
      <c r="Q77" s="20" t="str">
        <f>IF(A77="","",COUNTIFS(#REF!,A77)-COUNTIFS(#REF!,A77,#REF!,"현금")-COUNTIFS(#REF!,A77,#REF!,"예수금")-COUNTIFS(#REF!,A77,#REF!,"예탁금")-COUNTIFS(#REF!,A77,#REF!,"합계"))</f>
        <v/>
      </c>
      <c r="R77" s="20" t="str">
        <f>IF(A77="","",IF(COUNTIFS(#REF!,A77,#REF!,"&gt;"&amp;$F$2,#REF!,"&lt;&gt;"&amp;$H$2,#REF!,"&lt;&gt;"&amp;$I$2,#REF!,"&lt;&gt;현금",#REF!,"&lt;&gt;합계")=0,"O","X"))</f>
        <v/>
      </c>
      <c r="S77" s="20" t="str">
        <f>IF(A77="","",IF(AND(ABS(I77-SUMIFS(#REF!,#REF!,A77,#REF!,"Y"))&lt;0.001,ABS(H77-SUMIFS(#REF!,#REF!,A77,#REF!,"&lt;&gt;합계"))&lt;0.001),"O","X"))</f>
        <v/>
      </c>
      <c r="T77" s="20" t="str">
        <f>IF(A77="","",IF(COUNTIFS(#REF!,A77,#REF!,"X")=0,"O","X"))</f>
        <v/>
      </c>
      <c r="U77" s="19"/>
    </row>
    <row r="78" spans="1:2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 t="str">
        <f t="shared" si="0"/>
        <v/>
      </c>
      <c r="O78" s="20" t="str">
        <f t="shared" si="1"/>
        <v/>
      </c>
      <c r="P78" s="20" t="str">
        <f>IF(A78="","",IFERROR(IF(L78&lt;VLOOKUP(A78,#REF!,10,0),"O","X"),""))</f>
        <v/>
      </c>
      <c r="Q78" s="20" t="str">
        <f>IF(A78="","",COUNTIFS(#REF!,A78)-COUNTIFS(#REF!,A78,#REF!,"현금")-COUNTIFS(#REF!,A78,#REF!,"예수금")-COUNTIFS(#REF!,A78,#REF!,"예탁금")-COUNTIFS(#REF!,A78,#REF!,"합계"))</f>
        <v/>
      </c>
      <c r="R78" s="20" t="str">
        <f>IF(A78="","",IF(COUNTIFS(#REF!,A78,#REF!,"&gt;"&amp;$F$2,#REF!,"&lt;&gt;"&amp;$H$2,#REF!,"&lt;&gt;"&amp;$I$2,#REF!,"&lt;&gt;현금",#REF!,"&lt;&gt;합계")=0,"O","X"))</f>
        <v/>
      </c>
      <c r="S78" s="20" t="str">
        <f>IF(A78="","",IF(AND(ABS(I78-SUMIFS(#REF!,#REF!,A78,#REF!,"Y"))&lt;0.001,ABS(H78-SUMIFS(#REF!,#REF!,A78,#REF!,"&lt;&gt;합계"))&lt;0.001),"O","X"))</f>
        <v/>
      </c>
      <c r="T78" s="20" t="str">
        <f>IF(A78="","",IF(COUNTIFS(#REF!,A78,#REF!,"X")=0,"O","X"))</f>
        <v/>
      </c>
      <c r="U78" s="19"/>
    </row>
    <row r="79" spans="1:2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 t="str">
        <f t="shared" si="0"/>
        <v/>
      </c>
      <c r="O79" s="20" t="str">
        <f t="shared" si="1"/>
        <v/>
      </c>
      <c r="P79" s="20" t="str">
        <f>IF(A79="","",IFERROR(IF(L79&lt;VLOOKUP(A79,#REF!,10,0),"O","X"),""))</f>
        <v/>
      </c>
      <c r="Q79" s="20" t="str">
        <f>IF(A79="","",COUNTIFS(#REF!,A79)-COUNTIFS(#REF!,A79,#REF!,"현금")-COUNTIFS(#REF!,A79,#REF!,"예수금")-COUNTIFS(#REF!,A79,#REF!,"예탁금")-COUNTIFS(#REF!,A79,#REF!,"합계"))</f>
        <v/>
      </c>
      <c r="R79" s="20" t="str">
        <f>IF(A79="","",IF(COUNTIFS(#REF!,A79,#REF!,"&gt;"&amp;$F$2,#REF!,"&lt;&gt;"&amp;$H$2,#REF!,"&lt;&gt;"&amp;$I$2,#REF!,"&lt;&gt;현금",#REF!,"&lt;&gt;합계")=0,"O","X"))</f>
        <v/>
      </c>
      <c r="S79" s="20" t="str">
        <f>IF(A79="","",IF(AND(ABS(I79-SUMIFS(#REF!,#REF!,A79,#REF!,"Y"))&lt;0.001,ABS(H79-SUMIFS(#REF!,#REF!,A79,#REF!,"&lt;&gt;합계"))&lt;0.001),"O","X"))</f>
        <v/>
      </c>
      <c r="T79" s="20" t="str">
        <f>IF(A79="","",IF(COUNTIFS(#REF!,A79,#REF!,"X")=0,"O","X"))</f>
        <v/>
      </c>
      <c r="U79" s="19"/>
    </row>
    <row r="80" spans="1:2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 t="str">
        <f t="shared" ref="N80:N143" si="2">IF(I80="","",IF($C$2&gt;=I80,"O","X"))</f>
        <v/>
      </c>
      <c r="O80" s="20" t="str">
        <f t="shared" ref="O80:O143" si="3">IF(L80="","",IF(AND($D$2&lt;=L80,L80&lt;=$E$2),"O","X"))</f>
        <v/>
      </c>
      <c r="P80" s="20" t="str">
        <f>IF(A80="","",IFERROR(IF(L80&lt;VLOOKUP(A80,#REF!,10,0),"O","X"),""))</f>
        <v/>
      </c>
      <c r="Q80" s="20" t="str">
        <f>IF(A80="","",COUNTIFS(#REF!,A80)-COUNTIFS(#REF!,A80,#REF!,"현금")-COUNTIFS(#REF!,A80,#REF!,"예수금")-COUNTIFS(#REF!,A80,#REF!,"예탁금")-COUNTIFS(#REF!,A80,#REF!,"합계"))</f>
        <v/>
      </c>
      <c r="R80" s="20" t="str">
        <f>IF(A80="","",IF(COUNTIFS(#REF!,A80,#REF!,"&gt;"&amp;$F$2,#REF!,"&lt;&gt;"&amp;$H$2,#REF!,"&lt;&gt;"&amp;$I$2,#REF!,"&lt;&gt;현금",#REF!,"&lt;&gt;합계")=0,"O","X"))</f>
        <v/>
      </c>
      <c r="S80" s="20" t="str">
        <f>IF(A80="","",IF(AND(ABS(I80-SUMIFS(#REF!,#REF!,A80,#REF!,"Y"))&lt;0.001,ABS(H80-SUMIFS(#REF!,#REF!,A80,#REF!,"&lt;&gt;합계"))&lt;0.001),"O","X"))</f>
        <v/>
      </c>
      <c r="T80" s="20" t="str">
        <f>IF(A80="","",IF(COUNTIFS(#REF!,A80,#REF!,"X")=0,"O","X"))</f>
        <v/>
      </c>
      <c r="U80" s="19"/>
    </row>
    <row r="81" spans="1:2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 t="str">
        <f t="shared" si="2"/>
        <v/>
      </c>
      <c r="O81" s="20" t="str">
        <f t="shared" si="3"/>
        <v/>
      </c>
      <c r="P81" s="20" t="str">
        <f>IF(A81="","",IFERROR(IF(L81&lt;VLOOKUP(A81,#REF!,10,0),"O","X"),""))</f>
        <v/>
      </c>
      <c r="Q81" s="20" t="str">
        <f>IF(A81="","",COUNTIFS(#REF!,A81)-COUNTIFS(#REF!,A81,#REF!,"현금")-COUNTIFS(#REF!,A81,#REF!,"예수금")-COUNTIFS(#REF!,A81,#REF!,"예탁금")-COUNTIFS(#REF!,A81,#REF!,"합계"))</f>
        <v/>
      </c>
      <c r="R81" s="20" t="str">
        <f>IF(A81="","",IF(COUNTIFS(#REF!,A81,#REF!,"&gt;"&amp;$F$2,#REF!,"&lt;&gt;"&amp;$H$2,#REF!,"&lt;&gt;"&amp;$I$2,#REF!,"&lt;&gt;현금",#REF!,"&lt;&gt;합계")=0,"O","X"))</f>
        <v/>
      </c>
      <c r="S81" s="20" t="str">
        <f>IF(A81="","",IF(AND(ABS(I81-SUMIFS(#REF!,#REF!,A81,#REF!,"Y"))&lt;0.001,ABS(H81-SUMIFS(#REF!,#REF!,A81,#REF!,"&lt;&gt;합계"))&lt;0.001),"O","X"))</f>
        <v/>
      </c>
      <c r="T81" s="20" t="str">
        <f>IF(A81="","",IF(COUNTIFS(#REF!,A81,#REF!,"X")=0,"O","X"))</f>
        <v/>
      </c>
      <c r="U81" s="19"/>
    </row>
    <row r="82" spans="1:2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 t="str">
        <f t="shared" si="2"/>
        <v/>
      </c>
      <c r="O82" s="20" t="str">
        <f t="shared" si="3"/>
        <v/>
      </c>
      <c r="P82" s="20" t="str">
        <f>IF(A82="","",IFERROR(IF(L82&lt;VLOOKUP(A82,#REF!,10,0),"O","X"),""))</f>
        <v/>
      </c>
      <c r="Q82" s="20" t="str">
        <f>IF(A82="","",COUNTIFS(#REF!,A82)-COUNTIFS(#REF!,A82,#REF!,"현금")-COUNTIFS(#REF!,A82,#REF!,"예수금")-COUNTIFS(#REF!,A82,#REF!,"예탁금")-COUNTIFS(#REF!,A82,#REF!,"합계"))</f>
        <v/>
      </c>
      <c r="R82" s="20" t="str">
        <f>IF(A82="","",IF(COUNTIFS(#REF!,A82,#REF!,"&gt;"&amp;$F$2,#REF!,"&lt;&gt;"&amp;$H$2,#REF!,"&lt;&gt;"&amp;$I$2,#REF!,"&lt;&gt;현금",#REF!,"&lt;&gt;합계")=0,"O","X"))</f>
        <v/>
      </c>
      <c r="S82" s="20" t="str">
        <f>IF(A82="","",IF(AND(ABS(I82-SUMIFS(#REF!,#REF!,A82,#REF!,"Y"))&lt;0.001,ABS(H82-SUMIFS(#REF!,#REF!,A82,#REF!,"&lt;&gt;합계"))&lt;0.001),"O","X"))</f>
        <v/>
      </c>
      <c r="T82" s="20" t="str">
        <f>IF(A82="","",IF(COUNTIFS(#REF!,A82,#REF!,"X")=0,"O","X"))</f>
        <v/>
      </c>
      <c r="U82" s="19"/>
    </row>
    <row r="83" spans="1:2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0" t="str">
        <f t="shared" si="2"/>
        <v/>
      </c>
      <c r="O83" s="20" t="str">
        <f t="shared" si="3"/>
        <v/>
      </c>
      <c r="P83" s="20" t="str">
        <f>IF(A83="","",IFERROR(IF(L83&lt;VLOOKUP(A83,#REF!,10,0),"O","X"),""))</f>
        <v/>
      </c>
      <c r="Q83" s="20" t="str">
        <f>IF(A83="","",COUNTIFS(#REF!,A83)-COUNTIFS(#REF!,A83,#REF!,"현금")-COUNTIFS(#REF!,A83,#REF!,"예수금")-COUNTIFS(#REF!,A83,#REF!,"예탁금")-COUNTIFS(#REF!,A83,#REF!,"합계"))</f>
        <v/>
      </c>
      <c r="R83" s="20" t="str">
        <f>IF(A83="","",IF(COUNTIFS(#REF!,A83,#REF!,"&gt;"&amp;$F$2,#REF!,"&lt;&gt;"&amp;$H$2,#REF!,"&lt;&gt;"&amp;$I$2,#REF!,"&lt;&gt;현금",#REF!,"&lt;&gt;합계")=0,"O","X"))</f>
        <v/>
      </c>
      <c r="S83" s="20" t="str">
        <f>IF(A83="","",IF(AND(ABS(I83-SUMIFS(#REF!,#REF!,A83,#REF!,"Y"))&lt;0.001,ABS(H83-SUMIFS(#REF!,#REF!,A83,#REF!,"&lt;&gt;합계"))&lt;0.001),"O","X"))</f>
        <v/>
      </c>
      <c r="T83" s="20" t="str">
        <f>IF(A83="","",IF(COUNTIFS(#REF!,A83,#REF!,"X")=0,"O","X"))</f>
        <v/>
      </c>
      <c r="U83" s="19"/>
    </row>
    <row r="84" spans="1:21" x14ac:dyDescent="0.3">
      <c r="N84" s="20" t="str">
        <f t="shared" si="2"/>
        <v/>
      </c>
      <c r="O84" s="20" t="str">
        <f t="shared" si="3"/>
        <v/>
      </c>
      <c r="P84" s="20" t="str">
        <f>IF(A84="","",IFERROR(IF(L84&lt;VLOOKUP(A84,#REF!,10,0),"O","X"),""))</f>
        <v/>
      </c>
      <c r="Q84" s="20" t="str">
        <f>IF(A84="","",COUNTIFS(#REF!,A84)-COUNTIFS(#REF!,A84,#REF!,"현금")-COUNTIFS(#REF!,A84,#REF!,"예수금")-COUNTIFS(#REF!,A84,#REF!,"예탁금")-COUNTIFS(#REF!,A84,#REF!,"합계"))</f>
        <v/>
      </c>
      <c r="R84" s="20" t="str">
        <f>IF(A84="","",IF(COUNTIFS(#REF!,A84,#REF!,"&gt;"&amp;$F$2,#REF!,"&lt;&gt;"&amp;$H$2,#REF!,"&lt;&gt;"&amp;$I$2,#REF!,"&lt;&gt;현금",#REF!,"&lt;&gt;합계")=0,"O","X"))</f>
        <v/>
      </c>
      <c r="S84" s="20" t="str">
        <f>IF(A84="","",IF(AND(ABS(I84-SUMIFS(#REF!,#REF!,A84,#REF!,"Y"))&lt;0.001,ABS(H84-SUMIFS(#REF!,#REF!,A84,#REF!,"&lt;&gt;합계"))&lt;0.001),"O","X"))</f>
        <v/>
      </c>
      <c r="T84" s="20" t="str">
        <f>IF(A84="","",IF(COUNTIFS(#REF!,A84,#REF!,"X")=0,"O","X"))</f>
        <v/>
      </c>
      <c r="U84" s="19"/>
    </row>
    <row r="85" spans="1:21" x14ac:dyDescent="0.3">
      <c r="N85" s="20" t="str">
        <f t="shared" si="2"/>
        <v/>
      </c>
      <c r="O85" s="20" t="str">
        <f t="shared" si="3"/>
        <v/>
      </c>
      <c r="P85" s="20" t="str">
        <f>IF(A85="","",IFERROR(IF(L85&lt;VLOOKUP(A85,#REF!,10,0),"O","X"),""))</f>
        <v/>
      </c>
      <c r="Q85" s="20" t="str">
        <f>IF(A85="","",COUNTIFS(#REF!,A85)-COUNTIFS(#REF!,A85,#REF!,"현금")-COUNTIFS(#REF!,A85,#REF!,"예수금")-COUNTIFS(#REF!,A85,#REF!,"예탁금")-COUNTIFS(#REF!,A85,#REF!,"합계"))</f>
        <v/>
      </c>
      <c r="R85" s="20" t="str">
        <f>IF(A85="","",IF(COUNTIFS(#REF!,A85,#REF!,"&gt;"&amp;$F$2,#REF!,"&lt;&gt;"&amp;$H$2,#REF!,"&lt;&gt;"&amp;$I$2,#REF!,"&lt;&gt;현금",#REF!,"&lt;&gt;합계")=0,"O","X"))</f>
        <v/>
      </c>
      <c r="S85" s="20" t="str">
        <f>IF(A85="","",IF(AND(ABS(I85-SUMIFS(#REF!,#REF!,A85,#REF!,"Y"))&lt;0.001,ABS(H85-SUMIFS(#REF!,#REF!,A85,#REF!,"&lt;&gt;합계"))&lt;0.001),"O","X"))</f>
        <v/>
      </c>
      <c r="T85" s="20" t="str">
        <f>IF(A85="","",IF(COUNTIFS(#REF!,A85,#REF!,"X")=0,"O","X"))</f>
        <v/>
      </c>
      <c r="U85" s="19"/>
    </row>
    <row r="86" spans="1:21" x14ac:dyDescent="0.3">
      <c r="N86" s="20" t="str">
        <f t="shared" si="2"/>
        <v/>
      </c>
      <c r="O86" s="20" t="str">
        <f t="shared" si="3"/>
        <v/>
      </c>
      <c r="P86" s="20" t="str">
        <f>IF(A86="","",IFERROR(IF(L86&lt;VLOOKUP(A86,#REF!,10,0),"O","X"),""))</f>
        <v/>
      </c>
      <c r="Q86" s="20" t="str">
        <f>IF(A86="","",COUNTIFS(#REF!,A86)-COUNTIFS(#REF!,A86,#REF!,"현금")-COUNTIFS(#REF!,A86,#REF!,"예수금")-COUNTIFS(#REF!,A86,#REF!,"예탁금")-COUNTIFS(#REF!,A86,#REF!,"합계"))</f>
        <v/>
      </c>
      <c r="R86" s="20" t="str">
        <f>IF(A86="","",IF(COUNTIFS(#REF!,A86,#REF!,"&gt;"&amp;$F$2,#REF!,"&lt;&gt;"&amp;$H$2,#REF!,"&lt;&gt;"&amp;$I$2,#REF!,"&lt;&gt;현금",#REF!,"&lt;&gt;합계")=0,"O","X"))</f>
        <v/>
      </c>
      <c r="S86" s="20" t="str">
        <f>IF(A86="","",IF(AND(ABS(I86-SUMIFS(#REF!,#REF!,A86,#REF!,"Y"))&lt;0.001,ABS(H86-SUMIFS(#REF!,#REF!,A86,#REF!,"&lt;&gt;합계"))&lt;0.001),"O","X"))</f>
        <v/>
      </c>
      <c r="T86" s="20" t="str">
        <f>IF(A86="","",IF(COUNTIFS(#REF!,A86,#REF!,"X")=0,"O","X"))</f>
        <v/>
      </c>
      <c r="U86" s="19"/>
    </row>
    <row r="87" spans="1:21" x14ac:dyDescent="0.3">
      <c r="N87" s="20" t="str">
        <f t="shared" si="2"/>
        <v/>
      </c>
      <c r="O87" s="20" t="str">
        <f t="shared" si="3"/>
        <v/>
      </c>
      <c r="P87" s="20" t="str">
        <f>IF(A87="","",IFERROR(IF(L87&lt;VLOOKUP(A87,#REF!,10,0),"O","X"),""))</f>
        <v/>
      </c>
      <c r="Q87" s="20" t="str">
        <f>IF(A87="","",COUNTIFS(#REF!,A87)-COUNTIFS(#REF!,A87,#REF!,"현금")-COUNTIFS(#REF!,A87,#REF!,"예수금")-COUNTIFS(#REF!,A87,#REF!,"예탁금")-COUNTIFS(#REF!,A87,#REF!,"합계"))</f>
        <v/>
      </c>
      <c r="R87" s="20" t="str">
        <f>IF(A87="","",IF(COUNTIFS(#REF!,A87,#REF!,"&gt;"&amp;$F$2,#REF!,"&lt;&gt;"&amp;$H$2,#REF!,"&lt;&gt;"&amp;$I$2,#REF!,"&lt;&gt;현금",#REF!,"&lt;&gt;합계")=0,"O","X"))</f>
        <v/>
      </c>
      <c r="S87" s="20" t="str">
        <f>IF(A87="","",IF(AND(ABS(I87-SUMIFS(#REF!,#REF!,A87,#REF!,"Y"))&lt;0.001,ABS(H87-SUMIFS(#REF!,#REF!,A87,#REF!,"&lt;&gt;합계"))&lt;0.001),"O","X"))</f>
        <v/>
      </c>
      <c r="T87" s="20" t="str">
        <f>IF(A87="","",IF(COUNTIFS(#REF!,A87,#REF!,"X")=0,"O","X"))</f>
        <v/>
      </c>
      <c r="U87" s="19"/>
    </row>
    <row r="88" spans="1:21" x14ac:dyDescent="0.3">
      <c r="N88" s="20" t="str">
        <f t="shared" si="2"/>
        <v/>
      </c>
      <c r="O88" s="20" t="str">
        <f t="shared" si="3"/>
        <v/>
      </c>
      <c r="P88" s="20" t="str">
        <f>IF(A88="","",IFERROR(IF(L88&lt;VLOOKUP(A88,#REF!,10,0),"O","X"),""))</f>
        <v/>
      </c>
      <c r="Q88" s="20" t="str">
        <f>IF(A88="","",COUNTIFS(#REF!,A88)-COUNTIFS(#REF!,A88,#REF!,"현금")-COUNTIFS(#REF!,A88,#REF!,"예수금")-COUNTIFS(#REF!,A88,#REF!,"예탁금")-COUNTIFS(#REF!,A88,#REF!,"합계"))</f>
        <v/>
      </c>
      <c r="R88" s="20" t="str">
        <f>IF(A88="","",IF(COUNTIFS(#REF!,A88,#REF!,"&gt;"&amp;$F$2,#REF!,"&lt;&gt;"&amp;$H$2,#REF!,"&lt;&gt;"&amp;$I$2,#REF!,"&lt;&gt;현금",#REF!,"&lt;&gt;합계")=0,"O","X"))</f>
        <v/>
      </c>
      <c r="S88" s="20" t="str">
        <f>IF(A88="","",IF(AND(ABS(I88-SUMIFS(#REF!,#REF!,A88,#REF!,"Y"))&lt;0.001,ABS(H88-SUMIFS(#REF!,#REF!,A88,#REF!,"&lt;&gt;합계"))&lt;0.001),"O","X"))</f>
        <v/>
      </c>
      <c r="T88" s="20" t="str">
        <f>IF(A88="","",IF(COUNTIFS(#REF!,A88,#REF!,"X")=0,"O","X"))</f>
        <v/>
      </c>
      <c r="U88" s="19"/>
    </row>
    <row r="89" spans="1:21" x14ac:dyDescent="0.3">
      <c r="N89" s="20" t="str">
        <f t="shared" si="2"/>
        <v/>
      </c>
      <c r="O89" s="20" t="str">
        <f t="shared" si="3"/>
        <v/>
      </c>
      <c r="P89" s="20" t="str">
        <f>IF(A89="","",IFERROR(IF(L89&lt;VLOOKUP(A89,#REF!,10,0),"O","X"),""))</f>
        <v/>
      </c>
      <c r="Q89" s="20" t="str">
        <f>IF(A89="","",COUNTIFS(#REF!,A89)-COUNTIFS(#REF!,A89,#REF!,"현금")-COUNTIFS(#REF!,A89,#REF!,"예수금")-COUNTIFS(#REF!,A89,#REF!,"예탁금")-COUNTIFS(#REF!,A89,#REF!,"합계"))</f>
        <v/>
      </c>
      <c r="R89" s="20" t="str">
        <f>IF(A89="","",IF(COUNTIFS(#REF!,A89,#REF!,"&gt;"&amp;$F$2,#REF!,"&lt;&gt;"&amp;$H$2,#REF!,"&lt;&gt;"&amp;$I$2,#REF!,"&lt;&gt;현금",#REF!,"&lt;&gt;합계")=0,"O","X"))</f>
        <v/>
      </c>
      <c r="S89" s="20" t="str">
        <f>IF(A89="","",IF(AND(ABS(I89-SUMIFS(#REF!,#REF!,A89,#REF!,"Y"))&lt;0.001,ABS(H89-SUMIFS(#REF!,#REF!,A89,#REF!,"&lt;&gt;합계"))&lt;0.001),"O","X"))</f>
        <v/>
      </c>
      <c r="T89" s="20" t="str">
        <f>IF(A89="","",IF(COUNTIFS(#REF!,A89,#REF!,"X")=0,"O","X"))</f>
        <v/>
      </c>
      <c r="U89" s="19"/>
    </row>
    <row r="90" spans="1:21" x14ac:dyDescent="0.3">
      <c r="N90" s="20" t="str">
        <f t="shared" si="2"/>
        <v/>
      </c>
      <c r="O90" s="20" t="str">
        <f t="shared" si="3"/>
        <v/>
      </c>
      <c r="P90" s="20" t="str">
        <f>IF(A90="","",IFERROR(IF(L90&lt;VLOOKUP(A90,#REF!,10,0),"O","X"),""))</f>
        <v/>
      </c>
      <c r="Q90" s="20" t="str">
        <f>IF(A90="","",COUNTIFS(#REF!,A90)-COUNTIFS(#REF!,A90,#REF!,"현금")-COUNTIFS(#REF!,A90,#REF!,"예수금")-COUNTIFS(#REF!,A90,#REF!,"예탁금")-COUNTIFS(#REF!,A90,#REF!,"합계"))</f>
        <v/>
      </c>
      <c r="R90" s="20" t="str">
        <f>IF(A90="","",IF(COUNTIFS(#REF!,A90,#REF!,"&gt;"&amp;$F$2,#REF!,"&lt;&gt;"&amp;$H$2,#REF!,"&lt;&gt;"&amp;$I$2,#REF!,"&lt;&gt;현금",#REF!,"&lt;&gt;합계")=0,"O","X"))</f>
        <v/>
      </c>
      <c r="S90" s="20" t="str">
        <f>IF(A90="","",IF(AND(ABS(I90-SUMIFS(#REF!,#REF!,A90,#REF!,"Y"))&lt;0.001,ABS(H90-SUMIFS(#REF!,#REF!,A90,#REF!,"&lt;&gt;합계"))&lt;0.001),"O","X"))</f>
        <v/>
      </c>
      <c r="T90" s="20" t="str">
        <f>IF(A90="","",IF(COUNTIFS(#REF!,A90,#REF!,"X")=0,"O","X"))</f>
        <v/>
      </c>
      <c r="U90" s="19"/>
    </row>
    <row r="91" spans="1:21" x14ac:dyDescent="0.3">
      <c r="N91" s="20" t="str">
        <f t="shared" si="2"/>
        <v/>
      </c>
      <c r="O91" s="20" t="str">
        <f t="shared" si="3"/>
        <v/>
      </c>
      <c r="P91" s="20" t="str">
        <f>IF(A91="","",IFERROR(IF(L91&lt;VLOOKUP(A91,#REF!,10,0),"O","X"),""))</f>
        <v/>
      </c>
      <c r="Q91" s="20" t="str">
        <f>IF(A91="","",COUNTIFS(#REF!,A91)-COUNTIFS(#REF!,A91,#REF!,"현금")-COUNTIFS(#REF!,A91,#REF!,"예수금")-COUNTIFS(#REF!,A91,#REF!,"예탁금")-COUNTIFS(#REF!,A91,#REF!,"합계"))</f>
        <v/>
      </c>
      <c r="R91" s="20" t="str">
        <f>IF(A91="","",IF(COUNTIFS(#REF!,A91,#REF!,"&gt;"&amp;$F$2,#REF!,"&lt;&gt;"&amp;$H$2,#REF!,"&lt;&gt;"&amp;$I$2,#REF!,"&lt;&gt;현금",#REF!,"&lt;&gt;합계")=0,"O","X"))</f>
        <v/>
      </c>
      <c r="S91" s="20" t="str">
        <f>IF(A91="","",IF(AND(ABS(I91-SUMIFS(#REF!,#REF!,A91,#REF!,"Y"))&lt;0.001,ABS(H91-SUMIFS(#REF!,#REF!,A91,#REF!,"&lt;&gt;합계"))&lt;0.001),"O","X"))</f>
        <v/>
      </c>
      <c r="T91" s="20" t="str">
        <f>IF(A91="","",IF(COUNTIFS(#REF!,A91,#REF!,"X")=0,"O","X"))</f>
        <v/>
      </c>
      <c r="U91" s="19"/>
    </row>
    <row r="92" spans="1:21" x14ac:dyDescent="0.3">
      <c r="N92" s="20" t="str">
        <f t="shared" si="2"/>
        <v/>
      </c>
      <c r="O92" s="20" t="str">
        <f t="shared" si="3"/>
        <v/>
      </c>
      <c r="P92" s="20" t="str">
        <f>IF(A92="","",IFERROR(IF(L92&lt;VLOOKUP(A92,#REF!,10,0),"O","X"),""))</f>
        <v/>
      </c>
      <c r="Q92" s="20" t="str">
        <f>IF(A92="","",COUNTIFS(#REF!,A92)-COUNTIFS(#REF!,A92,#REF!,"현금")-COUNTIFS(#REF!,A92,#REF!,"예수금")-COUNTIFS(#REF!,A92,#REF!,"예탁금")-COUNTIFS(#REF!,A92,#REF!,"합계"))</f>
        <v/>
      </c>
      <c r="R92" s="20" t="str">
        <f>IF(A92="","",IF(COUNTIFS(#REF!,A92,#REF!,"&gt;"&amp;$F$2,#REF!,"&lt;&gt;"&amp;$H$2,#REF!,"&lt;&gt;"&amp;$I$2,#REF!,"&lt;&gt;현금",#REF!,"&lt;&gt;합계")=0,"O","X"))</f>
        <v/>
      </c>
      <c r="S92" s="20" t="str">
        <f>IF(A92="","",IF(AND(ABS(I92-SUMIFS(#REF!,#REF!,A92,#REF!,"Y"))&lt;0.001,ABS(H92-SUMIFS(#REF!,#REF!,A92,#REF!,"&lt;&gt;합계"))&lt;0.001),"O","X"))</f>
        <v/>
      </c>
      <c r="T92" s="20" t="str">
        <f>IF(A92="","",IF(COUNTIFS(#REF!,A92,#REF!,"X")=0,"O","X"))</f>
        <v/>
      </c>
      <c r="U92" s="19"/>
    </row>
    <row r="93" spans="1:21" x14ac:dyDescent="0.3">
      <c r="N93" s="20" t="str">
        <f t="shared" si="2"/>
        <v/>
      </c>
      <c r="O93" s="20" t="str">
        <f t="shared" si="3"/>
        <v/>
      </c>
      <c r="P93" s="20" t="str">
        <f>IF(A93="","",IFERROR(IF(L93&lt;VLOOKUP(A93,#REF!,10,0),"O","X"),""))</f>
        <v/>
      </c>
      <c r="Q93" s="20" t="str">
        <f>IF(A93="","",COUNTIFS(#REF!,A93)-COUNTIFS(#REF!,A93,#REF!,"현금")-COUNTIFS(#REF!,A93,#REF!,"예수금")-COUNTIFS(#REF!,A93,#REF!,"예탁금")-COUNTIFS(#REF!,A93,#REF!,"합계"))</f>
        <v/>
      </c>
      <c r="R93" s="20" t="str">
        <f>IF(A93="","",IF(COUNTIFS(#REF!,A93,#REF!,"&gt;"&amp;$F$2,#REF!,"&lt;&gt;"&amp;$H$2,#REF!,"&lt;&gt;"&amp;$I$2,#REF!,"&lt;&gt;현금",#REF!,"&lt;&gt;합계")=0,"O","X"))</f>
        <v/>
      </c>
      <c r="S93" s="20" t="str">
        <f>IF(A93="","",IF(AND(ABS(I93-SUMIFS(#REF!,#REF!,A93,#REF!,"Y"))&lt;0.001,ABS(H93-SUMIFS(#REF!,#REF!,A93,#REF!,"&lt;&gt;합계"))&lt;0.001),"O","X"))</f>
        <v/>
      </c>
      <c r="T93" s="20" t="str">
        <f>IF(A93="","",IF(COUNTIFS(#REF!,A93,#REF!,"X")=0,"O","X"))</f>
        <v/>
      </c>
      <c r="U93" s="19"/>
    </row>
    <row r="94" spans="1:21" x14ac:dyDescent="0.3">
      <c r="N94" s="20" t="str">
        <f t="shared" si="2"/>
        <v/>
      </c>
      <c r="O94" s="20" t="str">
        <f t="shared" si="3"/>
        <v/>
      </c>
      <c r="P94" s="20" t="str">
        <f>IF(A94="","",IFERROR(IF(L94&lt;VLOOKUP(A94,#REF!,10,0),"O","X"),""))</f>
        <v/>
      </c>
      <c r="Q94" s="20" t="str">
        <f>IF(A94="","",COUNTIFS(#REF!,A94)-COUNTIFS(#REF!,A94,#REF!,"현금")-COUNTIFS(#REF!,A94,#REF!,"예수금")-COUNTIFS(#REF!,A94,#REF!,"예탁금")-COUNTIFS(#REF!,A94,#REF!,"합계"))</f>
        <v/>
      </c>
      <c r="R94" s="20" t="str">
        <f>IF(A94="","",IF(COUNTIFS(#REF!,A94,#REF!,"&gt;"&amp;$F$2,#REF!,"&lt;&gt;"&amp;$H$2,#REF!,"&lt;&gt;"&amp;$I$2,#REF!,"&lt;&gt;현금",#REF!,"&lt;&gt;합계")=0,"O","X"))</f>
        <v/>
      </c>
      <c r="S94" s="20" t="str">
        <f>IF(A94="","",IF(AND(ABS(I94-SUMIFS(#REF!,#REF!,A94,#REF!,"Y"))&lt;0.001,ABS(H94-SUMIFS(#REF!,#REF!,A94,#REF!,"&lt;&gt;합계"))&lt;0.001),"O","X"))</f>
        <v/>
      </c>
      <c r="T94" s="20" t="str">
        <f>IF(A94="","",IF(COUNTIFS(#REF!,A94,#REF!,"X")=0,"O","X"))</f>
        <v/>
      </c>
      <c r="U94" s="19"/>
    </row>
    <row r="95" spans="1:21" x14ac:dyDescent="0.3">
      <c r="N95" s="20" t="str">
        <f t="shared" si="2"/>
        <v/>
      </c>
      <c r="O95" s="20" t="str">
        <f t="shared" si="3"/>
        <v/>
      </c>
      <c r="P95" s="20" t="str">
        <f>IF(A95="","",IFERROR(IF(L95&lt;VLOOKUP(A95,#REF!,10,0),"O","X"),""))</f>
        <v/>
      </c>
      <c r="Q95" s="20" t="str">
        <f>IF(A95="","",COUNTIFS(#REF!,A95)-COUNTIFS(#REF!,A95,#REF!,"현금")-COUNTIFS(#REF!,A95,#REF!,"예수금")-COUNTIFS(#REF!,A95,#REF!,"예탁금")-COUNTIFS(#REF!,A95,#REF!,"합계"))</f>
        <v/>
      </c>
      <c r="R95" s="20" t="str">
        <f>IF(A95="","",IF(COUNTIFS(#REF!,A95,#REF!,"&gt;"&amp;$F$2,#REF!,"&lt;&gt;"&amp;$H$2,#REF!,"&lt;&gt;"&amp;$I$2,#REF!,"&lt;&gt;현금",#REF!,"&lt;&gt;합계")=0,"O","X"))</f>
        <v/>
      </c>
      <c r="S95" s="20" t="str">
        <f>IF(A95="","",IF(AND(ABS(I95-SUMIFS(#REF!,#REF!,A95,#REF!,"Y"))&lt;0.001,ABS(H95-SUMIFS(#REF!,#REF!,A95,#REF!,"&lt;&gt;합계"))&lt;0.001),"O","X"))</f>
        <v/>
      </c>
      <c r="T95" s="20" t="str">
        <f>IF(A95="","",IF(COUNTIFS(#REF!,A95,#REF!,"X")=0,"O","X"))</f>
        <v/>
      </c>
      <c r="U95" s="19"/>
    </row>
    <row r="96" spans="1:21" x14ac:dyDescent="0.3">
      <c r="N96" s="20" t="str">
        <f t="shared" si="2"/>
        <v/>
      </c>
      <c r="O96" s="20" t="str">
        <f t="shared" si="3"/>
        <v/>
      </c>
      <c r="P96" s="20" t="str">
        <f>IF(A96="","",IFERROR(IF(L96&lt;VLOOKUP(A96,#REF!,10,0),"O","X"),""))</f>
        <v/>
      </c>
      <c r="Q96" s="20" t="str">
        <f>IF(A96="","",COUNTIFS(#REF!,A96)-COUNTIFS(#REF!,A96,#REF!,"현금")-COUNTIFS(#REF!,A96,#REF!,"예수금")-COUNTIFS(#REF!,A96,#REF!,"예탁금")-COUNTIFS(#REF!,A96,#REF!,"합계"))</f>
        <v/>
      </c>
      <c r="R96" s="20" t="str">
        <f>IF(A96="","",IF(COUNTIFS(#REF!,A96,#REF!,"&gt;"&amp;$F$2,#REF!,"&lt;&gt;"&amp;$H$2,#REF!,"&lt;&gt;"&amp;$I$2,#REF!,"&lt;&gt;현금",#REF!,"&lt;&gt;합계")=0,"O","X"))</f>
        <v/>
      </c>
      <c r="S96" s="20" t="str">
        <f>IF(A96="","",IF(AND(ABS(I96-SUMIFS(#REF!,#REF!,A96,#REF!,"Y"))&lt;0.001,ABS(H96-SUMIFS(#REF!,#REF!,A96,#REF!,"&lt;&gt;합계"))&lt;0.001),"O","X"))</f>
        <v/>
      </c>
      <c r="T96" s="20" t="str">
        <f>IF(A96="","",IF(COUNTIFS(#REF!,A96,#REF!,"X")=0,"O","X"))</f>
        <v/>
      </c>
      <c r="U96" s="19"/>
    </row>
    <row r="97" spans="14:21" x14ac:dyDescent="0.3">
      <c r="N97" s="20" t="str">
        <f t="shared" si="2"/>
        <v/>
      </c>
      <c r="O97" s="20" t="str">
        <f t="shared" si="3"/>
        <v/>
      </c>
      <c r="P97" s="20" t="str">
        <f>IF(A97="","",IFERROR(IF(L97&lt;VLOOKUP(A97,#REF!,10,0),"O","X"),""))</f>
        <v/>
      </c>
      <c r="Q97" s="20" t="str">
        <f>IF(A97="","",COUNTIFS(#REF!,A97)-COUNTIFS(#REF!,A97,#REF!,"현금")-COUNTIFS(#REF!,A97,#REF!,"예수금")-COUNTIFS(#REF!,A97,#REF!,"예탁금")-COUNTIFS(#REF!,A97,#REF!,"합계"))</f>
        <v/>
      </c>
      <c r="R97" s="20" t="str">
        <f>IF(A97="","",IF(COUNTIFS(#REF!,A97,#REF!,"&gt;"&amp;$F$2,#REF!,"&lt;&gt;"&amp;$H$2,#REF!,"&lt;&gt;"&amp;$I$2,#REF!,"&lt;&gt;현금",#REF!,"&lt;&gt;합계")=0,"O","X"))</f>
        <v/>
      </c>
      <c r="S97" s="20" t="str">
        <f>IF(A97="","",IF(AND(ABS(I97-SUMIFS(#REF!,#REF!,A97,#REF!,"Y"))&lt;0.001,ABS(H97-SUMIFS(#REF!,#REF!,A97,#REF!,"&lt;&gt;합계"))&lt;0.001),"O","X"))</f>
        <v/>
      </c>
      <c r="T97" s="20" t="str">
        <f>IF(A97="","",IF(COUNTIFS(#REF!,A97,#REF!,"X")=0,"O","X"))</f>
        <v/>
      </c>
      <c r="U97" s="19"/>
    </row>
    <row r="98" spans="14:21" x14ac:dyDescent="0.3">
      <c r="N98" s="20" t="str">
        <f t="shared" si="2"/>
        <v/>
      </c>
      <c r="O98" s="20" t="str">
        <f t="shared" si="3"/>
        <v/>
      </c>
      <c r="P98" s="20" t="str">
        <f>IF(A98="","",IFERROR(IF(L98&lt;VLOOKUP(A98,#REF!,10,0),"O","X"),""))</f>
        <v/>
      </c>
      <c r="Q98" s="20" t="str">
        <f>IF(A98="","",COUNTIFS(#REF!,A98)-COUNTIFS(#REF!,A98,#REF!,"현금")-COUNTIFS(#REF!,A98,#REF!,"예수금")-COUNTIFS(#REF!,A98,#REF!,"예탁금")-COUNTIFS(#REF!,A98,#REF!,"합계"))</f>
        <v/>
      </c>
      <c r="R98" s="20" t="str">
        <f>IF(A98="","",IF(COUNTIFS(#REF!,A98,#REF!,"&gt;"&amp;$F$2,#REF!,"&lt;&gt;"&amp;$H$2,#REF!,"&lt;&gt;"&amp;$I$2,#REF!,"&lt;&gt;현금",#REF!,"&lt;&gt;합계")=0,"O","X"))</f>
        <v/>
      </c>
      <c r="S98" s="20" t="str">
        <f>IF(A98="","",IF(AND(ABS(I98-SUMIFS(#REF!,#REF!,A98,#REF!,"Y"))&lt;0.001,ABS(H98-SUMIFS(#REF!,#REF!,A98,#REF!,"&lt;&gt;합계"))&lt;0.001),"O","X"))</f>
        <v/>
      </c>
      <c r="T98" s="20" t="str">
        <f>IF(A98="","",IF(COUNTIFS(#REF!,A98,#REF!,"X")=0,"O","X"))</f>
        <v/>
      </c>
      <c r="U98" s="19"/>
    </row>
    <row r="99" spans="14:21" x14ac:dyDescent="0.3">
      <c r="N99" s="20" t="str">
        <f t="shared" si="2"/>
        <v/>
      </c>
      <c r="O99" s="20" t="str">
        <f t="shared" si="3"/>
        <v/>
      </c>
      <c r="P99" s="20" t="str">
        <f>IF(A99="","",IFERROR(IF(L99&lt;VLOOKUP(A99,#REF!,10,0),"O","X"),""))</f>
        <v/>
      </c>
      <c r="Q99" s="20" t="str">
        <f>IF(A99="","",COUNTIFS(#REF!,A99)-COUNTIFS(#REF!,A99,#REF!,"현금")-COUNTIFS(#REF!,A99,#REF!,"예수금")-COUNTIFS(#REF!,A99,#REF!,"예탁금")-COUNTIFS(#REF!,A99,#REF!,"합계"))</f>
        <v/>
      </c>
      <c r="R99" s="20" t="str">
        <f>IF(A99="","",IF(COUNTIFS(#REF!,A99,#REF!,"&gt;"&amp;$F$2,#REF!,"&lt;&gt;"&amp;$H$2,#REF!,"&lt;&gt;"&amp;$I$2,#REF!,"&lt;&gt;현금",#REF!,"&lt;&gt;합계")=0,"O","X"))</f>
        <v/>
      </c>
      <c r="S99" s="20" t="str">
        <f>IF(A99="","",IF(AND(ABS(I99-SUMIFS(#REF!,#REF!,A99,#REF!,"Y"))&lt;0.001,ABS(H99-SUMIFS(#REF!,#REF!,A99,#REF!,"&lt;&gt;합계"))&lt;0.001),"O","X"))</f>
        <v/>
      </c>
      <c r="T99" s="20" t="str">
        <f>IF(A99="","",IF(COUNTIFS(#REF!,A99,#REF!,"X")=0,"O","X"))</f>
        <v/>
      </c>
      <c r="U99" s="19"/>
    </row>
    <row r="100" spans="14:21" x14ac:dyDescent="0.3">
      <c r="N100" s="20" t="str">
        <f t="shared" si="2"/>
        <v/>
      </c>
      <c r="O100" s="20" t="str">
        <f t="shared" si="3"/>
        <v/>
      </c>
      <c r="P100" s="20" t="str">
        <f>IF(A100="","",IFERROR(IF(L100&lt;VLOOKUP(A100,#REF!,10,0),"O","X"),""))</f>
        <v/>
      </c>
      <c r="Q100" s="20" t="str">
        <f>IF(A100="","",COUNTIFS(#REF!,A100)-COUNTIFS(#REF!,A100,#REF!,"현금")-COUNTIFS(#REF!,A100,#REF!,"예수금")-COUNTIFS(#REF!,A100,#REF!,"예탁금")-COUNTIFS(#REF!,A100,#REF!,"합계"))</f>
        <v/>
      </c>
      <c r="R100" s="20" t="str">
        <f>IF(A100="","",IF(COUNTIFS(#REF!,A100,#REF!,"&gt;"&amp;$F$2,#REF!,"&lt;&gt;"&amp;$H$2,#REF!,"&lt;&gt;"&amp;$I$2,#REF!,"&lt;&gt;현금",#REF!,"&lt;&gt;합계")=0,"O","X"))</f>
        <v/>
      </c>
      <c r="S100" s="20" t="str">
        <f>IF(A100="","",IF(AND(ABS(I100-SUMIFS(#REF!,#REF!,A100,#REF!,"Y"))&lt;0.001,ABS(H100-SUMIFS(#REF!,#REF!,A100,#REF!,"&lt;&gt;합계"))&lt;0.001),"O","X"))</f>
        <v/>
      </c>
      <c r="T100" s="20" t="str">
        <f>IF(A100="","",IF(COUNTIFS(#REF!,A100,#REF!,"X")=0,"O","X"))</f>
        <v/>
      </c>
      <c r="U100" s="19"/>
    </row>
    <row r="101" spans="14:21" x14ac:dyDescent="0.3">
      <c r="N101" s="20" t="str">
        <f t="shared" si="2"/>
        <v/>
      </c>
      <c r="O101" s="20" t="str">
        <f t="shared" si="3"/>
        <v/>
      </c>
      <c r="P101" s="20" t="str">
        <f>IF(A101="","",IFERROR(IF(L101&lt;VLOOKUP(A101,#REF!,10,0),"O","X"),""))</f>
        <v/>
      </c>
      <c r="Q101" s="20" t="str">
        <f>IF(A101="","",COUNTIFS(#REF!,A101)-COUNTIFS(#REF!,A101,#REF!,"현금")-COUNTIFS(#REF!,A101,#REF!,"예수금")-COUNTIFS(#REF!,A101,#REF!,"예탁금")-COUNTIFS(#REF!,A101,#REF!,"합계"))</f>
        <v/>
      </c>
      <c r="R101" s="20" t="str">
        <f>IF(A101="","",IF(COUNTIFS(#REF!,A101,#REF!,"&gt;"&amp;$F$2,#REF!,"&lt;&gt;"&amp;$H$2,#REF!,"&lt;&gt;"&amp;$I$2,#REF!,"&lt;&gt;현금",#REF!,"&lt;&gt;합계")=0,"O","X"))</f>
        <v/>
      </c>
      <c r="S101" s="20" t="str">
        <f>IF(A101="","",IF(AND(ABS(I101-SUMIFS(#REF!,#REF!,A101,#REF!,"Y"))&lt;0.001,ABS(H101-SUMIFS(#REF!,#REF!,A101,#REF!,"&lt;&gt;합계"))&lt;0.001),"O","X"))</f>
        <v/>
      </c>
      <c r="T101" s="20" t="str">
        <f>IF(A101="","",IF(COUNTIFS(#REF!,A101,#REF!,"X")=0,"O","X"))</f>
        <v/>
      </c>
      <c r="U101" s="19"/>
    </row>
    <row r="102" spans="14:21" x14ac:dyDescent="0.3">
      <c r="N102" s="20" t="str">
        <f t="shared" si="2"/>
        <v/>
      </c>
      <c r="O102" s="20" t="str">
        <f t="shared" si="3"/>
        <v/>
      </c>
      <c r="P102" s="20" t="str">
        <f>IF(A102="","",IFERROR(IF(L102&lt;VLOOKUP(A102,#REF!,10,0),"O","X"),""))</f>
        <v/>
      </c>
      <c r="Q102" s="20" t="str">
        <f>IF(A102="","",COUNTIFS(#REF!,A102)-COUNTIFS(#REF!,A102,#REF!,"현금")-COUNTIFS(#REF!,A102,#REF!,"예수금")-COUNTIFS(#REF!,A102,#REF!,"예탁금")-COUNTIFS(#REF!,A102,#REF!,"합계"))</f>
        <v/>
      </c>
      <c r="R102" s="20" t="str">
        <f>IF(A102="","",IF(COUNTIFS(#REF!,A102,#REF!,"&gt;"&amp;$F$2,#REF!,"&lt;&gt;"&amp;$H$2,#REF!,"&lt;&gt;"&amp;$I$2,#REF!,"&lt;&gt;현금",#REF!,"&lt;&gt;합계")=0,"O","X"))</f>
        <v/>
      </c>
      <c r="S102" s="20" t="str">
        <f>IF(A102="","",IF(AND(ABS(I102-SUMIFS(#REF!,#REF!,A102,#REF!,"Y"))&lt;0.001,ABS(H102-SUMIFS(#REF!,#REF!,A102,#REF!,"&lt;&gt;합계"))&lt;0.001),"O","X"))</f>
        <v/>
      </c>
      <c r="T102" s="20" t="str">
        <f>IF(A102="","",IF(COUNTIFS(#REF!,A102,#REF!,"X")=0,"O","X"))</f>
        <v/>
      </c>
      <c r="U102" s="19"/>
    </row>
    <row r="103" spans="14:21" x14ac:dyDescent="0.3">
      <c r="N103" s="20" t="str">
        <f t="shared" si="2"/>
        <v/>
      </c>
      <c r="O103" s="20" t="str">
        <f t="shared" si="3"/>
        <v/>
      </c>
      <c r="P103" s="20" t="str">
        <f>IF(A103="","",IFERROR(IF(L103&lt;VLOOKUP(A103,#REF!,10,0),"O","X"),""))</f>
        <v/>
      </c>
      <c r="Q103" s="20" t="str">
        <f>IF(A103="","",COUNTIFS(#REF!,A103)-COUNTIFS(#REF!,A103,#REF!,"현금")-COUNTIFS(#REF!,A103,#REF!,"예수금")-COUNTIFS(#REF!,A103,#REF!,"예탁금")-COUNTIFS(#REF!,A103,#REF!,"합계"))</f>
        <v/>
      </c>
      <c r="R103" s="20" t="str">
        <f>IF(A103="","",IF(COUNTIFS(#REF!,A103,#REF!,"&gt;"&amp;$F$2,#REF!,"&lt;&gt;"&amp;$H$2,#REF!,"&lt;&gt;"&amp;$I$2,#REF!,"&lt;&gt;현금",#REF!,"&lt;&gt;합계")=0,"O","X"))</f>
        <v/>
      </c>
      <c r="S103" s="20" t="str">
        <f>IF(A103="","",IF(AND(ABS(I103-SUMIFS(#REF!,#REF!,A103,#REF!,"Y"))&lt;0.001,ABS(H103-SUMIFS(#REF!,#REF!,A103,#REF!,"&lt;&gt;합계"))&lt;0.001),"O","X"))</f>
        <v/>
      </c>
      <c r="T103" s="20" t="str">
        <f>IF(A103="","",IF(COUNTIFS(#REF!,A103,#REF!,"X")=0,"O","X"))</f>
        <v/>
      </c>
      <c r="U103" s="19"/>
    </row>
    <row r="104" spans="14:21" x14ac:dyDescent="0.3">
      <c r="N104" s="20" t="str">
        <f t="shared" si="2"/>
        <v/>
      </c>
      <c r="O104" s="20" t="str">
        <f t="shared" si="3"/>
        <v/>
      </c>
      <c r="P104" s="20" t="str">
        <f>IF(A104="","",IFERROR(IF(L104&lt;VLOOKUP(A104,#REF!,10,0),"O","X"),""))</f>
        <v/>
      </c>
      <c r="Q104" s="20" t="str">
        <f>IF(A104="","",COUNTIFS(#REF!,A104)-COUNTIFS(#REF!,A104,#REF!,"현금")-COUNTIFS(#REF!,A104,#REF!,"예수금")-COUNTIFS(#REF!,A104,#REF!,"예탁금")-COUNTIFS(#REF!,A104,#REF!,"합계"))</f>
        <v/>
      </c>
      <c r="R104" s="20" t="str">
        <f>IF(A104="","",IF(COUNTIFS(#REF!,A104,#REF!,"&gt;"&amp;$F$2,#REF!,"&lt;&gt;"&amp;$H$2,#REF!,"&lt;&gt;"&amp;$I$2,#REF!,"&lt;&gt;현금",#REF!,"&lt;&gt;합계")=0,"O","X"))</f>
        <v/>
      </c>
      <c r="S104" s="20" t="str">
        <f>IF(A104="","",IF(AND(ABS(I104-SUMIFS(#REF!,#REF!,A104,#REF!,"Y"))&lt;0.001,ABS(H104-SUMIFS(#REF!,#REF!,A104,#REF!,"&lt;&gt;합계"))&lt;0.001),"O","X"))</f>
        <v/>
      </c>
      <c r="T104" s="20" t="str">
        <f>IF(A104="","",IF(COUNTIFS(#REF!,A104,#REF!,"X")=0,"O","X"))</f>
        <v/>
      </c>
      <c r="U104" s="19"/>
    </row>
    <row r="105" spans="14:21" x14ac:dyDescent="0.3">
      <c r="N105" s="20" t="str">
        <f t="shared" si="2"/>
        <v/>
      </c>
      <c r="O105" s="20" t="str">
        <f t="shared" si="3"/>
        <v/>
      </c>
      <c r="P105" s="20" t="str">
        <f>IF(A105="","",IFERROR(IF(L105&lt;VLOOKUP(A105,#REF!,10,0),"O","X"),""))</f>
        <v/>
      </c>
      <c r="Q105" s="20" t="str">
        <f>IF(A105="","",COUNTIFS(#REF!,A105)-COUNTIFS(#REF!,A105,#REF!,"현금")-COUNTIFS(#REF!,A105,#REF!,"예수금")-COUNTIFS(#REF!,A105,#REF!,"예탁금")-COUNTIFS(#REF!,A105,#REF!,"합계"))</f>
        <v/>
      </c>
      <c r="R105" s="20" t="str">
        <f>IF(A105="","",IF(COUNTIFS(#REF!,A105,#REF!,"&gt;"&amp;$F$2,#REF!,"&lt;&gt;"&amp;$H$2,#REF!,"&lt;&gt;"&amp;$I$2,#REF!,"&lt;&gt;현금",#REF!,"&lt;&gt;합계")=0,"O","X"))</f>
        <v/>
      </c>
      <c r="S105" s="20" t="str">
        <f>IF(A105="","",IF(AND(ABS(I105-SUMIFS(#REF!,#REF!,A105,#REF!,"Y"))&lt;0.001,ABS(H105-SUMIFS(#REF!,#REF!,A105,#REF!,"&lt;&gt;합계"))&lt;0.001),"O","X"))</f>
        <v/>
      </c>
      <c r="T105" s="20" t="str">
        <f>IF(A105="","",IF(COUNTIFS(#REF!,A105,#REF!,"X")=0,"O","X"))</f>
        <v/>
      </c>
      <c r="U105" s="19"/>
    </row>
    <row r="106" spans="14:21" x14ac:dyDescent="0.3">
      <c r="N106" s="20" t="str">
        <f t="shared" si="2"/>
        <v/>
      </c>
      <c r="O106" s="20" t="str">
        <f t="shared" si="3"/>
        <v/>
      </c>
      <c r="P106" s="20" t="str">
        <f>IF(A106="","",IFERROR(IF(L106&lt;VLOOKUP(A106,#REF!,10,0),"O","X"),""))</f>
        <v/>
      </c>
      <c r="Q106" s="20" t="str">
        <f>IF(A106="","",COUNTIFS(#REF!,A106)-COUNTIFS(#REF!,A106,#REF!,"현금")-COUNTIFS(#REF!,A106,#REF!,"예수금")-COUNTIFS(#REF!,A106,#REF!,"예탁금")-COUNTIFS(#REF!,A106,#REF!,"합계"))</f>
        <v/>
      </c>
      <c r="R106" s="20" t="str">
        <f>IF(A106="","",IF(COUNTIFS(#REF!,A106,#REF!,"&gt;"&amp;$F$2,#REF!,"&lt;&gt;"&amp;$H$2,#REF!,"&lt;&gt;"&amp;$I$2,#REF!,"&lt;&gt;현금",#REF!,"&lt;&gt;합계")=0,"O","X"))</f>
        <v/>
      </c>
      <c r="S106" s="20" t="str">
        <f>IF(A106="","",IF(AND(ABS(I106-SUMIFS(#REF!,#REF!,A106,#REF!,"Y"))&lt;0.001,ABS(H106-SUMIFS(#REF!,#REF!,A106,#REF!,"&lt;&gt;합계"))&lt;0.001),"O","X"))</f>
        <v/>
      </c>
      <c r="T106" s="20" t="str">
        <f>IF(A106="","",IF(COUNTIFS(#REF!,A106,#REF!,"X")=0,"O","X"))</f>
        <v/>
      </c>
      <c r="U106" s="19"/>
    </row>
    <row r="107" spans="14:21" x14ac:dyDescent="0.3">
      <c r="N107" s="20" t="str">
        <f t="shared" si="2"/>
        <v/>
      </c>
      <c r="O107" s="20" t="str">
        <f t="shared" si="3"/>
        <v/>
      </c>
      <c r="P107" s="20" t="str">
        <f>IF(A107="","",IFERROR(IF(L107&lt;VLOOKUP(A107,#REF!,10,0),"O","X"),""))</f>
        <v/>
      </c>
      <c r="Q107" s="20" t="str">
        <f>IF(A107="","",COUNTIFS(#REF!,A107)-COUNTIFS(#REF!,A107,#REF!,"현금")-COUNTIFS(#REF!,A107,#REF!,"예수금")-COUNTIFS(#REF!,A107,#REF!,"예탁금")-COUNTIFS(#REF!,A107,#REF!,"합계"))</f>
        <v/>
      </c>
      <c r="R107" s="20" t="str">
        <f>IF(A107="","",IF(COUNTIFS(#REF!,A107,#REF!,"&gt;"&amp;$F$2,#REF!,"&lt;&gt;"&amp;$H$2,#REF!,"&lt;&gt;"&amp;$I$2,#REF!,"&lt;&gt;현금",#REF!,"&lt;&gt;합계")=0,"O","X"))</f>
        <v/>
      </c>
      <c r="S107" s="20" t="str">
        <f>IF(A107="","",IF(AND(ABS(I107-SUMIFS(#REF!,#REF!,A107,#REF!,"Y"))&lt;0.001,ABS(H107-SUMIFS(#REF!,#REF!,A107,#REF!,"&lt;&gt;합계"))&lt;0.001),"O","X"))</f>
        <v/>
      </c>
      <c r="T107" s="20" t="str">
        <f>IF(A107="","",IF(COUNTIFS(#REF!,A107,#REF!,"X")=0,"O","X"))</f>
        <v/>
      </c>
      <c r="U107" s="19"/>
    </row>
    <row r="108" spans="14:21" x14ac:dyDescent="0.3">
      <c r="N108" s="20" t="str">
        <f t="shared" si="2"/>
        <v/>
      </c>
      <c r="O108" s="20" t="str">
        <f t="shared" si="3"/>
        <v/>
      </c>
      <c r="P108" s="20" t="str">
        <f>IF(A108="","",IFERROR(IF(L108&lt;VLOOKUP(A108,#REF!,10,0),"O","X"),""))</f>
        <v/>
      </c>
      <c r="Q108" s="20" t="str">
        <f>IF(A108="","",COUNTIFS(#REF!,A108)-COUNTIFS(#REF!,A108,#REF!,"현금")-COUNTIFS(#REF!,A108,#REF!,"예수금")-COUNTIFS(#REF!,A108,#REF!,"예탁금")-COUNTIFS(#REF!,A108,#REF!,"합계"))</f>
        <v/>
      </c>
      <c r="R108" s="20" t="str">
        <f>IF(A108="","",IF(COUNTIFS(#REF!,A108,#REF!,"&gt;"&amp;$F$2,#REF!,"&lt;&gt;"&amp;$H$2,#REF!,"&lt;&gt;"&amp;$I$2,#REF!,"&lt;&gt;현금",#REF!,"&lt;&gt;합계")=0,"O","X"))</f>
        <v/>
      </c>
      <c r="S108" s="20" t="str">
        <f>IF(A108="","",IF(AND(ABS(I108-SUMIFS(#REF!,#REF!,A108,#REF!,"Y"))&lt;0.001,ABS(H108-SUMIFS(#REF!,#REF!,A108,#REF!,"&lt;&gt;합계"))&lt;0.001),"O","X"))</f>
        <v/>
      </c>
      <c r="T108" s="20" t="str">
        <f>IF(A108="","",IF(COUNTIFS(#REF!,A108,#REF!,"X")=0,"O","X"))</f>
        <v/>
      </c>
      <c r="U108" s="19"/>
    </row>
    <row r="109" spans="14:21" x14ac:dyDescent="0.3">
      <c r="N109" s="20" t="str">
        <f t="shared" si="2"/>
        <v/>
      </c>
      <c r="O109" s="20" t="str">
        <f t="shared" si="3"/>
        <v/>
      </c>
      <c r="P109" s="20" t="str">
        <f>IF(A109="","",IFERROR(IF(L109&lt;VLOOKUP(A109,#REF!,10,0),"O","X"),""))</f>
        <v/>
      </c>
      <c r="Q109" s="20" t="str">
        <f>IF(A109="","",COUNTIFS(#REF!,A109)-COUNTIFS(#REF!,A109,#REF!,"현금")-COUNTIFS(#REF!,A109,#REF!,"예수금")-COUNTIFS(#REF!,A109,#REF!,"예탁금")-COUNTIFS(#REF!,A109,#REF!,"합계"))</f>
        <v/>
      </c>
      <c r="R109" s="20" t="str">
        <f>IF(A109="","",IF(COUNTIFS(#REF!,A109,#REF!,"&gt;"&amp;$F$2,#REF!,"&lt;&gt;"&amp;$H$2,#REF!,"&lt;&gt;"&amp;$I$2,#REF!,"&lt;&gt;현금",#REF!,"&lt;&gt;합계")=0,"O","X"))</f>
        <v/>
      </c>
      <c r="S109" s="20" t="str">
        <f>IF(A109="","",IF(AND(ABS(I109-SUMIFS(#REF!,#REF!,A109,#REF!,"Y"))&lt;0.001,ABS(H109-SUMIFS(#REF!,#REF!,A109,#REF!,"&lt;&gt;합계"))&lt;0.001),"O","X"))</f>
        <v/>
      </c>
      <c r="T109" s="20" t="str">
        <f>IF(A109="","",IF(COUNTIFS(#REF!,A109,#REF!,"X")=0,"O","X"))</f>
        <v/>
      </c>
      <c r="U109" s="19"/>
    </row>
    <row r="110" spans="14:21" x14ac:dyDescent="0.3">
      <c r="N110" s="20" t="str">
        <f t="shared" si="2"/>
        <v/>
      </c>
      <c r="O110" s="20" t="str">
        <f t="shared" si="3"/>
        <v/>
      </c>
      <c r="P110" s="20" t="str">
        <f>IF(A110="","",IFERROR(IF(L110&lt;VLOOKUP(A110,#REF!,10,0),"O","X"),""))</f>
        <v/>
      </c>
      <c r="Q110" s="20" t="str">
        <f>IF(A110="","",COUNTIFS(#REF!,A110)-COUNTIFS(#REF!,A110,#REF!,"현금")-COUNTIFS(#REF!,A110,#REF!,"예수금")-COUNTIFS(#REF!,A110,#REF!,"예탁금")-COUNTIFS(#REF!,A110,#REF!,"합계"))</f>
        <v/>
      </c>
      <c r="R110" s="20" t="str">
        <f>IF(A110="","",IF(COUNTIFS(#REF!,A110,#REF!,"&gt;"&amp;$F$2,#REF!,"&lt;&gt;"&amp;$H$2,#REF!,"&lt;&gt;"&amp;$I$2,#REF!,"&lt;&gt;현금",#REF!,"&lt;&gt;합계")=0,"O","X"))</f>
        <v/>
      </c>
      <c r="S110" s="20" t="str">
        <f>IF(A110="","",IF(AND(ABS(I110-SUMIFS(#REF!,#REF!,A110,#REF!,"Y"))&lt;0.001,ABS(H110-SUMIFS(#REF!,#REF!,A110,#REF!,"&lt;&gt;합계"))&lt;0.001),"O","X"))</f>
        <v/>
      </c>
      <c r="T110" s="20" t="str">
        <f>IF(A110="","",IF(COUNTIFS(#REF!,A110,#REF!,"X")=0,"O","X"))</f>
        <v/>
      </c>
      <c r="U110" s="19"/>
    </row>
    <row r="111" spans="14:21" x14ac:dyDescent="0.3">
      <c r="N111" s="20" t="str">
        <f t="shared" si="2"/>
        <v/>
      </c>
      <c r="O111" s="20" t="str">
        <f t="shared" si="3"/>
        <v/>
      </c>
      <c r="P111" s="20" t="str">
        <f>IF(A111="","",IFERROR(IF(L111&lt;VLOOKUP(A111,#REF!,10,0),"O","X"),""))</f>
        <v/>
      </c>
      <c r="Q111" s="20" t="str">
        <f>IF(A111="","",COUNTIFS(#REF!,A111)-COUNTIFS(#REF!,A111,#REF!,"현금")-COUNTIFS(#REF!,A111,#REF!,"예수금")-COUNTIFS(#REF!,A111,#REF!,"예탁금")-COUNTIFS(#REF!,A111,#REF!,"합계"))</f>
        <v/>
      </c>
      <c r="R111" s="20" t="str">
        <f>IF(A111="","",IF(COUNTIFS(#REF!,A111,#REF!,"&gt;"&amp;$F$2,#REF!,"&lt;&gt;"&amp;$H$2,#REF!,"&lt;&gt;"&amp;$I$2,#REF!,"&lt;&gt;현금",#REF!,"&lt;&gt;합계")=0,"O","X"))</f>
        <v/>
      </c>
      <c r="S111" s="20" t="str">
        <f>IF(A111="","",IF(AND(ABS(I111-SUMIFS(#REF!,#REF!,A111,#REF!,"Y"))&lt;0.001,ABS(H111-SUMIFS(#REF!,#REF!,A111,#REF!,"&lt;&gt;합계"))&lt;0.001),"O","X"))</f>
        <v/>
      </c>
      <c r="T111" s="20" t="str">
        <f>IF(A111="","",IF(COUNTIFS(#REF!,A111,#REF!,"X")=0,"O","X"))</f>
        <v/>
      </c>
      <c r="U111" s="19"/>
    </row>
    <row r="112" spans="14:21" x14ac:dyDescent="0.3">
      <c r="N112" s="20" t="str">
        <f t="shared" si="2"/>
        <v/>
      </c>
      <c r="O112" s="20" t="str">
        <f t="shared" si="3"/>
        <v/>
      </c>
      <c r="P112" s="20" t="str">
        <f>IF(A112="","",IFERROR(IF(L112&lt;VLOOKUP(A112,#REF!,10,0),"O","X"),""))</f>
        <v/>
      </c>
      <c r="Q112" s="20" t="str">
        <f>IF(A112="","",COUNTIFS(#REF!,A112)-COUNTIFS(#REF!,A112,#REF!,"현금")-COUNTIFS(#REF!,A112,#REF!,"예수금")-COUNTIFS(#REF!,A112,#REF!,"예탁금")-COUNTIFS(#REF!,A112,#REF!,"합계"))</f>
        <v/>
      </c>
      <c r="R112" s="20" t="str">
        <f>IF(A112="","",IF(COUNTIFS(#REF!,A112,#REF!,"&gt;"&amp;$F$2,#REF!,"&lt;&gt;"&amp;$H$2,#REF!,"&lt;&gt;"&amp;$I$2,#REF!,"&lt;&gt;현금",#REF!,"&lt;&gt;합계")=0,"O","X"))</f>
        <v/>
      </c>
      <c r="S112" s="20" t="str">
        <f>IF(A112="","",IF(AND(ABS(I112-SUMIFS(#REF!,#REF!,A112,#REF!,"Y"))&lt;0.001,ABS(H112-SUMIFS(#REF!,#REF!,A112,#REF!,"&lt;&gt;합계"))&lt;0.001),"O","X"))</f>
        <v/>
      </c>
      <c r="T112" s="20" t="str">
        <f>IF(A112="","",IF(COUNTIFS(#REF!,A112,#REF!,"X")=0,"O","X"))</f>
        <v/>
      </c>
      <c r="U112" s="19"/>
    </row>
    <row r="113" spans="14:21" x14ac:dyDescent="0.3">
      <c r="N113" s="20" t="str">
        <f t="shared" si="2"/>
        <v/>
      </c>
      <c r="O113" s="20" t="str">
        <f t="shared" si="3"/>
        <v/>
      </c>
      <c r="P113" s="20" t="str">
        <f>IF(A113="","",IFERROR(IF(L113&lt;VLOOKUP(A113,#REF!,10,0),"O","X"),""))</f>
        <v/>
      </c>
      <c r="Q113" s="20" t="str">
        <f>IF(A113="","",COUNTIFS(#REF!,A113)-COUNTIFS(#REF!,A113,#REF!,"현금")-COUNTIFS(#REF!,A113,#REF!,"예수금")-COUNTIFS(#REF!,A113,#REF!,"예탁금")-COUNTIFS(#REF!,A113,#REF!,"합계"))</f>
        <v/>
      </c>
      <c r="R113" s="20" t="str">
        <f>IF(A113="","",IF(COUNTIFS(#REF!,A113,#REF!,"&gt;"&amp;$F$2,#REF!,"&lt;&gt;"&amp;$H$2,#REF!,"&lt;&gt;"&amp;$I$2,#REF!,"&lt;&gt;현금",#REF!,"&lt;&gt;합계")=0,"O","X"))</f>
        <v/>
      </c>
      <c r="S113" s="20" t="str">
        <f>IF(A113="","",IF(AND(ABS(I113-SUMIFS(#REF!,#REF!,A113,#REF!,"Y"))&lt;0.001,ABS(H113-SUMIFS(#REF!,#REF!,A113,#REF!,"&lt;&gt;합계"))&lt;0.001),"O","X"))</f>
        <v/>
      </c>
      <c r="T113" s="20" t="str">
        <f>IF(A113="","",IF(COUNTIFS(#REF!,A113,#REF!,"X")=0,"O","X"))</f>
        <v/>
      </c>
      <c r="U113" s="19"/>
    </row>
    <row r="114" spans="14:21" x14ac:dyDescent="0.3">
      <c r="N114" s="20" t="str">
        <f t="shared" si="2"/>
        <v/>
      </c>
      <c r="O114" s="20" t="str">
        <f t="shared" si="3"/>
        <v/>
      </c>
      <c r="P114" s="20" t="str">
        <f>IF(A114="","",IFERROR(IF(L114&lt;VLOOKUP(A114,#REF!,10,0),"O","X"),""))</f>
        <v/>
      </c>
      <c r="Q114" s="20" t="str">
        <f>IF(A114="","",COUNTIFS(#REF!,A114)-COUNTIFS(#REF!,A114,#REF!,"현금")-COUNTIFS(#REF!,A114,#REF!,"예수금")-COUNTIFS(#REF!,A114,#REF!,"예탁금")-COUNTIFS(#REF!,A114,#REF!,"합계"))</f>
        <v/>
      </c>
      <c r="R114" s="20" t="str">
        <f>IF(A114="","",IF(COUNTIFS(#REF!,A114,#REF!,"&gt;"&amp;$F$2,#REF!,"&lt;&gt;"&amp;$H$2,#REF!,"&lt;&gt;"&amp;$I$2,#REF!,"&lt;&gt;현금",#REF!,"&lt;&gt;합계")=0,"O","X"))</f>
        <v/>
      </c>
      <c r="S114" s="20" t="str">
        <f>IF(A114="","",IF(AND(ABS(I114-SUMIFS(#REF!,#REF!,A114,#REF!,"Y"))&lt;0.001,ABS(H114-SUMIFS(#REF!,#REF!,A114,#REF!,"&lt;&gt;합계"))&lt;0.001),"O","X"))</f>
        <v/>
      </c>
      <c r="T114" s="20" t="str">
        <f>IF(A114="","",IF(COUNTIFS(#REF!,A114,#REF!,"X")=0,"O","X"))</f>
        <v/>
      </c>
      <c r="U114" s="19"/>
    </row>
    <row r="115" spans="14:21" x14ac:dyDescent="0.3">
      <c r="N115" s="20" t="str">
        <f t="shared" si="2"/>
        <v/>
      </c>
      <c r="O115" s="20" t="str">
        <f t="shared" si="3"/>
        <v/>
      </c>
      <c r="P115" s="20" t="str">
        <f>IF(A115="","",IFERROR(IF(L115&lt;VLOOKUP(A115,#REF!,10,0),"O","X"),""))</f>
        <v/>
      </c>
      <c r="Q115" s="20" t="str">
        <f>IF(A115="","",COUNTIFS(#REF!,A115)-COUNTIFS(#REF!,A115,#REF!,"현금")-COUNTIFS(#REF!,A115,#REF!,"예수금")-COUNTIFS(#REF!,A115,#REF!,"예탁금")-COUNTIFS(#REF!,A115,#REF!,"합계"))</f>
        <v/>
      </c>
      <c r="R115" s="20" t="str">
        <f>IF(A115="","",IF(COUNTIFS(#REF!,A115,#REF!,"&gt;"&amp;$F$2,#REF!,"&lt;&gt;"&amp;$H$2,#REF!,"&lt;&gt;"&amp;$I$2,#REF!,"&lt;&gt;현금",#REF!,"&lt;&gt;합계")=0,"O","X"))</f>
        <v/>
      </c>
      <c r="S115" s="20" t="str">
        <f>IF(A115="","",IF(AND(ABS(I115-SUMIFS(#REF!,#REF!,A115,#REF!,"Y"))&lt;0.001,ABS(H115-SUMIFS(#REF!,#REF!,A115,#REF!,"&lt;&gt;합계"))&lt;0.001),"O","X"))</f>
        <v/>
      </c>
      <c r="T115" s="20" t="str">
        <f>IF(A115="","",IF(COUNTIFS(#REF!,A115,#REF!,"X")=0,"O","X"))</f>
        <v/>
      </c>
      <c r="U115" s="19"/>
    </row>
    <row r="116" spans="14:21" x14ac:dyDescent="0.3">
      <c r="N116" s="20" t="str">
        <f t="shared" si="2"/>
        <v/>
      </c>
      <c r="O116" s="20" t="str">
        <f t="shared" si="3"/>
        <v/>
      </c>
      <c r="P116" s="20" t="str">
        <f>IF(A116="","",IFERROR(IF(L116&lt;VLOOKUP(A116,#REF!,10,0),"O","X"),""))</f>
        <v/>
      </c>
      <c r="Q116" s="20" t="str">
        <f>IF(A116="","",COUNTIFS(#REF!,A116)-COUNTIFS(#REF!,A116,#REF!,"현금")-COUNTIFS(#REF!,A116,#REF!,"예수금")-COUNTIFS(#REF!,A116,#REF!,"예탁금")-COUNTIFS(#REF!,A116,#REF!,"합계"))</f>
        <v/>
      </c>
      <c r="R116" s="20" t="str">
        <f>IF(A116="","",IF(COUNTIFS(#REF!,A116,#REF!,"&gt;"&amp;$F$2,#REF!,"&lt;&gt;"&amp;$H$2,#REF!,"&lt;&gt;"&amp;$I$2,#REF!,"&lt;&gt;현금",#REF!,"&lt;&gt;합계")=0,"O","X"))</f>
        <v/>
      </c>
      <c r="S116" s="20" t="str">
        <f>IF(A116="","",IF(AND(ABS(I116-SUMIFS(#REF!,#REF!,A116,#REF!,"Y"))&lt;0.001,ABS(H116-SUMIFS(#REF!,#REF!,A116,#REF!,"&lt;&gt;합계"))&lt;0.001),"O","X"))</f>
        <v/>
      </c>
      <c r="T116" s="20" t="str">
        <f>IF(A116="","",IF(COUNTIFS(#REF!,A116,#REF!,"X")=0,"O","X"))</f>
        <v/>
      </c>
      <c r="U116" s="19"/>
    </row>
    <row r="117" spans="14:21" x14ac:dyDescent="0.3">
      <c r="N117" s="20" t="str">
        <f t="shared" si="2"/>
        <v/>
      </c>
      <c r="O117" s="20" t="str">
        <f t="shared" si="3"/>
        <v/>
      </c>
      <c r="P117" s="20" t="str">
        <f>IF(A117="","",IFERROR(IF(L117&lt;VLOOKUP(A117,#REF!,10,0),"O","X"),""))</f>
        <v/>
      </c>
      <c r="Q117" s="20" t="str">
        <f>IF(A117="","",COUNTIFS(#REF!,A117)-COUNTIFS(#REF!,A117,#REF!,"현금")-COUNTIFS(#REF!,A117,#REF!,"예수금")-COUNTIFS(#REF!,A117,#REF!,"예탁금")-COUNTIFS(#REF!,A117,#REF!,"합계"))</f>
        <v/>
      </c>
      <c r="R117" s="20" t="str">
        <f>IF(A117="","",IF(COUNTIFS(#REF!,A117,#REF!,"&gt;"&amp;$F$2,#REF!,"&lt;&gt;"&amp;$H$2,#REF!,"&lt;&gt;"&amp;$I$2,#REF!,"&lt;&gt;현금",#REF!,"&lt;&gt;합계")=0,"O","X"))</f>
        <v/>
      </c>
      <c r="S117" s="20" t="str">
        <f>IF(A117="","",IF(AND(ABS(I117-SUMIFS(#REF!,#REF!,A117,#REF!,"Y"))&lt;0.001,ABS(H117-SUMIFS(#REF!,#REF!,A117,#REF!,"&lt;&gt;합계"))&lt;0.001),"O","X"))</f>
        <v/>
      </c>
      <c r="T117" s="20" t="str">
        <f>IF(A117="","",IF(COUNTIFS(#REF!,A117,#REF!,"X")=0,"O","X"))</f>
        <v/>
      </c>
      <c r="U117" s="19"/>
    </row>
    <row r="118" spans="14:21" x14ac:dyDescent="0.3">
      <c r="N118" s="20" t="str">
        <f t="shared" si="2"/>
        <v/>
      </c>
      <c r="O118" s="20" t="str">
        <f t="shared" si="3"/>
        <v/>
      </c>
      <c r="P118" s="20" t="str">
        <f>IF(A118="","",IFERROR(IF(L118&lt;VLOOKUP(A118,#REF!,10,0),"O","X"),""))</f>
        <v/>
      </c>
      <c r="Q118" s="20" t="str">
        <f>IF(A118="","",COUNTIFS(#REF!,A118)-COUNTIFS(#REF!,A118,#REF!,"현금")-COUNTIFS(#REF!,A118,#REF!,"예수금")-COUNTIFS(#REF!,A118,#REF!,"예탁금")-COUNTIFS(#REF!,A118,#REF!,"합계"))</f>
        <v/>
      </c>
      <c r="R118" s="20" t="str">
        <f>IF(A118="","",IF(COUNTIFS(#REF!,A118,#REF!,"&gt;"&amp;$F$2,#REF!,"&lt;&gt;"&amp;$H$2,#REF!,"&lt;&gt;"&amp;$I$2,#REF!,"&lt;&gt;현금",#REF!,"&lt;&gt;합계")=0,"O","X"))</f>
        <v/>
      </c>
      <c r="S118" s="20" t="str">
        <f>IF(A118="","",IF(AND(ABS(I118-SUMIFS(#REF!,#REF!,A118,#REF!,"Y"))&lt;0.001,ABS(H118-SUMIFS(#REF!,#REF!,A118,#REF!,"&lt;&gt;합계"))&lt;0.001),"O","X"))</f>
        <v/>
      </c>
      <c r="T118" s="20" t="str">
        <f>IF(A118="","",IF(COUNTIFS(#REF!,A118,#REF!,"X")=0,"O","X"))</f>
        <v/>
      </c>
      <c r="U118" s="19"/>
    </row>
    <row r="119" spans="14:21" x14ac:dyDescent="0.3">
      <c r="N119" s="20" t="str">
        <f t="shared" si="2"/>
        <v/>
      </c>
      <c r="O119" s="20" t="str">
        <f t="shared" si="3"/>
        <v/>
      </c>
      <c r="P119" s="20" t="str">
        <f>IF(A119="","",IFERROR(IF(L119&lt;VLOOKUP(A119,#REF!,10,0),"O","X"),""))</f>
        <v/>
      </c>
      <c r="Q119" s="20" t="str">
        <f>IF(A119="","",COUNTIFS(#REF!,A119)-COUNTIFS(#REF!,A119,#REF!,"현금")-COUNTIFS(#REF!,A119,#REF!,"예수금")-COUNTIFS(#REF!,A119,#REF!,"예탁금")-COUNTIFS(#REF!,A119,#REF!,"합계"))</f>
        <v/>
      </c>
      <c r="R119" s="20" t="str">
        <f>IF(A119="","",IF(COUNTIFS(#REF!,A119,#REF!,"&gt;"&amp;$F$2,#REF!,"&lt;&gt;"&amp;$H$2,#REF!,"&lt;&gt;"&amp;$I$2,#REF!,"&lt;&gt;현금",#REF!,"&lt;&gt;합계")=0,"O","X"))</f>
        <v/>
      </c>
      <c r="S119" s="20" t="str">
        <f>IF(A119="","",IF(AND(ABS(I119-SUMIFS(#REF!,#REF!,A119,#REF!,"Y"))&lt;0.001,ABS(H119-SUMIFS(#REF!,#REF!,A119,#REF!,"&lt;&gt;합계"))&lt;0.001),"O","X"))</f>
        <v/>
      </c>
      <c r="T119" s="20" t="str">
        <f>IF(A119="","",IF(COUNTIFS(#REF!,A119,#REF!,"X")=0,"O","X"))</f>
        <v/>
      </c>
      <c r="U119" s="19"/>
    </row>
    <row r="120" spans="14:21" x14ac:dyDescent="0.3">
      <c r="N120" s="20" t="str">
        <f t="shared" si="2"/>
        <v/>
      </c>
      <c r="O120" s="20" t="str">
        <f t="shared" si="3"/>
        <v/>
      </c>
      <c r="P120" s="20" t="str">
        <f>IF(A120="","",IFERROR(IF(L120&lt;VLOOKUP(A120,#REF!,10,0),"O","X"),""))</f>
        <v/>
      </c>
      <c r="Q120" s="20" t="str">
        <f>IF(A120="","",COUNTIFS(#REF!,A120)-COUNTIFS(#REF!,A120,#REF!,"현금")-COUNTIFS(#REF!,A120,#REF!,"예수금")-COUNTIFS(#REF!,A120,#REF!,"예탁금")-COUNTIFS(#REF!,A120,#REF!,"합계"))</f>
        <v/>
      </c>
      <c r="R120" s="20" t="str">
        <f>IF(A120="","",IF(COUNTIFS(#REF!,A120,#REF!,"&gt;"&amp;$F$2,#REF!,"&lt;&gt;"&amp;$H$2,#REF!,"&lt;&gt;"&amp;$I$2,#REF!,"&lt;&gt;현금",#REF!,"&lt;&gt;합계")=0,"O","X"))</f>
        <v/>
      </c>
      <c r="S120" s="20" t="str">
        <f>IF(A120="","",IF(AND(ABS(I120-SUMIFS(#REF!,#REF!,A120,#REF!,"Y"))&lt;0.001,ABS(H120-SUMIFS(#REF!,#REF!,A120,#REF!,"&lt;&gt;합계"))&lt;0.001),"O","X"))</f>
        <v/>
      </c>
      <c r="T120" s="20" t="str">
        <f>IF(A120="","",IF(COUNTIFS(#REF!,A120,#REF!,"X")=0,"O","X"))</f>
        <v/>
      </c>
      <c r="U120" s="19"/>
    </row>
    <row r="121" spans="14:21" x14ac:dyDescent="0.3">
      <c r="N121" s="20" t="str">
        <f t="shared" si="2"/>
        <v/>
      </c>
      <c r="O121" s="20" t="str">
        <f t="shared" si="3"/>
        <v/>
      </c>
      <c r="P121" s="20" t="str">
        <f>IF(A121="","",IFERROR(IF(L121&lt;VLOOKUP(A121,#REF!,10,0),"O","X"),""))</f>
        <v/>
      </c>
      <c r="Q121" s="20" t="str">
        <f>IF(A121="","",COUNTIFS(#REF!,A121)-COUNTIFS(#REF!,A121,#REF!,"현금")-COUNTIFS(#REF!,A121,#REF!,"예수금")-COUNTIFS(#REF!,A121,#REF!,"예탁금")-COUNTIFS(#REF!,A121,#REF!,"합계"))</f>
        <v/>
      </c>
      <c r="R121" s="20" t="str">
        <f>IF(A121="","",IF(COUNTIFS(#REF!,A121,#REF!,"&gt;"&amp;$F$2,#REF!,"&lt;&gt;"&amp;$H$2,#REF!,"&lt;&gt;"&amp;$I$2,#REF!,"&lt;&gt;현금",#REF!,"&lt;&gt;합계")=0,"O","X"))</f>
        <v/>
      </c>
      <c r="S121" s="20" t="str">
        <f>IF(A121="","",IF(AND(ABS(I121-SUMIFS(#REF!,#REF!,A121,#REF!,"Y"))&lt;0.001,ABS(H121-SUMIFS(#REF!,#REF!,A121,#REF!,"&lt;&gt;합계"))&lt;0.001),"O","X"))</f>
        <v/>
      </c>
      <c r="T121" s="20" t="str">
        <f>IF(A121="","",IF(COUNTIFS(#REF!,A121,#REF!,"X")=0,"O","X"))</f>
        <v/>
      </c>
      <c r="U121" s="19"/>
    </row>
    <row r="122" spans="14:21" x14ac:dyDescent="0.3">
      <c r="N122" s="20" t="str">
        <f t="shared" si="2"/>
        <v/>
      </c>
      <c r="O122" s="20" t="str">
        <f t="shared" si="3"/>
        <v/>
      </c>
      <c r="P122" s="20" t="str">
        <f>IF(A122="","",IFERROR(IF(L122&lt;VLOOKUP(A122,#REF!,10,0),"O","X"),""))</f>
        <v/>
      </c>
      <c r="Q122" s="20" t="str">
        <f>IF(A122="","",COUNTIFS(#REF!,A122)-COUNTIFS(#REF!,A122,#REF!,"현금")-COUNTIFS(#REF!,A122,#REF!,"예수금")-COUNTIFS(#REF!,A122,#REF!,"예탁금")-COUNTIFS(#REF!,A122,#REF!,"합계"))</f>
        <v/>
      </c>
      <c r="R122" s="20" t="str">
        <f>IF(A122="","",IF(COUNTIFS(#REF!,A122,#REF!,"&gt;"&amp;$F$2,#REF!,"&lt;&gt;"&amp;$H$2,#REF!,"&lt;&gt;"&amp;$I$2,#REF!,"&lt;&gt;현금",#REF!,"&lt;&gt;합계")=0,"O","X"))</f>
        <v/>
      </c>
      <c r="S122" s="20" t="str">
        <f>IF(A122="","",IF(AND(ABS(I122-SUMIFS(#REF!,#REF!,A122,#REF!,"Y"))&lt;0.001,ABS(H122-SUMIFS(#REF!,#REF!,A122,#REF!,"&lt;&gt;합계"))&lt;0.001),"O","X"))</f>
        <v/>
      </c>
      <c r="T122" s="20" t="str">
        <f>IF(A122="","",IF(COUNTIFS(#REF!,A122,#REF!,"X")=0,"O","X"))</f>
        <v/>
      </c>
      <c r="U122" s="19"/>
    </row>
    <row r="123" spans="14:21" x14ac:dyDescent="0.3">
      <c r="N123" s="20" t="str">
        <f t="shared" si="2"/>
        <v/>
      </c>
      <c r="O123" s="20" t="str">
        <f t="shared" si="3"/>
        <v/>
      </c>
      <c r="P123" s="20" t="str">
        <f>IF(A123="","",IFERROR(IF(L123&lt;VLOOKUP(A123,#REF!,10,0),"O","X"),""))</f>
        <v/>
      </c>
      <c r="Q123" s="20" t="str">
        <f>IF(A123="","",COUNTIFS(#REF!,A123)-COUNTIFS(#REF!,A123,#REF!,"현금")-COUNTIFS(#REF!,A123,#REF!,"예수금")-COUNTIFS(#REF!,A123,#REF!,"예탁금")-COUNTIFS(#REF!,A123,#REF!,"합계"))</f>
        <v/>
      </c>
      <c r="R123" s="20" t="str">
        <f>IF(A123="","",IF(COUNTIFS(#REF!,A123,#REF!,"&gt;"&amp;$F$2,#REF!,"&lt;&gt;"&amp;$H$2,#REF!,"&lt;&gt;"&amp;$I$2,#REF!,"&lt;&gt;현금",#REF!,"&lt;&gt;합계")=0,"O","X"))</f>
        <v/>
      </c>
      <c r="S123" s="20" t="str">
        <f>IF(A123="","",IF(AND(ABS(I123-SUMIFS(#REF!,#REF!,A123,#REF!,"Y"))&lt;0.001,ABS(H123-SUMIFS(#REF!,#REF!,A123,#REF!,"&lt;&gt;합계"))&lt;0.001),"O","X"))</f>
        <v/>
      </c>
      <c r="T123" s="20" t="str">
        <f>IF(A123="","",IF(COUNTIFS(#REF!,A123,#REF!,"X")=0,"O","X"))</f>
        <v/>
      </c>
      <c r="U123" s="19"/>
    </row>
    <row r="124" spans="14:21" x14ac:dyDescent="0.3">
      <c r="N124" s="20" t="str">
        <f t="shared" si="2"/>
        <v/>
      </c>
      <c r="O124" s="20" t="str">
        <f t="shared" si="3"/>
        <v/>
      </c>
      <c r="P124" s="20" t="str">
        <f>IF(A124="","",IFERROR(IF(L124&lt;VLOOKUP(A124,#REF!,10,0),"O","X"),""))</f>
        <v/>
      </c>
      <c r="Q124" s="20" t="str">
        <f>IF(A124="","",COUNTIFS(#REF!,A124)-COUNTIFS(#REF!,A124,#REF!,"현금")-COUNTIFS(#REF!,A124,#REF!,"예수금")-COUNTIFS(#REF!,A124,#REF!,"예탁금")-COUNTIFS(#REF!,A124,#REF!,"합계"))</f>
        <v/>
      </c>
      <c r="R124" s="20" t="str">
        <f>IF(A124="","",IF(COUNTIFS(#REF!,A124,#REF!,"&gt;"&amp;$F$2,#REF!,"&lt;&gt;"&amp;$H$2,#REF!,"&lt;&gt;"&amp;$I$2,#REF!,"&lt;&gt;현금",#REF!,"&lt;&gt;합계")=0,"O","X"))</f>
        <v/>
      </c>
      <c r="S124" s="20" t="str">
        <f>IF(A124="","",IF(AND(ABS(I124-SUMIFS(#REF!,#REF!,A124,#REF!,"Y"))&lt;0.001,ABS(H124-SUMIFS(#REF!,#REF!,A124,#REF!,"&lt;&gt;합계"))&lt;0.001),"O","X"))</f>
        <v/>
      </c>
      <c r="T124" s="20" t="str">
        <f>IF(A124="","",IF(COUNTIFS(#REF!,A124,#REF!,"X")=0,"O","X"))</f>
        <v/>
      </c>
      <c r="U124" s="19"/>
    </row>
    <row r="125" spans="14:21" x14ac:dyDescent="0.3">
      <c r="N125" s="20" t="str">
        <f t="shared" si="2"/>
        <v/>
      </c>
      <c r="O125" s="20" t="str">
        <f t="shared" si="3"/>
        <v/>
      </c>
      <c r="P125" s="20" t="str">
        <f>IF(A125="","",IFERROR(IF(L125&lt;VLOOKUP(A125,#REF!,10,0),"O","X"),""))</f>
        <v/>
      </c>
      <c r="Q125" s="20" t="str">
        <f>IF(A125="","",COUNTIFS(#REF!,A125)-COUNTIFS(#REF!,A125,#REF!,"현금")-COUNTIFS(#REF!,A125,#REF!,"예수금")-COUNTIFS(#REF!,A125,#REF!,"예탁금")-COUNTIFS(#REF!,A125,#REF!,"합계"))</f>
        <v/>
      </c>
      <c r="R125" s="20" t="str">
        <f>IF(A125="","",IF(COUNTIFS(#REF!,A125,#REF!,"&gt;"&amp;$F$2,#REF!,"&lt;&gt;"&amp;$H$2,#REF!,"&lt;&gt;"&amp;$I$2,#REF!,"&lt;&gt;현금",#REF!,"&lt;&gt;합계")=0,"O","X"))</f>
        <v/>
      </c>
      <c r="S125" s="20" t="str">
        <f>IF(A125="","",IF(AND(ABS(I125-SUMIFS(#REF!,#REF!,A125,#REF!,"Y"))&lt;0.001,ABS(H125-SUMIFS(#REF!,#REF!,A125,#REF!,"&lt;&gt;합계"))&lt;0.001),"O","X"))</f>
        <v/>
      </c>
      <c r="T125" s="20" t="str">
        <f>IF(A125="","",IF(COUNTIFS(#REF!,A125,#REF!,"X")=0,"O","X"))</f>
        <v/>
      </c>
      <c r="U125" s="19"/>
    </row>
    <row r="126" spans="14:21" x14ac:dyDescent="0.3">
      <c r="N126" s="20" t="str">
        <f t="shared" si="2"/>
        <v/>
      </c>
      <c r="O126" s="20" t="str">
        <f t="shared" si="3"/>
        <v/>
      </c>
      <c r="P126" s="20" t="str">
        <f>IF(A126="","",IFERROR(IF(L126&lt;VLOOKUP(A126,#REF!,10,0),"O","X"),""))</f>
        <v/>
      </c>
      <c r="Q126" s="20" t="str">
        <f>IF(A126="","",COUNTIFS(#REF!,A126)-COUNTIFS(#REF!,A126,#REF!,"현금")-COUNTIFS(#REF!,A126,#REF!,"예수금")-COUNTIFS(#REF!,A126,#REF!,"예탁금")-COUNTIFS(#REF!,A126,#REF!,"합계"))</f>
        <v/>
      </c>
      <c r="R126" s="20" t="str">
        <f>IF(A126="","",IF(COUNTIFS(#REF!,A126,#REF!,"&gt;"&amp;$F$2,#REF!,"&lt;&gt;"&amp;$H$2,#REF!,"&lt;&gt;"&amp;$I$2,#REF!,"&lt;&gt;현금",#REF!,"&lt;&gt;합계")=0,"O","X"))</f>
        <v/>
      </c>
      <c r="S126" s="20" t="str">
        <f>IF(A126="","",IF(AND(ABS(I126-SUMIFS(#REF!,#REF!,A126,#REF!,"Y"))&lt;0.001,ABS(H126-SUMIFS(#REF!,#REF!,A126,#REF!,"&lt;&gt;합계"))&lt;0.001),"O","X"))</f>
        <v/>
      </c>
      <c r="T126" s="20" t="str">
        <f>IF(A126="","",IF(COUNTIFS(#REF!,A126,#REF!,"X")=0,"O","X"))</f>
        <v/>
      </c>
      <c r="U126" s="19"/>
    </row>
    <row r="127" spans="14:21" x14ac:dyDescent="0.3">
      <c r="N127" s="20" t="str">
        <f t="shared" si="2"/>
        <v/>
      </c>
      <c r="O127" s="20" t="str">
        <f t="shared" si="3"/>
        <v/>
      </c>
      <c r="P127" s="20" t="str">
        <f>IF(A127="","",IFERROR(IF(L127&lt;VLOOKUP(A127,#REF!,10,0),"O","X"),""))</f>
        <v/>
      </c>
      <c r="Q127" s="20" t="str">
        <f>IF(A127="","",COUNTIFS(#REF!,A127)-COUNTIFS(#REF!,A127,#REF!,"현금")-COUNTIFS(#REF!,A127,#REF!,"예수금")-COUNTIFS(#REF!,A127,#REF!,"예탁금")-COUNTIFS(#REF!,A127,#REF!,"합계"))</f>
        <v/>
      </c>
      <c r="R127" s="20" t="str">
        <f>IF(A127="","",IF(COUNTIFS(#REF!,A127,#REF!,"&gt;"&amp;$F$2,#REF!,"&lt;&gt;"&amp;$H$2,#REF!,"&lt;&gt;"&amp;$I$2,#REF!,"&lt;&gt;현금",#REF!,"&lt;&gt;합계")=0,"O","X"))</f>
        <v/>
      </c>
      <c r="S127" s="20" t="str">
        <f>IF(A127="","",IF(AND(ABS(I127-SUMIFS(#REF!,#REF!,A127,#REF!,"Y"))&lt;0.001,ABS(H127-SUMIFS(#REF!,#REF!,A127,#REF!,"&lt;&gt;합계"))&lt;0.001),"O","X"))</f>
        <v/>
      </c>
      <c r="T127" s="20" t="str">
        <f>IF(A127="","",IF(COUNTIFS(#REF!,A127,#REF!,"X")=0,"O","X"))</f>
        <v/>
      </c>
      <c r="U127" s="19"/>
    </row>
    <row r="128" spans="14:21" x14ac:dyDescent="0.3">
      <c r="N128" s="20" t="str">
        <f t="shared" si="2"/>
        <v/>
      </c>
      <c r="O128" s="20" t="str">
        <f t="shared" si="3"/>
        <v/>
      </c>
      <c r="P128" s="20" t="str">
        <f>IF(A128="","",IFERROR(IF(L128&lt;VLOOKUP(A128,#REF!,10,0),"O","X"),""))</f>
        <v/>
      </c>
      <c r="Q128" s="20" t="str">
        <f>IF(A128="","",COUNTIFS(#REF!,A128)-COUNTIFS(#REF!,A128,#REF!,"현금")-COUNTIFS(#REF!,A128,#REF!,"예수금")-COUNTIFS(#REF!,A128,#REF!,"예탁금")-COUNTIFS(#REF!,A128,#REF!,"합계"))</f>
        <v/>
      </c>
      <c r="R128" s="20" t="str">
        <f>IF(A128="","",IF(COUNTIFS(#REF!,A128,#REF!,"&gt;"&amp;$F$2,#REF!,"&lt;&gt;"&amp;$H$2,#REF!,"&lt;&gt;"&amp;$I$2,#REF!,"&lt;&gt;현금",#REF!,"&lt;&gt;합계")=0,"O","X"))</f>
        <v/>
      </c>
      <c r="S128" s="20" t="str">
        <f>IF(A128="","",IF(AND(ABS(I128-SUMIFS(#REF!,#REF!,A128,#REF!,"Y"))&lt;0.001,ABS(H128-SUMIFS(#REF!,#REF!,A128,#REF!,"&lt;&gt;합계"))&lt;0.001),"O","X"))</f>
        <v/>
      </c>
      <c r="T128" s="20" t="str">
        <f>IF(A128="","",IF(COUNTIFS(#REF!,A128,#REF!,"X")=0,"O","X"))</f>
        <v/>
      </c>
      <c r="U128" s="19"/>
    </row>
    <row r="129" spans="14:21" x14ac:dyDescent="0.3">
      <c r="N129" s="20" t="str">
        <f t="shared" si="2"/>
        <v/>
      </c>
      <c r="O129" s="20" t="str">
        <f t="shared" si="3"/>
        <v/>
      </c>
      <c r="P129" s="20" t="str">
        <f>IF(A129="","",IFERROR(IF(L129&lt;VLOOKUP(A129,#REF!,10,0),"O","X"),""))</f>
        <v/>
      </c>
      <c r="Q129" s="20" t="str">
        <f>IF(A129="","",COUNTIFS(#REF!,A129)-COUNTIFS(#REF!,A129,#REF!,"현금")-COUNTIFS(#REF!,A129,#REF!,"예수금")-COUNTIFS(#REF!,A129,#REF!,"예탁금")-COUNTIFS(#REF!,A129,#REF!,"합계"))</f>
        <v/>
      </c>
      <c r="R129" s="20" t="str">
        <f>IF(A129="","",IF(COUNTIFS(#REF!,A129,#REF!,"&gt;"&amp;$F$2,#REF!,"&lt;&gt;"&amp;$H$2,#REF!,"&lt;&gt;"&amp;$I$2,#REF!,"&lt;&gt;현금",#REF!,"&lt;&gt;합계")=0,"O","X"))</f>
        <v/>
      </c>
      <c r="S129" s="20" t="str">
        <f>IF(A129="","",IF(AND(ABS(I129-SUMIFS(#REF!,#REF!,A129,#REF!,"Y"))&lt;0.001,ABS(H129-SUMIFS(#REF!,#REF!,A129,#REF!,"&lt;&gt;합계"))&lt;0.001),"O","X"))</f>
        <v/>
      </c>
      <c r="T129" s="20" t="str">
        <f>IF(A129="","",IF(COUNTIFS(#REF!,A129,#REF!,"X")=0,"O","X"))</f>
        <v/>
      </c>
      <c r="U129" s="19"/>
    </row>
    <row r="130" spans="14:21" x14ac:dyDescent="0.3">
      <c r="N130" s="20" t="str">
        <f t="shared" si="2"/>
        <v/>
      </c>
      <c r="O130" s="20" t="str">
        <f t="shared" si="3"/>
        <v/>
      </c>
      <c r="P130" s="20" t="str">
        <f>IF(A130="","",IFERROR(IF(L130&lt;VLOOKUP(A130,#REF!,10,0),"O","X"),""))</f>
        <v/>
      </c>
      <c r="Q130" s="20" t="str">
        <f>IF(A130="","",COUNTIFS(#REF!,A130)-COUNTIFS(#REF!,A130,#REF!,"현금")-COUNTIFS(#REF!,A130,#REF!,"예수금")-COUNTIFS(#REF!,A130,#REF!,"예탁금")-COUNTIFS(#REF!,A130,#REF!,"합계"))</f>
        <v/>
      </c>
      <c r="R130" s="20" t="str">
        <f>IF(A130="","",IF(COUNTIFS(#REF!,A130,#REF!,"&gt;"&amp;$F$2,#REF!,"&lt;&gt;"&amp;$H$2,#REF!,"&lt;&gt;"&amp;$I$2,#REF!,"&lt;&gt;현금",#REF!,"&lt;&gt;합계")=0,"O","X"))</f>
        <v/>
      </c>
      <c r="S130" s="20" t="str">
        <f>IF(A130="","",IF(AND(ABS(I130-SUMIFS(#REF!,#REF!,A130,#REF!,"Y"))&lt;0.001,ABS(H130-SUMIFS(#REF!,#REF!,A130,#REF!,"&lt;&gt;합계"))&lt;0.001),"O","X"))</f>
        <v/>
      </c>
      <c r="T130" s="20" t="str">
        <f>IF(A130="","",IF(COUNTIFS(#REF!,A130,#REF!,"X")=0,"O","X"))</f>
        <v/>
      </c>
      <c r="U130" s="19"/>
    </row>
    <row r="131" spans="14:21" x14ac:dyDescent="0.3">
      <c r="N131" s="20" t="str">
        <f t="shared" si="2"/>
        <v/>
      </c>
      <c r="O131" s="20" t="str">
        <f t="shared" si="3"/>
        <v/>
      </c>
      <c r="P131" s="20" t="str">
        <f>IF(A131="","",IFERROR(IF(L131&lt;VLOOKUP(A131,#REF!,10,0),"O","X"),""))</f>
        <v/>
      </c>
      <c r="Q131" s="20" t="str">
        <f>IF(A131="","",COUNTIFS(#REF!,A131)-COUNTIFS(#REF!,A131,#REF!,"현금")-COUNTIFS(#REF!,A131,#REF!,"예수금")-COUNTIFS(#REF!,A131,#REF!,"예탁금")-COUNTIFS(#REF!,A131,#REF!,"합계"))</f>
        <v/>
      </c>
      <c r="R131" s="20" t="str">
        <f>IF(A131="","",IF(COUNTIFS(#REF!,A131,#REF!,"&gt;"&amp;$F$2,#REF!,"&lt;&gt;"&amp;$H$2,#REF!,"&lt;&gt;"&amp;$I$2,#REF!,"&lt;&gt;현금",#REF!,"&lt;&gt;합계")=0,"O","X"))</f>
        <v/>
      </c>
      <c r="S131" s="20" t="str">
        <f>IF(A131="","",IF(AND(ABS(I131-SUMIFS(#REF!,#REF!,A131,#REF!,"Y"))&lt;0.001,ABS(H131-SUMIFS(#REF!,#REF!,A131,#REF!,"&lt;&gt;합계"))&lt;0.001),"O","X"))</f>
        <v/>
      </c>
      <c r="T131" s="20" t="str">
        <f>IF(A131="","",IF(COUNTIFS(#REF!,A131,#REF!,"X")=0,"O","X"))</f>
        <v/>
      </c>
      <c r="U131" s="19"/>
    </row>
    <row r="132" spans="14:21" x14ac:dyDescent="0.3">
      <c r="N132" s="20" t="str">
        <f t="shared" si="2"/>
        <v/>
      </c>
      <c r="O132" s="20" t="str">
        <f t="shared" si="3"/>
        <v/>
      </c>
      <c r="P132" s="20" t="str">
        <f>IF(A132="","",IFERROR(IF(L132&lt;VLOOKUP(A132,#REF!,10,0),"O","X"),""))</f>
        <v/>
      </c>
      <c r="Q132" s="20" t="str">
        <f>IF(A132="","",COUNTIFS(#REF!,A132)-COUNTIFS(#REF!,A132,#REF!,"현금")-COUNTIFS(#REF!,A132,#REF!,"예수금")-COUNTIFS(#REF!,A132,#REF!,"예탁금")-COUNTIFS(#REF!,A132,#REF!,"합계"))</f>
        <v/>
      </c>
      <c r="R132" s="20" t="str">
        <f>IF(A132="","",IF(COUNTIFS(#REF!,A132,#REF!,"&gt;"&amp;$F$2,#REF!,"&lt;&gt;"&amp;$H$2,#REF!,"&lt;&gt;"&amp;$I$2,#REF!,"&lt;&gt;현금",#REF!,"&lt;&gt;합계")=0,"O","X"))</f>
        <v/>
      </c>
      <c r="S132" s="20" t="str">
        <f>IF(A132="","",IF(AND(ABS(I132-SUMIFS(#REF!,#REF!,A132,#REF!,"Y"))&lt;0.001,ABS(H132-SUMIFS(#REF!,#REF!,A132,#REF!,"&lt;&gt;합계"))&lt;0.001),"O","X"))</f>
        <v/>
      </c>
      <c r="T132" s="20" t="str">
        <f>IF(A132="","",IF(COUNTIFS(#REF!,A132,#REF!,"X")=0,"O","X"))</f>
        <v/>
      </c>
      <c r="U132" s="19"/>
    </row>
    <row r="133" spans="14:21" x14ac:dyDescent="0.3">
      <c r="N133" s="20" t="str">
        <f t="shared" si="2"/>
        <v/>
      </c>
      <c r="O133" s="20" t="str">
        <f t="shared" si="3"/>
        <v/>
      </c>
      <c r="P133" s="20" t="str">
        <f>IF(A133="","",IFERROR(IF(L133&lt;VLOOKUP(A133,#REF!,10,0),"O","X"),""))</f>
        <v/>
      </c>
      <c r="Q133" s="20" t="str">
        <f>IF(A133="","",COUNTIFS(#REF!,A133)-COUNTIFS(#REF!,A133,#REF!,"현금")-COUNTIFS(#REF!,A133,#REF!,"예수금")-COUNTIFS(#REF!,A133,#REF!,"예탁금")-COUNTIFS(#REF!,A133,#REF!,"합계"))</f>
        <v/>
      </c>
      <c r="R133" s="20" t="str">
        <f>IF(A133="","",IF(COUNTIFS(#REF!,A133,#REF!,"&gt;"&amp;$F$2,#REF!,"&lt;&gt;"&amp;$H$2,#REF!,"&lt;&gt;"&amp;$I$2,#REF!,"&lt;&gt;현금",#REF!,"&lt;&gt;합계")=0,"O","X"))</f>
        <v/>
      </c>
      <c r="S133" s="20" t="str">
        <f>IF(A133="","",IF(AND(ABS(I133-SUMIFS(#REF!,#REF!,A133,#REF!,"Y"))&lt;0.001,ABS(H133-SUMIFS(#REF!,#REF!,A133,#REF!,"&lt;&gt;합계"))&lt;0.001),"O","X"))</f>
        <v/>
      </c>
      <c r="T133" s="20" t="str">
        <f>IF(A133="","",IF(COUNTIFS(#REF!,A133,#REF!,"X")=0,"O","X"))</f>
        <v/>
      </c>
      <c r="U133" s="19"/>
    </row>
    <row r="134" spans="14:21" x14ac:dyDescent="0.3">
      <c r="N134" s="20" t="str">
        <f t="shared" si="2"/>
        <v/>
      </c>
      <c r="O134" s="20" t="str">
        <f t="shared" si="3"/>
        <v/>
      </c>
      <c r="P134" s="20" t="str">
        <f>IF(A134="","",IFERROR(IF(L134&lt;VLOOKUP(A134,#REF!,10,0),"O","X"),""))</f>
        <v/>
      </c>
      <c r="Q134" s="20" t="str">
        <f>IF(A134="","",COUNTIFS(#REF!,A134)-COUNTIFS(#REF!,A134,#REF!,"현금")-COUNTIFS(#REF!,A134,#REF!,"예수금")-COUNTIFS(#REF!,A134,#REF!,"예탁금")-COUNTIFS(#REF!,A134,#REF!,"합계"))</f>
        <v/>
      </c>
      <c r="R134" s="20" t="str">
        <f>IF(A134="","",IF(COUNTIFS(#REF!,A134,#REF!,"&gt;"&amp;$F$2,#REF!,"&lt;&gt;"&amp;$H$2,#REF!,"&lt;&gt;"&amp;$I$2,#REF!,"&lt;&gt;현금",#REF!,"&lt;&gt;합계")=0,"O","X"))</f>
        <v/>
      </c>
      <c r="S134" s="20" t="str">
        <f>IF(A134="","",IF(AND(ABS(I134-SUMIFS(#REF!,#REF!,A134,#REF!,"Y"))&lt;0.001,ABS(H134-SUMIFS(#REF!,#REF!,A134,#REF!,"&lt;&gt;합계"))&lt;0.001),"O","X"))</f>
        <v/>
      </c>
      <c r="T134" s="20" t="str">
        <f>IF(A134="","",IF(COUNTIFS(#REF!,A134,#REF!,"X")=0,"O","X"))</f>
        <v/>
      </c>
      <c r="U134" s="19"/>
    </row>
    <row r="135" spans="14:21" x14ac:dyDescent="0.3">
      <c r="N135" s="20" t="str">
        <f t="shared" si="2"/>
        <v/>
      </c>
      <c r="O135" s="20" t="str">
        <f t="shared" si="3"/>
        <v/>
      </c>
      <c r="P135" s="20" t="str">
        <f>IF(A135="","",IFERROR(IF(L135&lt;VLOOKUP(A135,#REF!,10,0),"O","X"),""))</f>
        <v/>
      </c>
      <c r="Q135" s="20" t="str">
        <f>IF(A135="","",COUNTIFS(#REF!,A135)-COUNTIFS(#REF!,A135,#REF!,"현금")-COUNTIFS(#REF!,A135,#REF!,"예수금")-COUNTIFS(#REF!,A135,#REF!,"예탁금")-COUNTIFS(#REF!,A135,#REF!,"합계"))</f>
        <v/>
      </c>
      <c r="R135" s="20" t="str">
        <f>IF(A135="","",IF(COUNTIFS(#REF!,A135,#REF!,"&gt;"&amp;$F$2,#REF!,"&lt;&gt;"&amp;$H$2,#REF!,"&lt;&gt;"&amp;$I$2,#REF!,"&lt;&gt;현금",#REF!,"&lt;&gt;합계")=0,"O","X"))</f>
        <v/>
      </c>
      <c r="S135" s="20" t="str">
        <f>IF(A135="","",IF(AND(ABS(I135-SUMIFS(#REF!,#REF!,A135,#REF!,"Y"))&lt;0.001,ABS(H135-SUMIFS(#REF!,#REF!,A135,#REF!,"&lt;&gt;합계"))&lt;0.001),"O","X"))</f>
        <v/>
      </c>
      <c r="T135" s="20" t="str">
        <f>IF(A135="","",IF(COUNTIFS(#REF!,A135,#REF!,"X")=0,"O","X"))</f>
        <v/>
      </c>
      <c r="U135" s="19"/>
    </row>
    <row r="136" spans="14:21" x14ac:dyDescent="0.3">
      <c r="N136" s="20" t="str">
        <f t="shared" si="2"/>
        <v/>
      </c>
      <c r="O136" s="20" t="str">
        <f t="shared" si="3"/>
        <v/>
      </c>
      <c r="P136" s="20" t="str">
        <f>IF(A136="","",IFERROR(IF(L136&lt;VLOOKUP(A136,#REF!,10,0),"O","X"),""))</f>
        <v/>
      </c>
      <c r="Q136" s="20" t="str">
        <f>IF(A136="","",COUNTIFS(#REF!,A136)-COUNTIFS(#REF!,A136,#REF!,"현금")-COUNTIFS(#REF!,A136,#REF!,"예수금")-COUNTIFS(#REF!,A136,#REF!,"예탁금")-COUNTIFS(#REF!,A136,#REF!,"합계"))</f>
        <v/>
      </c>
      <c r="R136" s="20" t="str">
        <f>IF(A136="","",IF(COUNTIFS(#REF!,A136,#REF!,"&gt;"&amp;$F$2,#REF!,"&lt;&gt;"&amp;$H$2,#REF!,"&lt;&gt;"&amp;$I$2,#REF!,"&lt;&gt;현금",#REF!,"&lt;&gt;합계")=0,"O","X"))</f>
        <v/>
      </c>
      <c r="S136" s="20" t="str">
        <f>IF(A136="","",IF(AND(ABS(I136-SUMIFS(#REF!,#REF!,A136,#REF!,"Y"))&lt;0.001,ABS(H136-SUMIFS(#REF!,#REF!,A136,#REF!,"&lt;&gt;합계"))&lt;0.001),"O","X"))</f>
        <v/>
      </c>
      <c r="T136" s="20" t="str">
        <f>IF(A136="","",IF(COUNTIFS(#REF!,A136,#REF!,"X")=0,"O","X"))</f>
        <v/>
      </c>
      <c r="U136" s="19"/>
    </row>
    <row r="137" spans="14:21" x14ac:dyDescent="0.3">
      <c r="N137" s="20" t="str">
        <f t="shared" si="2"/>
        <v/>
      </c>
      <c r="O137" s="20" t="str">
        <f t="shared" si="3"/>
        <v/>
      </c>
      <c r="P137" s="20" t="str">
        <f>IF(A137="","",IFERROR(IF(L137&lt;VLOOKUP(A137,#REF!,10,0),"O","X"),""))</f>
        <v/>
      </c>
      <c r="Q137" s="20" t="str">
        <f>IF(A137="","",COUNTIFS(#REF!,A137)-COUNTIFS(#REF!,A137,#REF!,"현금")-COUNTIFS(#REF!,A137,#REF!,"예수금")-COUNTIFS(#REF!,A137,#REF!,"예탁금")-COUNTIFS(#REF!,A137,#REF!,"합계"))</f>
        <v/>
      </c>
      <c r="R137" s="20" t="str">
        <f>IF(A137="","",IF(COUNTIFS(#REF!,A137,#REF!,"&gt;"&amp;$F$2,#REF!,"&lt;&gt;"&amp;$H$2,#REF!,"&lt;&gt;"&amp;$I$2,#REF!,"&lt;&gt;현금",#REF!,"&lt;&gt;합계")=0,"O","X"))</f>
        <v/>
      </c>
      <c r="S137" s="20" t="str">
        <f>IF(A137="","",IF(AND(ABS(I137-SUMIFS(#REF!,#REF!,A137,#REF!,"Y"))&lt;0.001,ABS(H137-SUMIFS(#REF!,#REF!,A137,#REF!,"&lt;&gt;합계"))&lt;0.001),"O","X"))</f>
        <v/>
      </c>
      <c r="T137" s="20" t="str">
        <f>IF(A137="","",IF(COUNTIFS(#REF!,A137,#REF!,"X")=0,"O","X"))</f>
        <v/>
      </c>
      <c r="U137" s="19"/>
    </row>
    <row r="138" spans="14:21" x14ac:dyDescent="0.3">
      <c r="N138" s="20" t="str">
        <f t="shared" si="2"/>
        <v/>
      </c>
      <c r="O138" s="20" t="str">
        <f t="shared" si="3"/>
        <v/>
      </c>
      <c r="P138" s="20" t="str">
        <f>IF(A138="","",IFERROR(IF(L138&lt;VLOOKUP(A138,#REF!,10,0),"O","X"),""))</f>
        <v/>
      </c>
      <c r="Q138" s="20" t="str">
        <f>IF(A138="","",COUNTIFS(#REF!,A138)-COUNTIFS(#REF!,A138,#REF!,"현금")-COUNTIFS(#REF!,A138,#REF!,"예수금")-COUNTIFS(#REF!,A138,#REF!,"예탁금")-COUNTIFS(#REF!,A138,#REF!,"합계"))</f>
        <v/>
      </c>
      <c r="R138" s="20" t="str">
        <f>IF(A138="","",IF(COUNTIFS(#REF!,A138,#REF!,"&gt;"&amp;$F$2,#REF!,"&lt;&gt;"&amp;$H$2,#REF!,"&lt;&gt;"&amp;$I$2,#REF!,"&lt;&gt;현금",#REF!,"&lt;&gt;합계")=0,"O","X"))</f>
        <v/>
      </c>
      <c r="S138" s="20" t="str">
        <f>IF(A138="","",IF(AND(ABS(I138-SUMIFS(#REF!,#REF!,A138,#REF!,"Y"))&lt;0.001,ABS(H138-SUMIFS(#REF!,#REF!,A138,#REF!,"&lt;&gt;합계"))&lt;0.001),"O","X"))</f>
        <v/>
      </c>
      <c r="T138" s="20" t="str">
        <f>IF(A138="","",IF(COUNTIFS(#REF!,A138,#REF!,"X")=0,"O","X"))</f>
        <v/>
      </c>
      <c r="U138" s="19"/>
    </row>
    <row r="139" spans="14:21" x14ac:dyDescent="0.3">
      <c r="N139" s="20" t="str">
        <f t="shared" si="2"/>
        <v/>
      </c>
      <c r="O139" s="20" t="str">
        <f t="shared" si="3"/>
        <v/>
      </c>
      <c r="P139" s="20" t="str">
        <f>IF(A139="","",IFERROR(IF(L139&lt;VLOOKUP(A139,#REF!,10,0),"O","X"),""))</f>
        <v/>
      </c>
      <c r="Q139" s="20" t="str">
        <f>IF(A139="","",COUNTIFS(#REF!,A139)-COUNTIFS(#REF!,A139,#REF!,"현금")-COUNTIFS(#REF!,A139,#REF!,"예수금")-COUNTIFS(#REF!,A139,#REF!,"예탁금")-COUNTIFS(#REF!,A139,#REF!,"합계"))</f>
        <v/>
      </c>
      <c r="R139" s="20" t="str">
        <f>IF(A139="","",IF(COUNTIFS(#REF!,A139,#REF!,"&gt;"&amp;$F$2,#REF!,"&lt;&gt;"&amp;$H$2,#REF!,"&lt;&gt;"&amp;$I$2,#REF!,"&lt;&gt;현금",#REF!,"&lt;&gt;합계")=0,"O","X"))</f>
        <v/>
      </c>
      <c r="S139" s="20" t="str">
        <f>IF(A139="","",IF(AND(ABS(I139-SUMIFS(#REF!,#REF!,A139,#REF!,"Y"))&lt;0.001,ABS(H139-SUMIFS(#REF!,#REF!,A139,#REF!,"&lt;&gt;합계"))&lt;0.001),"O","X"))</f>
        <v/>
      </c>
      <c r="T139" s="20" t="str">
        <f>IF(A139="","",IF(COUNTIFS(#REF!,A139,#REF!,"X")=0,"O","X"))</f>
        <v/>
      </c>
      <c r="U139" s="19"/>
    </row>
    <row r="140" spans="14:21" x14ac:dyDescent="0.3">
      <c r="N140" s="20" t="str">
        <f t="shared" si="2"/>
        <v/>
      </c>
      <c r="O140" s="20" t="str">
        <f t="shared" si="3"/>
        <v/>
      </c>
      <c r="P140" s="20" t="str">
        <f>IF(A140="","",IFERROR(IF(L140&lt;VLOOKUP(A140,#REF!,10,0),"O","X"),""))</f>
        <v/>
      </c>
      <c r="Q140" s="20" t="str">
        <f>IF(A140="","",COUNTIFS(#REF!,A140)-COUNTIFS(#REF!,A140,#REF!,"현금")-COUNTIFS(#REF!,A140,#REF!,"예수금")-COUNTIFS(#REF!,A140,#REF!,"예탁금")-COUNTIFS(#REF!,A140,#REF!,"합계"))</f>
        <v/>
      </c>
      <c r="R140" s="20" t="str">
        <f>IF(A140="","",IF(COUNTIFS(#REF!,A140,#REF!,"&gt;"&amp;$F$2,#REF!,"&lt;&gt;"&amp;$H$2,#REF!,"&lt;&gt;"&amp;$I$2,#REF!,"&lt;&gt;현금",#REF!,"&lt;&gt;합계")=0,"O","X"))</f>
        <v/>
      </c>
      <c r="S140" s="20" t="str">
        <f>IF(A140="","",IF(AND(ABS(I140-SUMIFS(#REF!,#REF!,A140,#REF!,"Y"))&lt;0.001,ABS(H140-SUMIFS(#REF!,#REF!,A140,#REF!,"&lt;&gt;합계"))&lt;0.001),"O","X"))</f>
        <v/>
      </c>
      <c r="T140" s="20" t="str">
        <f>IF(A140="","",IF(COUNTIFS(#REF!,A140,#REF!,"X")=0,"O","X"))</f>
        <v/>
      </c>
      <c r="U140" s="19"/>
    </row>
    <row r="141" spans="14:21" x14ac:dyDescent="0.3">
      <c r="N141" s="20" t="str">
        <f t="shared" si="2"/>
        <v/>
      </c>
      <c r="O141" s="20" t="str">
        <f t="shared" si="3"/>
        <v/>
      </c>
      <c r="P141" s="20" t="str">
        <f>IF(A141="","",IFERROR(IF(L141&lt;VLOOKUP(A141,#REF!,10,0),"O","X"),""))</f>
        <v/>
      </c>
      <c r="Q141" s="20" t="str">
        <f>IF(A141="","",COUNTIFS(#REF!,A141)-COUNTIFS(#REF!,A141,#REF!,"현금")-COUNTIFS(#REF!,A141,#REF!,"예수금")-COUNTIFS(#REF!,A141,#REF!,"예탁금")-COUNTIFS(#REF!,A141,#REF!,"합계"))</f>
        <v/>
      </c>
      <c r="R141" s="20" t="str">
        <f>IF(A141="","",IF(COUNTIFS(#REF!,A141,#REF!,"&gt;"&amp;$F$2,#REF!,"&lt;&gt;"&amp;$H$2,#REF!,"&lt;&gt;"&amp;$I$2,#REF!,"&lt;&gt;현금",#REF!,"&lt;&gt;합계")=0,"O","X"))</f>
        <v/>
      </c>
      <c r="S141" s="20" t="str">
        <f>IF(A141="","",IF(AND(ABS(I141-SUMIFS(#REF!,#REF!,A141,#REF!,"Y"))&lt;0.001,ABS(H141-SUMIFS(#REF!,#REF!,A141,#REF!,"&lt;&gt;합계"))&lt;0.001),"O","X"))</f>
        <v/>
      </c>
      <c r="T141" s="20" t="str">
        <f>IF(A141="","",IF(COUNTIFS(#REF!,A141,#REF!,"X")=0,"O","X"))</f>
        <v/>
      </c>
      <c r="U141" s="19"/>
    </row>
    <row r="142" spans="14:21" x14ac:dyDescent="0.3">
      <c r="N142" s="20" t="str">
        <f t="shared" si="2"/>
        <v/>
      </c>
      <c r="O142" s="20" t="str">
        <f t="shared" si="3"/>
        <v/>
      </c>
      <c r="P142" s="20" t="str">
        <f>IF(A142="","",IFERROR(IF(L142&lt;VLOOKUP(A142,#REF!,10,0),"O","X"),""))</f>
        <v/>
      </c>
      <c r="Q142" s="20" t="str">
        <f>IF(A142="","",COUNTIFS(#REF!,A142)-COUNTIFS(#REF!,A142,#REF!,"현금")-COUNTIFS(#REF!,A142,#REF!,"예수금")-COUNTIFS(#REF!,A142,#REF!,"예탁금")-COUNTIFS(#REF!,A142,#REF!,"합계"))</f>
        <v/>
      </c>
      <c r="R142" s="20" t="str">
        <f>IF(A142="","",IF(COUNTIFS(#REF!,A142,#REF!,"&gt;"&amp;$F$2,#REF!,"&lt;&gt;"&amp;$H$2,#REF!,"&lt;&gt;"&amp;$I$2,#REF!,"&lt;&gt;현금",#REF!,"&lt;&gt;합계")=0,"O","X"))</f>
        <v/>
      </c>
      <c r="S142" s="20" t="str">
        <f>IF(A142="","",IF(AND(ABS(I142-SUMIFS(#REF!,#REF!,A142,#REF!,"Y"))&lt;0.001,ABS(H142-SUMIFS(#REF!,#REF!,A142,#REF!,"&lt;&gt;합계"))&lt;0.001),"O","X"))</f>
        <v/>
      </c>
      <c r="T142" s="20" t="str">
        <f>IF(A142="","",IF(COUNTIFS(#REF!,A142,#REF!,"X")=0,"O","X"))</f>
        <v/>
      </c>
      <c r="U142" s="19"/>
    </row>
    <row r="143" spans="14:21" x14ac:dyDescent="0.3">
      <c r="N143" s="20" t="str">
        <f t="shared" si="2"/>
        <v/>
      </c>
      <c r="O143" s="20" t="str">
        <f t="shared" si="3"/>
        <v/>
      </c>
      <c r="P143" s="20" t="str">
        <f>IF(A143="","",IFERROR(IF(L143&lt;VLOOKUP(A143,#REF!,10,0),"O","X"),""))</f>
        <v/>
      </c>
      <c r="Q143" s="20" t="str">
        <f>IF(A143="","",COUNTIFS(#REF!,A143)-COUNTIFS(#REF!,A143,#REF!,"현금")-COUNTIFS(#REF!,A143,#REF!,"예수금")-COUNTIFS(#REF!,A143,#REF!,"예탁금")-COUNTIFS(#REF!,A143,#REF!,"합계"))</f>
        <v/>
      </c>
      <c r="R143" s="20" t="str">
        <f>IF(A143="","",IF(COUNTIFS(#REF!,A143,#REF!,"&gt;"&amp;$F$2,#REF!,"&lt;&gt;"&amp;$H$2,#REF!,"&lt;&gt;"&amp;$I$2,#REF!,"&lt;&gt;현금",#REF!,"&lt;&gt;합계")=0,"O","X"))</f>
        <v/>
      </c>
      <c r="S143" s="20" t="str">
        <f>IF(A143="","",IF(AND(ABS(I143-SUMIFS(#REF!,#REF!,A143,#REF!,"Y"))&lt;0.001,ABS(H143-SUMIFS(#REF!,#REF!,A143,#REF!,"&lt;&gt;합계"))&lt;0.001),"O","X"))</f>
        <v/>
      </c>
      <c r="T143" s="20" t="str">
        <f>IF(A143="","",IF(COUNTIFS(#REF!,A143,#REF!,"X")=0,"O","X"))</f>
        <v/>
      </c>
      <c r="U143" s="19"/>
    </row>
    <row r="144" spans="14:21" x14ac:dyDescent="0.3">
      <c r="N144" s="20" t="str">
        <f t="shared" ref="N144:N207" si="4">IF(I144="","",IF($C$2&gt;=I144,"O","X"))</f>
        <v/>
      </c>
      <c r="O144" s="20" t="str">
        <f t="shared" ref="O144:O207" si="5">IF(L144="","",IF(AND($D$2&lt;=L144,L144&lt;=$E$2),"O","X"))</f>
        <v/>
      </c>
      <c r="P144" s="20" t="str">
        <f>IF(A144="","",IFERROR(IF(L144&lt;VLOOKUP(A144,#REF!,10,0),"O","X"),""))</f>
        <v/>
      </c>
      <c r="Q144" s="20" t="str">
        <f>IF(A144="","",COUNTIFS(#REF!,A144)-COUNTIFS(#REF!,A144,#REF!,"현금")-COUNTIFS(#REF!,A144,#REF!,"예수금")-COUNTIFS(#REF!,A144,#REF!,"예탁금")-COUNTIFS(#REF!,A144,#REF!,"합계"))</f>
        <v/>
      </c>
      <c r="R144" s="20" t="str">
        <f>IF(A144="","",IF(COUNTIFS(#REF!,A144,#REF!,"&gt;"&amp;$F$2,#REF!,"&lt;&gt;"&amp;$H$2,#REF!,"&lt;&gt;"&amp;$I$2,#REF!,"&lt;&gt;현금",#REF!,"&lt;&gt;합계")=0,"O","X"))</f>
        <v/>
      </c>
      <c r="S144" s="20" t="str">
        <f>IF(A144="","",IF(AND(ABS(I144-SUMIFS(#REF!,#REF!,A144,#REF!,"Y"))&lt;0.001,ABS(H144-SUMIFS(#REF!,#REF!,A144,#REF!,"&lt;&gt;합계"))&lt;0.001),"O","X"))</f>
        <v/>
      </c>
      <c r="T144" s="20" t="str">
        <f>IF(A144="","",IF(COUNTIFS(#REF!,A144,#REF!,"X")=0,"O","X"))</f>
        <v/>
      </c>
      <c r="U144" s="19"/>
    </row>
    <row r="145" spans="14:21" x14ac:dyDescent="0.3">
      <c r="N145" s="20" t="str">
        <f t="shared" si="4"/>
        <v/>
      </c>
      <c r="O145" s="20" t="str">
        <f t="shared" si="5"/>
        <v/>
      </c>
      <c r="P145" s="20" t="str">
        <f>IF(A145="","",IFERROR(IF(L145&lt;VLOOKUP(A145,#REF!,10,0),"O","X"),""))</f>
        <v/>
      </c>
      <c r="Q145" s="20" t="str">
        <f>IF(A145="","",COUNTIFS(#REF!,A145)-COUNTIFS(#REF!,A145,#REF!,"현금")-COUNTIFS(#REF!,A145,#REF!,"예수금")-COUNTIFS(#REF!,A145,#REF!,"예탁금")-COUNTIFS(#REF!,A145,#REF!,"합계"))</f>
        <v/>
      </c>
      <c r="R145" s="20" t="str">
        <f>IF(A145="","",IF(COUNTIFS(#REF!,A145,#REF!,"&gt;"&amp;$F$2,#REF!,"&lt;&gt;"&amp;$H$2,#REF!,"&lt;&gt;"&amp;$I$2,#REF!,"&lt;&gt;현금",#REF!,"&lt;&gt;합계")=0,"O","X"))</f>
        <v/>
      </c>
      <c r="S145" s="20" t="str">
        <f>IF(A145="","",IF(AND(ABS(I145-SUMIFS(#REF!,#REF!,A145,#REF!,"Y"))&lt;0.001,ABS(H145-SUMIFS(#REF!,#REF!,A145,#REF!,"&lt;&gt;합계"))&lt;0.001),"O","X"))</f>
        <v/>
      </c>
      <c r="T145" s="20" t="str">
        <f>IF(A145="","",IF(COUNTIFS(#REF!,A145,#REF!,"X")=0,"O","X"))</f>
        <v/>
      </c>
      <c r="U145" s="19"/>
    </row>
    <row r="146" spans="14:21" x14ac:dyDescent="0.3">
      <c r="N146" s="20" t="str">
        <f t="shared" si="4"/>
        <v/>
      </c>
      <c r="O146" s="20" t="str">
        <f t="shared" si="5"/>
        <v/>
      </c>
      <c r="P146" s="20" t="str">
        <f>IF(A146="","",IFERROR(IF(L146&lt;VLOOKUP(A146,#REF!,10,0),"O","X"),""))</f>
        <v/>
      </c>
      <c r="Q146" s="20" t="str">
        <f>IF(A146="","",COUNTIFS(#REF!,A146)-COUNTIFS(#REF!,A146,#REF!,"현금")-COUNTIFS(#REF!,A146,#REF!,"예수금")-COUNTIFS(#REF!,A146,#REF!,"예탁금")-COUNTIFS(#REF!,A146,#REF!,"합계"))</f>
        <v/>
      </c>
      <c r="R146" s="20" t="str">
        <f>IF(A146="","",IF(COUNTIFS(#REF!,A146,#REF!,"&gt;"&amp;$F$2,#REF!,"&lt;&gt;"&amp;$H$2,#REF!,"&lt;&gt;"&amp;$I$2,#REF!,"&lt;&gt;현금",#REF!,"&lt;&gt;합계")=0,"O","X"))</f>
        <v/>
      </c>
      <c r="S146" s="20" t="str">
        <f>IF(A146="","",IF(AND(ABS(I146-SUMIFS(#REF!,#REF!,A146,#REF!,"Y"))&lt;0.001,ABS(H146-SUMIFS(#REF!,#REF!,A146,#REF!,"&lt;&gt;합계"))&lt;0.001),"O","X"))</f>
        <v/>
      </c>
      <c r="T146" s="20" t="str">
        <f>IF(A146="","",IF(COUNTIFS(#REF!,A146,#REF!,"X")=0,"O","X"))</f>
        <v/>
      </c>
      <c r="U146" s="19"/>
    </row>
    <row r="147" spans="14:21" x14ac:dyDescent="0.3">
      <c r="N147" s="20" t="str">
        <f t="shared" si="4"/>
        <v/>
      </c>
      <c r="O147" s="20" t="str">
        <f t="shared" si="5"/>
        <v/>
      </c>
      <c r="P147" s="20" t="str">
        <f>IF(A147="","",IFERROR(IF(L147&lt;VLOOKUP(A147,#REF!,10,0),"O","X"),""))</f>
        <v/>
      </c>
      <c r="Q147" s="20" t="str">
        <f>IF(A147="","",COUNTIFS(#REF!,A147)-COUNTIFS(#REF!,A147,#REF!,"현금")-COUNTIFS(#REF!,A147,#REF!,"예수금")-COUNTIFS(#REF!,A147,#REF!,"예탁금")-COUNTIFS(#REF!,A147,#REF!,"합계"))</f>
        <v/>
      </c>
      <c r="R147" s="20" t="str">
        <f>IF(A147="","",IF(COUNTIFS(#REF!,A147,#REF!,"&gt;"&amp;$F$2,#REF!,"&lt;&gt;"&amp;$H$2,#REF!,"&lt;&gt;"&amp;$I$2,#REF!,"&lt;&gt;현금",#REF!,"&lt;&gt;합계")=0,"O","X"))</f>
        <v/>
      </c>
      <c r="S147" s="20" t="str">
        <f>IF(A147="","",IF(AND(ABS(I147-SUMIFS(#REF!,#REF!,A147,#REF!,"Y"))&lt;0.001,ABS(H147-SUMIFS(#REF!,#REF!,A147,#REF!,"&lt;&gt;합계"))&lt;0.001),"O","X"))</f>
        <v/>
      </c>
      <c r="T147" s="20" t="str">
        <f>IF(A147="","",IF(COUNTIFS(#REF!,A147,#REF!,"X")=0,"O","X"))</f>
        <v/>
      </c>
      <c r="U147" s="19"/>
    </row>
    <row r="148" spans="14:21" x14ac:dyDescent="0.3">
      <c r="N148" s="20" t="str">
        <f t="shared" si="4"/>
        <v/>
      </c>
      <c r="O148" s="20" t="str">
        <f t="shared" si="5"/>
        <v/>
      </c>
      <c r="P148" s="20" t="str">
        <f>IF(A148="","",IFERROR(IF(L148&lt;VLOOKUP(A148,#REF!,10,0),"O","X"),""))</f>
        <v/>
      </c>
      <c r="Q148" s="20" t="str">
        <f>IF(A148="","",COUNTIFS(#REF!,A148)-COUNTIFS(#REF!,A148,#REF!,"현금")-COUNTIFS(#REF!,A148,#REF!,"예수금")-COUNTIFS(#REF!,A148,#REF!,"예탁금")-COUNTIFS(#REF!,A148,#REF!,"합계"))</f>
        <v/>
      </c>
      <c r="R148" s="20" t="str">
        <f>IF(A148="","",IF(COUNTIFS(#REF!,A148,#REF!,"&gt;"&amp;$F$2,#REF!,"&lt;&gt;"&amp;$H$2,#REF!,"&lt;&gt;"&amp;$I$2,#REF!,"&lt;&gt;현금",#REF!,"&lt;&gt;합계")=0,"O","X"))</f>
        <v/>
      </c>
      <c r="S148" s="20" t="str">
        <f>IF(A148="","",IF(AND(ABS(I148-SUMIFS(#REF!,#REF!,A148,#REF!,"Y"))&lt;0.001,ABS(H148-SUMIFS(#REF!,#REF!,A148,#REF!,"&lt;&gt;합계"))&lt;0.001),"O","X"))</f>
        <v/>
      </c>
      <c r="T148" s="20" t="str">
        <f>IF(A148="","",IF(COUNTIFS(#REF!,A148,#REF!,"X")=0,"O","X"))</f>
        <v/>
      </c>
      <c r="U148" s="19"/>
    </row>
    <row r="149" spans="14:21" x14ac:dyDescent="0.3">
      <c r="N149" s="20" t="str">
        <f t="shared" si="4"/>
        <v/>
      </c>
      <c r="O149" s="20" t="str">
        <f t="shared" si="5"/>
        <v/>
      </c>
      <c r="P149" s="20" t="str">
        <f>IF(A149="","",IFERROR(IF(L149&lt;VLOOKUP(A149,#REF!,10,0),"O","X"),""))</f>
        <v/>
      </c>
      <c r="Q149" s="20" t="str">
        <f>IF(A149="","",COUNTIFS(#REF!,A149)-COUNTIFS(#REF!,A149,#REF!,"현금")-COUNTIFS(#REF!,A149,#REF!,"예수금")-COUNTIFS(#REF!,A149,#REF!,"예탁금")-COUNTIFS(#REF!,A149,#REF!,"합계"))</f>
        <v/>
      </c>
      <c r="R149" s="20" t="str">
        <f>IF(A149="","",IF(COUNTIFS(#REF!,A149,#REF!,"&gt;"&amp;$F$2,#REF!,"&lt;&gt;"&amp;$H$2,#REF!,"&lt;&gt;"&amp;$I$2,#REF!,"&lt;&gt;현금",#REF!,"&lt;&gt;합계")=0,"O","X"))</f>
        <v/>
      </c>
      <c r="S149" s="20" t="str">
        <f>IF(A149="","",IF(AND(ABS(I149-SUMIFS(#REF!,#REF!,A149,#REF!,"Y"))&lt;0.001,ABS(H149-SUMIFS(#REF!,#REF!,A149,#REF!,"&lt;&gt;합계"))&lt;0.001),"O","X"))</f>
        <v/>
      </c>
      <c r="T149" s="20" t="str">
        <f>IF(A149="","",IF(COUNTIFS(#REF!,A149,#REF!,"X")=0,"O","X"))</f>
        <v/>
      </c>
      <c r="U149" s="19"/>
    </row>
    <row r="150" spans="14:21" x14ac:dyDescent="0.3">
      <c r="N150" s="20" t="str">
        <f t="shared" si="4"/>
        <v/>
      </c>
      <c r="O150" s="20" t="str">
        <f t="shared" si="5"/>
        <v/>
      </c>
      <c r="P150" s="20" t="str">
        <f>IF(A150="","",IFERROR(IF(L150&lt;VLOOKUP(A150,#REF!,10,0),"O","X"),""))</f>
        <v/>
      </c>
      <c r="Q150" s="20" t="str">
        <f>IF(A150="","",COUNTIFS(#REF!,A150)-COUNTIFS(#REF!,A150,#REF!,"현금")-COUNTIFS(#REF!,A150,#REF!,"예수금")-COUNTIFS(#REF!,A150,#REF!,"예탁금")-COUNTIFS(#REF!,A150,#REF!,"합계"))</f>
        <v/>
      </c>
      <c r="R150" s="20" t="str">
        <f>IF(A150="","",IF(COUNTIFS(#REF!,A150,#REF!,"&gt;"&amp;$F$2,#REF!,"&lt;&gt;"&amp;$H$2,#REF!,"&lt;&gt;"&amp;$I$2,#REF!,"&lt;&gt;현금",#REF!,"&lt;&gt;합계")=0,"O","X"))</f>
        <v/>
      </c>
      <c r="S150" s="20" t="str">
        <f>IF(A150="","",IF(AND(ABS(I150-SUMIFS(#REF!,#REF!,A150,#REF!,"Y"))&lt;0.001,ABS(H150-SUMIFS(#REF!,#REF!,A150,#REF!,"&lt;&gt;합계"))&lt;0.001),"O","X"))</f>
        <v/>
      </c>
      <c r="T150" s="20" t="str">
        <f>IF(A150="","",IF(COUNTIFS(#REF!,A150,#REF!,"X")=0,"O","X"))</f>
        <v/>
      </c>
      <c r="U150" s="19"/>
    </row>
    <row r="151" spans="14:21" x14ac:dyDescent="0.3">
      <c r="N151" s="20" t="str">
        <f t="shared" si="4"/>
        <v/>
      </c>
      <c r="O151" s="20" t="str">
        <f t="shared" si="5"/>
        <v/>
      </c>
      <c r="P151" s="20" t="str">
        <f>IF(A151="","",IFERROR(IF(L151&lt;VLOOKUP(A151,#REF!,10,0),"O","X"),""))</f>
        <v/>
      </c>
      <c r="Q151" s="20" t="str">
        <f>IF(A151="","",COUNTIFS(#REF!,A151)-COUNTIFS(#REF!,A151,#REF!,"현금")-COUNTIFS(#REF!,A151,#REF!,"예수금")-COUNTIFS(#REF!,A151,#REF!,"예탁금")-COUNTIFS(#REF!,A151,#REF!,"합계"))</f>
        <v/>
      </c>
      <c r="R151" s="20" t="str">
        <f>IF(A151="","",IF(COUNTIFS(#REF!,A151,#REF!,"&gt;"&amp;$F$2,#REF!,"&lt;&gt;"&amp;$H$2,#REF!,"&lt;&gt;"&amp;$I$2,#REF!,"&lt;&gt;현금",#REF!,"&lt;&gt;합계")=0,"O","X"))</f>
        <v/>
      </c>
      <c r="S151" s="20" t="str">
        <f>IF(A151="","",IF(AND(ABS(I151-SUMIFS(#REF!,#REF!,A151,#REF!,"Y"))&lt;0.001,ABS(H151-SUMIFS(#REF!,#REF!,A151,#REF!,"&lt;&gt;합계"))&lt;0.001),"O","X"))</f>
        <v/>
      </c>
      <c r="T151" s="20" t="str">
        <f>IF(A151="","",IF(COUNTIFS(#REF!,A151,#REF!,"X")=0,"O","X"))</f>
        <v/>
      </c>
      <c r="U151" s="19"/>
    </row>
    <row r="152" spans="14:21" x14ac:dyDescent="0.3">
      <c r="N152" s="20" t="str">
        <f t="shared" si="4"/>
        <v/>
      </c>
      <c r="O152" s="20" t="str">
        <f t="shared" si="5"/>
        <v/>
      </c>
      <c r="P152" s="20" t="str">
        <f>IF(A152="","",IFERROR(IF(L152&lt;VLOOKUP(A152,#REF!,10,0),"O","X"),""))</f>
        <v/>
      </c>
      <c r="Q152" s="20" t="str">
        <f>IF(A152="","",COUNTIFS(#REF!,A152)-COUNTIFS(#REF!,A152,#REF!,"현금")-COUNTIFS(#REF!,A152,#REF!,"예수금")-COUNTIFS(#REF!,A152,#REF!,"예탁금")-COUNTIFS(#REF!,A152,#REF!,"합계"))</f>
        <v/>
      </c>
      <c r="R152" s="20" t="str">
        <f>IF(A152="","",IF(COUNTIFS(#REF!,A152,#REF!,"&gt;"&amp;$F$2,#REF!,"&lt;&gt;"&amp;$H$2,#REF!,"&lt;&gt;"&amp;$I$2,#REF!,"&lt;&gt;현금",#REF!,"&lt;&gt;합계")=0,"O","X"))</f>
        <v/>
      </c>
      <c r="S152" s="20" t="str">
        <f>IF(A152="","",IF(AND(ABS(I152-SUMIFS(#REF!,#REF!,A152,#REF!,"Y"))&lt;0.001,ABS(H152-SUMIFS(#REF!,#REF!,A152,#REF!,"&lt;&gt;합계"))&lt;0.001),"O","X"))</f>
        <v/>
      </c>
      <c r="T152" s="20" t="str">
        <f>IF(A152="","",IF(COUNTIFS(#REF!,A152,#REF!,"X")=0,"O","X"))</f>
        <v/>
      </c>
      <c r="U152" s="19"/>
    </row>
    <row r="153" spans="14:21" x14ac:dyDescent="0.3">
      <c r="N153" s="20" t="str">
        <f t="shared" si="4"/>
        <v/>
      </c>
      <c r="O153" s="20" t="str">
        <f t="shared" si="5"/>
        <v/>
      </c>
      <c r="P153" s="20" t="str">
        <f>IF(A153="","",IFERROR(IF(L153&lt;VLOOKUP(A153,#REF!,10,0),"O","X"),""))</f>
        <v/>
      </c>
      <c r="Q153" s="20" t="str">
        <f>IF(A153="","",COUNTIFS(#REF!,A153)-COUNTIFS(#REF!,A153,#REF!,"현금")-COUNTIFS(#REF!,A153,#REF!,"예수금")-COUNTIFS(#REF!,A153,#REF!,"예탁금")-COUNTIFS(#REF!,A153,#REF!,"합계"))</f>
        <v/>
      </c>
      <c r="R153" s="20" t="str">
        <f>IF(A153="","",IF(COUNTIFS(#REF!,A153,#REF!,"&gt;"&amp;$F$2,#REF!,"&lt;&gt;"&amp;$H$2,#REF!,"&lt;&gt;"&amp;$I$2,#REF!,"&lt;&gt;현금",#REF!,"&lt;&gt;합계")=0,"O","X"))</f>
        <v/>
      </c>
      <c r="S153" s="20" t="str">
        <f>IF(A153="","",IF(AND(ABS(I153-SUMIFS(#REF!,#REF!,A153,#REF!,"Y"))&lt;0.001,ABS(H153-SUMIFS(#REF!,#REF!,A153,#REF!,"&lt;&gt;합계"))&lt;0.001),"O","X"))</f>
        <v/>
      </c>
      <c r="T153" s="20" t="str">
        <f>IF(A153="","",IF(COUNTIFS(#REF!,A153,#REF!,"X")=0,"O","X"))</f>
        <v/>
      </c>
      <c r="U153" s="19"/>
    </row>
    <row r="154" spans="14:21" x14ac:dyDescent="0.3">
      <c r="N154" s="20" t="str">
        <f t="shared" si="4"/>
        <v/>
      </c>
      <c r="O154" s="20" t="str">
        <f t="shared" si="5"/>
        <v/>
      </c>
      <c r="P154" s="20" t="str">
        <f>IF(A154="","",IFERROR(IF(L154&lt;VLOOKUP(A154,#REF!,10,0),"O","X"),""))</f>
        <v/>
      </c>
      <c r="Q154" s="20" t="str">
        <f>IF(A154="","",COUNTIFS(#REF!,A154)-COUNTIFS(#REF!,A154,#REF!,"현금")-COUNTIFS(#REF!,A154,#REF!,"예수금")-COUNTIFS(#REF!,A154,#REF!,"예탁금")-COUNTIFS(#REF!,A154,#REF!,"합계"))</f>
        <v/>
      </c>
      <c r="R154" s="20" t="str">
        <f>IF(A154="","",IF(COUNTIFS(#REF!,A154,#REF!,"&gt;"&amp;$F$2,#REF!,"&lt;&gt;"&amp;$H$2,#REF!,"&lt;&gt;"&amp;$I$2,#REF!,"&lt;&gt;현금",#REF!,"&lt;&gt;합계")=0,"O","X"))</f>
        <v/>
      </c>
      <c r="S154" s="20" t="str">
        <f>IF(A154="","",IF(AND(ABS(I154-SUMIFS(#REF!,#REF!,A154,#REF!,"Y"))&lt;0.001,ABS(H154-SUMIFS(#REF!,#REF!,A154,#REF!,"&lt;&gt;합계"))&lt;0.001),"O","X"))</f>
        <v/>
      </c>
      <c r="T154" s="20" t="str">
        <f>IF(A154="","",IF(COUNTIFS(#REF!,A154,#REF!,"X")=0,"O","X"))</f>
        <v/>
      </c>
      <c r="U154" s="19"/>
    </row>
    <row r="155" spans="14:21" x14ac:dyDescent="0.3">
      <c r="N155" s="20" t="str">
        <f t="shared" si="4"/>
        <v/>
      </c>
      <c r="O155" s="20" t="str">
        <f t="shared" si="5"/>
        <v/>
      </c>
      <c r="P155" s="20" t="str">
        <f>IF(A155="","",IFERROR(IF(L155&lt;VLOOKUP(A155,#REF!,10,0),"O","X"),""))</f>
        <v/>
      </c>
      <c r="Q155" s="20" t="str">
        <f>IF(A155="","",COUNTIFS(#REF!,A155)-COUNTIFS(#REF!,A155,#REF!,"현금")-COUNTIFS(#REF!,A155,#REF!,"예수금")-COUNTIFS(#REF!,A155,#REF!,"예탁금")-COUNTIFS(#REF!,A155,#REF!,"합계"))</f>
        <v/>
      </c>
      <c r="R155" s="20" t="str">
        <f>IF(A155="","",IF(COUNTIFS(#REF!,A155,#REF!,"&gt;"&amp;$F$2,#REF!,"&lt;&gt;"&amp;$H$2,#REF!,"&lt;&gt;"&amp;$I$2,#REF!,"&lt;&gt;현금",#REF!,"&lt;&gt;합계")=0,"O","X"))</f>
        <v/>
      </c>
      <c r="S155" s="20" t="str">
        <f>IF(A155="","",IF(AND(ABS(I155-SUMIFS(#REF!,#REF!,A155,#REF!,"Y"))&lt;0.001,ABS(H155-SUMIFS(#REF!,#REF!,A155,#REF!,"&lt;&gt;합계"))&lt;0.001),"O","X"))</f>
        <v/>
      </c>
      <c r="T155" s="20" t="str">
        <f>IF(A155="","",IF(COUNTIFS(#REF!,A155,#REF!,"X")=0,"O","X"))</f>
        <v/>
      </c>
      <c r="U155" s="19"/>
    </row>
    <row r="156" spans="14:21" x14ac:dyDescent="0.3">
      <c r="N156" s="20" t="str">
        <f t="shared" si="4"/>
        <v/>
      </c>
      <c r="O156" s="20" t="str">
        <f t="shared" si="5"/>
        <v/>
      </c>
      <c r="P156" s="20" t="str">
        <f>IF(A156="","",IFERROR(IF(L156&lt;VLOOKUP(A156,#REF!,10,0),"O","X"),""))</f>
        <v/>
      </c>
      <c r="Q156" s="20" t="str">
        <f>IF(A156="","",COUNTIFS(#REF!,A156)-COUNTIFS(#REF!,A156,#REF!,"현금")-COUNTIFS(#REF!,A156,#REF!,"예수금")-COUNTIFS(#REF!,A156,#REF!,"예탁금")-COUNTIFS(#REF!,A156,#REF!,"합계"))</f>
        <v/>
      </c>
      <c r="R156" s="20" t="str">
        <f>IF(A156="","",IF(COUNTIFS(#REF!,A156,#REF!,"&gt;"&amp;$F$2,#REF!,"&lt;&gt;"&amp;$H$2,#REF!,"&lt;&gt;"&amp;$I$2,#REF!,"&lt;&gt;현금",#REF!,"&lt;&gt;합계")=0,"O","X"))</f>
        <v/>
      </c>
      <c r="S156" s="20" t="str">
        <f>IF(A156="","",IF(AND(ABS(I156-SUMIFS(#REF!,#REF!,A156,#REF!,"Y"))&lt;0.001,ABS(H156-SUMIFS(#REF!,#REF!,A156,#REF!,"&lt;&gt;합계"))&lt;0.001),"O","X"))</f>
        <v/>
      </c>
      <c r="T156" s="20" t="str">
        <f>IF(A156="","",IF(COUNTIFS(#REF!,A156,#REF!,"X")=0,"O","X"))</f>
        <v/>
      </c>
      <c r="U156" s="19"/>
    </row>
    <row r="157" spans="14:21" x14ac:dyDescent="0.3">
      <c r="N157" s="20" t="str">
        <f t="shared" si="4"/>
        <v/>
      </c>
      <c r="O157" s="20" t="str">
        <f t="shared" si="5"/>
        <v/>
      </c>
      <c r="P157" s="20" t="str">
        <f>IF(A157="","",IFERROR(IF(L157&lt;VLOOKUP(A157,#REF!,10,0),"O","X"),""))</f>
        <v/>
      </c>
      <c r="Q157" s="20" t="str">
        <f>IF(A157="","",COUNTIFS(#REF!,A157)-COUNTIFS(#REF!,A157,#REF!,"현금")-COUNTIFS(#REF!,A157,#REF!,"예수금")-COUNTIFS(#REF!,A157,#REF!,"예탁금")-COUNTIFS(#REF!,A157,#REF!,"합계"))</f>
        <v/>
      </c>
      <c r="R157" s="20" t="str">
        <f>IF(A157="","",IF(COUNTIFS(#REF!,A157,#REF!,"&gt;"&amp;$F$2,#REF!,"&lt;&gt;"&amp;$H$2,#REF!,"&lt;&gt;"&amp;$I$2,#REF!,"&lt;&gt;현금",#REF!,"&lt;&gt;합계")=0,"O","X"))</f>
        <v/>
      </c>
      <c r="S157" s="20" t="str">
        <f>IF(A157="","",IF(AND(ABS(I157-SUMIFS(#REF!,#REF!,A157,#REF!,"Y"))&lt;0.001,ABS(H157-SUMIFS(#REF!,#REF!,A157,#REF!,"&lt;&gt;합계"))&lt;0.001),"O","X"))</f>
        <v/>
      </c>
      <c r="T157" s="20" t="str">
        <f>IF(A157="","",IF(COUNTIFS(#REF!,A157,#REF!,"X")=0,"O","X"))</f>
        <v/>
      </c>
      <c r="U157" s="19"/>
    </row>
    <row r="158" spans="14:21" x14ac:dyDescent="0.3">
      <c r="N158" s="20" t="str">
        <f t="shared" si="4"/>
        <v/>
      </c>
      <c r="O158" s="20" t="str">
        <f t="shared" si="5"/>
        <v/>
      </c>
      <c r="P158" s="20" t="str">
        <f>IF(A158="","",IFERROR(IF(L158&lt;VLOOKUP(A158,#REF!,10,0),"O","X"),""))</f>
        <v/>
      </c>
      <c r="Q158" s="20" t="str">
        <f>IF(A158="","",COUNTIFS(#REF!,A158)-COUNTIFS(#REF!,A158,#REF!,"현금")-COUNTIFS(#REF!,A158,#REF!,"예수금")-COUNTIFS(#REF!,A158,#REF!,"예탁금")-COUNTIFS(#REF!,A158,#REF!,"합계"))</f>
        <v/>
      </c>
      <c r="R158" s="20" t="str">
        <f>IF(A158="","",IF(COUNTIFS(#REF!,A158,#REF!,"&gt;"&amp;$F$2,#REF!,"&lt;&gt;"&amp;$H$2,#REF!,"&lt;&gt;"&amp;$I$2,#REF!,"&lt;&gt;현금",#REF!,"&lt;&gt;합계")=0,"O","X"))</f>
        <v/>
      </c>
      <c r="S158" s="20" t="str">
        <f>IF(A158="","",IF(AND(ABS(I158-SUMIFS(#REF!,#REF!,A158,#REF!,"Y"))&lt;0.001,ABS(H158-SUMIFS(#REF!,#REF!,A158,#REF!,"&lt;&gt;합계"))&lt;0.001),"O","X"))</f>
        <v/>
      </c>
      <c r="T158" s="20" t="str">
        <f>IF(A158="","",IF(COUNTIFS(#REF!,A158,#REF!,"X")=0,"O","X"))</f>
        <v/>
      </c>
      <c r="U158" s="19"/>
    </row>
    <row r="159" spans="14:21" x14ac:dyDescent="0.3">
      <c r="N159" s="20" t="str">
        <f t="shared" si="4"/>
        <v/>
      </c>
      <c r="O159" s="20" t="str">
        <f t="shared" si="5"/>
        <v/>
      </c>
      <c r="P159" s="20" t="str">
        <f>IF(A159="","",IFERROR(IF(L159&lt;VLOOKUP(A159,#REF!,10,0),"O","X"),""))</f>
        <v/>
      </c>
      <c r="Q159" s="20" t="str">
        <f>IF(A159="","",COUNTIFS(#REF!,A159)-COUNTIFS(#REF!,A159,#REF!,"현금")-COUNTIFS(#REF!,A159,#REF!,"예수금")-COUNTIFS(#REF!,A159,#REF!,"예탁금")-COUNTIFS(#REF!,A159,#REF!,"합계"))</f>
        <v/>
      </c>
      <c r="R159" s="20" t="str">
        <f>IF(A159="","",IF(COUNTIFS(#REF!,A159,#REF!,"&gt;"&amp;$F$2,#REF!,"&lt;&gt;"&amp;$H$2,#REF!,"&lt;&gt;"&amp;$I$2,#REF!,"&lt;&gt;현금",#REF!,"&lt;&gt;합계")=0,"O","X"))</f>
        <v/>
      </c>
      <c r="S159" s="20" t="str">
        <f>IF(A159="","",IF(AND(ABS(I159-SUMIFS(#REF!,#REF!,A159,#REF!,"Y"))&lt;0.001,ABS(H159-SUMIFS(#REF!,#REF!,A159,#REF!,"&lt;&gt;합계"))&lt;0.001),"O","X"))</f>
        <v/>
      </c>
      <c r="T159" s="20" t="str">
        <f>IF(A159="","",IF(COUNTIFS(#REF!,A159,#REF!,"X")=0,"O","X"))</f>
        <v/>
      </c>
      <c r="U159" s="19"/>
    </row>
    <row r="160" spans="14:21" x14ac:dyDescent="0.3">
      <c r="N160" s="20" t="str">
        <f t="shared" si="4"/>
        <v/>
      </c>
      <c r="O160" s="20" t="str">
        <f t="shared" si="5"/>
        <v/>
      </c>
      <c r="P160" s="20" t="str">
        <f>IF(A160="","",IFERROR(IF(L160&lt;VLOOKUP(A160,#REF!,10,0),"O","X"),""))</f>
        <v/>
      </c>
      <c r="Q160" s="20" t="str">
        <f>IF(A160="","",COUNTIFS(#REF!,A160)-COUNTIFS(#REF!,A160,#REF!,"현금")-COUNTIFS(#REF!,A160,#REF!,"예수금")-COUNTIFS(#REF!,A160,#REF!,"예탁금")-COUNTIFS(#REF!,A160,#REF!,"합계"))</f>
        <v/>
      </c>
      <c r="R160" s="20" t="str">
        <f>IF(A160="","",IF(COUNTIFS(#REF!,A160,#REF!,"&gt;"&amp;$F$2,#REF!,"&lt;&gt;"&amp;$H$2,#REF!,"&lt;&gt;"&amp;$I$2,#REF!,"&lt;&gt;현금",#REF!,"&lt;&gt;합계")=0,"O","X"))</f>
        <v/>
      </c>
      <c r="S160" s="20" t="str">
        <f>IF(A160="","",IF(AND(ABS(I160-SUMIFS(#REF!,#REF!,A160,#REF!,"Y"))&lt;0.001,ABS(H160-SUMIFS(#REF!,#REF!,A160,#REF!,"&lt;&gt;합계"))&lt;0.001),"O","X"))</f>
        <v/>
      </c>
      <c r="T160" s="20" t="str">
        <f>IF(A160="","",IF(COUNTIFS(#REF!,A160,#REF!,"X")=0,"O","X"))</f>
        <v/>
      </c>
      <c r="U160" s="19"/>
    </row>
    <row r="161" spans="14:21" x14ac:dyDescent="0.3">
      <c r="N161" s="20" t="str">
        <f t="shared" si="4"/>
        <v/>
      </c>
      <c r="O161" s="20" t="str">
        <f t="shared" si="5"/>
        <v/>
      </c>
      <c r="P161" s="20" t="str">
        <f>IF(A161="","",IFERROR(IF(L161&lt;VLOOKUP(A161,#REF!,10,0),"O","X"),""))</f>
        <v/>
      </c>
      <c r="Q161" s="20" t="str">
        <f>IF(A161="","",COUNTIFS(#REF!,A161)-COUNTIFS(#REF!,A161,#REF!,"현금")-COUNTIFS(#REF!,A161,#REF!,"예수금")-COUNTIFS(#REF!,A161,#REF!,"예탁금")-COUNTIFS(#REF!,A161,#REF!,"합계"))</f>
        <v/>
      </c>
      <c r="R161" s="20" t="str">
        <f>IF(A161="","",IF(COUNTIFS(#REF!,A161,#REF!,"&gt;"&amp;$F$2,#REF!,"&lt;&gt;"&amp;$H$2,#REF!,"&lt;&gt;"&amp;$I$2,#REF!,"&lt;&gt;현금",#REF!,"&lt;&gt;합계")=0,"O","X"))</f>
        <v/>
      </c>
      <c r="S161" s="20" t="str">
        <f>IF(A161="","",IF(AND(ABS(I161-SUMIFS(#REF!,#REF!,A161,#REF!,"Y"))&lt;0.001,ABS(H161-SUMIFS(#REF!,#REF!,A161,#REF!,"&lt;&gt;합계"))&lt;0.001),"O","X"))</f>
        <v/>
      </c>
      <c r="T161" s="20" t="str">
        <f>IF(A161="","",IF(COUNTIFS(#REF!,A161,#REF!,"X")=0,"O","X"))</f>
        <v/>
      </c>
      <c r="U161" s="19"/>
    </row>
    <row r="162" spans="14:21" x14ac:dyDescent="0.3">
      <c r="N162" s="20" t="str">
        <f t="shared" si="4"/>
        <v/>
      </c>
      <c r="O162" s="20" t="str">
        <f t="shared" si="5"/>
        <v/>
      </c>
      <c r="P162" s="20" t="str">
        <f>IF(A162="","",IFERROR(IF(L162&lt;VLOOKUP(A162,#REF!,10,0),"O","X"),""))</f>
        <v/>
      </c>
      <c r="Q162" s="20" t="str">
        <f>IF(A162="","",COUNTIFS(#REF!,A162)-COUNTIFS(#REF!,A162,#REF!,"현금")-COUNTIFS(#REF!,A162,#REF!,"예수금")-COUNTIFS(#REF!,A162,#REF!,"예탁금")-COUNTIFS(#REF!,A162,#REF!,"합계"))</f>
        <v/>
      </c>
      <c r="R162" s="20" t="str">
        <f>IF(A162="","",IF(COUNTIFS(#REF!,A162,#REF!,"&gt;"&amp;$F$2,#REF!,"&lt;&gt;"&amp;$H$2,#REF!,"&lt;&gt;"&amp;$I$2,#REF!,"&lt;&gt;현금",#REF!,"&lt;&gt;합계")=0,"O","X"))</f>
        <v/>
      </c>
      <c r="S162" s="20" t="str">
        <f>IF(A162="","",IF(AND(ABS(I162-SUMIFS(#REF!,#REF!,A162,#REF!,"Y"))&lt;0.001,ABS(H162-SUMIFS(#REF!,#REF!,A162,#REF!,"&lt;&gt;합계"))&lt;0.001),"O","X"))</f>
        <v/>
      </c>
      <c r="T162" s="20" t="str">
        <f>IF(A162="","",IF(COUNTIFS(#REF!,A162,#REF!,"X")=0,"O","X"))</f>
        <v/>
      </c>
      <c r="U162" s="19"/>
    </row>
    <row r="163" spans="14:21" x14ac:dyDescent="0.3">
      <c r="N163" s="20" t="str">
        <f t="shared" si="4"/>
        <v/>
      </c>
      <c r="O163" s="20" t="str">
        <f t="shared" si="5"/>
        <v/>
      </c>
      <c r="P163" s="20" t="str">
        <f>IF(A163="","",IFERROR(IF(L163&lt;VLOOKUP(A163,#REF!,10,0),"O","X"),""))</f>
        <v/>
      </c>
      <c r="Q163" s="20" t="str">
        <f>IF(A163="","",COUNTIFS(#REF!,A163)-COUNTIFS(#REF!,A163,#REF!,"현금")-COUNTIFS(#REF!,A163,#REF!,"예수금")-COUNTIFS(#REF!,A163,#REF!,"예탁금")-COUNTIFS(#REF!,A163,#REF!,"합계"))</f>
        <v/>
      </c>
      <c r="R163" s="20" t="str">
        <f>IF(A163="","",IF(COUNTIFS(#REF!,A163,#REF!,"&gt;"&amp;$F$2,#REF!,"&lt;&gt;"&amp;$H$2,#REF!,"&lt;&gt;"&amp;$I$2,#REF!,"&lt;&gt;현금",#REF!,"&lt;&gt;합계")=0,"O","X"))</f>
        <v/>
      </c>
      <c r="S163" s="20" t="str">
        <f>IF(A163="","",IF(AND(ABS(I163-SUMIFS(#REF!,#REF!,A163,#REF!,"Y"))&lt;0.001,ABS(H163-SUMIFS(#REF!,#REF!,A163,#REF!,"&lt;&gt;합계"))&lt;0.001),"O","X"))</f>
        <v/>
      </c>
      <c r="T163" s="20" t="str">
        <f>IF(A163="","",IF(COUNTIFS(#REF!,A163,#REF!,"X")=0,"O","X"))</f>
        <v/>
      </c>
      <c r="U163" s="19"/>
    </row>
    <row r="164" spans="14:21" x14ac:dyDescent="0.3">
      <c r="N164" s="20" t="str">
        <f t="shared" si="4"/>
        <v/>
      </c>
      <c r="O164" s="20" t="str">
        <f t="shared" si="5"/>
        <v/>
      </c>
      <c r="P164" s="20" t="str">
        <f>IF(A164="","",IFERROR(IF(L164&lt;VLOOKUP(A164,#REF!,10,0),"O","X"),""))</f>
        <v/>
      </c>
      <c r="Q164" s="20" t="str">
        <f>IF(A164="","",COUNTIFS(#REF!,A164)-COUNTIFS(#REF!,A164,#REF!,"현금")-COUNTIFS(#REF!,A164,#REF!,"예수금")-COUNTIFS(#REF!,A164,#REF!,"예탁금")-COUNTIFS(#REF!,A164,#REF!,"합계"))</f>
        <v/>
      </c>
      <c r="R164" s="20" t="str">
        <f>IF(A164="","",IF(COUNTIFS(#REF!,A164,#REF!,"&gt;"&amp;$F$2,#REF!,"&lt;&gt;"&amp;$H$2,#REF!,"&lt;&gt;"&amp;$I$2,#REF!,"&lt;&gt;현금",#REF!,"&lt;&gt;합계")=0,"O","X"))</f>
        <v/>
      </c>
      <c r="S164" s="20" t="str">
        <f>IF(A164="","",IF(AND(ABS(I164-SUMIFS(#REF!,#REF!,A164,#REF!,"Y"))&lt;0.001,ABS(H164-SUMIFS(#REF!,#REF!,A164,#REF!,"&lt;&gt;합계"))&lt;0.001),"O","X"))</f>
        <v/>
      </c>
      <c r="T164" s="20" t="str">
        <f>IF(A164="","",IF(COUNTIFS(#REF!,A164,#REF!,"X")=0,"O","X"))</f>
        <v/>
      </c>
      <c r="U164" s="19"/>
    </row>
    <row r="165" spans="14:21" x14ac:dyDescent="0.3">
      <c r="N165" s="20" t="str">
        <f t="shared" si="4"/>
        <v/>
      </c>
      <c r="O165" s="20" t="str">
        <f t="shared" si="5"/>
        <v/>
      </c>
      <c r="P165" s="20" t="str">
        <f>IF(A165="","",IFERROR(IF(L165&lt;VLOOKUP(A165,#REF!,10,0),"O","X"),""))</f>
        <v/>
      </c>
      <c r="Q165" s="20" t="str">
        <f>IF(A165="","",COUNTIFS(#REF!,A165)-COUNTIFS(#REF!,A165,#REF!,"현금")-COUNTIFS(#REF!,A165,#REF!,"예수금")-COUNTIFS(#REF!,A165,#REF!,"예탁금")-COUNTIFS(#REF!,A165,#REF!,"합계"))</f>
        <v/>
      </c>
      <c r="R165" s="20" t="str">
        <f>IF(A165="","",IF(COUNTIFS(#REF!,A165,#REF!,"&gt;"&amp;$F$2,#REF!,"&lt;&gt;"&amp;$H$2,#REF!,"&lt;&gt;"&amp;$I$2,#REF!,"&lt;&gt;현금",#REF!,"&lt;&gt;합계")=0,"O","X"))</f>
        <v/>
      </c>
      <c r="S165" s="20" t="str">
        <f>IF(A165="","",IF(AND(ABS(I165-SUMIFS(#REF!,#REF!,A165,#REF!,"Y"))&lt;0.001,ABS(H165-SUMIFS(#REF!,#REF!,A165,#REF!,"&lt;&gt;합계"))&lt;0.001),"O","X"))</f>
        <v/>
      </c>
      <c r="T165" s="20" t="str">
        <f>IF(A165="","",IF(COUNTIFS(#REF!,A165,#REF!,"X")=0,"O","X"))</f>
        <v/>
      </c>
      <c r="U165" s="19"/>
    </row>
    <row r="166" spans="14:21" x14ac:dyDescent="0.3">
      <c r="N166" s="20" t="str">
        <f t="shared" si="4"/>
        <v/>
      </c>
      <c r="O166" s="20" t="str">
        <f t="shared" si="5"/>
        <v/>
      </c>
      <c r="P166" s="20" t="str">
        <f>IF(A166="","",IFERROR(IF(L166&lt;VLOOKUP(A166,#REF!,10,0),"O","X"),""))</f>
        <v/>
      </c>
      <c r="Q166" s="20" t="str">
        <f>IF(A166="","",COUNTIFS(#REF!,A166)-COUNTIFS(#REF!,A166,#REF!,"현금")-COUNTIFS(#REF!,A166,#REF!,"예수금")-COUNTIFS(#REF!,A166,#REF!,"예탁금")-COUNTIFS(#REF!,A166,#REF!,"합계"))</f>
        <v/>
      </c>
      <c r="R166" s="20" t="str">
        <f>IF(A166="","",IF(COUNTIFS(#REF!,A166,#REF!,"&gt;"&amp;$F$2,#REF!,"&lt;&gt;"&amp;$H$2,#REF!,"&lt;&gt;"&amp;$I$2,#REF!,"&lt;&gt;현금",#REF!,"&lt;&gt;합계")=0,"O","X"))</f>
        <v/>
      </c>
      <c r="S166" s="20" t="str">
        <f>IF(A166="","",IF(AND(ABS(I166-SUMIFS(#REF!,#REF!,A166,#REF!,"Y"))&lt;0.001,ABS(H166-SUMIFS(#REF!,#REF!,A166,#REF!,"&lt;&gt;합계"))&lt;0.001),"O","X"))</f>
        <v/>
      </c>
      <c r="T166" s="20" t="str">
        <f>IF(A166="","",IF(COUNTIFS(#REF!,A166,#REF!,"X")=0,"O","X"))</f>
        <v/>
      </c>
      <c r="U166" s="19"/>
    </row>
    <row r="167" spans="14:21" x14ac:dyDescent="0.3">
      <c r="N167" s="20" t="str">
        <f t="shared" si="4"/>
        <v/>
      </c>
      <c r="O167" s="20" t="str">
        <f t="shared" si="5"/>
        <v/>
      </c>
      <c r="P167" s="20" t="str">
        <f>IF(A167="","",IFERROR(IF(L167&lt;VLOOKUP(A167,#REF!,10,0),"O","X"),""))</f>
        <v/>
      </c>
      <c r="Q167" s="20" t="str">
        <f>IF(A167="","",COUNTIFS(#REF!,A167)-COUNTIFS(#REF!,A167,#REF!,"현금")-COUNTIFS(#REF!,A167,#REF!,"예수금")-COUNTIFS(#REF!,A167,#REF!,"예탁금")-COUNTIFS(#REF!,A167,#REF!,"합계"))</f>
        <v/>
      </c>
      <c r="R167" s="20" t="str">
        <f>IF(A167="","",IF(COUNTIFS(#REF!,A167,#REF!,"&gt;"&amp;$F$2,#REF!,"&lt;&gt;"&amp;$H$2,#REF!,"&lt;&gt;"&amp;$I$2,#REF!,"&lt;&gt;현금",#REF!,"&lt;&gt;합계")=0,"O","X"))</f>
        <v/>
      </c>
      <c r="S167" s="20" t="str">
        <f>IF(A167="","",IF(AND(ABS(I167-SUMIFS(#REF!,#REF!,A167,#REF!,"Y"))&lt;0.001,ABS(H167-SUMIFS(#REF!,#REF!,A167,#REF!,"&lt;&gt;합계"))&lt;0.001),"O","X"))</f>
        <v/>
      </c>
      <c r="T167" s="20" t="str">
        <f>IF(A167="","",IF(COUNTIFS(#REF!,A167,#REF!,"X")=0,"O","X"))</f>
        <v/>
      </c>
      <c r="U167" s="19"/>
    </row>
    <row r="168" spans="14:21" x14ac:dyDescent="0.3">
      <c r="N168" s="20" t="str">
        <f t="shared" si="4"/>
        <v/>
      </c>
      <c r="O168" s="20" t="str">
        <f t="shared" si="5"/>
        <v/>
      </c>
      <c r="P168" s="20" t="str">
        <f>IF(A168="","",IFERROR(IF(L168&lt;VLOOKUP(A168,#REF!,10,0),"O","X"),""))</f>
        <v/>
      </c>
      <c r="Q168" s="20" t="str">
        <f>IF(A168="","",COUNTIFS(#REF!,A168)-COUNTIFS(#REF!,A168,#REF!,"현금")-COUNTIFS(#REF!,A168,#REF!,"예수금")-COUNTIFS(#REF!,A168,#REF!,"예탁금")-COUNTIFS(#REF!,A168,#REF!,"합계"))</f>
        <v/>
      </c>
      <c r="R168" s="20" t="str">
        <f>IF(A168="","",IF(COUNTIFS(#REF!,A168,#REF!,"&gt;"&amp;$F$2,#REF!,"&lt;&gt;"&amp;$H$2,#REF!,"&lt;&gt;"&amp;$I$2,#REF!,"&lt;&gt;현금",#REF!,"&lt;&gt;합계")=0,"O","X"))</f>
        <v/>
      </c>
      <c r="S168" s="20" t="str">
        <f>IF(A168="","",IF(AND(ABS(I168-SUMIFS(#REF!,#REF!,A168,#REF!,"Y"))&lt;0.001,ABS(H168-SUMIFS(#REF!,#REF!,A168,#REF!,"&lt;&gt;합계"))&lt;0.001),"O","X"))</f>
        <v/>
      </c>
      <c r="T168" s="20" t="str">
        <f>IF(A168="","",IF(COUNTIFS(#REF!,A168,#REF!,"X")=0,"O","X"))</f>
        <v/>
      </c>
      <c r="U168" s="19"/>
    </row>
    <row r="169" spans="14:21" x14ac:dyDescent="0.3">
      <c r="N169" s="20" t="str">
        <f t="shared" si="4"/>
        <v/>
      </c>
      <c r="O169" s="20" t="str">
        <f t="shared" si="5"/>
        <v/>
      </c>
      <c r="P169" s="20" t="str">
        <f>IF(A169="","",IFERROR(IF(L169&lt;VLOOKUP(A169,#REF!,10,0),"O","X"),""))</f>
        <v/>
      </c>
      <c r="Q169" s="20" t="str">
        <f>IF(A169="","",COUNTIFS(#REF!,A169)-COUNTIFS(#REF!,A169,#REF!,"현금")-COUNTIFS(#REF!,A169,#REF!,"예수금")-COUNTIFS(#REF!,A169,#REF!,"예탁금")-COUNTIFS(#REF!,A169,#REF!,"합계"))</f>
        <v/>
      </c>
      <c r="R169" s="20" t="str">
        <f>IF(A169="","",IF(COUNTIFS(#REF!,A169,#REF!,"&gt;"&amp;$F$2,#REF!,"&lt;&gt;"&amp;$H$2,#REF!,"&lt;&gt;"&amp;$I$2,#REF!,"&lt;&gt;현금",#REF!,"&lt;&gt;합계")=0,"O","X"))</f>
        <v/>
      </c>
      <c r="S169" s="20" t="str">
        <f>IF(A169="","",IF(AND(ABS(I169-SUMIFS(#REF!,#REF!,A169,#REF!,"Y"))&lt;0.001,ABS(H169-SUMIFS(#REF!,#REF!,A169,#REF!,"&lt;&gt;합계"))&lt;0.001),"O","X"))</f>
        <v/>
      </c>
      <c r="T169" s="20" t="str">
        <f>IF(A169="","",IF(COUNTIFS(#REF!,A169,#REF!,"X")=0,"O","X"))</f>
        <v/>
      </c>
      <c r="U169" s="19"/>
    </row>
    <row r="170" spans="14:21" x14ac:dyDescent="0.3">
      <c r="N170" s="20" t="str">
        <f t="shared" si="4"/>
        <v/>
      </c>
      <c r="O170" s="20" t="str">
        <f t="shared" si="5"/>
        <v/>
      </c>
      <c r="P170" s="20" t="str">
        <f>IF(A170="","",IFERROR(IF(L170&lt;VLOOKUP(A170,#REF!,10,0),"O","X"),""))</f>
        <v/>
      </c>
      <c r="Q170" s="20" t="str">
        <f>IF(A170="","",COUNTIFS(#REF!,A170)-COUNTIFS(#REF!,A170,#REF!,"현금")-COUNTIFS(#REF!,A170,#REF!,"예수금")-COUNTIFS(#REF!,A170,#REF!,"예탁금")-COUNTIFS(#REF!,A170,#REF!,"합계"))</f>
        <v/>
      </c>
      <c r="R170" s="20" t="str">
        <f>IF(A170="","",IF(COUNTIFS(#REF!,A170,#REF!,"&gt;"&amp;$F$2,#REF!,"&lt;&gt;"&amp;$H$2,#REF!,"&lt;&gt;"&amp;$I$2,#REF!,"&lt;&gt;현금",#REF!,"&lt;&gt;합계")=0,"O","X"))</f>
        <v/>
      </c>
      <c r="S170" s="20" t="str">
        <f>IF(A170="","",IF(AND(ABS(I170-SUMIFS(#REF!,#REF!,A170,#REF!,"Y"))&lt;0.001,ABS(H170-SUMIFS(#REF!,#REF!,A170,#REF!,"&lt;&gt;합계"))&lt;0.001),"O","X"))</f>
        <v/>
      </c>
      <c r="T170" s="20" t="str">
        <f>IF(A170="","",IF(COUNTIFS(#REF!,A170,#REF!,"X")=0,"O","X"))</f>
        <v/>
      </c>
      <c r="U170" s="19"/>
    </row>
    <row r="171" spans="14:21" x14ac:dyDescent="0.3">
      <c r="N171" s="20" t="str">
        <f t="shared" si="4"/>
        <v/>
      </c>
      <c r="O171" s="20" t="str">
        <f t="shared" si="5"/>
        <v/>
      </c>
      <c r="P171" s="20" t="str">
        <f>IF(A171="","",IFERROR(IF(L171&lt;VLOOKUP(A171,#REF!,10,0),"O","X"),""))</f>
        <v/>
      </c>
      <c r="Q171" s="20" t="str">
        <f>IF(A171="","",COUNTIFS(#REF!,A171)-COUNTIFS(#REF!,A171,#REF!,"현금")-COUNTIFS(#REF!,A171,#REF!,"예수금")-COUNTIFS(#REF!,A171,#REF!,"예탁금")-COUNTIFS(#REF!,A171,#REF!,"합계"))</f>
        <v/>
      </c>
      <c r="R171" s="20" t="str">
        <f>IF(A171="","",IF(COUNTIFS(#REF!,A171,#REF!,"&gt;"&amp;$F$2,#REF!,"&lt;&gt;"&amp;$H$2,#REF!,"&lt;&gt;"&amp;$I$2,#REF!,"&lt;&gt;현금",#REF!,"&lt;&gt;합계")=0,"O","X"))</f>
        <v/>
      </c>
      <c r="S171" s="20" t="str">
        <f>IF(A171="","",IF(AND(ABS(I171-SUMIFS(#REF!,#REF!,A171,#REF!,"Y"))&lt;0.001,ABS(H171-SUMIFS(#REF!,#REF!,A171,#REF!,"&lt;&gt;합계"))&lt;0.001),"O","X"))</f>
        <v/>
      </c>
      <c r="T171" s="20" t="str">
        <f>IF(A171="","",IF(COUNTIFS(#REF!,A171,#REF!,"X")=0,"O","X"))</f>
        <v/>
      </c>
      <c r="U171" s="19"/>
    </row>
    <row r="172" spans="14:21" x14ac:dyDescent="0.3">
      <c r="N172" s="20" t="str">
        <f t="shared" si="4"/>
        <v/>
      </c>
      <c r="O172" s="20" t="str">
        <f t="shared" si="5"/>
        <v/>
      </c>
      <c r="P172" s="20" t="str">
        <f>IF(A172="","",IFERROR(IF(L172&lt;VLOOKUP(A172,#REF!,10,0),"O","X"),""))</f>
        <v/>
      </c>
      <c r="Q172" s="20" t="str">
        <f>IF(A172="","",COUNTIFS(#REF!,A172)-COUNTIFS(#REF!,A172,#REF!,"현금")-COUNTIFS(#REF!,A172,#REF!,"예수금")-COUNTIFS(#REF!,A172,#REF!,"예탁금")-COUNTIFS(#REF!,A172,#REF!,"합계"))</f>
        <v/>
      </c>
      <c r="R172" s="20" t="str">
        <f>IF(A172="","",IF(COUNTIFS(#REF!,A172,#REF!,"&gt;"&amp;$F$2,#REF!,"&lt;&gt;"&amp;$H$2,#REF!,"&lt;&gt;"&amp;$I$2,#REF!,"&lt;&gt;현금",#REF!,"&lt;&gt;합계")=0,"O","X"))</f>
        <v/>
      </c>
      <c r="S172" s="20" t="str">
        <f>IF(A172="","",IF(AND(ABS(I172-SUMIFS(#REF!,#REF!,A172,#REF!,"Y"))&lt;0.001,ABS(H172-SUMIFS(#REF!,#REF!,A172,#REF!,"&lt;&gt;합계"))&lt;0.001),"O","X"))</f>
        <v/>
      </c>
      <c r="T172" s="20" t="str">
        <f>IF(A172="","",IF(COUNTIFS(#REF!,A172,#REF!,"X")=0,"O","X"))</f>
        <v/>
      </c>
      <c r="U172" s="19"/>
    </row>
    <row r="173" spans="14:21" x14ac:dyDescent="0.3">
      <c r="N173" s="20" t="str">
        <f t="shared" si="4"/>
        <v/>
      </c>
      <c r="O173" s="20" t="str">
        <f t="shared" si="5"/>
        <v/>
      </c>
      <c r="P173" s="20" t="str">
        <f>IF(A173="","",IFERROR(IF(L173&lt;VLOOKUP(A173,#REF!,10,0),"O","X"),""))</f>
        <v/>
      </c>
      <c r="Q173" s="20" t="str">
        <f>IF(A173="","",COUNTIFS(#REF!,A173)-COUNTIFS(#REF!,A173,#REF!,"현금")-COUNTIFS(#REF!,A173,#REF!,"예수금")-COUNTIFS(#REF!,A173,#REF!,"예탁금")-COUNTIFS(#REF!,A173,#REF!,"합계"))</f>
        <v/>
      </c>
      <c r="R173" s="20" t="str">
        <f>IF(A173="","",IF(COUNTIFS(#REF!,A173,#REF!,"&gt;"&amp;$F$2,#REF!,"&lt;&gt;"&amp;$H$2,#REF!,"&lt;&gt;"&amp;$I$2,#REF!,"&lt;&gt;현금",#REF!,"&lt;&gt;합계")=0,"O","X"))</f>
        <v/>
      </c>
      <c r="S173" s="20" t="str">
        <f>IF(A173="","",IF(AND(ABS(I173-SUMIFS(#REF!,#REF!,A173,#REF!,"Y"))&lt;0.001,ABS(H173-SUMIFS(#REF!,#REF!,A173,#REF!,"&lt;&gt;합계"))&lt;0.001),"O","X"))</f>
        <v/>
      </c>
      <c r="T173" s="20" t="str">
        <f>IF(A173="","",IF(COUNTIFS(#REF!,A173,#REF!,"X")=0,"O","X"))</f>
        <v/>
      </c>
      <c r="U173" s="19"/>
    </row>
    <row r="174" spans="14:21" x14ac:dyDescent="0.3">
      <c r="N174" s="20" t="str">
        <f t="shared" si="4"/>
        <v/>
      </c>
      <c r="O174" s="20" t="str">
        <f t="shared" si="5"/>
        <v/>
      </c>
      <c r="P174" s="20" t="str">
        <f>IF(A174="","",IFERROR(IF(L174&lt;VLOOKUP(A174,#REF!,10,0),"O","X"),""))</f>
        <v/>
      </c>
      <c r="Q174" s="20" t="str">
        <f>IF(A174="","",COUNTIFS(#REF!,A174)-COUNTIFS(#REF!,A174,#REF!,"현금")-COUNTIFS(#REF!,A174,#REF!,"예수금")-COUNTIFS(#REF!,A174,#REF!,"예탁금")-COUNTIFS(#REF!,A174,#REF!,"합계"))</f>
        <v/>
      </c>
      <c r="R174" s="20" t="str">
        <f>IF(A174="","",IF(COUNTIFS(#REF!,A174,#REF!,"&gt;"&amp;$F$2,#REF!,"&lt;&gt;"&amp;$H$2,#REF!,"&lt;&gt;"&amp;$I$2,#REF!,"&lt;&gt;현금",#REF!,"&lt;&gt;합계")=0,"O","X"))</f>
        <v/>
      </c>
      <c r="S174" s="20" t="str">
        <f>IF(A174="","",IF(AND(ABS(I174-SUMIFS(#REF!,#REF!,A174,#REF!,"Y"))&lt;0.001,ABS(H174-SUMIFS(#REF!,#REF!,A174,#REF!,"&lt;&gt;합계"))&lt;0.001),"O","X"))</f>
        <v/>
      </c>
      <c r="T174" s="20" t="str">
        <f>IF(A174="","",IF(COUNTIFS(#REF!,A174,#REF!,"X")=0,"O","X"))</f>
        <v/>
      </c>
      <c r="U174" s="19"/>
    </row>
    <row r="175" spans="14:21" x14ac:dyDescent="0.3">
      <c r="N175" s="20" t="str">
        <f t="shared" si="4"/>
        <v/>
      </c>
      <c r="O175" s="20" t="str">
        <f t="shared" si="5"/>
        <v/>
      </c>
      <c r="P175" s="20" t="str">
        <f>IF(A175="","",IFERROR(IF(L175&lt;VLOOKUP(A175,#REF!,10,0),"O","X"),""))</f>
        <v/>
      </c>
      <c r="Q175" s="20" t="str">
        <f>IF(A175="","",COUNTIFS(#REF!,A175)-COUNTIFS(#REF!,A175,#REF!,"현금")-COUNTIFS(#REF!,A175,#REF!,"예수금")-COUNTIFS(#REF!,A175,#REF!,"예탁금")-COUNTIFS(#REF!,A175,#REF!,"합계"))</f>
        <v/>
      </c>
      <c r="R175" s="20" t="str">
        <f>IF(A175="","",IF(COUNTIFS(#REF!,A175,#REF!,"&gt;"&amp;$F$2,#REF!,"&lt;&gt;"&amp;$H$2,#REF!,"&lt;&gt;"&amp;$I$2,#REF!,"&lt;&gt;현금",#REF!,"&lt;&gt;합계")=0,"O","X"))</f>
        <v/>
      </c>
      <c r="S175" s="20" t="str">
        <f>IF(A175="","",IF(AND(ABS(I175-SUMIFS(#REF!,#REF!,A175,#REF!,"Y"))&lt;0.001,ABS(H175-SUMIFS(#REF!,#REF!,A175,#REF!,"&lt;&gt;합계"))&lt;0.001),"O","X"))</f>
        <v/>
      </c>
      <c r="T175" s="20" t="str">
        <f>IF(A175="","",IF(COUNTIFS(#REF!,A175,#REF!,"X")=0,"O","X"))</f>
        <v/>
      </c>
      <c r="U175" s="19"/>
    </row>
    <row r="176" spans="14:21" x14ac:dyDescent="0.3">
      <c r="N176" s="20" t="str">
        <f t="shared" si="4"/>
        <v/>
      </c>
      <c r="O176" s="20" t="str">
        <f t="shared" si="5"/>
        <v/>
      </c>
      <c r="P176" s="20" t="str">
        <f>IF(A176="","",IFERROR(IF(L176&lt;VLOOKUP(A176,#REF!,10,0),"O","X"),""))</f>
        <v/>
      </c>
      <c r="Q176" s="20" t="str">
        <f>IF(A176="","",COUNTIFS(#REF!,A176)-COUNTIFS(#REF!,A176,#REF!,"현금")-COUNTIFS(#REF!,A176,#REF!,"예수금")-COUNTIFS(#REF!,A176,#REF!,"예탁금")-COUNTIFS(#REF!,A176,#REF!,"합계"))</f>
        <v/>
      </c>
      <c r="R176" s="20" t="str">
        <f>IF(A176="","",IF(COUNTIFS(#REF!,A176,#REF!,"&gt;"&amp;$F$2,#REF!,"&lt;&gt;"&amp;$H$2,#REF!,"&lt;&gt;"&amp;$I$2,#REF!,"&lt;&gt;현금",#REF!,"&lt;&gt;합계")=0,"O","X"))</f>
        <v/>
      </c>
      <c r="S176" s="20" t="str">
        <f>IF(A176="","",IF(AND(ABS(I176-SUMIFS(#REF!,#REF!,A176,#REF!,"Y"))&lt;0.001,ABS(H176-SUMIFS(#REF!,#REF!,A176,#REF!,"&lt;&gt;합계"))&lt;0.001),"O","X"))</f>
        <v/>
      </c>
      <c r="T176" s="20" t="str">
        <f>IF(A176="","",IF(COUNTIFS(#REF!,A176,#REF!,"X")=0,"O","X"))</f>
        <v/>
      </c>
      <c r="U176" s="19"/>
    </row>
    <row r="177" spans="14:21" x14ac:dyDescent="0.3">
      <c r="N177" s="20" t="str">
        <f t="shared" si="4"/>
        <v/>
      </c>
      <c r="O177" s="20" t="str">
        <f t="shared" si="5"/>
        <v/>
      </c>
      <c r="P177" s="20" t="str">
        <f>IF(A177="","",IFERROR(IF(L177&lt;VLOOKUP(A177,#REF!,10,0),"O","X"),""))</f>
        <v/>
      </c>
      <c r="Q177" s="20" t="str">
        <f>IF(A177="","",COUNTIFS(#REF!,A177)-COUNTIFS(#REF!,A177,#REF!,"현금")-COUNTIFS(#REF!,A177,#REF!,"예수금")-COUNTIFS(#REF!,A177,#REF!,"예탁금")-COUNTIFS(#REF!,A177,#REF!,"합계"))</f>
        <v/>
      </c>
      <c r="R177" s="20" t="str">
        <f>IF(A177="","",IF(COUNTIFS(#REF!,A177,#REF!,"&gt;"&amp;$F$2,#REF!,"&lt;&gt;"&amp;$H$2,#REF!,"&lt;&gt;"&amp;$I$2,#REF!,"&lt;&gt;현금",#REF!,"&lt;&gt;합계")=0,"O","X"))</f>
        <v/>
      </c>
      <c r="S177" s="20" t="str">
        <f>IF(A177="","",IF(AND(ABS(I177-SUMIFS(#REF!,#REF!,A177,#REF!,"Y"))&lt;0.001,ABS(H177-SUMIFS(#REF!,#REF!,A177,#REF!,"&lt;&gt;합계"))&lt;0.001),"O","X"))</f>
        <v/>
      </c>
      <c r="T177" s="20" t="str">
        <f>IF(A177="","",IF(COUNTIFS(#REF!,A177,#REF!,"X")=0,"O","X"))</f>
        <v/>
      </c>
      <c r="U177" s="19"/>
    </row>
    <row r="178" spans="14:21" x14ac:dyDescent="0.3">
      <c r="N178" s="20" t="str">
        <f t="shared" si="4"/>
        <v/>
      </c>
      <c r="O178" s="20" t="str">
        <f t="shared" si="5"/>
        <v/>
      </c>
      <c r="P178" s="20" t="str">
        <f>IF(A178="","",IFERROR(IF(L178&lt;VLOOKUP(A178,#REF!,10,0),"O","X"),""))</f>
        <v/>
      </c>
      <c r="Q178" s="20" t="str">
        <f>IF(A178="","",COUNTIFS(#REF!,A178)-COUNTIFS(#REF!,A178,#REF!,"현금")-COUNTIFS(#REF!,A178,#REF!,"예수금")-COUNTIFS(#REF!,A178,#REF!,"예탁금")-COUNTIFS(#REF!,A178,#REF!,"합계"))</f>
        <v/>
      </c>
      <c r="R178" s="20" t="str">
        <f>IF(A178="","",IF(COUNTIFS(#REF!,A178,#REF!,"&gt;"&amp;$F$2,#REF!,"&lt;&gt;"&amp;$H$2,#REF!,"&lt;&gt;"&amp;$I$2,#REF!,"&lt;&gt;현금",#REF!,"&lt;&gt;합계")=0,"O","X"))</f>
        <v/>
      </c>
      <c r="S178" s="20" t="str">
        <f>IF(A178="","",IF(AND(ABS(I178-SUMIFS(#REF!,#REF!,A178,#REF!,"Y"))&lt;0.001,ABS(H178-SUMIFS(#REF!,#REF!,A178,#REF!,"&lt;&gt;합계"))&lt;0.001),"O","X"))</f>
        <v/>
      </c>
      <c r="T178" s="20" t="str">
        <f>IF(A178="","",IF(COUNTIFS(#REF!,A178,#REF!,"X")=0,"O","X"))</f>
        <v/>
      </c>
      <c r="U178" s="19"/>
    </row>
    <row r="179" spans="14:21" x14ac:dyDescent="0.3">
      <c r="N179" s="20" t="str">
        <f t="shared" si="4"/>
        <v/>
      </c>
      <c r="O179" s="20" t="str">
        <f t="shared" si="5"/>
        <v/>
      </c>
      <c r="P179" s="20" t="str">
        <f>IF(A179="","",IFERROR(IF(L179&lt;VLOOKUP(A179,#REF!,10,0),"O","X"),""))</f>
        <v/>
      </c>
      <c r="Q179" s="20" t="str">
        <f>IF(A179="","",COUNTIFS(#REF!,A179)-COUNTIFS(#REF!,A179,#REF!,"현금")-COUNTIFS(#REF!,A179,#REF!,"예수금")-COUNTIFS(#REF!,A179,#REF!,"예탁금")-COUNTIFS(#REF!,A179,#REF!,"합계"))</f>
        <v/>
      </c>
      <c r="R179" s="20" t="str">
        <f>IF(A179="","",IF(COUNTIFS(#REF!,A179,#REF!,"&gt;"&amp;$F$2,#REF!,"&lt;&gt;"&amp;$H$2,#REF!,"&lt;&gt;"&amp;$I$2,#REF!,"&lt;&gt;현금",#REF!,"&lt;&gt;합계")=0,"O","X"))</f>
        <v/>
      </c>
      <c r="S179" s="20" t="str">
        <f>IF(A179="","",IF(AND(ABS(I179-SUMIFS(#REF!,#REF!,A179,#REF!,"Y"))&lt;0.001,ABS(H179-SUMIFS(#REF!,#REF!,A179,#REF!,"&lt;&gt;합계"))&lt;0.001),"O","X"))</f>
        <v/>
      </c>
      <c r="T179" s="20" t="str">
        <f>IF(A179="","",IF(COUNTIFS(#REF!,A179,#REF!,"X")=0,"O","X"))</f>
        <v/>
      </c>
      <c r="U179" s="19"/>
    </row>
    <row r="180" spans="14:21" x14ac:dyDescent="0.3">
      <c r="N180" s="20" t="str">
        <f t="shared" si="4"/>
        <v/>
      </c>
      <c r="O180" s="20" t="str">
        <f t="shared" si="5"/>
        <v/>
      </c>
      <c r="P180" s="20" t="str">
        <f>IF(A180="","",IFERROR(IF(L180&lt;VLOOKUP(A180,#REF!,10,0),"O","X"),""))</f>
        <v/>
      </c>
      <c r="Q180" s="20" t="str">
        <f>IF(A180="","",COUNTIFS(#REF!,A180)-COUNTIFS(#REF!,A180,#REF!,"현금")-COUNTIFS(#REF!,A180,#REF!,"예수금")-COUNTIFS(#REF!,A180,#REF!,"예탁금")-COUNTIFS(#REF!,A180,#REF!,"합계"))</f>
        <v/>
      </c>
      <c r="R180" s="20" t="str">
        <f>IF(A180="","",IF(COUNTIFS(#REF!,A180,#REF!,"&gt;"&amp;$F$2,#REF!,"&lt;&gt;"&amp;$H$2,#REF!,"&lt;&gt;"&amp;$I$2,#REF!,"&lt;&gt;현금",#REF!,"&lt;&gt;합계")=0,"O","X"))</f>
        <v/>
      </c>
      <c r="S180" s="20" t="str">
        <f>IF(A180="","",IF(AND(ABS(I180-SUMIFS(#REF!,#REF!,A180,#REF!,"Y"))&lt;0.001,ABS(H180-SUMIFS(#REF!,#REF!,A180,#REF!,"&lt;&gt;합계"))&lt;0.001),"O","X"))</f>
        <v/>
      </c>
      <c r="T180" s="20" t="str">
        <f>IF(A180="","",IF(COUNTIFS(#REF!,A180,#REF!,"X")=0,"O","X"))</f>
        <v/>
      </c>
      <c r="U180" s="19"/>
    </row>
    <row r="181" spans="14:21" x14ac:dyDescent="0.3">
      <c r="N181" s="20" t="str">
        <f t="shared" si="4"/>
        <v/>
      </c>
      <c r="O181" s="20" t="str">
        <f t="shared" si="5"/>
        <v/>
      </c>
      <c r="P181" s="20" t="str">
        <f>IF(A181="","",IFERROR(IF(L181&lt;VLOOKUP(A181,#REF!,10,0),"O","X"),""))</f>
        <v/>
      </c>
      <c r="Q181" s="20" t="str">
        <f>IF(A181="","",COUNTIFS(#REF!,A181)-COUNTIFS(#REF!,A181,#REF!,"현금")-COUNTIFS(#REF!,A181,#REF!,"예수금")-COUNTIFS(#REF!,A181,#REF!,"예탁금")-COUNTIFS(#REF!,A181,#REF!,"합계"))</f>
        <v/>
      </c>
      <c r="R181" s="20" t="str">
        <f>IF(A181="","",IF(COUNTIFS(#REF!,A181,#REF!,"&gt;"&amp;$F$2,#REF!,"&lt;&gt;"&amp;$H$2,#REF!,"&lt;&gt;"&amp;$I$2,#REF!,"&lt;&gt;현금",#REF!,"&lt;&gt;합계")=0,"O","X"))</f>
        <v/>
      </c>
      <c r="S181" s="20" t="str">
        <f>IF(A181="","",IF(AND(ABS(I181-SUMIFS(#REF!,#REF!,A181,#REF!,"Y"))&lt;0.001,ABS(H181-SUMIFS(#REF!,#REF!,A181,#REF!,"&lt;&gt;합계"))&lt;0.001),"O","X"))</f>
        <v/>
      </c>
      <c r="T181" s="20" t="str">
        <f>IF(A181="","",IF(COUNTIFS(#REF!,A181,#REF!,"X")=0,"O","X"))</f>
        <v/>
      </c>
      <c r="U181" s="19"/>
    </row>
    <row r="182" spans="14:21" x14ac:dyDescent="0.3">
      <c r="N182" s="20" t="str">
        <f t="shared" si="4"/>
        <v/>
      </c>
      <c r="O182" s="20" t="str">
        <f t="shared" si="5"/>
        <v/>
      </c>
      <c r="P182" s="20" t="str">
        <f>IF(A182="","",IFERROR(IF(L182&lt;VLOOKUP(A182,#REF!,10,0),"O","X"),""))</f>
        <v/>
      </c>
      <c r="Q182" s="20" t="str">
        <f>IF(A182="","",COUNTIFS(#REF!,A182)-COUNTIFS(#REF!,A182,#REF!,"현금")-COUNTIFS(#REF!,A182,#REF!,"예수금")-COUNTIFS(#REF!,A182,#REF!,"예탁금")-COUNTIFS(#REF!,A182,#REF!,"합계"))</f>
        <v/>
      </c>
      <c r="R182" s="20" t="str">
        <f>IF(A182="","",IF(COUNTIFS(#REF!,A182,#REF!,"&gt;"&amp;$F$2,#REF!,"&lt;&gt;"&amp;$H$2,#REF!,"&lt;&gt;"&amp;$I$2,#REF!,"&lt;&gt;현금",#REF!,"&lt;&gt;합계")=0,"O","X"))</f>
        <v/>
      </c>
      <c r="S182" s="20" t="str">
        <f>IF(A182="","",IF(AND(ABS(I182-SUMIFS(#REF!,#REF!,A182,#REF!,"Y"))&lt;0.001,ABS(H182-SUMIFS(#REF!,#REF!,A182,#REF!,"&lt;&gt;합계"))&lt;0.001),"O","X"))</f>
        <v/>
      </c>
      <c r="T182" s="20" t="str">
        <f>IF(A182="","",IF(COUNTIFS(#REF!,A182,#REF!,"X")=0,"O","X"))</f>
        <v/>
      </c>
      <c r="U182" s="19"/>
    </row>
    <row r="183" spans="14:21" x14ac:dyDescent="0.3">
      <c r="N183" s="20" t="str">
        <f t="shared" si="4"/>
        <v/>
      </c>
      <c r="O183" s="20" t="str">
        <f t="shared" si="5"/>
        <v/>
      </c>
      <c r="P183" s="20" t="str">
        <f>IF(A183="","",IFERROR(IF(L183&lt;VLOOKUP(A183,#REF!,10,0),"O","X"),""))</f>
        <v/>
      </c>
      <c r="Q183" s="20" t="str">
        <f>IF(A183="","",COUNTIFS(#REF!,A183)-COUNTIFS(#REF!,A183,#REF!,"현금")-COUNTIFS(#REF!,A183,#REF!,"예수금")-COUNTIFS(#REF!,A183,#REF!,"예탁금")-COUNTIFS(#REF!,A183,#REF!,"합계"))</f>
        <v/>
      </c>
      <c r="R183" s="20" t="str">
        <f>IF(A183="","",IF(COUNTIFS(#REF!,A183,#REF!,"&gt;"&amp;$F$2,#REF!,"&lt;&gt;"&amp;$H$2,#REF!,"&lt;&gt;"&amp;$I$2,#REF!,"&lt;&gt;현금",#REF!,"&lt;&gt;합계")=0,"O","X"))</f>
        <v/>
      </c>
      <c r="S183" s="20" t="str">
        <f>IF(A183="","",IF(AND(ABS(I183-SUMIFS(#REF!,#REF!,A183,#REF!,"Y"))&lt;0.001,ABS(H183-SUMIFS(#REF!,#REF!,A183,#REF!,"&lt;&gt;합계"))&lt;0.001),"O","X"))</f>
        <v/>
      </c>
      <c r="T183" s="20" t="str">
        <f>IF(A183="","",IF(COUNTIFS(#REF!,A183,#REF!,"X")=0,"O","X"))</f>
        <v/>
      </c>
      <c r="U183" s="19"/>
    </row>
    <row r="184" spans="14:21" x14ac:dyDescent="0.3">
      <c r="N184" s="20" t="str">
        <f t="shared" si="4"/>
        <v/>
      </c>
      <c r="O184" s="20" t="str">
        <f t="shared" si="5"/>
        <v/>
      </c>
      <c r="P184" s="20" t="str">
        <f>IF(A184="","",IFERROR(IF(L184&lt;VLOOKUP(A184,#REF!,10,0),"O","X"),""))</f>
        <v/>
      </c>
      <c r="Q184" s="20" t="str">
        <f>IF(A184="","",COUNTIFS(#REF!,A184)-COUNTIFS(#REF!,A184,#REF!,"현금")-COUNTIFS(#REF!,A184,#REF!,"예수금")-COUNTIFS(#REF!,A184,#REF!,"예탁금")-COUNTIFS(#REF!,A184,#REF!,"합계"))</f>
        <v/>
      </c>
      <c r="R184" s="20" t="str">
        <f>IF(A184="","",IF(COUNTIFS(#REF!,A184,#REF!,"&gt;"&amp;$F$2,#REF!,"&lt;&gt;"&amp;$H$2,#REF!,"&lt;&gt;"&amp;$I$2,#REF!,"&lt;&gt;현금",#REF!,"&lt;&gt;합계")=0,"O","X"))</f>
        <v/>
      </c>
      <c r="S184" s="20" t="str">
        <f>IF(A184="","",IF(AND(ABS(I184-SUMIFS(#REF!,#REF!,A184,#REF!,"Y"))&lt;0.001,ABS(H184-SUMIFS(#REF!,#REF!,A184,#REF!,"&lt;&gt;합계"))&lt;0.001),"O","X"))</f>
        <v/>
      </c>
      <c r="T184" s="20" t="str">
        <f>IF(A184="","",IF(COUNTIFS(#REF!,A184,#REF!,"X")=0,"O","X"))</f>
        <v/>
      </c>
      <c r="U184" s="19"/>
    </row>
    <row r="185" spans="14:21" x14ac:dyDescent="0.3">
      <c r="N185" s="20" t="str">
        <f t="shared" si="4"/>
        <v/>
      </c>
      <c r="O185" s="20" t="str">
        <f t="shared" si="5"/>
        <v/>
      </c>
      <c r="P185" s="20" t="str">
        <f>IF(A185="","",IFERROR(IF(L185&lt;VLOOKUP(A185,#REF!,10,0),"O","X"),""))</f>
        <v/>
      </c>
      <c r="Q185" s="20" t="str">
        <f>IF(A185="","",COUNTIFS(#REF!,A185)-COUNTIFS(#REF!,A185,#REF!,"현금")-COUNTIFS(#REF!,A185,#REF!,"예수금")-COUNTIFS(#REF!,A185,#REF!,"예탁금")-COUNTIFS(#REF!,A185,#REF!,"합계"))</f>
        <v/>
      </c>
      <c r="R185" s="20" t="str">
        <f>IF(A185="","",IF(COUNTIFS(#REF!,A185,#REF!,"&gt;"&amp;$F$2,#REF!,"&lt;&gt;"&amp;$H$2,#REF!,"&lt;&gt;"&amp;$I$2,#REF!,"&lt;&gt;현금",#REF!,"&lt;&gt;합계")=0,"O","X"))</f>
        <v/>
      </c>
      <c r="S185" s="20" t="str">
        <f>IF(A185="","",IF(AND(ABS(I185-SUMIFS(#REF!,#REF!,A185,#REF!,"Y"))&lt;0.001,ABS(H185-SUMIFS(#REF!,#REF!,A185,#REF!,"&lt;&gt;합계"))&lt;0.001),"O","X"))</f>
        <v/>
      </c>
      <c r="T185" s="20" t="str">
        <f>IF(A185="","",IF(COUNTIFS(#REF!,A185,#REF!,"X")=0,"O","X"))</f>
        <v/>
      </c>
      <c r="U185" s="19"/>
    </row>
    <row r="186" spans="14:21" x14ac:dyDescent="0.3">
      <c r="N186" s="20" t="str">
        <f t="shared" si="4"/>
        <v/>
      </c>
      <c r="O186" s="20" t="str">
        <f t="shared" si="5"/>
        <v/>
      </c>
      <c r="P186" s="20" t="str">
        <f>IF(A186="","",IFERROR(IF(L186&lt;VLOOKUP(A186,#REF!,10,0),"O","X"),""))</f>
        <v/>
      </c>
      <c r="Q186" s="20" t="str">
        <f>IF(A186="","",COUNTIFS(#REF!,A186)-COUNTIFS(#REF!,A186,#REF!,"현금")-COUNTIFS(#REF!,A186,#REF!,"예수금")-COUNTIFS(#REF!,A186,#REF!,"예탁금")-COUNTIFS(#REF!,A186,#REF!,"합계"))</f>
        <v/>
      </c>
      <c r="R186" s="20" t="str">
        <f>IF(A186="","",IF(COUNTIFS(#REF!,A186,#REF!,"&gt;"&amp;$F$2,#REF!,"&lt;&gt;"&amp;$H$2,#REF!,"&lt;&gt;"&amp;$I$2,#REF!,"&lt;&gt;현금",#REF!,"&lt;&gt;합계")=0,"O","X"))</f>
        <v/>
      </c>
      <c r="S186" s="20" t="str">
        <f>IF(A186="","",IF(AND(ABS(I186-SUMIFS(#REF!,#REF!,A186,#REF!,"Y"))&lt;0.001,ABS(H186-SUMIFS(#REF!,#REF!,A186,#REF!,"&lt;&gt;합계"))&lt;0.001),"O","X"))</f>
        <v/>
      </c>
      <c r="T186" s="20" t="str">
        <f>IF(A186="","",IF(COUNTIFS(#REF!,A186,#REF!,"X")=0,"O","X"))</f>
        <v/>
      </c>
      <c r="U186" s="19"/>
    </row>
    <row r="187" spans="14:21" x14ac:dyDescent="0.3">
      <c r="N187" s="20" t="str">
        <f t="shared" si="4"/>
        <v/>
      </c>
      <c r="O187" s="20" t="str">
        <f t="shared" si="5"/>
        <v/>
      </c>
      <c r="P187" s="20" t="str">
        <f>IF(A187="","",IFERROR(IF(L187&lt;VLOOKUP(A187,#REF!,10,0),"O","X"),""))</f>
        <v/>
      </c>
      <c r="Q187" s="20" t="str">
        <f>IF(A187="","",COUNTIFS(#REF!,A187)-COUNTIFS(#REF!,A187,#REF!,"현금")-COUNTIFS(#REF!,A187,#REF!,"예수금")-COUNTIFS(#REF!,A187,#REF!,"예탁금")-COUNTIFS(#REF!,A187,#REF!,"합계"))</f>
        <v/>
      </c>
      <c r="R187" s="20" t="str">
        <f>IF(A187="","",IF(COUNTIFS(#REF!,A187,#REF!,"&gt;"&amp;$F$2,#REF!,"&lt;&gt;"&amp;$H$2,#REF!,"&lt;&gt;"&amp;$I$2,#REF!,"&lt;&gt;현금",#REF!,"&lt;&gt;합계")=0,"O","X"))</f>
        <v/>
      </c>
      <c r="S187" s="20" t="str">
        <f>IF(A187="","",IF(AND(ABS(I187-SUMIFS(#REF!,#REF!,A187,#REF!,"Y"))&lt;0.001,ABS(H187-SUMIFS(#REF!,#REF!,A187,#REF!,"&lt;&gt;합계"))&lt;0.001),"O","X"))</f>
        <v/>
      </c>
      <c r="T187" s="20" t="str">
        <f>IF(A187="","",IF(COUNTIFS(#REF!,A187,#REF!,"X")=0,"O","X"))</f>
        <v/>
      </c>
      <c r="U187" s="19"/>
    </row>
    <row r="188" spans="14:21" x14ac:dyDescent="0.3">
      <c r="N188" s="20" t="str">
        <f t="shared" si="4"/>
        <v/>
      </c>
      <c r="O188" s="20" t="str">
        <f t="shared" si="5"/>
        <v/>
      </c>
      <c r="P188" s="20" t="str">
        <f>IF(A188="","",IFERROR(IF(L188&lt;VLOOKUP(A188,#REF!,10,0),"O","X"),""))</f>
        <v/>
      </c>
      <c r="Q188" s="20" t="str">
        <f>IF(A188="","",COUNTIFS(#REF!,A188)-COUNTIFS(#REF!,A188,#REF!,"현금")-COUNTIFS(#REF!,A188,#REF!,"예수금")-COUNTIFS(#REF!,A188,#REF!,"예탁금")-COUNTIFS(#REF!,A188,#REF!,"합계"))</f>
        <v/>
      </c>
      <c r="R188" s="20" t="str">
        <f>IF(A188="","",IF(COUNTIFS(#REF!,A188,#REF!,"&gt;"&amp;$F$2,#REF!,"&lt;&gt;"&amp;$H$2,#REF!,"&lt;&gt;"&amp;$I$2,#REF!,"&lt;&gt;현금",#REF!,"&lt;&gt;합계")=0,"O","X"))</f>
        <v/>
      </c>
      <c r="S188" s="20" t="str">
        <f>IF(A188="","",IF(AND(ABS(I188-SUMIFS(#REF!,#REF!,A188,#REF!,"Y"))&lt;0.001,ABS(H188-SUMIFS(#REF!,#REF!,A188,#REF!,"&lt;&gt;합계"))&lt;0.001),"O","X"))</f>
        <v/>
      </c>
      <c r="T188" s="20" t="str">
        <f>IF(A188="","",IF(COUNTIFS(#REF!,A188,#REF!,"X")=0,"O","X"))</f>
        <v/>
      </c>
      <c r="U188" s="19"/>
    </row>
    <row r="189" spans="14:21" x14ac:dyDescent="0.3">
      <c r="N189" s="20" t="str">
        <f t="shared" si="4"/>
        <v/>
      </c>
      <c r="O189" s="20" t="str">
        <f t="shared" si="5"/>
        <v/>
      </c>
      <c r="P189" s="20" t="str">
        <f>IF(A189="","",IFERROR(IF(L189&lt;VLOOKUP(A189,#REF!,10,0),"O","X"),""))</f>
        <v/>
      </c>
      <c r="Q189" s="20" t="str">
        <f>IF(A189="","",COUNTIFS(#REF!,A189)-COUNTIFS(#REF!,A189,#REF!,"현금")-COUNTIFS(#REF!,A189,#REF!,"예수금")-COUNTIFS(#REF!,A189,#REF!,"예탁금")-COUNTIFS(#REF!,A189,#REF!,"합계"))</f>
        <v/>
      </c>
      <c r="R189" s="20" t="str">
        <f>IF(A189="","",IF(COUNTIFS(#REF!,A189,#REF!,"&gt;"&amp;$F$2,#REF!,"&lt;&gt;"&amp;$H$2,#REF!,"&lt;&gt;"&amp;$I$2,#REF!,"&lt;&gt;현금",#REF!,"&lt;&gt;합계")=0,"O","X"))</f>
        <v/>
      </c>
      <c r="S189" s="20" t="str">
        <f>IF(A189="","",IF(AND(ABS(I189-SUMIFS(#REF!,#REF!,A189,#REF!,"Y"))&lt;0.001,ABS(H189-SUMIFS(#REF!,#REF!,A189,#REF!,"&lt;&gt;합계"))&lt;0.001),"O","X"))</f>
        <v/>
      </c>
      <c r="T189" s="20" t="str">
        <f>IF(A189="","",IF(COUNTIFS(#REF!,A189,#REF!,"X")=0,"O","X"))</f>
        <v/>
      </c>
      <c r="U189" s="19"/>
    </row>
    <row r="190" spans="14:21" x14ac:dyDescent="0.3">
      <c r="N190" s="20" t="str">
        <f t="shared" si="4"/>
        <v/>
      </c>
      <c r="O190" s="20" t="str">
        <f t="shared" si="5"/>
        <v/>
      </c>
      <c r="P190" s="20" t="str">
        <f>IF(A190="","",IFERROR(IF(L190&lt;VLOOKUP(A190,#REF!,10,0),"O","X"),""))</f>
        <v/>
      </c>
      <c r="Q190" s="20" t="str">
        <f>IF(A190="","",COUNTIFS(#REF!,A190)-COUNTIFS(#REF!,A190,#REF!,"현금")-COUNTIFS(#REF!,A190,#REF!,"예수금")-COUNTIFS(#REF!,A190,#REF!,"예탁금")-COUNTIFS(#REF!,A190,#REF!,"합계"))</f>
        <v/>
      </c>
      <c r="R190" s="20" t="str">
        <f>IF(A190="","",IF(COUNTIFS(#REF!,A190,#REF!,"&gt;"&amp;$F$2,#REF!,"&lt;&gt;"&amp;$H$2,#REF!,"&lt;&gt;"&amp;$I$2,#REF!,"&lt;&gt;현금",#REF!,"&lt;&gt;합계")=0,"O","X"))</f>
        <v/>
      </c>
      <c r="S190" s="20" t="str">
        <f>IF(A190="","",IF(AND(ABS(I190-SUMIFS(#REF!,#REF!,A190,#REF!,"Y"))&lt;0.001,ABS(H190-SUMIFS(#REF!,#REF!,A190,#REF!,"&lt;&gt;합계"))&lt;0.001),"O","X"))</f>
        <v/>
      </c>
      <c r="T190" s="20" t="str">
        <f>IF(A190="","",IF(COUNTIFS(#REF!,A190,#REF!,"X")=0,"O","X"))</f>
        <v/>
      </c>
      <c r="U190" s="19"/>
    </row>
    <row r="191" spans="14:21" x14ac:dyDescent="0.3">
      <c r="N191" s="20" t="str">
        <f t="shared" si="4"/>
        <v/>
      </c>
      <c r="O191" s="20" t="str">
        <f t="shared" si="5"/>
        <v/>
      </c>
      <c r="P191" s="20" t="str">
        <f>IF(A191="","",IFERROR(IF(L191&lt;VLOOKUP(A191,#REF!,10,0),"O","X"),""))</f>
        <v/>
      </c>
      <c r="Q191" s="20" t="str">
        <f>IF(A191="","",COUNTIFS(#REF!,A191)-COUNTIFS(#REF!,A191,#REF!,"현금")-COUNTIFS(#REF!,A191,#REF!,"예수금")-COUNTIFS(#REF!,A191,#REF!,"예탁금")-COUNTIFS(#REF!,A191,#REF!,"합계"))</f>
        <v/>
      </c>
      <c r="R191" s="20" t="str">
        <f>IF(A191="","",IF(COUNTIFS(#REF!,A191,#REF!,"&gt;"&amp;$F$2,#REF!,"&lt;&gt;"&amp;$H$2,#REF!,"&lt;&gt;"&amp;$I$2,#REF!,"&lt;&gt;현금",#REF!,"&lt;&gt;합계")=0,"O","X"))</f>
        <v/>
      </c>
      <c r="S191" s="20" t="str">
        <f>IF(A191="","",IF(AND(ABS(I191-SUMIFS(#REF!,#REF!,A191,#REF!,"Y"))&lt;0.001,ABS(H191-SUMIFS(#REF!,#REF!,A191,#REF!,"&lt;&gt;합계"))&lt;0.001),"O","X"))</f>
        <v/>
      </c>
      <c r="T191" s="20" t="str">
        <f>IF(A191="","",IF(COUNTIFS(#REF!,A191,#REF!,"X")=0,"O","X"))</f>
        <v/>
      </c>
      <c r="U191" s="19"/>
    </row>
    <row r="192" spans="14:21" x14ac:dyDescent="0.3">
      <c r="N192" s="20" t="str">
        <f t="shared" si="4"/>
        <v/>
      </c>
      <c r="O192" s="20" t="str">
        <f t="shared" si="5"/>
        <v/>
      </c>
      <c r="P192" s="20" t="str">
        <f>IF(A192="","",IFERROR(IF(L192&lt;VLOOKUP(A192,#REF!,10,0),"O","X"),""))</f>
        <v/>
      </c>
      <c r="Q192" s="20" t="str">
        <f>IF(A192="","",COUNTIFS(#REF!,A192)-COUNTIFS(#REF!,A192,#REF!,"현금")-COUNTIFS(#REF!,A192,#REF!,"예수금")-COUNTIFS(#REF!,A192,#REF!,"예탁금")-COUNTIFS(#REF!,A192,#REF!,"합계"))</f>
        <v/>
      </c>
      <c r="R192" s="20" t="str">
        <f>IF(A192="","",IF(COUNTIFS(#REF!,A192,#REF!,"&gt;"&amp;$F$2,#REF!,"&lt;&gt;"&amp;$H$2,#REF!,"&lt;&gt;"&amp;$I$2,#REF!,"&lt;&gt;현금",#REF!,"&lt;&gt;합계")=0,"O","X"))</f>
        <v/>
      </c>
      <c r="S192" s="20" t="str">
        <f>IF(A192="","",IF(AND(ABS(I192-SUMIFS(#REF!,#REF!,A192,#REF!,"Y"))&lt;0.001,ABS(H192-SUMIFS(#REF!,#REF!,A192,#REF!,"&lt;&gt;합계"))&lt;0.001),"O","X"))</f>
        <v/>
      </c>
      <c r="T192" s="20" t="str">
        <f>IF(A192="","",IF(COUNTIFS(#REF!,A192,#REF!,"X")=0,"O","X"))</f>
        <v/>
      </c>
      <c r="U192" s="19"/>
    </row>
    <row r="193" spans="14:21" x14ac:dyDescent="0.3">
      <c r="N193" s="20" t="str">
        <f t="shared" si="4"/>
        <v/>
      </c>
      <c r="O193" s="20" t="str">
        <f t="shared" si="5"/>
        <v/>
      </c>
      <c r="P193" s="20" t="str">
        <f>IF(A193="","",IFERROR(IF(L193&lt;VLOOKUP(A193,#REF!,10,0),"O","X"),""))</f>
        <v/>
      </c>
      <c r="Q193" s="20" t="str">
        <f>IF(A193="","",COUNTIFS(#REF!,A193)-COUNTIFS(#REF!,A193,#REF!,"현금")-COUNTIFS(#REF!,A193,#REF!,"예수금")-COUNTIFS(#REF!,A193,#REF!,"예탁금")-COUNTIFS(#REF!,A193,#REF!,"합계"))</f>
        <v/>
      </c>
      <c r="R193" s="20" t="str">
        <f>IF(A193="","",IF(COUNTIFS(#REF!,A193,#REF!,"&gt;"&amp;$F$2,#REF!,"&lt;&gt;"&amp;$H$2,#REF!,"&lt;&gt;"&amp;$I$2,#REF!,"&lt;&gt;현금",#REF!,"&lt;&gt;합계")=0,"O","X"))</f>
        <v/>
      </c>
      <c r="S193" s="20" t="str">
        <f>IF(A193="","",IF(AND(ABS(I193-SUMIFS(#REF!,#REF!,A193,#REF!,"Y"))&lt;0.001,ABS(H193-SUMIFS(#REF!,#REF!,A193,#REF!,"&lt;&gt;합계"))&lt;0.001),"O","X"))</f>
        <v/>
      </c>
      <c r="T193" s="20" t="str">
        <f>IF(A193="","",IF(COUNTIFS(#REF!,A193,#REF!,"X")=0,"O","X"))</f>
        <v/>
      </c>
      <c r="U193" s="19"/>
    </row>
    <row r="194" spans="14:21" x14ac:dyDescent="0.3">
      <c r="N194" s="20" t="str">
        <f t="shared" si="4"/>
        <v/>
      </c>
      <c r="O194" s="20" t="str">
        <f t="shared" si="5"/>
        <v/>
      </c>
      <c r="P194" s="20" t="str">
        <f>IF(A194="","",IFERROR(IF(L194&lt;VLOOKUP(A194,#REF!,10,0),"O","X"),""))</f>
        <v/>
      </c>
      <c r="Q194" s="20" t="str">
        <f>IF(A194="","",COUNTIFS(#REF!,A194)-COUNTIFS(#REF!,A194,#REF!,"현금")-COUNTIFS(#REF!,A194,#REF!,"예수금")-COUNTIFS(#REF!,A194,#REF!,"예탁금")-COUNTIFS(#REF!,A194,#REF!,"합계"))</f>
        <v/>
      </c>
      <c r="R194" s="20" t="str">
        <f>IF(A194="","",IF(COUNTIFS(#REF!,A194,#REF!,"&gt;"&amp;$F$2,#REF!,"&lt;&gt;"&amp;$H$2,#REF!,"&lt;&gt;"&amp;$I$2,#REF!,"&lt;&gt;현금",#REF!,"&lt;&gt;합계")=0,"O","X"))</f>
        <v/>
      </c>
      <c r="S194" s="20" t="str">
        <f>IF(A194="","",IF(AND(ABS(I194-SUMIFS(#REF!,#REF!,A194,#REF!,"Y"))&lt;0.001,ABS(H194-SUMIFS(#REF!,#REF!,A194,#REF!,"&lt;&gt;합계"))&lt;0.001),"O","X"))</f>
        <v/>
      </c>
      <c r="T194" s="20" t="str">
        <f>IF(A194="","",IF(COUNTIFS(#REF!,A194,#REF!,"X")=0,"O","X"))</f>
        <v/>
      </c>
      <c r="U194" s="19"/>
    </row>
    <row r="195" spans="14:21" x14ac:dyDescent="0.3">
      <c r="N195" s="20" t="str">
        <f t="shared" si="4"/>
        <v/>
      </c>
      <c r="O195" s="20" t="str">
        <f t="shared" si="5"/>
        <v/>
      </c>
      <c r="P195" s="20" t="str">
        <f>IF(A195="","",IFERROR(IF(L195&lt;VLOOKUP(A195,#REF!,10,0),"O","X"),""))</f>
        <v/>
      </c>
      <c r="Q195" s="20" t="str">
        <f>IF(A195="","",COUNTIFS(#REF!,A195)-COUNTIFS(#REF!,A195,#REF!,"현금")-COUNTIFS(#REF!,A195,#REF!,"예수금")-COUNTIFS(#REF!,A195,#REF!,"예탁금")-COUNTIFS(#REF!,A195,#REF!,"합계"))</f>
        <v/>
      </c>
      <c r="R195" s="20" t="str">
        <f>IF(A195="","",IF(COUNTIFS(#REF!,A195,#REF!,"&gt;"&amp;$F$2,#REF!,"&lt;&gt;"&amp;$H$2,#REF!,"&lt;&gt;"&amp;$I$2,#REF!,"&lt;&gt;현금",#REF!,"&lt;&gt;합계")=0,"O","X"))</f>
        <v/>
      </c>
      <c r="S195" s="20" t="str">
        <f>IF(A195="","",IF(AND(ABS(I195-SUMIFS(#REF!,#REF!,A195,#REF!,"Y"))&lt;0.001,ABS(H195-SUMIFS(#REF!,#REF!,A195,#REF!,"&lt;&gt;합계"))&lt;0.001),"O","X"))</f>
        <v/>
      </c>
      <c r="T195" s="20" t="str">
        <f>IF(A195="","",IF(COUNTIFS(#REF!,A195,#REF!,"X")=0,"O","X"))</f>
        <v/>
      </c>
      <c r="U195" s="19"/>
    </row>
    <row r="196" spans="14:21" x14ac:dyDescent="0.3">
      <c r="N196" s="20" t="str">
        <f t="shared" si="4"/>
        <v/>
      </c>
      <c r="O196" s="20" t="str">
        <f t="shared" si="5"/>
        <v/>
      </c>
      <c r="P196" s="20" t="str">
        <f>IF(A196="","",IFERROR(IF(L196&lt;VLOOKUP(A196,#REF!,10,0),"O","X"),""))</f>
        <v/>
      </c>
      <c r="Q196" s="20" t="str">
        <f>IF(A196="","",COUNTIFS(#REF!,A196)-COUNTIFS(#REF!,A196,#REF!,"현금")-COUNTIFS(#REF!,A196,#REF!,"예수금")-COUNTIFS(#REF!,A196,#REF!,"예탁금")-COUNTIFS(#REF!,A196,#REF!,"합계"))</f>
        <v/>
      </c>
      <c r="R196" s="20" t="str">
        <f>IF(A196="","",IF(COUNTIFS(#REF!,A196,#REF!,"&gt;"&amp;$F$2,#REF!,"&lt;&gt;"&amp;$H$2,#REF!,"&lt;&gt;"&amp;$I$2,#REF!,"&lt;&gt;현금",#REF!,"&lt;&gt;합계")=0,"O","X"))</f>
        <v/>
      </c>
      <c r="S196" s="20" t="str">
        <f>IF(A196="","",IF(AND(ABS(I196-SUMIFS(#REF!,#REF!,A196,#REF!,"Y"))&lt;0.001,ABS(H196-SUMIFS(#REF!,#REF!,A196,#REF!,"&lt;&gt;합계"))&lt;0.001),"O","X"))</f>
        <v/>
      </c>
      <c r="T196" s="20" t="str">
        <f>IF(A196="","",IF(COUNTIFS(#REF!,A196,#REF!,"X")=0,"O","X"))</f>
        <v/>
      </c>
      <c r="U196" s="19"/>
    </row>
    <row r="197" spans="14:21" x14ac:dyDescent="0.3">
      <c r="N197" s="20" t="str">
        <f t="shared" si="4"/>
        <v/>
      </c>
      <c r="O197" s="20" t="str">
        <f t="shared" si="5"/>
        <v/>
      </c>
      <c r="P197" s="20" t="str">
        <f>IF(A197="","",IFERROR(IF(L197&lt;VLOOKUP(A197,#REF!,10,0),"O","X"),""))</f>
        <v/>
      </c>
      <c r="Q197" s="20" t="str">
        <f>IF(A197="","",COUNTIFS(#REF!,A197)-COUNTIFS(#REF!,A197,#REF!,"현금")-COUNTIFS(#REF!,A197,#REF!,"예수금")-COUNTIFS(#REF!,A197,#REF!,"예탁금")-COUNTIFS(#REF!,A197,#REF!,"합계"))</f>
        <v/>
      </c>
      <c r="R197" s="20" t="str">
        <f>IF(A197="","",IF(COUNTIFS(#REF!,A197,#REF!,"&gt;"&amp;$F$2,#REF!,"&lt;&gt;"&amp;$H$2,#REF!,"&lt;&gt;"&amp;$I$2,#REF!,"&lt;&gt;현금",#REF!,"&lt;&gt;합계")=0,"O","X"))</f>
        <v/>
      </c>
      <c r="S197" s="20" t="str">
        <f>IF(A197="","",IF(AND(ABS(I197-SUMIFS(#REF!,#REF!,A197,#REF!,"Y"))&lt;0.001,ABS(H197-SUMIFS(#REF!,#REF!,A197,#REF!,"&lt;&gt;합계"))&lt;0.001),"O","X"))</f>
        <v/>
      </c>
      <c r="T197" s="20" t="str">
        <f>IF(A197="","",IF(COUNTIFS(#REF!,A197,#REF!,"X")=0,"O","X"))</f>
        <v/>
      </c>
      <c r="U197" s="19"/>
    </row>
    <row r="198" spans="14:21" x14ac:dyDescent="0.3">
      <c r="N198" s="20" t="str">
        <f t="shared" si="4"/>
        <v/>
      </c>
      <c r="O198" s="20" t="str">
        <f t="shared" si="5"/>
        <v/>
      </c>
      <c r="P198" s="20" t="str">
        <f>IF(A198="","",IFERROR(IF(L198&lt;VLOOKUP(A198,#REF!,10,0),"O","X"),""))</f>
        <v/>
      </c>
      <c r="Q198" s="20" t="str">
        <f>IF(A198="","",COUNTIFS(#REF!,A198)-COUNTIFS(#REF!,A198,#REF!,"현금")-COUNTIFS(#REF!,A198,#REF!,"예수금")-COUNTIFS(#REF!,A198,#REF!,"예탁금")-COUNTIFS(#REF!,A198,#REF!,"합계"))</f>
        <v/>
      </c>
      <c r="R198" s="20" t="str">
        <f>IF(A198="","",IF(COUNTIFS(#REF!,A198,#REF!,"&gt;"&amp;$F$2,#REF!,"&lt;&gt;"&amp;$H$2,#REF!,"&lt;&gt;"&amp;$I$2,#REF!,"&lt;&gt;현금",#REF!,"&lt;&gt;합계")=0,"O","X"))</f>
        <v/>
      </c>
      <c r="S198" s="20" t="str">
        <f>IF(A198="","",IF(AND(ABS(I198-SUMIFS(#REF!,#REF!,A198,#REF!,"Y"))&lt;0.001,ABS(H198-SUMIFS(#REF!,#REF!,A198,#REF!,"&lt;&gt;합계"))&lt;0.001),"O","X"))</f>
        <v/>
      </c>
      <c r="T198" s="20" t="str">
        <f>IF(A198="","",IF(COUNTIFS(#REF!,A198,#REF!,"X")=0,"O","X"))</f>
        <v/>
      </c>
      <c r="U198" s="19"/>
    </row>
    <row r="199" spans="14:21" x14ac:dyDescent="0.3">
      <c r="N199" s="20" t="str">
        <f t="shared" si="4"/>
        <v/>
      </c>
      <c r="O199" s="20" t="str">
        <f t="shared" si="5"/>
        <v/>
      </c>
      <c r="P199" s="20" t="str">
        <f>IF(A199="","",IFERROR(IF(L199&lt;VLOOKUP(A199,#REF!,10,0),"O","X"),""))</f>
        <v/>
      </c>
      <c r="Q199" s="20" t="str">
        <f>IF(A199="","",COUNTIFS(#REF!,A199)-COUNTIFS(#REF!,A199,#REF!,"현금")-COUNTIFS(#REF!,A199,#REF!,"예수금")-COUNTIFS(#REF!,A199,#REF!,"예탁금")-COUNTIFS(#REF!,A199,#REF!,"합계"))</f>
        <v/>
      </c>
      <c r="R199" s="20" t="str">
        <f>IF(A199="","",IF(COUNTIFS(#REF!,A199,#REF!,"&gt;"&amp;$F$2,#REF!,"&lt;&gt;"&amp;$H$2,#REF!,"&lt;&gt;"&amp;$I$2,#REF!,"&lt;&gt;현금",#REF!,"&lt;&gt;합계")=0,"O","X"))</f>
        <v/>
      </c>
      <c r="S199" s="20" t="str">
        <f>IF(A199="","",IF(AND(ABS(I199-SUMIFS(#REF!,#REF!,A199,#REF!,"Y"))&lt;0.001,ABS(H199-SUMIFS(#REF!,#REF!,A199,#REF!,"&lt;&gt;합계"))&lt;0.001),"O","X"))</f>
        <v/>
      </c>
      <c r="T199" s="20" t="str">
        <f>IF(A199="","",IF(COUNTIFS(#REF!,A199,#REF!,"X")=0,"O","X"))</f>
        <v/>
      </c>
      <c r="U199" s="19"/>
    </row>
    <row r="200" spans="14:21" x14ac:dyDescent="0.3">
      <c r="N200" s="20" t="str">
        <f t="shared" si="4"/>
        <v/>
      </c>
      <c r="O200" s="20" t="str">
        <f t="shared" si="5"/>
        <v/>
      </c>
      <c r="P200" s="20" t="str">
        <f>IF(A200="","",IFERROR(IF(L200&lt;VLOOKUP(A200,#REF!,10,0),"O","X"),""))</f>
        <v/>
      </c>
      <c r="Q200" s="20" t="str">
        <f>IF(A200="","",COUNTIFS(#REF!,A200)-COUNTIFS(#REF!,A200,#REF!,"현금")-COUNTIFS(#REF!,A200,#REF!,"예수금")-COUNTIFS(#REF!,A200,#REF!,"예탁금")-COUNTIFS(#REF!,A200,#REF!,"합계"))</f>
        <v/>
      </c>
      <c r="R200" s="20" t="str">
        <f>IF(A200="","",IF(COUNTIFS(#REF!,A200,#REF!,"&gt;"&amp;$F$2,#REF!,"&lt;&gt;"&amp;$H$2,#REF!,"&lt;&gt;"&amp;$I$2,#REF!,"&lt;&gt;현금",#REF!,"&lt;&gt;합계")=0,"O","X"))</f>
        <v/>
      </c>
      <c r="S200" s="20" t="str">
        <f>IF(A200="","",IF(AND(ABS(I200-SUMIFS(#REF!,#REF!,A200,#REF!,"Y"))&lt;0.001,ABS(H200-SUMIFS(#REF!,#REF!,A200,#REF!,"&lt;&gt;합계"))&lt;0.001),"O","X"))</f>
        <v/>
      </c>
      <c r="T200" s="20" t="str">
        <f>IF(A200="","",IF(COUNTIFS(#REF!,A200,#REF!,"X")=0,"O","X"))</f>
        <v/>
      </c>
      <c r="U200" s="19"/>
    </row>
    <row r="201" spans="14:21" x14ac:dyDescent="0.3">
      <c r="N201" s="20" t="str">
        <f t="shared" si="4"/>
        <v/>
      </c>
      <c r="O201" s="20" t="str">
        <f t="shared" si="5"/>
        <v/>
      </c>
      <c r="P201" s="20" t="str">
        <f>IF(A201="","",IFERROR(IF(L201&lt;VLOOKUP(A201,#REF!,10,0),"O","X"),""))</f>
        <v/>
      </c>
      <c r="Q201" s="20" t="str">
        <f>IF(A201="","",COUNTIFS(#REF!,A201)-COUNTIFS(#REF!,A201,#REF!,"현금")-COUNTIFS(#REF!,A201,#REF!,"예수금")-COUNTIFS(#REF!,A201,#REF!,"예탁금")-COUNTIFS(#REF!,A201,#REF!,"합계"))</f>
        <v/>
      </c>
      <c r="R201" s="20" t="str">
        <f>IF(A201="","",IF(COUNTIFS(#REF!,A201,#REF!,"&gt;"&amp;$F$2,#REF!,"&lt;&gt;"&amp;$H$2,#REF!,"&lt;&gt;"&amp;$I$2,#REF!,"&lt;&gt;현금",#REF!,"&lt;&gt;합계")=0,"O","X"))</f>
        <v/>
      </c>
      <c r="S201" s="20" t="str">
        <f>IF(A201="","",IF(AND(ABS(I201-SUMIFS(#REF!,#REF!,A201,#REF!,"Y"))&lt;0.001,ABS(H201-SUMIFS(#REF!,#REF!,A201,#REF!,"&lt;&gt;합계"))&lt;0.001),"O","X"))</f>
        <v/>
      </c>
      <c r="T201" s="20" t="str">
        <f>IF(A201="","",IF(COUNTIFS(#REF!,A201,#REF!,"X")=0,"O","X"))</f>
        <v/>
      </c>
      <c r="U201" s="19"/>
    </row>
    <row r="202" spans="14:21" x14ac:dyDescent="0.3">
      <c r="N202" s="20" t="str">
        <f t="shared" si="4"/>
        <v/>
      </c>
      <c r="O202" s="20" t="str">
        <f t="shared" si="5"/>
        <v/>
      </c>
      <c r="P202" s="20" t="str">
        <f>IF(A202="","",IFERROR(IF(L202&lt;VLOOKUP(A202,#REF!,10,0),"O","X"),""))</f>
        <v/>
      </c>
      <c r="Q202" s="20" t="str">
        <f>IF(A202="","",COUNTIFS(#REF!,A202)-COUNTIFS(#REF!,A202,#REF!,"현금")-COUNTIFS(#REF!,A202,#REF!,"예수금")-COUNTIFS(#REF!,A202,#REF!,"예탁금")-COUNTIFS(#REF!,A202,#REF!,"합계"))</f>
        <v/>
      </c>
      <c r="R202" s="20" t="str">
        <f>IF(A202="","",IF(COUNTIFS(#REF!,A202,#REF!,"&gt;"&amp;$F$2,#REF!,"&lt;&gt;"&amp;$H$2,#REF!,"&lt;&gt;"&amp;$I$2,#REF!,"&lt;&gt;현금",#REF!,"&lt;&gt;합계")=0,"O","X"))</f>
        <v/>
      </c>
      <c r="S202" s="20" t="str">
        <f>IF(A202="","",IF(AND(ABS(I202-SUMIFS(#REF!,#REF!,A202,#REF!,"Y"))&lt;0.001,ABS(H202-SUMIFS(#REF!,#REF!,A202,#REF!,"&lt;&gt;합계"))&lt;0.001),"O","X"))</f>
        <v/>
      </c>
      <c r="T202" s="20" t="str">
        <f>IF(A202="","",IF(COUNTIFS(#REF!,A202,#REF!,"X")=0,"O","X"))</f>
        <v/>
      </c>
      <c r="U202" s="19"/>
    </row>
    <row r="203" spans="14:21" x14ac:dyDescent="0.3">
      <c r="N203" s="20" t="str">
        <f t="shared" si="4"/>
        <v/>
      </c>
      <c r="O203" s="20" t="str">
        <f t="shared" si="5"/>
        <v/>
      </c>
      <c r="P203" s="20" t="str">
        <f>IF(A203="","",IFERROR(IF(L203&lt;VLOOKUP(A203,#REF!,10,0),"O","X"),""))</f>
        <v/>
      </c>
      <c r="Q203" s="20" t="str">
        <f>IF(A203="","",COUNTIFS(#REF!,A203)-COUNTIFS(#REF!,A203,#REF!,"현금")-COUNTIFS(#REF!,A203,#REF!,"예수금")-COUNTIFS(#REF!,A203,#REF!,"예탁금")-COUNTIFS(#REF!,A203,#REF!,"합계"))</f>
        <v/>
      </c>
      <c r="R203" s="20" t="str">
        <f>IF(A203="","",IF(COUNTIFS(#REF!,A203,#REF!,"&gt;"&amp;$F$2,#REF!,"&lt;&gt;"&amp;$H$2,#REF!,"&lt;&gt;"&amp;$I$2,#REF!,"&lt;&gt;현금",#REF!,"&lt;&gt;합계")=0,"O","X"))</f>
        <v/>
      </c>
      <c r="S203" s="20" t="str">
        <f>IF(A203="","",IF(AND(ABS(I203-SUMIFS(#REF!,#REF!,A203,#REF!,"Y"))&lt;0.001,ABS(H203-SUMIFS(#REF!,#REF!,A203,#REF!,"&lt;&gt;합계"))&lt;0.001),"O","X"))</f>
        <v/>
      </c>
      <c r="T203" s="20" t="str">
        <f>IF(A203="","",IF(COUNTIFS(#REF!,A203,#REF!,"X")=0,"O","X"))</f>
        <v/>
      </c>
      <c r="U203" s="19"/>
    </row>
    <row r="204" spans="14:21" x14ac:dyDescent="0.3">
      <c r="N204" s="20" t="str">
        <f t="shared" si="4"/>
        <v/>
      </c>
      <c r="O204" s="20" t="str">
        <f t="shared" si="5"/>
        <v/>
      </c>
      <c r="P204" s="20" t="str">
        <f>IF(A204="","",IFERROR(IF(L204&lt;VLOOKUP(A204,#REF!,10,0),"O","X"),""))</f>
        <v/>
      </c>
      <c r="Q204" s="20" t="str">
        <f>IF(A204="","",COUNTIFS(#REF!,A204)-COUNTIFS(#REF!,A204,#REF!,"현금")-COUNTIFS(#REF!,A204,#REF!,"예수금")-COUNTIFS(#REF!,A204,#REF!,"예탁금")-COUNTIFS(#REF!,A204,#REF!,"합계"))</f>
        <v/>
      </c>
      <c r="R204" s="20" t="str">
        <f>IF(A204="","",IF(COUNTIFS(#REF!,A204,#REF!,"&gt;"&amp;$F$2,#REF!,"&lt;&gt;"&amp;$H$2,#REF!,"&lt;&gt;"&amp;$I$2,#REF!,"&lt;&gt;현금",#REF!,"&lt;&gt;합계")=0,"O","X"))</f>
        <v/>
      </c>
      <c r="S204" s="20" t="str">
        <f>IF(A204="","",IF(AND(ABS(I204-SUMIFS(#REF!,#REF!,A204,#REF!,"Y"))&lt;0.001,ABS(H204-SUMIFS(#REF!,#REF!,A204,#REF!,"&lt;&gt;합계"))&lt;0.001),"O","X"))</f>
        <v/>
      </c>
      <c r="T204" s="20" t="str">
        <f>IF(A204="","",IF(COUNTIFS(#REF!,A204,#REF!,"X")=0,"O","X"))</f>
        <v/>
      </c>
      <c r="U204" s="19"/>
    </row>
    <row r="205" spans="14:21" x14ac:dyDescent="0.3">
      <c r="N205" s="20" t="str">
        <f t="shared" si="4"/>
        <v/>
      </c>
      <c r="O205" s="20" t="str">
        <f t="shared" si="5"/>
        <v/>
      </c>
      <c r="P205" s="20" t="str">
        <f>IF(A205="","",IFERROR(IF(L205&lt;VLOOKUP(A205,#REF!,10,0),"O","X"),""))</f>
        <v/>
      </c>
      <c r="Q205" s="20" t="str">
        <f>IF(A205="","",COUNTIFS(#REF!,A205)-COUNTIFS(#REF!,A205,#REF!,"현금")-COUNTIFS(#REF!,A205,#REF!,"예수금")-COUNTIFS(#REF!,A205,#REF!,"예탁금")-COUNTIFS(#REF!,A205,#REF!,"합계"))</f>
        <v/>
      </c>
      <c r="R205" s="20" t="str">
        <f>IF(A205="","",IF(COUNTIFS(#REF!,A205,#REF!,"&gt;"&amp;$F$2,#REF!,"&lt;&gt;"&amp;$H$2,#REF!,"&lt;&gt;"&amp;$I$2,#REF!,"&lt;&gt;현금",#REF!,"&lt;&gt;합계")=0,"O","X"))</f>
        <v/>
      </c>
      <c r="S205" s="20" t="str">
        <f>IF(A205="","",IF(AND(ABS(I205-SUMIFS(#REF!,#REF!,A205,#REF!,"Y"))&lt;0.001,ABS(H205-SUMIFS(#REF!,#REF!,A205,#REF!,"&lt;&gt;합계"))&lt;0.001),"O","X"))</f>
        <v/>
      </c>
      <c r="T205" s="20" t="str">
        <f>IF(A205="","",IF(COUNTIFS(#REF!,A205,#REF!,"X")=0,"O","X"))</f>
        <v/>
      </c>
      <c r="U205" s="19"/>
    </row>
    <row r="206" spans="14:21" x14ac:dyDescent="0.3">
      <c r="N206" s="20" t="str">
        <f t="shared" si="4"/>
        <v/>
      </c>
      <c r="O206" s="20" t="str">
        <f t="shared" si="5"/>
        <v/>
      </c>
      <c r="P206" s="20" t="str">
        <f>IF(A206="","",IFERROR(IF(L206&lt;VLOOKUP(A206,#REF!,10,0),"O","X"),""))</f>
        <v/>
      </c>
      <c r="Q206" s="20" t="str">
        <f>IF(A206="","",COUNTIFS(#REF!,A206)-COUNTIFS(#REF!,A206,#REF!,"현금")-COUNTIFS(#REF!,A206,#REF!,"예수금")-COUNTIFS(#REF!,A206,#REF!,"예탁금")-COUNTIFS(#REF!,A206,#REF!,"합계"))</f>
        <v/>
      </c>
      <c r="R206" s="20" t="str">
        <f>IF(A206="","",IF(COUNTIFS(#REF!,A206,#REF!,"&gt;"&amp;$F$2,#REF!,"&lt;&gt;"&amp;$H$2,#REF!,"&lt;&gt;"&amp;$I$2,#REF!,"&lt;&gt;현금",#REF!,"&lt;&gt;합계")=0,"O","X"))</f>
        <v/>
      </c>
      <c r="S206" s="20" t="str">
        <f>IF(A206="","",IF(AND(ABS(I206-SUMIFS(#REF!,#REF!,A206,#REF!,"Y"))&lt;0.001,ABS(H206-SUMIFS(#REF!,#REF!,A206,#REF!,"&lt;&gt;합계"))&lt;0.001),"O","X"))</f>
        <v/>
      </c>
      <c r="T206" s="20" t="str">
        <f>IF(A206="","",IF(COUNTIFS(#REF!,A206,#REF!,"X")=0,"O","X"))</f>
        <v/>
      </c>
      <c r="U206" s="19"/>
    </row>
    <row r="207" spans="14:21" x14ac:dyDescent="0.3">
      <c r="N207" s="20" t="str">
        <f t="shared" si="4"/>
        <v/>
      </c>
      <c r="O207" s="20" t="str">
        <f t="shared" si="5"/>
        <v/>
      </c>
      <c r="P207" s="20" t="str">
        <f>IF(A207="","",IFERROR(IF(L207&lt;VLOOKUP(A207,#REF!,10,0),"O","X"),""))</f>
        <v/>
      </c>
      <c r="Q207" s="20" t="str">
        <f>IF(A207="","",COUNTIFS(#REF!,A207)-COUNTIFS(#REF!,A207,#REF!,"현금")-COUNTIFS(#REF!,A207,#REF!,"예수금")-COUNTIFS(#REF!,A207,#REF!,"예탁금")-COUNTIFS(#REF!,A207,#REF!,"합계"))</f>
        <v/>
      </c>
      <c r="R207" s="20" t="str">
        <f>IF(A207="","",IF(COUNTIFS(#REF!,A207,#REF!,"&gt;"&amp;$F$2,#REF!,"&lt;&gt;"&amp;$H$2,#REF!,"&lt;&gt;"&amp;$I$2,#REF!,"&lt;&gt;현금",#REF!,"&lt;&gt;합계")=0,"O","X"))</f>
        <v/>
      </c>
      <c r="S207" s="20" t="str">
        <f>IF(A207="","",IF(AND(ABS(I207-SUMIFS(#REF!,#REF!,A207,#REF!,"Y"))&lt;0.001,ABS(H207-SUMIFS(#REF!,#REF!,A207,#REF!,"&lt;&gt;합계"))&lt;0.001),"O","X"))</f>
        <v/>
      </c>
      <c r="T207" s="20" t="str">
        <f>IF(A207="","",IF(COUNTIFS(#REF!,A207,#REF!,"X")=0,"O","X"))</f>
        <v/>
      </c>
      <c r="U207" s="19"/>
    </row>
    <row r="208" spans="14:21" x14ac:dyDescent="0.3">
      <c r="N208" s="20" t="str">
        <f t="shared" ref="N208:N271" si="6">IF(I208="","",IF($C$2&gt;=I208,"O","X"))</f>
        <v/>
      </c>
      <c r="O208" s="20" t="str">
        <f t="shared" ref="O208:O271" si="7">IF(L208="","",IF(AND($D$2&lt;=L208,L208&lt;=$E$2),"O","X"))</f>
        <v/>
      </c>
      <c r="P208" s="20" t="str">
        <f>IF(A208="","",IFERROR(IF(L208&lt;VLOOKUP(A208,#REF!,10,0),"O","X"),""))</f>
        <v/>
      </c>
      <c r="Q208" s="20" t="str">
        <f>IF(A208="","",COUNTIFS(#REF!,A208)-COUNTIFS(#REF!,A208,#REF!,"현금")-COUNTIFS(#REF!,A208,#REF!,"예수금")-COUNTIFS(#REF!,A208,#REF!,"예탁금")-COUNTIFS(#REF!,A208,#REF!,"합계"))</f>
        <v/>
      </c>
      <c r="R208" s="20" t="str">
        <f>IF(A208="","",IF(COUNTIFS(#REF!,A208,#REF!,"&gt;"&amp;$F$2,#REF!,"&lt;&gt;"&amp;$H$2,#REF!,"&lt;&gt;"&amp;$I$2,#REF!,"&lt;&gt;현금",#REF!,"&lt;&gt;합계")=0,"O","X"))</f>
        <v/>
      </c>
      <c r="S208" s="20" t="str">
        <f>IF(A208="","",IF(AND(ABS(I208-SUMIFS(#REF!,#REF!,A208,#REF!,"Y"))&lt;0.001,ABS(H208-SUMIFS(#REF!,#REF!,A208,#REF!,"&lt;&gt;합계"))&lt;0.001),"O","X"))</f>
        <v/>
      </c>
      <c r="T208" s="20" t="str">
        <f>IF(A208="","",IF(COUNTIFS(#REF!,A208,#REF!,"X")=0,"O","X"))</f>
        <v/>
      </c>
      <c r="U208" s="19"/>
    </row>
    <row r="209" spans="14:21" x14ac:dyDescent="0.3">
      <c r="N209" s="20" t="str">
        <f t="shared" si="6"/>
        <v/>
      </c>
      <c r="O209" s="20" t="str">
        <f t="shared" si="7"/>
        <v/>
      </c>
      <c r="P209" s="20" t="str">
        <f>IF(A209="","",IFERROR(IF(L209&lt;VLOOKUP(A209,#REF!,10,0),"O","X"),""))</f>
        <v/>
      </c>
      <c r="Q209" s="20" t="str">
        <f>IF(A209="","",COUNTIFS(#REF!,A209)-COUNTIFS(#REF!,A209,#REF!,"현금")-COUNTIFS(#REF!,A209,#REF!,"예수금")-COUNTIFS(#REF!,A209,#REF!,"예탁금")-COUNTIFS(#REF!,A209,#REF!,"합계"))</f>
        <v/>
      </c>
      <c r="R209" s="20" t="str">
        <f>IF(A209="","",IF(COUNTIFS(#REF!,A209,#REF!,"&gt;"&amp;$F$2,#REF!,"&lt;&gt;"&amp;$H$2,#REF!,"&lt;&gt;"&amp;$I$2,#REF!,"&lt;&gt;현금",#REF!,"&lt;&gt;합계")=0,"O","X"))</f>
        <v/>
      </c>
      <c r="S209" s="20" t="str">
        <f>IF(A209="","",IF(AND(ABS(I209-SUMIFS(#REF!,#REF!,A209,#REF!,"Y"))&lt;0.001,ABS(H209-SUMIFS(#REF!,#REF!,A209,#REF!,"&lt;&gt;합계"))&lt;0.001),"O","X"))</f>
        <v/>
      </c>
      <c r="T209" s="20" t="str">
        <f>IF(A209="","",IF(COUNTIFS(#REF!,A209,#REF!,"X")=0,"O","X"))</f>
        <v/>
      </c>
      <c r="U209" s="19"/>
    </row>
    <row r="210" spans="14:21" x14ac:dyDescent="0.3">
      <c r="N210" s="20" t="str">
        <f t="shared" si="6"/>
        <v/>
      </c>
      <c r="O210" s="20" t="str">
        <f t="shared" si="7"/>
        <v/>
      </c>
      <c r="P210" s="20" t="str">
        <f>IF(A210="","",IFERROR(IF(L210&lt;VLOOKUP(A210,#REF!,10,0),"O","X"),""))</f>
        <v/>
      </c>
      <c r="Q210" s="20" t="str">
        <f>IF(A210="","",COUNTIFS(#REF!,A210)-COUNTIFS(#REF!,A210,#REF!,"현금")-COUNTIFS(#REF!,A210,#REF!,"예수금")-COUNTIFS(#REF!,A210,#REF!,"예탁금")-COUNTIFS(#REF!,A210,#REF!,"합계"))</f>
        <v/>
      </c>
      <c r="R210" s="20" t="str">
        <f>IF(A210="","",IF(COUNTIFS(#REF!,A210,#REF!,"&gt;"&amp;$F$2,#REF!,"&lt;&gt;"&amp;$H$2,#REF!,"&lt;&gt;"&amp;$I$2,#REF!,"&lt;&gt;현금",#REF!,"&lt;&gt;합계")=0,"O","X"))</f>
        <v/>
      </c>
      <c r="S210" s="20" t="str">
        <f>IF(A210="","",IF(AND(ABS(I210-SUMIFS(#REF!,#REF!,A210,#REF!,"Y"))&lt;0.001,ABS(H210-SUMIFS(#REF!,#REF!,A210,#REF!,"&lt;&gt;합계"))&lt;0.001),"O","X"))</f>
        <v/>
      </c>
      <c r="T210" s="20" t="str">
        <f>IF(A210="","",IF(COUNTIFS(#REF!,A210,#REF!,"X")=0,"O","X"))</f>
        <v/>
      </c>
      <c r="U210" s="19"/>
    </row>
    <row r="211" spans="14:21" x14ac:dyDescent="0.3">
      <c r="N211" s="20" t="str">
        <f t="shared" si="6"/>
        <v/>
      </c>
      <c r="O211" s="20" t="str">
        <f t="shared" si="7"/>
        <v/>
      </c>
      <c r="P211" s="20" t="str">
        <f>IF(A211="","",IFERROR(IF(L211&lt;VLOOKUP(A211,#REF!,10,0),"O","X"),""))</f>
        <v/>
      </c>
      <c r="Q211" s="20" t="str">
        <f>IF(A211="","",COUNTIFS(#REF!,A211)-COUNTIFS(#REF!,A211,#REF!,"현금")-COUNTIFS(#REF!,A211,#REF!,"예수금")-COUNTIFS(#REF!,A211,#REF!,"예탁금")-COUNTIFS(#REF!,A211,#REF!,"합계"))</f>
        <v/>
      </c>
      <c r="R211" s="20" t="str">
        <f>IF(A211="","",IF(COUNTIFS(#REF!,A211,#REF!,"&gt;"&amp;$F$2,#REF!,"&lt;&gt;"&amp;$H$2,#REF!,"&lt;&gt;"&amp;$I$2,#REF!,"&lt;&gt;현금",#REF!,"&lt;&gt;합계")=0,"O","X"))</f>
        <v/>
      </c>
      <c r="S211" s="20" t="str">
        <f>IF(A211="","",IF(AND(ABS(I211-SUMIFS(#REF!,#REF!,A211,#REF!,"Y"))&lt;0.001,ABS(H211-SUMIFS(#REF!,#REF!,A211,#REF!,"&lt;&gt;합계"))&lt;0.001),"O","X"))</f>
        <v/>
      </c>
      <c r="T211" s="20" t="str">
        <f>IF(A211="","",IF(COUNTIFS(#REF!,A211,#REF!,"X")=0,"O","X"))</f>
        <v/>
      </c>
      <c r="U211" s="19"/>
    </row>
    <row r="212" spans="14:21" x14ac:dyDescent="0.3">
      <c r="N212" s="20" t="str">
        <f t="shared" si="6"/>
        <v/>
      </c>
      <c r="O212" s="20" t="str">
        <f t="shared" si="7"/>
        <v/>
      </c>
      <c r="P212" s="20" t="str">
        <f>IF(A212="","",IFERROR(IF(L212&lt;VLOOKUP(A212,#REF!,10,0),"O","X"),""))</f>
        <v/>
      </c>
      <c r="Q212" s="20" t="str">
        <f>IF(A212="","",COUNTIFS(#REF!,A212)-COUNTIFS(#REF!,A212,#REF!,"현금")-COUNTIFS(#REF!,A212,#REF!,"예수금")-COUNTIFS(#REF!,A212,#REF!,"예탁금")-COUNTIFS(#REF!,A212,#REF!,"합계"))</f>
        <v/>
      </c>
      <c r="R212" s="20" t="str">
        <f>IF(A212="","",IF(COUNTIFS(#REF!,A212,#REF!,"&gt;"&amp;$F$2,#REF!,"&lt;&gt;"&amp;$H$2,#REF!,"&lt;&gt;"&amp;$I$2,#REF!,"&lt;&gt;현금",#REF!,"&lt;&gt;합계")=0,"O","X"))</f>
        <v/>
      </c>
      <c r="S212" s="20" t="str">
        <f>IF(A212="","",IF(AND(ABS(I212-SUMIFS(#REF!,#REF!,A212,#REF!,"Y"))&lt;0.001,ABS(H212-SUMIFS(#REF!,#REF!,A212,#REF!,"&lt;&gt;합계"))&lt;0.001),"O","X"))</f>
        <v/>
      </c>
      <c r="T212" s="20" t="str">
        <f>IF(A212="","",IF(COUNTIFS(#REF!,A212,#REF!,"X")=0,"O","X"))</f>
        <v/>
      </c>
      <c r="U212" s="19"/>
    </row>
    <row r="213" spans="14:21" x14ac:dyDescent="0.3">
      <c r="N213" s="20" t="str">
        <f t="shared" si="6"/>
        <v/>
      </c>
      <c r="O213" s="20" t="str">
        <f t="shared" si="7"/>
        <v/>
      </c>
      <c r="P213" s="20" t="str">
        <f>IF(A213="","",IFERROR(IF(L213&lt;VLOOKUP(A213,#REF!,10,0),"O","X"),""))</f>
        <v/>
      </c>
      <c r="Q213" s="20" t="str">
        <f>IF(A213="","",COUNTIFS(#REF!,A213)-COUNTIFS(#REF!,A213,#REF!,"현금")-COUNTIFS(#REF!,A213,#REF!,"예수금")-COUNTIFS(#REF!,A213,#REF!,"예탁금")-COUNTIFS(#REF!,A213,#REF!,"합계"))</f>
        <v/>
      </c>
      <c r="R213" s="20" t="str">
        <f>IF(A213="","",IF(COUNTIFS(#REF!,A213,#REF!,"&gt;"&amp;$F$2,#REF!,"&lt;&gt;"&amp;$H$2,#REF!,"&lt;&gt;"&amp;$I$2,#REF!,"&lt;&gt;현금",#REF!,"&lt;&gt;합계")=0,"O","X"))</f>
        <v/>
      </c>
      <c r="S213" s="20" t="str">
        <f>IF(A213="","",IF(AND(ABS(I213-SUMIFS(#REF!,#REF!,A213,#REF!,"Y"))&lt;0.001,ABS(H213-SUMIFS(#REF!,#REF!,A213,#REF!,"&lt;&gt;합계"))&lt;0.001),"O","X"))</f>
        <v/>
      </c>
      <c r="T213" s="20" t="str">
        <f>IF(A213="","",IF(COUNTIFS(#REF!,A213,#REF!,"X")=0,"O","X"))</f>
        <v/>
      </c>
      <c r="U213" s="19"/>
    </row>
    <row r="214" spans="14:21" x14ac:dyDescent="0.3">
      <c r="N214" s="20" t="str">
        <f t="shared" si="6"/>
        <v/>
      </c>
      <c r="O214" s="20" t="str">
        <f t="shared" si="7"/>
        <v/>
      </c>
      <c r="P214" s="20" t="str">
        <f>IF(A214="","",IFERROR(IF(L214&lt;VLOOKUP(A214,#REF!,10,0),"O","X"),""))</f>
        <v/>
      </c>
      <c r="Q214" s="20" t="str">
        <f>IF(A214="","",COUNTIFS(#REF!,A214)-COUNTIFS(#REF!,A214,#REF!,"현금")-COUNTIFS(#REF!,A214,#REF!,"예수금")-COUNTIFS(#REF!,A214,#REF!,"예탁금")-COUNTIFS(#REF!,A214,#REF!,"합계"))</f>
        <v/>
      </c>
      <c r="R214" s="20" t="str">
        <f>IF(A214="","",IF(COUNTIFS(#REF!,A214,#REF!,"&gt;"&amp;$F$2,#REF!,"&lt;&gt;"&amp;$H$2,#REF!,"&lt;&gt;"&amp;$I$2,#REF!,"&lt;&gt;현금",#REF!,"&lt;&gt;합계")=0,"O","X"))</f>
        <v/>
      </c>
      <c r="S214" s="20" t="str">
        <f>IF(A214="","",IF(AND(ABS(I214-SUMIFS(#REF!,#REF!,A214,#REF!,"Y"))&lt;0.001,ABS(H214-SUMIFS(#REF!,#REF!,A214,#REF!,"&lt;&gt;합계"))&lt;0.001),"O","X"))</f>
        <v/>
      </c>
      <c r="T214" s="20" t="str">
        <f>IF(A214="","",IF(COUNTIFS(#REF!,A214,#REF!,"X")=0,"O","X"))</f>
        <v/>
      </c>
      <c r="U214" s="19"/>
    </row>
    <row r="215" spans="14:21" x14ac:dyDescent="0.3">
      <c r="N215" s="20" t="str">
        <f t="shared" si="6"/>
        <v/>
      </c>
      <c r="O215" s="20" t="str">
        <f t="shared" si="7"/>
        <v/>
      </c>
      <c r="P215" s="20" t="str">
        <f>IF(A215="","",IFERROR(IF(L215&lt;VLOOKUP(A215,#REF!,10,0),"O","X"),""))</f>
        <v/>
      </c>
      <c r="Q215" s="20" t="str">
        <f>IF(A215="","",COUNTIFS(#REF!,A215)-COUNTIFS(#REF!,A215,#REF!,"현금")-COUNTIFS(#REF!,A215,#REF!,"예수금")-COUNTIFS(#REF!,A215,#REF!,"예탁금")-COUNTIFS(#REF!,A215,#REF!,"합계"))</f>
        <v/>
      </c>
      <c r="R215" s="20" t="str">
        <f>IF(A215="","",IF(COUNTIFS(#REF!,A215,#REF!,"&gt;"&amp;$F$2,#REF!,"&lt;&gt;"&amp;$H$2,#REF!,"&lt;&gt;"&amp;$I$2,#REF!,"&lt;&gt;현금",#REF!,"&lt;&gt;합계")=0,"O","X"))</f>
        <v/>
      </c>
      <c r="S215" s="20" t="str">
        <f>IF(A215="","",IF(AND(ABS(I215-SUMIFS(#REF!,#REF!,A215,#REF!,"Y"))&lt;0.001,ABS(H215-SUMIFS(#REF!,#REF!,A215,#REF!,"&lt;&gt;합계"))&lt;0.001),"O","X"))</f>
        <v/>
      </c>
      <c r="T215" s="20" t="str">
        <f>IF(A215="","",IF(COUNTIFS(#REF!,A215,#REF!,"X")=0,"O","X"))</f>
        <v/>
      </c>
      <c r="U215" s="19"/>
    </row>
    <row r="216" spans="14:21" x14ac:dyDescent="0.3">
      <c r="N216" s="20" t="str">
        <f t="shared" si="6"/>
        <v/>
      </c>
      <c r="O216" s="20" t="str">
        <f t="shared" si="7"/>
        <v/>
      </c>
      <c r="P216" s="20" t="str">
        <f>IF(A216="","",IFERROR(IF(L216&lt;VLOOKUP(A216,#REF!,10,0),"O","X"),""))</f>
        <v/>
      </c>
      <c r="Q216" s="20" t="str">
        <f>IF(A216="","",COUNTIFS(#REF!,A216)-COUNTIFS(#REF!,A216,#REF!,"현금")-COUNTIFS(#REF!,A216,#REF!,"예수금")-COUNTIFS(#REF!,A216,#REF!,"예탁금")-COUNTIFS(#REF!,A216,#REF!,"합계"))</f>
        <v/>
      </c>
      <c r="R216" s="20" t="str">
        <f>IF(A216="","",IF(COUNTIFS(#REF!,A216,#REF!,"&gt;"&amp;$F$2,#REF!,"&lt;&gt;"&amp;$H$2,#REF!,"&lt;&gt;"&amp;$I$2,#REF!,"&lt;&gt;현금",#REF!,"&lt;&gt;합계")=0,"O","X"))</f>
        <v/>
      </c>
      <c r="S216" s="20" t="str">
        <f>IF(A216="","",IF(AND(ABS(I216-SUMIFS(#REF!,#REF!,A216,#REF!,"Y"))&lt;0.001,ABS(H216-SUMIFS(#REF!,#REF!,A216,#REF!,"&lt;&gt;합계"))&lt;0.001),"O","X"))</f>
        <v/>
      </c>
      <c r="T216" s="20" t="str">
        <f>IF(A216="","",IF(COUNTIFS(#REF!,A216,#REF!,"X")=0,"O","X"))</f>
        <v/>
      </c>
      <c r="U216" s="19"/>
    </row>
    <row r="217" spans="14:21" x14ac:dyDescent="0.3">
      <c r="N217" s="20" t="str">
        <f t="shared" si="6"/>
        <v/>
      </c>
      <c r="O217" s="20" t="str">
        <f t="shared" si="7"/>
        <v/>
      </c>
      <c r="P217" s="20" t="str">
        <f>IF(A217="","",IFERROR(IF(L217&lt;VLOOKUP(A217,#REF!,10,0),"O","X"),""))</f>
        <v/>
      </c>
      <c r="Q217" s="20" t="str">
        <f>IF(A217="","",COUNTIFS(#REF!,A217)-COUNTIFS(#REF!,A217,#REF!,"현금")-COUNTIFS(#REF!,A217,#REF!,"예수금")-COUNTIFS(#REF!,A217,#REF!,"예탁금")-COUNTIFS(#REF!,A217,#REF!,"합계"))</f>
        <v/>
      </c>
      <c r="R217" s="20" t="str">
        <f>IF(A217="","",IF(COUNTIFS(#REF!,A217,#REF!,"&gt;"&amp;$F$2,#REF!,"&lt;&gt;"&amp;$H$2,#REF!,"&lt;&gt;"&amp;$I$2,#REF!,"&lt;&gt;현금",#REF!,"&lt;&gt;합계")=0,"O","X"))</f>
        <v/>
      </c>
      <c r="S217" s="20" t="str">
        <f>IF(A217="","",IF(AND(ABS(I217-SUMIFS(#REF!,#REF!,A217,#REF!,"Y"))&lt;0.001,ABS(H217-SUMIFS(#REF!,#REF!,A217,#REF!,"&lt;&gt;합계"))&lt;0.001),"O","X"))</f>
        <v/>
      </c>
      <c r="T217" s="20" t="str">
        <f>IF(A217="","",IF(COUNTIFS(#REF!,A217,#REF!,"X")=0,"O","X"))</f>
        <v/>
      </c>
      <c r="U217" s="19"/>
    </row>
    <row r="218" spans="14:21" x14ac:dyDescent="0.3">
      <c r="N218" s="20" t="str">
        <f t="shared" si="6"/>
        <v/>
      </c>
      <c r="O218" s="20" t="str">
        <f t="shared" si="7"/>
        <v/>
      </c>
      <c r="P218" s="20" t="str">
        <f>IF(A218="","",IFERROR(IF(L218&lt;VLOOKUP(A218,#REF!,10,0),"O","X"),""))</f>
        <v/>
      </c>
      <c r="Q218" s="20" t="str">
        <f>IF(A218="","",COUNTIFS(#REF!,A218)-COUNTIFS(#REF!,A218,#REF!,"현금")-COUNTIFS(#REF!,A218,#REF!,"예수금")-COUNTIFS(#REF!,A218,#REF!,"예탁금")-COUNTIFS(#REF!,A218,#REF!,"합계"))</f>
        <v/>
      </c>
      <c r="R218" s="20" t="str">
        <f>IF(A218="","",IF(COUNTIFS(#REF!,A218,#REF!,"&gt;"&amp;$F$2,#REF!,"&lt;&gt;"&amp;$H$2,#REF!,"&lt;&gt;"&amp;$I$2,#REF!,"&lt;&gt;현금",#REF!,"&lt;&gt;합계")=0,"O","X"))</f>
        <v/>
      </c>
      <c r="S218" s="20" t="str">
        <f>IF(A218="","",IF(AND(ABS(I218-SUMIFS(#REF!,#REF!,A218,#REF!,"Y"))&lt;0.001,ABS(H218-SUMIFS(#REF!,#REF!,A218,#REF!,"&lt;&gt;합계"))&lt;0.001),"O","X"))</f>
        <v/>
      </c>
      <c r="T218" s="20" t="str">
        <f>IF(A218="","",IF(COUNTIFS(#REF!,A218,#REF!,"X")=0,"O","X"))</f>
        <v/>
      </c>
      <c r="U218" s="19"/>
    </row>
    <row r="219" spans="14:21" x14ac:dyDescent="0.3">
      <c r="N219" s="20" t="str">
        <f t="shared" si="6"/>
        <v/>
      </c>
      <c r="O219" s="20" t="str">
        <f t="shared" si="7"/>
        <v/>
      </c>
      <c r="P219" s="20" t="str">
        <f>IF(A219="","",IFERROR(IF(L219&lt;VLOOKUP(A219,#REF!,10,0),"O","X"),""))</f>
        <v/>
      </c>
      <c r="Q219" s="20" t="str">
        <f>IF(A219="","",COUNTIFS(#REF!,A219)-COUNTIFS(#REF!,A219,#REF!,"현금")-COUNTIFS(#REF!,A219,#REF!,"예수금")-COUNTIFS(#REF!,A219,#REF!,"예탁금")-COUNTIFS(#REF!,A219,#REF!,"합계"))</f>
        <v/>
      </c>
      <c r="R219" s="20" t="str">
        <f>IF(A219="","",IF(COUNTIFS(#REF!,A219,#REF!,"&gt;"&amp;$F$2,#REF!,"&lt;&gt;"&amp;$H$2,#REF!,"&lt;&gt;"&amp;$I$2,#REF!,"&lt;&gt;현금",#REF!,"&lt;&gt;합계")=0,"O","X"))</f>
        <v/>
      </c>
      <c r="S219" s="20" t="str">
        <f>IF(A219="","",IF(AND(ABS(I219-SUMIFS(#REF!,#REF!,A219,#REF!,"Y"))&lt;0.001,ABS(H219-SUMIFS(#REF!,#REF!,A219,#REF!,"&lt;&gt;합계"))&lt;0.001),"O","X"))</f>
        <v/>
      </c>
      <c r="T219" s="20" t="str">
        <f>IF(A219="","",IF(COUNTIFS(#REF!,A219,#REF!,"X")=0,"O","X"))</f>
        <v/>
      </c>
      <c r="U219" s="19"/>
    </row>
    <row r="220" spans="14:21" x14ac:dyDescent="0.3">
      <c r="N220" s="20" t="str">
        <f t="shared" si="6"/>
        <v/>
      </c>
      <c r="O220" s="20" t="str">
        <f t="shared" si="7"/>
        <v/>
      </c>
      <c r="P220" s="20" t="str">
        <f>IF(A220="","",IFERROR(IF(L220&lt;VLOOKUP(A220,#REF!,10,0),"O","X"),""))</f>
        <v/>
      </c>
      <c r="Q220" s="20" t="str">
        <f>IF(A220="","",COUNTIFS(#REF!,A220)-COUNTIFS(#REF!,A220,#REF!,"현금")-COUNTIFS(#REF!,A220,#REF!,"예수금")-COUNTIFS(#REF!,A220,#REF!,"예탁금")-COUNTIFS(#REF!,A220,#REF!,"합계"))</f>
        <v/>
      </c>
      <c r="R220" s="20" t="str">
        <f>IF(A220="","",IF(COUNTIFS(#REF!,A220,#REF!,"&gt;"&amp;$F$2,#REF!,"&lt;&gt;"&amp;$H$2,#REF!,"&lt;&gt;"&amp;$I$2,#REF!,"&lt;&gt;현금",#REF!,"&lt;&gt;합계")=0,"O","X"))</f>
        <v/>
      </c>
      <c r="S220" s="20" t="str">
        <f>IF(A220="","",IF(AND(ABS(I220-SUMIFS(#REF!,#REF!,A220,#REF!,"Y"))&lt;0.001,ABS(H220-SUMIFS(#REF!,#REF!,A220,#REF!,"&lt;&gt;합계"))&lt;0.001),"O","X"))</f>
        <v/>
      </c>
      <c r="T220" s="20" t="str">
        <f>IF(A220="","",IF(COUNTIFS(#REF!,A220,#REF!,"X")=0,"O","X"))</f>
        <v/>
      </c>
      <c r="U220" s="19"/>
    </row>
    <row r="221" spans="14:21" x14ac:dyDescent="0.3">
      <c r="N221" s="20" t="str">
        <f t="shared" si="6"/>
        <v/>
      </c>
      <c r="O221" s="20" t="str">
        <f t="shared" si="7"/>
        <v/>
      </c>
      <c r="P221" s="20" t="str">
        <f>IF(A221="","",IFERROR(IF(L221&lt;VLOOKUP(A221,#REF!,10,0),"O","X"),""))</f>
        <v/>
      </c>
      <c r="Q221" s="20" t="str">
        <f>IF(A221="","",COUNTIFS(#REF!,A221)-COUNTIFS(#REF!,A221,#REF!,"현금")-COUNTIFS(#REF!,A221,#REF!,"예수금")-COUNTIFS(#REF!,A221,#REF!,"예탁금")-COUNTIFS(#REF!,A221,#REF!,"합계"))</f>
        <v/>
      </c>
      <c r="R221" s="20" t="str">
        <f>IF(A221="","",IF(COUNTIFS(#REF!,A221,#REF!,"&gt;"&amp;$F$2,#REF!,"&lt;&gt;"&amp;$H$2,#REF!,"&lt;&gt;"&amp;$I$2,#REF!,"&lt;&gt;현금",#REF!,"&lt;&gt;합계")=0,"O","X"))</f>
        <v/>
      </c>
      <c r="S221" s="20" t="str">
        <f>IF(A221="","",IF(AND(ABS(I221-SUMIFS(#REF!,#REF!,A221,#REF!,"Y"))&lt;0.001,ABS(H221-SUMIFS(#REF!,#REF!,A221,#REF!,"&lt;&gt;합계"))&lt;0.001),"O","X"))</f>
        <v/>
      </c>
      <c r="T221" s="20" t="str">
        <f>IF(A221="","",IF(COUNTIFS(#REF!,A221,#REF!,"X")=0,"O","X"))</f>
        <v/>
      </c>
      <c r="U221" s="19"/>
    </row>
    <row r="222" spans="14:21" x14ac:dyDescent="0.3">
      <c r="N222" s="20" t="str">
        <f t="shared" si="6"/>
        <v/>
      </c>
      <c r="O222" s="20" t="str">
        <f t="shared" si="7"/>
        <v/>
      </c>
      <c r="P222" s="20" t="str">
        <f>IF(A222="","",IFERROR(IF(L222&lt;VLOOKUP(A222,#REF!,10,0),"O","X"),""))</f>
        <v/>
      </c>
      <c r="Q222" s="20" t="str">
        <f>IF(A222="","",COUNTIFS(#REF!,A222)-COUNTIFS(#REF!,A222,#REF!,"현금")-COUNTIFS(#REF!,A222,#REF!,"예수금")-COUNTIFS(#REF!,A222,#REF!,"예탁금")-COUNTIFS(#REF!,A222,#REF!,"합계"))</f>
        <v/>
      </c>
      <c r="R222" s="20" t="str">
        <f>IF(A222="","",IF(COUNTIFS(#REF!,A222,#REF!,"&gt;"&amp;$F$2,#REF!,"&lt;&gt;"&amp;$H$2,#REF!,"&lt;&gt;"&amp;$I$2,#REF!,"&lt;&gt;현금",#REF!,"&lt;&gt;합계")=0,"O","X"))</f>
        <v/>
      </c>
      <c r="S222" s="20" t="str">
        <f>IF(A222="","",IF(AND(ABS(I222-SUMIFS(#REF!,#REF!,A222,#REF!,"Y"))&lt;0.001,ABS(H222-SUMIFS(#REF!,#REF!,A222,#REF!,"&lt;&gt;합계"))&lt;0.001),"O","X"))</f>
        <v/>
      </c>
      <c r="T222" s="20" t="str">
        <f>IF(A222="","",IF(COUNTIFS(#REF!,A222,#REF!,"X")=0,"O","X"))</f>
        <v/>
      </c>
      <c r="U222" s="19"/>
    </row>
    <row r="223" spans="14:21" x14ac:dyDescent="0.3">
      <c r="N223" s="20" t="str">
        <f t="shared" si="6"/>
        <v/>
      </c>
      <c r="O223" s="20" t="str">
        <f t="shared" si="7"/>
        <v/>
      </c>
      <c r="P223" s="20" t="str">
        <f>IF(A223="","",IFERROR(IF(L223&lt;VLOOKUP(A223,#REF!,10,0),"O","X"),""))</f>
        <v/>
      </c>
      <c r="Q223" s="20" t="str">
        <f>IF(A223="","",COUNTIFS(#REF!,A223)-COUNTIFS(#REF!,A223,#REF!,"현금")-COUNTIFS(#REF!,A223,#REF!,"예수금")-COUNTIFS(#REF!,A223,#REF!,"예탁금")-COUNTIFS(#REF!,A223,#REF!,"합계"))</f>
        <v/>
      </c>
      <c r="R223" s="20" t="str">
        <f>IF(A223="","",IF(COUNTIFS(#REF!,A223,#REF!,"&gt;"&amp;$F$2,#REF!,"&lt;&gt;"&amp;$H$2,#REF!,"&lt;&gt;"&amp;$I$2,#REF!,"&lt;&gt;현금",#REF!,"&lt;&gt;합계")=0,"O","X"))</f>
        <v/>
      </c>
      <c r="S223" s="20" t="str">
        <f>IF(A223="","",IF(AND(ABS(I223-SUMIFS(#REF!,#REF!,A223,#REF!,"Y"))&lt;0.001,ABS(H223-SUMIFS(#REF!,#REF!,A223,#REF!,"&lt;&gt;합계"))&lt;0.001),"O","X"))</f>
        <v/>
      </c>
      <c r="T223" s="20" t="str">
        <f>IF(A223="","",IF(COUNTIFS(#REF!,A223,#REF!,"X")=0,"O","X"))</f>
        <v/>
      </c>
      <c r="U223" s="19"/>
    </row>
    <row r="224" spans="14:21" x14ac:dyDescent="0.3">
      <c r="N224" s="20" t="str">
        <f t="shared" si="6"/>
        <v/>
      </c>
      <c r="O224" s="20" t="str">
        <f t="shared" si="7"/>
        <v/>
      </c>
      <c r="P224" s="20" t="str">
        <f>IF(A224="","",IFERROR(IF(L224&lt;VLOOKUP(A224,#REF!,10,0),"O","X"),""))</f>
        <v/>
      </c>
      <c r="Q224" s="20" t="str">
        <f>IF(A224="","",COUNTIFS(#REF!,A224)-COUNTIFS(#REF!,A224,#REF!,"현금")-COUNTIFS(#REF!,A224,#REF!,"예수금")-COUNTIFS(#REF!,A224,#REF!,"예탁금")-COUNTIFS(#REF!,A224,#REF!,"합계"))</f>
        <v/>
      </c>
      <c r="R224" s="20" t="str">
        <f>IF(A224="","",IF(COUNTIFS(#REF!,A224,#REF!,"&gt;"&amp;$F$2,#REF!,"&lt;&gt;"&amp;$H$2,#REF!,"&lt;&gt;"&amp;$I$2,#REF!,"&lt;&gt;현금",#REF!,"&lt;&gt;합계")=0,"O","X"))</f>
        <v/>
      </c>
      <c r="S224" s="20" t="str">
        <f>IF(A224="","",IF(AND(ABS(I224-SUMIFS(#REF!,#REF!,A224,#REF!,"Y"))&lt;0.001,ABS(H224-SUMIFS(#REF!,#REF!,A224,#REF!,"&lt;&gt;합계"))&lt;0.001),"O","X"))</f>
        <v/>
      </c>
      <c r="T224" s="20" t="str">
        <f>IF(A224="","",IF(COUNTIFS(#REF!,A224,#REF!,"X")=0,"O","X"))</f>
        <v/>
      </c>
      <c r="U224" s="19"/>
    </row>
    <row r="225" spans="14:21" x14ac:dyDescent="0.3">
      <c r="N225" s="20" t="str">
        <f t="shared" si="6"/>
        <v/>
      </c>
      <c r="O225" s="20" t="str">
        <f t="shared" si="7"/>
        <v/>
      </c>
      <c r="P225" s="20" t="str">
        <f>IF(A225="","",IFERROR(IF(L225&lt;VLOOKUP(A225,#REF!,10,0),"O","X"),""))</f>
        <v/>
      </c>
      <c r="Q225" s="20" t="str">
        <f>IF(A225="","",COUNTIFS(#REF!,A225)-COUNTIFS(#REF!,A225,#REF!,"현금")-COUNTIFS(#REF!,A225,#REF!,"예수금")-COUNTIFS(#REF!,A225,#REF!,"예탁금")-COUNTIFS(#REF!,A225,#REF!,"합계"))</f>
        <v/>
      </c>
      <c r="R225" s="20" t="str">
        <f>IF(A225="","",IF(COUNTIFS(#REF!,A225,#REF!,"&gt;"&amp;$F$2,#REF!,"&lt;&gt;"&amp;$H$2,#REF!,"&lt;&gt;"&amp;$I$2,#REF!,"&lt;&gt;현금",#REF!,"&lt;&gt;합계")=0,"O","X"))</f>
        <v/>
      </c>
      <c r="S225" s="20" t="str">
        <f>IF(A225="","",IF(AND(ABS(I225-SUMIFS(#REF!,#REF!,A225,#REF!,"Y"))&lt;0.001,ABS(H225-SUMIFS(#REF!,#REF!,A225,#REF!,"&lt;&gt;합계"))&lt;0.001),"O","X"))</f>
        <v/>
      </c>
      <c r="T225" s="20" t="str">
        <f>IF(A225="","",IF(COUNTIFS(#REF!,A225,#REF!,"X")=0,"O","X"))</f>
        <v/>
      </c>
      <c r="U225" s="19"/>
    </row>
    <row r="226" spans="14:21" x14ac:dyDescent="0.3">
      <c r="N226" s="20" t="str">
        <f t="shared" si="6"/>
        <v/>
      </c>
      <c r="O226" s="20" t="str">
        <f t="shared" si="7"/>
        <v/>
      </c>
      <c r="P226" s="20" t="str">
        <f>IF(A226="","",IFERROR(IF(L226&lt;VLOOKUP(A226,#REF!,10,0),"O","X"),""))</f>
        <v/>
      </c>
      <c r="Q226" s="20" t="str">
        <f>IF(A226="","",COUNTIFS(#REF!,A226)-COUNTIFS(#REF!,A226,#REF!,"현금")-COUNTIFS(#REF!,A226,#REF!,"예수금")-COUNTIFS(#REF!,A226,#REF!,"예탁금")-COUNTIFS(#REF!,A226,#REF!,"합계"))</f>
        <v/>
      </c>
      <c r="R226" s="20" t="str">
        <f>IF(A226="","",IF(COUNTIFS(#REF!,A226,#REF!,"&gt;"&amp;$F$2,#REF!,"&lt;&gt;"&amp;$H$2,#REF!,"&lt;&gt;"&amp;$I$2,#REF!,"&lt;&gt;현금",#REF!,"&lt;&gt;합계")=0,"O","X"))</f>
        <v/>
      </c>
      <c r="S226" s="20" t="str">
        <f>IF(A226="","",IF(AND(ABS(I226-SUMIFS(#REF!,#REF!,A226,#REF!,"Y"))&lt;0.001,ABS(H226-SUMIFS(#REF!,#REF!,A226,#REF!,"&lt;&gt;합계"))&lt;0.001),"O","X"))</f>
        <v/>
      </c>
      <c r="T226" s="20" t="str">
        <f>IF(A226="","",IF(COUNTIFS(#REF!,A226,#REF!,"X")=0,"O","X"))</f>
        <v/>
      </c>
      <c r="U226" s="19"/>
    </row>
    <row r="227" spans="14:21" x14ac:dyDescent="0.3">
      <c r="N227" s="20" t="str">
        <f t="shared" si="6"/>
        <v/>
      </c>
      <c r="O227" s="20" t="str">
        <f t="shared" si="7"/>
        <v/>
      </c>
      <c r="P227" s="20" t="str">
        <f>IF(A227="","",IFERROR(IF(L227&lt;VLOOKUP(A227,#REF!,10,0),"O","X"),""))</f>
        <v/>
      </c>
      <c r="Q227" s="20" t="str">
        <f>IF(A227="","",COUNTIFS(#REF!,A227)-COUNTIFS(#REF!,A227,#REF!,"현금")-COUNTIFS(#REF!,A227,#REF!,"예수금")-COUNTIFS(#REF!,A227,#REF!,"예탁금")-COUNTIFS(#REF!,A227,#REF!,"합계"))</f>
        <v/>
      </c>
      <c r="R227" s="20" t="str">
        <f>IF(A227="","",IF(COUNTIFS(#REF!,A227,#REF!,"&gt;"&amp;$F$2,#REF!,"&lt;&gt;"&amp;$H$2,#REF!,"&lt;&gt;"&amp;$I$2,#REF!,"&lt;&gt;현금",#REF!,"&lt;&gt;합계")=0,"O","X"))</f>
        <v/>
      </c>
      <c r="S227" s="20" t="str">
        <f>IF(A227="","",IF(AND(ABS(I227-SUMIFS(#REF!,#REF!,A227,#REF!,"Y"))&lt;0.001,ABS(H227-SUMIFS(#REF!,#REF!,A227,#REF!,"&lt;&gt;합계"))&lt;0.001),"O","X"))</f>
        <v/>
      </c>
      <c r="T227" s="20" t="str">
        <f>IF(A227="","",IF(COUNTIFS(#REF!,A227,#REF!,"X")=0,"O","X"))</f>
        <v/>
      </c>
      <c r="U227" s="19"/>
    </row>
    <row r="228" spans="14:21" x14ac:dyDescent="0.3">
      <c r="N228" s="20" t="str">
        <f t="shared" si="6"/>
        <v/>
      </c>
      <c r="O228" s="20" t="str">
        <f t="shared" si="7"/>
        <v/>
      </c>
      <c r="P228" s="20" t="str">
        <f>IF(A228="","",IFERROR(IF(L228&lt;VLOOKUP(A228,#REF!,10,0),"O","X"),""))</f>
        <v/>
      </c>
      <c r="Q228" s="20" t="str">
        <f>IF(A228="","",COUNTIFS(#REF!,A228)-COUNTIFS(#REF!,A228,#REF!,"현금")-COUNTIFS(#REF!,A228,#REF!,"예수금")-COUNTIFS(#REF!,A228,#REF!,"예탁금")-COUNTIFS(#REF!,A228,#REF!,"합계"))</f>
        <v/>
      </c>
      <c r="R228" s="20" t="str">
        <f>IF(A228="","",IF(COUNTIFS(#REF!,A228,#REF!,"&gt;"&amp;$F$2,#REF!,"&lt;&gt;"&amp;$H$2,#REF!,"&lt;&gt;"&amp;$I$2,#REF!,"&lt;&gt;현금",#REF!,"&lt;&gt;합계")=0,"O","X"))</f>
        <v/>
      </c>
      <c r="S228" s="20" t="str">
        <f>IF(A228="","",IF(AND(ABS(I228-SUMIFS(#REF!,#REF!,A228,#REF!,"Y"))&lt;0.001,ABS(H228-SUMIFS(#REF!,#REF!,A228,#REF!,"&lt;&gt;합계"))&lt;0.001),"O","X"))</f>
        <v/>
      </c>
      <c r="T228" s="20" t="str">
        <f>IF(A228="","",IF(COUNTIFS(#REF!,A228,#REF!,"X")=0,"O","X"))</f>
        <v/>
      </c>
      <c r="U228" s="19"/>
    </row>
    <row r="229" spans="14:21" x14ac:dyDescent="0.3">
      <c r="N229" s="20" t="str">
        <f t="shared" si="6"/>
        <v/>
      </c>
      <c r="O229" s="20" t="str">
        <f t="shared" si="7"/>
        <v/>
      </c>
      <c r="P229" s="20" t="str">
        <f>IF(A229="","",IFERROR(IF(L229&lt;VLOOKUP(A229,#REF!,10,0),"O","X"),""))</f>
        <v/>
      </c>
      <c r="Q229" s="20" t="str">
        <f>IF(A229="","",COUNTIFS(#REF!,A229)-COUNTIFS(#REF!,A229,#REF!,"현금")-COUNTIFS(#REF!,A229,#REF!,"예수금")-COUNTIFS(#REF!,A229,#REF!,"예탁금")-COUNTIFS(#REF!,A229,#REF!,"합계"))</f>
        <v/>
      </c>
      <c r="R229" s="20" t="str">
        <f>IF(A229="","",IF(COUNTIFS(#REF!,A229,#REF!,"&gt;"&amp;$F$2,#REF!,"&lt;&gt;"&amp;$H$2,#REF!,"&lt;&gt;"&amp;$I$2,#REF!,"&lt;&gt;현금",#REF!,"&lt;&gt;합계")=0,"O","X"))</f>
        <v/>
      </c>
      <c r="S229" s="20" t="str">
        <f>IF(A229="","",IF(AND(ABS(I229-SUMIFS(#REF!,#REF!,A229,#REF!,"Y"))&lt;0.001,ABS(H229-SUMIFS(#REF!,#REF!,A229,#REF!,"&lt;&gt;합계"))&lt;0.001),"O","X"))</f>
        <v/>
      </c>
      <c r="T229" s="20" t="str">
        <f>IF(A229="","",IF(COUNTIFS(#REF!,A229,#REF!,"X")=0,"O","X"))</f>
        <v/>
      </c>
      <c r="U229" s="19"/>
    </row>
    <row r="230" spans="14:21" x14ac:dyDescent="0.3">
      <c r="N230" s="20" t="str">
        <f t="shared" si="6"/>
        <v/>
      </c>
      <c r="O230" s="20" t="str">
        <f t="shared" si="7"/>
        <v/>
      </c>
      <c r="P230" s="20" t="str">
        <f>IF(A230="","",IFERROR(IF(L230&lt;VLOOKUP(A230,#REF!,10,0),"O","X"),""))</f>
        <v/>
      </c>
      <c r="Q230" s="20" t="str">
        <f>IF(A230="","",COUNTIFS(#REF!,A230)-COUNTIFS(#REF!,A230,#REF!,"현금")-COUNTIFS(#REF!,A230,#REF!,"예수금")-COUNTIFS(#REF!,A230,#REF!,"예탁금")-COUNTIFS(#REF!,A230,#REF!,"합계"))</f>
        <v/>
      </c>
      <c r="R230" s="20" t="str">
        <f>IF(A230="","",IF(COUNTIFS(#REF!,A230,#REF!,"&gt;"&amp;$F$2,#REF!,"&lt;&gt;"&amp;$H$2,#REF!,"&lt;&gt;"&amp;$I$2,#REF!,"&lt;&gt;현금",#REF!,"&lt;&gt;합계")=0,"O","X"))</f>
        <v/>
      </c>
      <c r="S230" s="20" t="str">
        <f>IF(A230="","",IF(AND(ABS(I230-SUMIFS(#REF!,#REF!,A230,#REF!,"Y"))&lt;0.001,ABS(H230-SUMIFS(#REF!,#REF!,A230,#REF!,"&lt;&gt;합계"))&lt;0.001),"O","X"))</f>
        <v/>
      </c>
      <c r="T230" s="20" t="str">
        <f>IF(A230="","",IF(COUNTIFS(#REF!,A230,#REF!,"X")=0,"O","X"))</f>
        <v/>
      </c>
      <c r="U230" s="19"/>
    </row>
    <row r="231" spans="14:21" x14ac:dyDescent="0.3">
      <c r="N231" s="20" t="str">
        <f t="shared" si="6"/>
        <v/>
      </c>
      <c r="O231" s="20" t="str">
        <f t="shared" si="7"/>
        <v/>
      </c>
      <c r="P231" s="20" t="str">
        <f>IF(A231="","",IFERROR(IF(L231&lt;VLOOKUP(A231,#REF!,10,0),"O","X"),""))</f>
        <v/>
      </c>
      <c r="Q231" s="20" t="str">
        <f>IF(A231="","",COUNTIFS(#REF!,A231)-COUNTIFS(#REF!,A231,#REF!,"현금")-COUNTIFS(#REF!,A231,#REF!,"예수금")-COUNTIFS(#REF!,A231,#REF!,"예탁금")-COUNTIFS(#REF!,A231,#REF!,"합계"))</f>
        <v/>
      </c>
      <c r="R231" s="20" t="str">
        <f>IF(A231="","",IF(COUNTIFS(#REF!,A231,#REF!,"&gt;"&amp;$F$2,#REF!,"&lt;&gt;"&amp;$H$2,#REF!,"&lt;&gt;"&amp;$I$2,#REF!,"&lt;&gt;현금",#REF!,"&lt;&gt;합계")=0,"O","X"))</f>
        <v/>
      </c>
      <c r="S231" s="20" t="str">
        <f>IF(A231="","",IF(AND(ABS(I231-SUMIFS(#REF!,#REF!,A231,#REF!,"Y"))&lt;0.001,ABS(H231-SUMIFS(#REF!,#REF!,A231,#REF!,"&lt;&gt;합계"))&lt;0.001),"O","X"))</f>
        <v/>
      </c>
      <c r="T231" s="20" t="str">
        <f>IF(A231="","",IF(COUNTIFS(#REF!,A231,#REF!,"X")=0,"O","X"))</f>
        <v/>
      </c>
      <c r="U231" s="19"/>
    </row>
    <row r="232" spans="14:21" x14ac:dyDescent="0.3">
      <c r="N232" s="20" t="str">
        <f t="shared" si="6"/>
        <v/>
      </c>
      <c r="O232" s="20" t="str">
        <f t="shared" si="7"/>
        <v/>
      </c>
      <c r="P232" s="20" t="str">
        <f>IF(A232="","",IFERROR(IF(L232&lt;VLOOKUP(A232,#REF!,10,0),"O","X"),""))</f>
        <v/>
      </c>
      <c r="Q232" s="20" t="str">
        <f>IF(A232="","",COUNTIFS(#REF!,A232)-COUNTIFS(#REF!,A232,#REF!,"현금")-COUNTIFS(#REF!,A232,#REF!,"예수금")-COUNTIFS(#REF!,A232,#REF!,"예탁금")-COUNTIFS(#REF!,A232,#REF!,"합계"))</f>
        <v/>
      </c>
      <c r="R232" s="20" t="str">
        <f>IF(A232="","",IF(COUNTIFS(#REF!,A232,#REF!,"&gt;"&amp;$F$2,#REF!,"&lt;&gt;"&amp;$H$2,#REF!,"&lt;&gt;"&amp;$I$2,#REF!,"&lt;&gt;현금",#REF!,"&lt;&gt;합계")=0,"O","X"))</f>
        <v/>
      </c>
      <c r="S232" s="20" t="str">
        <f>IF(A232="","",IF(AND(ABS(I232-SUMIFS(#REF!,#REF!,A232,#REF!,"Y"))&lt;0.001,ABS(H232-SUMIFS(#REF!,#REF!,A232,#REF!,"&lt;&gt;합계"))&lt;0.001),"O","X"))</f>
        <v/>
      </c>
      <c r="T232" s="20" t="str">
        <f>IF(A232="","",IF(COUNTIFS(#REF!,A232,#REF!,"X")=0,"O","X"))</f>
        <v/>
      </c>
      <c r="U232" s="19"/>
    </row>
    <row r="233" spans="14:21" x14ac:dyDescent="0.3">
      <c r="N233" s="20" t="str">
        <f t="shared" si="6"/>
        <v/>
      </c>
      <c r="O233" s="20" t="str">
        <f t="shared" si="7"/>
        <v/>
      </c>
      <c r="P233" s="20" t="str">
        <f>IF(A233="","",IFERROR(IF(L233&lt;VLOOKUP(A233,#REF!,10,0),"O","X"),""))</f>
        <v/>
      </c>
      <c r="Q233" s="20" t="str">
        <f>IF(A233="","",COUNTIFS(#REF!,A233)-COUNTIFS(#REF!,A233,#REF!,"현금")-COUNTIFS(#REF!,A233,#REF!,"예수금")-COUNTIFS(#REF!,A233,#REF!,"예탁금")-COUNTIFS(#REF!,A233,#REF!,"합계"))</f>
        <v/>
      </c>
      <c r="R233" s="20" t="str">
        <f>IF(A233="","",IF(COUNTIFS(#REF!,A233,#REF!,"&gt;"&amp;$F$2,#REF!,"&lt;&gt;"&amp;$H$2,#REF!,"&lt;&gt;"&amp;$I$2,#REF!,"&lt;&gt;현금",#REF!,"&lt;&gt;합계")=0,"O","X"))</f>
        <v/>
      </c>
      <c r="S233" s="20" t="str">
        <f>IF(A233="","",IF(AND(ABS(I233-SUMIFS(#REF!,#REF!,A233,#REF!,"Y"))&lt;0.001,ABS(H233-SUMIFS(#REF!,#REF!,A233,#REF!,"&lt;&gt;합계"))&lt;0.001),"O","X"))</f>
        <v/>
      </c>
      <c r="T233" s="20" t="str">
        <f>IF(A233="","",IF(COUNTIFS(#REF!,A233,#REF!,"X")=0,"O","X"))</f>
        <v/>
      </c>
      <c r="U233" s="19"/>
    </row>
    <row r="234" spans="14:21" x14ac:dyDescent="0.3">
      <c r="N234" s="20" t="str">
        <f t="shared" si="6"/>
        <v/>
      </c>
      <c r="O234" s="20" t="str">
        <f t="shared" si="7"/>
        <v/>
      </c>
      <c r="P234" s="20" t="str">
        <f>IF(A234="","",IFERROR(IF(L234&lt;VLOOKUP(A234,#REF!,10,0),"O","X"),""))</f>
        <v/>
      </c>
      <c r="Q234" s="20" t="str">
        <f>IF(A234="","",COUNTIFS(#REF!,A234)-COUNTIFS(#REF!,A234,#REF!,"현금")-COUNTIFS(#REF!,A234,#REF!,"예수금")-COUNTIFS(#REF!,A234,#REF!,"예탁금")-COUNTIFS(#REF!,A234,#REF!,"합계"))</f>
        <v/>
      </c>
      <c r="R234" s="20" t="str">
        <f>IF(A234="","",IF(COUNTIFS(#REF!,A234,#REF!,"&gt;"&amp;$F$2,#REF!,"&lt;&gt;"&amp;$H$2,#REF!,"&lt;&gt;"&amp;$I$2,#REF!,"&lt;&gt;현금",#REF!,"&lt;&gt;합계")=0,"O","X"))</f>
        <v/>
      </c>
      <c r="S234" s="20" t="str">
        <f>IF(A234="","",IF(AND(ABS(I234-SUMIFS(#REF!,#REF!,A234,#REF!,"Y"))&lt;0.001,ABS(H234-SUMIFS(#REF!,#REF!,A234,#REF!,"&lt;&gt;합계"))&lt;0.001),"O","X"))</f>
        <v/>
      </c>
      <c r="T234" s="20" t="str">
        <f>IF(A234="","",IF(COUNTIFS(#REF!,A234,#REF!,"X")=0,"O","X"))</f>
        <v/>
      </c>
      <c r="U234" s="19"/>
    </row>
    <row r="235" spans="14:21" x14ac:dyDescent="0.3">
      <c r="N235" s="20" t="str">
        <f t="shared" si="6"/>
        <v/>
      </c>
      <c r="O235" s="20" t="str">
        <f t="shared" si="7"/>
        <v/>
      </c>
      <c r="P235" s="20" t="str">
        <f>IF(A235="","",IFERROR(IF(L235&lt;VLOOKUP(A235,#REF!,10,0),"O","X"),""))</f>
        <v/>
      </c>
      <c r="Q235" s="20" t="str">
        <f>IF(A235="","",COUNTIFS(#REF!,A235)-COUNTIFS(#REF!,A235,#REF!,"현금")-COUNTIFS(#REF!,A235,#REF!,"예수금")-COUNTIFS(#REF!,A235,#REF!,"예탁금")-COUNTIFS(#REF!,A235,#REF!,"합계"))</f>
        <v/>
      </c>
      <c r="R235" s="20" t="str">
        <f>IF(A235="","",IF(COUNTIFS(#REF!,A235,#REF!,"&gt;"&amp;$F$2,#REF!,"&lt;&gt;"&amp;$H$2,#REF!,"&lt;&gt;"&amp;$I$2,#REF!,"&lt;&gt;현금",#REF!,"&lt;&gt;합계")=0,"O","X"))</f>
        <v/>
      </c>
      <c r="S235" s="20" t="str">
        <f>IF(A235="","",IF(AND(ABS(I235-SUMIFS(#REF!,#REF!,A235,#REF!,"Y"))&lt;0.001,ABS(H235-SUMIFS(#REF!,#REF!,A235,#REF!,"&lt;&gt;합계"))&lt;0.001),"O","X"))</f>
        <v/>
      </c>
      <c r="T235" s="20" t="str">
        <f>IF(A235="","",IF(COUNTIFS(#REF!,A235,#REF!,"X")=0,"O","X"))</f>
        <v/>
      </c>
      <c r="U235" s="19"/>
    </row>
    <row r="236" spans="14:21" x14ac:dyDescent="0.3">
      <c r="N236" s="20" t="str">
        <f t="shared" si="6"/>
        <v/>
      </c>
      <c r="O236" s="20" t="str">
        <f t="shared" si="7"/>
        <v/>
      </c>
      <c r="P236" s="20" t="str">
        <f>IF(A236="","",IFERROR(IF(L236&lt;VLOOKUP(A236,#REF!,10,0),"O","X"),""))</f>
        <v/>
      </c>
      <c r="Q236" s="20" t="str">
        <f>IF(A236="","",COUNTIFS(#REF!,A236)-COUNTIFS(#REF!,A236,#REF!,"현금")-COUNTIFS(#REF!,A236,#REF!,"예수금")-COUNTIFS(#REF!,A236,#REF!,"예탁금")-COUNTIFS(#REF!,A236,#REF!,"합계"))</f>
        <v/>
      </c>
      <c r="R236" s="20" t="str">
        <f>IF(A236="","",IF(COUNTIFS(#REF!,A236,#REF!,"&gt;"&amp;$F$2,#REF!,"&lt;&gt;"&amp;$H$2,#REF!,"&lt;&gt;"&amp;$I$2,#REF!,"&lt;&gt;현금",#REF!,"&lt;&gt;합계")=0,"O","X"))</f>
        <v/>
      </c>
      <c r="S236" s="20" t="str">
        <f>IF(A236="","",IF(AND(ABS(I236-SUMIFS(#REF!,#REF!,A236,#REF!,"Y"))&lt;0.001,ABS(H236-SUMIFS(#REF!,#REF!,A236,#REF!,"&lt;&gt;합계"))&lt;0.001),"O","X"))</f>
        <v/>
      </c>
      <c r="T236" s="20" t="str">
        <f>IF(A236="","",IF(COUNTIFS(#REF!,A236,#REF!,"X")=0,"O","X"))</f>
        <v/>
      </c>
      <c r="U236" s="19"/>
    </row>
    <row r="237" spans="14:21" x14ac:dyDescent="0.3">
      <c r="N237" s="20" t="str">
        <f t="shared" si="6"/>
        <v/>
      </c>
      <c r="O237" s="20" t="str">
        <f t="shared" si="7"/>
        <v/>
      </c>
      <c r="P237" s="20" t="str">
        <f>IF(A237="","",IFERROR(IF(L237&lt;VLOOKUP(A237,#REF!,10,0),"O","X"),""))</f>
        <v/>
      </c>
      <c r="Q237" s="20" t="str">
        <f>IF(A237="","",COUNTIFS(#REF!,A237)-COUNTIFS(#REF!,A237,#REF!,"현금")-COUNTIFS(#REF!,A237,#REF!,"예수금")-COUNTIFS(#REF!,A237,#REF!,"예탁금")-COUNTIFS(#REF!,A237,#REF!,"합계"))</f>
        <v/>
      </c>
      <c r="R237" s="20" t="str">
        <f>IF(A237="","",IF(COUNTIFS(#REF!,A237,#REF!,"&gt;"&amp;$F$2,#REF!,"&lt;&gt;"&amp;$H$2,#REF!,"&lt;&gt;"&amp;$I$2,#REF!,"&lt;&gt;현금",#REF!,"&lt;&gt;합계")=0,"O","X"))</f>
        <v/>
      </c>
      <c r="S237" s="20" t="str">
        <f>IF(A237="","",IF(AND(ABS(I237-SUMIFS(#REF!,#REF!,A237,#REF!,"Y"))&lt;0.001,ABS(H237-SUMIFS(#REF!,#REF!,A237,#REF!,"&lt;&gt;합계"))&lt;0.001),"O","X"))</f>
        <v/>
      </c>
      <c r="T237" s="20" t="str">
        <f>IF(A237="","",IF(COUNTIFS(#REF!,A237,#REF!,"X")=0,"O","X"))</f>
        <v/>
      </c>
      <c r="U237" s="19"/>
    </row>
    <row r="238" spans="14:21" x14ac:dyDescent="0.3">
      <c r="N238" s="20" t="str">
        <f t="shared" si="6"/>
        <v/>
      </c>
      <c r="O238" s="20" t="str">
        <f t="shared" si="7"/>
        <v/>
      </c>
      <c r="P238" s="20" t="str">
        <f>IF(A238="","",IFERROR(IF(L238&lt;VLOOKUP(A238,#REF!,10,0),"O","X"),""))</f>
        <v/>
      </c>
      <c r="Q238" s="20" t="str">
        <f>IF(A238="","",COUNTIFS(#REF!,A238)-COUNTIFS(#REF!,A238,#REF!,"현금")-COUNTIFS(#REF!,A238,#REF!,"예수금")-COUNTIFS(#REF!,A238,#REF!,"예탁금")-COUNTIFS(#REF!,A238,#REF!,"합계"))</f>
        <v/>
      </c>
      <c r="R238" s="20" t="str">
        <f>IF(A238="","",IF(COUNTIFS(#REF!,A238,#REF!,"&gt;"&amp;$F$2,#REF!,"&lt;&gt;"&amp;$H$2,#REF!,"&lt;&gt;"&amp;$I$2,#REF!,"&lt;&gt;현금",#REF!,"&lt;&gt;합계")=0,"O","X"))</f>
        <v/>
      </c>
      <c r="S238" s="20" t="str">
        <f>IF(A238="","",IF(AND(ABS(I238-SUMIFS(#REF!,#REF!,A238,#REF!,"Y"))&lt;0.001,ABS(H238-SUMIFS(#REF!,#REF!,A238,#REF!,"&lt;&gt;합계"))&lt;0.001),"O","X"))</f>
        <v/>
      </c>
      <c r="T238" s="20" t="str">
        <f>IF(A238="","",IF(COUNTIFS(#REF!,A238,#REF!,"X")=0,"O","X"))</f>
        <v/>
      </c>
      <c r="U238" s="19"/>
    </row>
    <row r="239" spans="14:21" x14ac:dyDescent="0.3">
      <c r="N239" s="20" t="str">
        <f t="shared" si="6"/>
        <v/>
      </c>
      <c r="O239" s="20" t="str">
        <f t="shared" si="7"/>
        <v/>
      </c>
      <c r="P239" s="20" t="str">
        <f>IF(A239="","",IFERROR(IF(L239&lt;VLOOKUP(A239,#REF!,10,0),"O","X"),""))</f>
        <v/>
      </c>
      <c r="Q239" s="20" t="str">
        <f>IF(A239="","",COUNTIFS(#REF!,A239)-COUNTIFS(#REF!,A239,#REF!,"현금")-COUNTIFS(#REF!,A239,#REF!,"예수금")-COUNTIFS(#REF!,A239,#REF!,"예탁금")-COUNTIFS(#REF!,A239,#REF!,"합계"))</f>
        <v/>
      </c>
      <c r="R239" s="20" t="str">
        <f>IF(A239="","",IF(COUNTIFS(#REF!,A239,#REF!,"&gt;"&amp;$F$2,#REF!,"&lt;&gt;"&amp;$H$2,#REF!,"&lt;&gt;"&amp;$I$2,#REF!,"&lt;&gt;현금",#REF!,"&lt;&gt;합계")=0,"O","X"))</f>
        <v/>
      </c>
      <c r="S239" s="20" t="str">
        <f>IF(A239="","",IF(AND(ABS(I239-SUMIFS(#REF!,#REF!,A239,#REF!,"Y"))&lt;0.001,ABS(H239-SUMIFS(#REF!,#REF!,A239,#REF!,"&lt;&gt;합계"))&lt;0.001),"O","X"))</f>
        <v/>
      </c>
      <c r="T239" s="20" t="str">
        <f>IF(A239="","",IF(COUNTIFS(#REF!,A239,#REF!,"X")=0,"O","X"))</f>
        <v/>
      </c>
      <c r="U239" s="19"/>
    </row>
    <row r="240" spans="14:21" x14ac:dyDescent="0.3">
      <c r="N240" s="20" t="str">
        <f t="shared" si="6"/>
        <v/>
      </c>
      <c r="O240" s="20" t="str">
        <f t="shared" si="7"/>
        <v/>
      </c>
      <c r="P240" s="20" t="str">
        <f>IF(A240="","",IFERROR(IF(L240&lt;VLOOKUP(A240,#REF!,10,0),"O","X"),""))</f>
        <v/>
      </c>
      <c r="Q240" s="20" t="str">
        <f>IF(A240="","",COUNTIFS(#REF!,A240)-COUNTIFS(#REF!,A240,#REF!,"현금")-COUNTIFS(#REF!,A240,#REF!,"예수금")-COUNTIFS(#REF!,A240,#REF!,"예탁금")-COUNTIFS(#REF!,A240,#REF!,"합계"))</f>
        <v/>
      </c>
      <c r="R240" s="20" t="str">
        <f>IF(A240="","",IF(COUNTIFS(#REF!,A240,#REF!,"&gt;"&amp;$F$2,#REF!,"&lt;&gt;"&amp;$H$2,#REF!,"&lt;&gt;"&amp;$I$2,#REF!,"&lt;&gt;현금",#REF!,"&lt;&gt;합계")=0,"O","X"))</f>
        <v/>
      </c>
      <c r="S240" s="20" t="str">
        <f>IF(A240="","",IF(AND(ABS(I240-SUMIFS(#REF!,#REF!,A240,#REF!,"Y"))&lt;0.001,ABS(H240-SUMIFS(#REF!,#REF!,A240,#REF!,"&lt;&gt;합계"))&lt;0.001),"O","X"))</f>
        <v/>
      </c>
      <c r="T240" s="20" t="str">
        <f>IF(A240="","",IF(COUNTIFS(#REF!,A240,#REF!,"X")=0,"O","X"))</f>
        <v/>
      </c>
      <c r="U240" s="19"/>
    </row>
    <row r="241" spans="14:21" x14ac:dyDescent="0.3">
      <c r="N241" s="20" t="str">
        <f t="shared" si="6"/>
        <v/>
      </c>
      <c r="O241" s="20" t="str">
        <f t="shared" si="7"/>
        <v/>
      </c>
      <c r="P241" s="20" t="str">
        <f>IF(A241="","",IFERROR(IF(L241&lt;VLOOKUP(A241,#REF!,10,0),"O","X"),""))</f>
        <v/>
      </c>
      <c r="Q241" s="20" t="str">
        <f>IF(A241="","",COUNTIFS(#REF!,A241)-COUNTIFS(#REF!,A241,#REF!,"현금")-COUNTIFS(#REF!,A241,#REF!,"예수금")-COUNTIFS(#REF!,A241,#REF!,"예탁금")-COUNTIFS(#REF!,A241,#REF!,"합계"))</f>
        <v/>
      </c>
      <c r="R241" s="20" t="str">
        <f>IF(A241="","",IF(COUNTIFS(#REF!,A241,#REF!,"&gt;"&amp;$F$2,#REF!,"&lt;&gt;"&amp;$H$2,#REF!,"&lt;&gt;"&amp;$I$2,#REF!,"&lt;&gt;현금",#REF!,"&lt;&gt;합계")=0,"O","X"))</f>
        <v/>
      </c>
      <c r="S241" s="20" t="str">
        <f>IF(A241="","",IF(AND(ABS(I241-SUMIFS(#REF!,#REF!,A241,#REF!,"Y"))&lt;0.001,ABS(H241-SUMIFS(#REF!,#REF!,A241,#REF!,"&lt;&gt;합계"))&lt;0.001),"O","X"))</f>
        <v/>
      </c>
      <c r="T241" s="20" t="str">
        <f>IF(A241="","",IF(COUNTIFS(#REF!,A241,#REF!,"X")=0,"O","X"))</f>
        <v/>
      </c>
      <c r="U241" s="19"/>
    </row>
    <row r="242" spans="14:21" x14ac:dyDescent="0.3">
      <c r="N242" s="20" t="str">
        <f t="shared" si="6"/>
        <v/>
      </c>
      <c r="O242" s="20" t="str">
        <f t="shared" si="7"/>
        <v/>
      </c>
      <c r="P242" s="20" t="str">
        <f>IF(A242="","",IFERROR(IF(L242&lt;VLOOKUP(A242,#REF!,10,0),"O","X"),""))</f>
        <v/>
      </c>
      <c r="Q242" s="20" t="str">
        <f>IF(A242="","",COUNTIFS(#REF!,A242)-COUNTIFS(#REF!,A242,#REF!,"현금")-COUNTIFS(#REF!,A242,#REF!,"예수금")-COUNTIFS(#REF!,A242,#REF!,"예탁금")-COUNTIFS(#REF!,A242,#REF!,"합계"))</f>
        <v/>
      </c>
      <c r="R242" s="20" t="str">
        <f>IF(A242="","",IF(COUNTIFS(#REF!,A242,#REF!,"&gt;"&amp;$F$2,#REF!,"&lt;&gt;"&amp;$H$2,#REF!,"&lt;&gt;"&amp;$I$2,#REF!,"&lt;&gt;현금",#REF!,"&lt;&gt;합계")=0,"O","X"))</f>
        <v/>
      </c>
      <c r="S242" s="20" t="str">
        <f>IF(A242="","",IF(AND(ABS(I242-SUMIFS(#REF!,#REF!,A242,#REF!,"Y"))&lt;0.001,ABS(H242-SUMIFS(#REF!,#REF!,A242,#REF!,"&lt;&gt;합계"))&lt;0.001),"O","X"))</f>
        <v/>
      </c>
      <c r="T242" s="20" t="str">
        <f>IF(A242="","",IF(COUNTIFS(#REF!,A242,#REF!,"X")=0,"O","X"))</f>
        <v/>
      </c>
      <c r="U242" s="19"/>
    </row>
    <row r="243" spans="14:21" x14ac:dyDescent="0.3">
      <c r="N243" s="20" t="str">
        <f t="shared" si="6"/>
        <v/>
      </c>
      <c r="O243" s="20" t="str">
        <f t="shared" si="7"/>
        <v/>
      </c>
      <c r="P243" s="20" t="str">
        <f>IF(A243="","",IFERROR(IF(L243&lt;VLOOKUP(A243,#REF!,10,0),"O","X"),""))</f>
        <v/>
      </c>
      <c r="Q243" s="20" t="str">
        <f>IF(A243="","",COUNTIFS(#REF!,A243)-COUNTIFS(#REF!,A243,#REF!,"현금")-COUNTIFS(#REF!,A243,#REF!,"예수금")-COUNTIFS(#REF!,A243,#REF!,"예탁금")-COUNTIFS(#REF!,A243,#REF!,"합계"))</f>
        <v/>
      </c>
      <c r="R243" s="20" t="str">
        <f>IF(A243="","",IF(COUNTIFS(#REF!,A243,#REF!,"&gt;"&amp;$F$2,#REF!,"&lt;&gt;"&amp;$H$2,#REF!,"&lt;&gt;"&amp;$I$2,#REF!,"&lt;&gt;현금",#REF!,"&lt;&gt;합계")=0,"O","X"))</f>
        <v/>
      </c>
      <c r="S243" s="20" t="str">
        <f>IF(A243="","",IF(AND(ABS(I243-SUMIFS(#REF!,#REF!,A243,#REF!,"Y"))&lt;0.001,ABS(H243-SUMIFS(#REF!,#REF!,A243,#REF!,"&lt;&gt;합계"))&lt;0.001),"O","X"))</f>
        <v/>
      </c>
      <c r="T243" s="20" t="str">
        <f>IF(A243="","",IF(COUNTIFS(#REF!,A243,#REF!,"X")=0,"O","X"))</f>
        <v/>
      </c>
      <c r="U243" s="19"/>
    </row>
    <row r="244" spans="14:21" x14ac:dyDescent="0.3">
      <c r="N244" s="20" t="str">
        <f t="shared" si="6"/>
        <v/>
      </c>
      <c r="O244" s="20" t="str">
        <f t="shared" si="7"/>
        <v/>
      </c>
      <c r="P244" s="20" t="str">
        <f>IF(A244="","",IFERROR(IF(L244&lt;VLOOKUP(A244,#REF!,10,0),"O","X"),""))</f>
        <v/>
      </c>
      <c r="Q244" s="20" t="str">
        <f>IF(A244="","",COUNTIFS(#REF!,A244)-COUNTIFS(#REF!,A244,#REF!,"현금")-COUNTIFS(#REF!,A244,#REF!,"예수금")-COUNTIFS(#REF!,A244,#REF!,"예탁금")-COUNTIFS(#REF!,A244,#REF!,"합계"))</f>
        <v/>
      </c>
      <c r="R244" s="20" t="str">
        <f>IF(A244="","",IF(COUNTIFS(#REF!,A244,#REF!,"&gt;"&amp;$F$2,#REF!,"&lt;&gt;"&amp;$H$2,#REF!,"&lt;&gt;"&amp;$I$2,#REF!,"&lt;&gt;현금",#REF!,"&lt;&gt;합계")=0,"O","X"))</f>
        <v/>
      </c>
      <c r="S244" s="20" t="str">
        <f>IF(A244="","",IF(AND(ABS(I244-SUMIFS(#REF!,#REF!,A244,#REF!,"Y"))&lt;0.001,ABS(H244-SUMIFS(#REF!,#REF!,A244,#REF!,"&lt;&gt;합계"))&lt;0.001),"O","X"))</f>
        <v/>
      </c>
      <c r="T244" s="20" t="str">
        <f>IF(A244="","",IF(COUNTIFS(#REF!,A244,#REF!,"X")=0,"O","X"))</f>
        <v/>
      </c>
      <c r="U244" s="19"/>
    </row>
    <row r="245" spans="14:21" x14ac:dyDescent="0.3">
      <c r="N245" s="20" t="str">
        <f t="shared" si="6"/>
        <v/>
      </c>
      <c r="O245" s="20" t="str">
        <f t="shared" si="7"/>
        <v/>
      </c>
      <c r="P245" s="20" t="str">
        <f>IF(A245="","",IFERROR(IF(L245&lt;VLOOKUP(A245,#REF!,10,0),"O","X"),""))</f>
        <v/>
      </c>
      <c r="Q245" s="20" t="str">
        <f>IF(A245="","",COUNTIFS(#REF!,A245)-COUNTIFS(#REF!,A245,#REF!,"현금")-COUNTIFS(#REF!,A245,#REF!,"예수금")-COUNTIFS(#REF!,A245,#REF!,"예탁금")-COUNTIFS(#REF!,A245,#REF!,"합계"))</f>
        <v/>
      </c>
      <c r="R245" s="20" t="str">
        <f>IF(A245="","",IF(COUNTIFS(#REF!,A245,#REF!,"&gt;"&amp;$F$2,#REF!,"&lt;&gt;"&amp;$H$2,#REF!,"&lt;&gt;"&amp;$I$2,#REF!,"&lt;&gt;현금",#REF!,"&lt;&gt;합계")=0,"O","X"))</f>
        <v/>
      </c>
      <c r="S245" s="20" t="str">
        <f>IF(A245="","",IF(AND(ABS(I245-SUMIFS(#REF!,#REF!,A245,#REF!,"Y"))&lt;0.001,ABS(H245-SUMIFS(#REF!,#REF!,A245,#REF!,"&lt;&gt;합계"))&lt;0.001),"O","X"))</f>
        <v/>
      </c>
      <c r="T245" s="20" t="str">
        <f>IF(A245="","",IF(COUNTIFS(#REF!,A245,#REF!,"X")=0,"O","X"))</f>
        <v/>
      </c>
      <c r="U245" s="19"/>
    </row>
    <row r="246" spans="14:21" x14ac:dyDescent="0.3">
      <c r="N246" s="20" t="str">
        <f t="shared" si="6"/>
        <v/>
      </c>
      <c r="O246" s="20" t="str">
        <f t="shared" si="7"/>
        <v/>
      </c>
      <c r="P246" s="20" t="str">
        <f>IF(A246="","",IFERROR(IF(L246&lt;VLOOKUP(A246,#REF!,10,0),"O","X"),""))</f>
        <v/>
      </c>
      <c r="Q246" s="20" t="str">
        <f>IF(A246="","",COUNTIFS(#REF!,A246)-COUNTIFS(#REF!,A246,#REF!,"현금")-COUNTIFS(#REF!,A246,#REF!,"예수금")-COUNTIFS(#REF!,A246,#REF!,"예탁금")-COUNTIFS(#REF!,A246,#REF!,"합계"))</f>
        <v/>
      </c>
      <c r="R246" s="20" t="str">
        <f>IF(A246="","",IF(COUNTIFS(#REF!,A246,#REF!,"&gt;"&amp;$F$2,#REF!,"&lt;&gt;"&amp;$H$2,#REF!,"&lt;&gt;"&amp;$I$2,#REF!,"&lt;&gt;현금",#REF!,"&lt;&gt;합계")=0,"O","X"))</f>
        <v/>
      </c>
      <c r="S246" s="20" t="str">
        <f>IF(A246="","",IF(AND(ABS(I246-SUMIFS(#REF!,#REF!,A246,#REF!,"Y"))&lt;0.001,ABS(H246-SUMIFS(#REF!,#REF!,A246,#REF!,"&lt;&gt;합계"))&lt;0.001),"O","X"))</f>
        <v/>
      </c>
      <c r="T246" s="20" t="str">
        <f>IF(A246="","",IF(COUNTIFS(#REF!,A246,#REF!,"X")=0,"O","X"))</f>
        <v/>
      </c>
      <c r="U246" s="19"/>
    </row>
    <row r="247" spans="14:21" x14ac:dyDescent="0.3">
      <c r="N247" s="20" t="str">
        <f t="shared" si="6"/>
        <v/>
      </c>
      <c r="O247" s="20" t="str">
        <f t="shared" si="7"/>
        <v/>
      </c>
      <c r="P247" s="20" t="str">
        <f>IF(A247="","",IFERROR(IF(L247&lt;VLOOKUP(A247,#REF!,10,0),"O","X"),""))</f>
        <v/>
      </c>
      <c r="Q247" s="20" t="str">
        <f>IF(A247="","",COUNTIFS(#REF!,A247)-COUNTIFS(#REF!,A247,#REF!,"현금")-COUNTIFS(#REF!,A247,#REF!,"예수금")-COUNTIFS(#REF!,A247,#REF!,"예탁금")-COUNTIFS(#REF!,A247,#REF!,"합계"))</f>
        <v/>
      </c>
      <c r="R247" s="20" t="str">
        <f>IF(A247="","",IF(COUNTIFS(#REF!,A247,#REF!,"&gt;"&amp;$F$2,#REF!,"&lt;&gt;"&amp;$H$2,#REF!,"&lt;&gt;"&amp;$I$2,#REF!,"&lt;&gt;현금",#REF!,"&lt;&gt;합계")=0,"O","X"))</f>
        <v/>
      </c>
      <c r="S247" s="20" t="str">
        <f>IF(A247="","",IF(AND(ABS(I247-SUMIFS(#REF!,#REF!,A247,#REF!,"Y"))&lt;0.001,ABS(H247-SUMIFS(#REF!,#REF!,A247,#REF!,"&lt;&gt;합계"))&lt;0.001),"O","X"))</f>
        <v/>
      </c>
      <c r="T247" s="20" t="str">
        <f>IF(A247="","",IF(COUNTIFS(#REF!,A247,#REF!,"X")=0,"O","X"))</f>
        <v/>
      </c>
      <c r="U247" s="19"/>
    </row>
    <row r="248" spans="14:21" x14ac:dyDescent="0.3">
      <c r="N248" s="20" t="str">
        <f t="shared" si="6"/>
        <v/>
      </c>
      <c r="O248" s="20" t="str">
        <f t="shared" si="7"/>
        <v/>
      </c>
      <c r="P248" s="20" t="str">
        <f>IF(A248="","",IFERROR(IF(L248&lt;VLOOKUP(A248,#REF!,10,0),"O","X"),""))</f>
        <v/>
      </c>
      <c r="Q248" s="20" t="str">
        <f>IF(A248="","",COUNTIFS(#REF!,A248)-COUNTIFS(#REF!,A248,#REF!,"현금")-COUNTIFS(#REF!,A248,#REF!,"예수금")-COUNTIFS(#REF!,A248,#REF!,"예탁금")-COUNTIFS(#REF!,A248,#REF!,"합계"))</f>
        <v/>
      </c>
      <c r="R248" s="20" t="str">
        <f>IF(A248="","",IF(COUNTIFS(#REF!,A248,#REF!,"&gt;"&amp;$F$2,#REF!,"&lt;&gt;"&amp;$H$2,#REF!,"&lt;&gt;"&amp;$I$2,#REF!,"&lt;&gt;현금",#REF!,"&lt;&gt;합계")=0,"O","X"))</f>
        <v/>
      </c>
      <c r="S248" s="20" t="str">
        <f>IF(A248="","",IF(AND(ABS(I248-SUMIFS(#REF!,#REF!,A248,#REF!,"Y"))&lt;0.001,ABS(H248-SUMIFS(#REF!,#REF!,A248,#REF!,"&lt;&gt;합계"))&lt;0.001),"O","X"))</f>
        <v/>
      </c>
      <c r="T248" s="20" t="str">
        <f>IF(A248="","",IF(COUNTIFS(#REF!,A248,#REF!,"X")=0,"O","X"))</f>
        <v/>
      </c>
      <c r="U248" s="19"/>
    </row>
    <row r="249" spans="14:21" x14ac:dyDescent="0.3">
      <c r="N249" s="20" t="str">
        <f t="shared" si="6"/>
        <v/>
      </c>
      <c r="O249" s="20" t="str">
        <f t="shared" si="7"/>
        <v/>
      </c>
      <c r="P249" s="20" t="str">
        <f>IF(A249="","",IFERROR(IF(L249&lt;VLOOKUP(A249,#REF!,10,0),"O","X"),""))</f>
        <v/>
      </c>
      <c r="Q249" s="20" t="str">
        <f>IF(A249="","",COUNTIFS(#REF!,A249)-COUNTIFS(#REF!,A249,#REF!,"현금")-COUNTIFS(#REF!,A249,#REF!,"예수금")-COUNTIFS(#REF!,A249,#REF!,"예탁금")-COUNTIFS(#REF!,A249,#REF!,"합계"))</f>
        <v/>
      </c>
      <c r="R249" s="20" t="str">
        <f>IF(A249="","",IF(COUNTIFS(#REF!,A249,#REF!,"&gt;"&amp;$F$2,#REF!,"&lt;&gt;"&amp;$H$2,#REF!,"&lt;&gt;"&amp;$I$2,#REF!,"&lt;&gt;현금",#REF!,"&lt;&gt;합계")=0,"O","X"))</f>
        <v/>
      </c>
      <c r="S249" s="20" t="str">
        <f>IF(A249="","",IF(AND(ABS(I249-SUMIFS(#REF!,#REF!,A249,#REF!,"Y"))&lt;0.001,ABS(H249-SUMIFS(#REF!,#REF!,A249,#REF!,"&lt;&gt;합계"))&lt;0.001),"O","X"))</f>
        <v/>
      </c>
      <c r="T249" s="20" t="str">
        <f>IF(A249="","",IF(COUNTIFS(#REF!,A249,#REF!,"X")=0,"O","X"))</f>
        <v/>
      </c>
      <c r="U249" s="19"/>
    </row>
    <row r="250" spans="14:21" x14ac:dyDescent="0.3">
      <c r="N250" s="20" t="str">
        <f t="shared" si="6"/>
        <v/>
      </c>
      <c r="O250" s="20" t="str">
        <f t="shared" si="7"/>
        <v/>
      </c>
      <c r="P250" s="20" t="str">
        <f>IF(A250="","",IFERROR(IF(L250&lt;VLOOKUP(A250,#REF!,10,0),"O","X"),""))</f>
        <v/>
      </c>
      <c r="Q250" s="20" t="str">
        <f>IF(A250="","",COUNTIFS(#REF!,A250)-COUNTIFS(#REF!,A250,#REF!,"현금")-COUNTIFS(#REF!,A250,#REF!,"예수금")-COUNTIFS(#REF!,A250,#REF!,"예탁금")-COUNTIFS(#REF!,A250,#REF!,"합계"))</f>
        <v/>
      </c>
      <c r="R250" s="20" t="str">
        <f>IF(A250="","",IF(COUNTIFS(#REF!,A250,#REF!,"&gt;"&amp;$F$2,#REF!,"&lt;&gt;"&amp;$H$2,#REF!,"&lt;&gt;"&amp;$I$2,#REF!,"&lt;&gt;현금",#REF!,"&lt;&gt;합계")=0,"O","X"))</f>
        <v/>
      </c>
      <c r="S250" s="20" t="str">
        <f>IF(A250="","",IF(AND(ABS(I250-SUMIFS(#REF!,#REF!,A250,#REF!,"Y"))&lt;0.001,ABS(H250-SUMIFS(#REF!,#REF!,A250,#REF!,"&lt;&gt;합계"))&lt;0.001),"O","X"))</f>
        <v/>
      </c>
      <c r="T250" s="20" t="str">
        <f>IF(A250="","",IF(COUNTIFS(#REF!,A250,#REF!,"X")=0,"O","X"))</f>
        <v/>
      </c>
      <c r="U250" s="19"/>
    </row>
    <row r="251" spans="14:21" x14ac:dyDescent="0.3">
      <c r="N251" s="20" t="str">
        <f t="shared" si="6"/>
        <v/>
      </c>
      <c r="O251" s="20" t="str">
        <f t="shared" si="7"/>
        <v/>
      </c>
      <c r="P251" s="20" t="str">
        <f>IF(A251="","",IFERROR(IF(L251&lt;VLOOKUP(A251,#REF!,10,0),"O","X"),""))</f>
        <v/>
      </c>
      <c r="Q251" s="20" t="str">
        <f>IF(A251="","",COUNTIFS(#REF!,A251)-COUNTIFS(#REF!,A251,#REF!,"현금")-COUNTIFS(#REF!,A251,#REF!,"예수금")-COUNTIFS(#REF!,A251,#REF!,"예탁금")-COUNTIFS(#REF!,A251,#REF!,"합계"))</f>
        <v/>
      </c>
      <c r="R251" s="20" t="str">
        <f>IF(A251="","",IF(COUNTIFS(#REF!,A251,#REF!,"&gt;"&amp;$F$2,#REF!,"&lt;&gt;"&amp;$H$2,#REF!,"&lt;&gt;"&amp;$I$2,#REF!,"&lt;&gt;현금",#REF!,"&lt;&gt;합계")=0,"O","X"))</f>
        <v/>
      </c>
      <c r="S251" s="20" t="str">
        <f>IF(A251="","",IF(AND(ABS(I251-SUMIFS(#REF!,#REF!,A251,#REF!,"Y"))&lt;0.001,ABS(H251-SUMIFS(#REF!,#REF!,A251,#REF!,"&lt;&gt;합계"))&lt;0.001),"O","X"))</f>
        <v/>
      </c>
      <c r="T251" s="20" t="str">
        <f>IF(A251="","",IF(COUNTIFS(#REF!,A251,#REF!,"X")=0,"O","X"))</f>
        <v/>
      </c>
      <c r="U251" s="19"/>
    </row>
    <row r="252" spans="14:21" x14ac:dyDescent="0.3">
      <c r="N252" s="20" t="str">
        <f t="shared" si="6"/>
        <v/>
      </c>
      <c r="O252" s="20" t="str">
        <f t="shared" si="7"/>
        <v/>
      </c>
      <c r="P252" s="20" t="str">
        <f>IF(A252="","",IFERROR(IF(L252&lt;VLOOKUP(A252,#REF!,10,0),"O","X"),""))</f>
        <v/>
      </c>
      <c r="Q252" s="20" t="str">
        <f>IF(A252="","",COUNTIFS(#REF!,A252)-COUNTIFS(#REF!,A252,#REF!,"현금")-COUNTIFS(#REF!,A252,#REF!,"예수금")-COUNTIFS(#REF!,A252,#REF!,"예탁금")-COUNTIFS(#REF!,A252,#REF!,"합계"))</f>
        <v/>
      </c>
      <c r="R252" s="20" t="str">
        <f>IF(A252="","",IF(COUNTIFS(#REF!,A252,#REF!,"&gt;"&amp;$F$2,#REF!,"&lt;&gt;"&amp;$H$2,#REF!,"&lt;&gt;"&amp;$I$2,#REF!,"&lt;&gt;현금",#REF!,"&lt;&gt;합계")=0,"O","X"))</f>
        <v/>
      </c>
      <c r="S252" s="20" t="str">
        <f>IF(A252="","",IF(AND(ABS(I252-SUMIFS(#REF!,#REF!,A252,#REF!,"Y"))&lt;0.001,ABS(H252-SUMIFS(#REF!,#REF!,A252,#REF!,"&lt;&gt;합계"))&lt;0.001),"O","X"))</f>
        <v/>
      </c>
      <c r="T252" s="20" t="str">
        <f>IF(A252="","",IF(COUNTIFS(#REF!,A252,#REF!,"X")=0,"O","X"))</f>
        <v/>
      </c>
      <c r="U252" s="19"/>
    </row>
    <row r="253" spans="14:21" x14ac:dyDescent="0.3">
      <c r="N253" s="20" t="str">
        <f t="shared" si="6"/>
        <v/>
      </c>
      <c r="O253" s="20" t="str">
        <f t="shared" si="7"/>
        <v/>
      </c>
      <c r="P253" s="20" t="str">
        <f>IF(A253="","",IFERROR(IF(L253&lt;VLOOKUP(A253,#REF!,10,0),"O","X"),""))</f>
        <v/>
      </c>
      <c r="Q253" s="20" t="str">
        <f>IF(A253="","",COUNTIFS(#REF!,A253)-COUNTIFS(#REF!,A253,#REF!,"현금")-COUNTIFS(#REF!,A253,#REF!,"예수금")-COUNTIFS(#REF!,A253,#REF!,"예탁금")-COUNTIFS(#REF!,A253,#REF!,"합계"))</f>
        <v/>
      </c>
      <c r="R253" s="20" t="str">
        <f>IF(A253="","",IF(COUNTIFS(#REF!,A253,#REF!,"&gt;"&amp;$F$2,#REF!,"&lt;&gt;"&amp;$H$2,#REF!,"&lt;&gt;"&amp;$I$2,#REF!,"&lt;&gt;현금",#REF!,"&lt;&gt;합계")=0,"O","X"))</f>
        <v/>
      </c>
      <c r="S253" s="20" t="str">
        <f>IF(A253="","",IF(AND(ABS(I253-SUMIFS(#REF!,#REF!,A253,#REF!,"Y"))&lt;0.001,ABS(H253-SUMIFS(#REF!,#REF!,A253,#REF!,"&lt;&gt;합계"))&lt;0.001),"O","X"))</f>
        <v/>
      </c>
      <c r="T253" s="20" t="str">
        <f>IF(A253="","",IF(COUNTIFS(#REF!,A253,#REF!,"X")=0,"O","X"))</f>
        <v/>
      </c>
      <c r="U253" s="19"/>
    </row>
    <row r="254" spans="14:21" x14ac:dyDescent="0.3">
      <c r="N254" s="20" t="str">
        <f t="shared" si="6"/>
        <v/>
      </c>
      <c r="O254" s="20" t="str">
        <f t="shared" si="7"/>
        <v/>
      </c>
      <c r="P254" s="20" t="str">
        <f>IF(A254="","",IFERROR(IF(L254&lt;VLOOKUP(A254,#REF!,10,0),"O","X"),""))</f>
        <v/>
      </c>
      <c r="Q254" s="20" t="str">
        <f>IF(A254="","",COUNTIFS(#REF!,A254)-COUNTIFS(#REF!,A254,#REF!,"현금")-COUNTIFS(#REF!,A254,#REF!,"예수금")-COUNTIFS(#REF!,A254,#REF!,"예탁금")-COUNTIFS(#REF!,A254,#REF!,"합계"))</f>
        <v/>
      </c>
      <c r="R254" s="20" t="str">
        <f>IF(A254="","",IF(COUNTIFS(#REF!,A254,#REF!,"&gt;"&amp;$F$2,#REF!,"&lt;&gt;"&amp;$H$2,#REF!,"&lt;&gt;"&amp;$I$2,#REF!,"&lt;&gt;현금",#REF!,"&lt;&gt;합계")=0,"O","X"))</f>
        <v/>
      </c>
      <c r="S254" s="20" t="str">
        <f>IF(A254="","",IF(AND(ABS(I254-SUMIFS(#REF!,#REF!,A254,#REF!,"Y"))&lt;0.001,ABS(H254-SUMIFS(#REF!,#REF!,A254,#REF!,"&lt;&gt;합계"))&lt;0.001),"O","X"))</f>
        <v/>
      </c>
      <c r="T254" s="20" t="str">
        <f>IF(A254="","",IF(COUNTIFS(#REF!,A254,#REF!,"X")=0,"O","X"))</f>
        <v/>
      </c>
      <c r="U254" s="19"/>
    </row>
    <row r="255" spans="14:21" x14ac:dyDescent="0.3">
      <c r="N255" s="20" t="str">
        <f t="shared" si="6"/>
        <v/>
      </c>
      <c r="O255" s="20" t="str">
        <f t="shared" si="7"/>
        <v/>
      </c>
      <c r="P255" s="20" t="str">
        <f>IF(A255="","",IFERROR(IF(L255&lt;VLOOKUP(A255,#REF!,10,0),"O","X"),""))</f>
        <v/>
      </c>
      <c r="Q255" s="20" t="str">
        <f>IF(A255="","",COUNTIFS(#REF!,A255)-COUNTIFS(#REF!,A255,#REF!,"현금")-COUNTIFS(#REF!,A255,#REF!,"예수금")-COUNTIFS(#REF!,A255,#REF!,"예탁금")-COUNTIFS(#REF!,A255,#REF!,"합계"))</f>
        <v/>
      </c>
      <c r="R255" s="20" t="str">
        <f>IF(A255="","",IF(COUNTIFS(#REF!,A255,#REF!,"&gt;"&amp;$F$2,#REF!,"&lt;&gt;"&amp;$H$2,#REF!,"&lt;&gt;"&amp;$I$2,#REF!,"&lt;&gt;현금",#REF!,"&lt;&gt;합계")=0,"O","X"))</f>
        <v/>
      </c>
      <c r="S255" s="20" t="str">
        <f>IF(A255="","",IF(AND(ABS(I255-SUMIFS(#REF!,#REF!,A255,#REF!,"Y"))&lt;0.001,ABS(H255-SUMIFS(#REF!,#REF!,A255,#REF!,"&lt;&gt;합계"))&lt;0.001),"O","X"))</f>
        <v/>
      </c>
      <c r="T255" s="20" t="str">
        <f>IF(A255="","",IF(COUNTIFS(#REF!,A255,#REF!,"X")=0,"O","X"))</f>
        <v/>
      </c>
      <c r="U255" s="19"/>
    </row>
    <row r="256" spans="14:21" x14ac:dyDescent="0.3">
      <c r="N256" s="20" t="str">
        <f t="shared" si="6"/>
        <v/>
      </c>
      <c r="O256" s="20" t="str">
        <f t="shared" si="7"/>
        <v/>
      </c>
      <c r="P256" s="20" t="str">
        <f>IF(A256="","",IFERROR(IF(L256&lt;VLOOKUP(A256,#REF!,10,0),"O","X"),""))</f>
        <v/>
      </c>
      <c r="Q256" s="20" t="str">
        <f>IF(A256="","",COUNTIFS(#REF!,A256)-COUNTIFS(#REF!,A256,#REF!,"현금")-COUNTIFS(#REF!,A256,#REF!,"예수금")-COUNTIFS(#REF!,A256,#REF!,"예탁금")-COUNTIFS(#REF!,A256,#REF!,"합계"))</f>
        <v/>
      </c>
      <c r="R256" s="20" t="str">
        <f>IF(A256="","",IF(COUNTIFS(#REF!,A256,#REF!,"&gt;"&amp;$F$2,#REF!,"&lt;&gt;"&amp;$H$2,#REF!,"&lt;&gt;"&amp;$I$2,#REF!,"&lt;&gt;현금",#REF!,"&lt;&gt;합계")=0,"O","X"))</f>
        <v/>
      </c>
      <c r="S256" s="20" t="str">
        <f>IF(A256="","",IF(AND(ABS(I256-SUMIFS(#REF!,#REF!,A256,#REF!,"Y"))&lt;0.001,ABS(H256-SUMIFS(#REF!,#REF!,A256,#REF!,"&lt;&gt;합계"))&lt;0.001),"O","X"))</f>
        <v/>
      </c>
      <c r="T256" s="20" t="str">
        <f>IF(A256="","",IF(COUNTIFS(#REF!,A256,#REF!,"X")=0,"O","X"))</f>
        <v/>
      </c>
      <c r="U256" s="19"/>
    </row>
    <row r="257" spans="14:21" x14ac:dyDescent="0.3">
      <c r="N257" s="20" t="str">
        <f t="shared" si="6"/>
        <v/>
      </c>
      <c r="O257" s="20" t="str">
        <f t="shared" si="7"/>
        <v/>
      </c>
      <c r="P257" s="20" t="str">
        <f>IF(A257="","",IFERROR(IF(L257&lt;VLOOKUP(A257,#REF!,10,0),"O","X"),""))</f>
        <v/>
      </c>
      <c r="Q257" s="20" t="str">
        <f>IF(A257="","",COUNTIFS(#REF!,A257)-COUNTIFS(#REF!,A257,#REF!,"현금")-COUNTIFS(#REF!,A257,#REF!,"예수금")-COUNTIFS(#REF!,A257,#REF!,"예탁금")-COUNTIFS(#REF!,A257,#REF!,"합계"))</f>
        <v/>
      </c>
      <c r="R257" s="20" t="str">
        <f>IF(A257="","",IF(COUNTIFS(#REF!,A257,#REF!,"&gt;"&amp;$F$2,#REF!,"&lt;&gt;"&amp;$H$2,#REF!,"&lt;&gt;"&amp;$I$2,#REF!,"&lt;&gt;현금",#REF!,"&lt;&gt;합계")=0,"O","X"))</f>
        <v/>
      </c>
      <c r="S257" s="20" t="str">
        <f>IF(A257="","",IF(AND(ABS(I257-SUMIFS(#REF!,#REF!,A257,#REF!,"Y"))&lt;0.001,ABS(H257-SUMIFS(#REF!,#REF!,A257,#REF!,"&lt;&gt;합계"))&lt;0.001),"O","X"))</f>
        <v/>
      </c>
      <c r="T257" s="20" t="str">
        <f>IF(A257="","",IF(COUNTIFS(#REF!,A257,#REF!,"X")=0,"O","X"))</f>
        <v/>
      </c>
      <c r="U257" s="19"/>
    </row>
    <row r="258" spans="14:21" x14ac:dyDescent="0.3">
      <c r="N258" s="20" t="str">
        <f t="shared" si="6"/>
        <v/>
      </c>
      <c r="O258" s="20" t="str">
        <f t="shared" si="7"/>
        <v/>
      </c>
      <c r="P258" s="20" t="str">
        <f>IF(A258="","",IFERROR(IF(L258&lt;VLOOKUP(A258,#REF!,10,0),"O","X"),""))</f>
        <v/>
      </c>
      <c r="Q258" s="20" t="str">
        <f>IF(A258="","",COUNTIFS(#REF!,A258)-COUNTIFS(#REF!,A258,#REF!,"현금")-COUNTIFS(#REF!,A258,#REF!,"예수금")-COUNTIFS(#REF!,A258,#REF!,"예탁금")-COUNTIFS(#REF!,A258,#REF!,"합계"))</f>
        <v/>
      </c>
      <c r="R258" s="20" t="str">
        <f>IF(A258="","",IF(COUNTIFS(#REF!,A258,#REF!,"&gt;"&amp;$F$2,#REF!,"&lt;&gt;"&amp;$H$2,#REF!,"&lt;&gt;"&amp;$I$2,#REF!,"&lt;&gt;현금",#REF!,"&lt;&gt;합계")=0,"O","X"))</f>
        <v/>
      </c>
      <c r="S258" s="20" t="str">
        <f>IF(A258="","",IF(AND(ABS(I258-SUMIFS(#REF!,#REF!,A258,#REF!,"Y"))&lt;0.001,ABS(H258-SUMIFS(#REF!,#REF!,A258,#REF!,"&lt;&gt;합계"))&lt;0.001),"O","X"))</f>
        <v/>
      </c>
      <c r="T258" s="20" t="str">
        <f>IF(A258="","",IF(COUNTIFS(#REF!,A258,#REF!,"X")=0,"O","X"))</f>
        <v/>
      </c>
      <c r="U258" s="19"/>
    </row>
    <row r="259" spans="14:21" x14ac:dyDescent="0.3">
      <c r="N259" s="20" t="str">
        <f t="shared" si="6"/>
        <v/>
      </c>
      <c r="O259" s="20" t="str">
        <f t="shared" si="7"/>
        <v/>
      </c>
      <c r="P259" s="20" t="str">
        <f>IF(A259="","",IFERROR(IF(L259&lt;VLOOKUP(A259,#REF!,10,0),"O","X"),""))</f>
        <v/>
      </c>
      <c r="Q259" s="20" t="str">
        <f>IF(A259="","",COUNTIFS(#REF!,A259)-COUNTIFS(#REF!,A259,#REF!,"현금")-COUNTIFS(#REF!,A259,#REF!,"예수금")-COUNTIFS(#REF!,A259,#REF!,"예탁금")-COUNTIFS(#REF!,A259,#REF!,"합계"))</f>
        <v/>
      </c>
      <c r="R259" s="20" t="str">
        <f>IF(A259="","",IF(COUNTIFS(#REF!,A259,#REF!,"&gt;"&amp;$F$2,#REF!,"&lt;&gt;"&amp;$H$2,#REF!,"&lt;&gt;"&amp;$I$2,#REF!,"&lt;&gt;현금",#REF!,"&lt;&gt;합계")=0,"O","X"))</f>
        <v/>
      </c>
      <c r="S259" s="20" t="str">
        <f>IF(A259="","",IF(AND(ABS(I259-SUMIFS(#REF!,#REF!,A259,#REF!,"Y"))&lt;0.001,ABS(H259-SUMIFS(#REF!,#REF!,A259,#REF!,"&lt;&gt;합계"))&lt;0.001),"O","X"))</f>
        <v/>
      </c>
      <c r="T259" s="20" t="str">
        <f>IF(A259="","",IF(COUNTIFS(#REF!,A259,#REF!,"X")=0,"O","X"))</f>
        <v/>
      </c>
      <c r="U259" s="19"/>
    </row>
    <row r="260" spans="14:21" x14ac:dyDescent="0.3">
      <c r="N260" s="20" t="str">
        <f t="shared" si="6"/>
        <v/>
      </c>
      <c r="O260" s="20" t="str">
        <f t="shared" si="7"/>
        <v/>
      </c>
      <c r="P260" s="20" t="str">
        <f>IF(A260="","",IFERROR(IF(L260&lt;VLOOKUP(A260,#REF!,10,0),"O","X"),""))</f>
        <v/>
      </c>
      <c r="Q260" s="20" t="str">
        <f>IF(A260="","",COUNTIFS(#REF!,A260)-COUNTIFS(#REF!,A260,#REF!,"현금")-COUNTIFS(#REF!,A260,#REF!,"예수금")-COUNTIFS(#REF!,A260,#REF!,"예탁금")-COUNTIFS(#REF!,A260,#REF!,"합계"))</f>
        <v/>
      </c>
      <c r="R260" s="20" t="str">
        <f>IF(A260="","",IF(COUNTIFS(#REF!,A260,#REF!,"&gt;"&amp;$F$2,#REF!,"&lt;&gt;"&amp;$H$2,#REF!,"&lt;&gt;"&amp;$I$2,#REF!,"&lt;&gt;현금",#REF!,"&lt;&gt;합계")=0,"O","X"))</f>
        <v/>
      </c>
      <c r="S260" s="20" t="str">
        <f>IF(A260="","",IF(AND(ABS(I260-SUMIFS(#REF!,#REF!,A260,#REF!,"Y"))&lt;0.001,ABS(H260-SUMIFS(#REF!,#REF!,A260,#REF!,"&lt;&gt;합계"))&lt;0.001),"O","X"))</f>
        <v/>
      </c>
      <c r="T260" s="20" t="str">
        <f>IF(A260="","",IF(COUNTIFS(#REF!,A260,#REF!,"X")=0,"O","X"))</f>
        <v/>
      </c>
      <c r="U260" s="19"/>
    </row>
    <row r="261" spans="14:21" x14ac:dyDescent="0.3">
      <c r="N261" s="20" t="str">
        <f t="shared" si="6"/>
        <v/>
      </c>
      <c r="O261" s="20" t="str">
        <f t="shared" si="7"/>
        <v/>
      </c>
      <c r="P261" s="20" t="str">
        <f>IF(A261="","",IFERROR(IF(L261&lt;VLOOKUP(A261,#REF!,10,0),"O","X"),""))</f>
        <v/>
      </c>
      <c r="Q261" s="20" t="str">
        <f>IF(A261="","",COUNTIFS(#REF!,A261)-COUNTIFS(#REF!,A261,#REF!,"현금")-COUNTIFS(#REF!,A261,#REF!,"예수금")-COUNTIFS(#REF!,A261,#REF!,"예탁금")-COUNTIFS(#REF!,A261,#REF!,"합계"))</f>
        <v/>
      </c>
      <c r="R261" s="20" t="str">
        <f>IF(A261="","",IF(COUNTIFS(#REF!,A261,#REF!,"&gt;"&amp;$F$2,#REF!,"&lt;&gt;"&amp;$H$2,#REF!,"&lt;&gt;"&amp;$I$2,#REF!,"&lt;&gt;현금",#REF!,"&lt;&gt;합계")=0,"O","X"))</f>
        <v/>
      </c>
      <c r="S261" s="20" t="str">
        <f>IF(A261="","",IF(AND(ABS(I261-SUMIFS(#REF!,#REF!,A261,#REF!,"Y"))&lt;0.001,ABS(H261-SUMIFS(#REF!,#REF!,A261,#REF!,"&lt;&gt;합계"))&lt;0.001),"O","X"))</f>
        <v/>
      </c>
      <c r="T261" s="20" t="str">
        <f>IF(A261="","",IF(COUNTIFS(#REF!,A261,#REF!,"X")=0,"O","X"))</f>
        <v/>
      </c>
      <c r="U261" s="19"/>
    </row>
    <row r="262" spans="14:21" x14ac:dyDescent="0.3">
      <c r="N262" s="20" t="str">
        <f t="shared" si="6"/>
        <v/>
      </c>
      <c r="O262" s="20" t="str">
        <f t="shared" si="7"/>
        <v/>
      </c>
      <c r="P262" s="20" t="str">
        <f>IF(A262="","",IFERROR(IF(L262&lt;VLOOKUP(A262,#REF!,10,0),"O","X"),""))</f>
        <v/>
      </c>
      <c r="Q262" s="20" t="str">
        <f>IF(A262="","",COUNTIFS(#REF!,A262)-COUNTIFS(#REF!,A262,#REF!,"현금")-COUNTIFS(#REF!,A262,#REF!,"예수금")-COUNTIFS(#REF!,A262,#REF!,"예탁금")-COUNTIFS(#REF!,A262,#REF!,"합계"))</f>
        <v/>
      </c>
      <c r="R262" s="20" t="str">
        <f>IF(A262="","",IF(COUNTIFS(#REF!,A262,#REF!,"&gt;"&amp;$F$2,#REF!,"&lt;&gt;"&amp;$H$2,#REF!,"&lt;&gt;"&amp;$I$2,#REF!,"&lt;&gt;현금",#REF!,"&lt;&gt;합계")=0,"O","X"))</f>
        <v/>
      </c>
      <c r="S262" s="20" t="str">
        <f>IF(A262="","",IF(AND(ABS(I262-SUMIFS(#REF!,#REF!,A262,#REF!,"Y"))&lt;0.001,ABS(H262-SUMIFS(#REF!,#REF!,A262,#REF!,"&lt;&gt;합계"))&lt;0.001),"O","X"))</f>
        <v/>
      </c>
      <c r="T262" s="20" t="str">
        <f>IF(A262="","",IF(COUNTIFS(#REF!,A262,#REF!,"X")=0,"O","X"))</f>
        <v/>
      </c>
      <c r="U262" s="19"/>
    </row>
    <row r="263" spans="14:21" x14ac:dyDescent="0.3">
      <c r="N263" s="20" t="str">
        <f t="shared" si="6"/>
        <v/>
      </c>
      <c r="O263" s="20" t="str">
        <f t="shared" si="7"/>
        <v/>
      </c>
      <c r="P263" s="20" t="str">
        <f>IF(A263="","",IFERROR(IF(L263&lt;VLOOKUP(A263,#REF!,10,0),"O","X"),""))</f>
        <v/>
      </c>
      <c r="Q263" s="20" t="str">
        <f>IF(A263="","",COUNTIFS(#REF!,A263)-COUNTIFS(#REF!,A263,#REF!,"현금")-COUNTIFS(#REF!,A263,#REF!,"예수금")-COUNTIFS(#REF!,A263,#REF!,"예탁금")-COUNTIFS(#REF!,A263,#REF!,"합계"))</f>
        <v/>
      </c>
      <c r="R263" s="20" t="str">
        <f>IF(A263="","",IF(COUNTIFS(#REF!,A263,#REF!,"&gt;"&amp;$F$2,#REF!,"&lt;&gt;"&amp;$H$2,#REF!,"&lt;&gt;"&amp;$I$2,#REF!,"&lt;&gt;현금",#REF!,"&lt;&gt;합계")=0,"O","X"))</f>
        <v/>
      </c>
      <c r="S263" s="20" t="str">
        <f>IF(A263="","",IF(AND(ABS(I263-SUMIFS(#REF!,#REF!,A263,#REF!,"Y"))&lt;0.001,ABS(H263-SUMIFS(#REF!,#REF!,A263,#REF!,"&lt;&gt;합계"))&lt;0.001),"O","X"))</f>
        <v/>
      </c>
      <c r="T263" s="20" t="str">
        <f>IF(A263="","",IF(COUNTIFS(#REF!,A263,#REF!,"X")=0,"O","X"))</f>
        <v/>
      </c>
      <c r="U263" s="19"/>
    </row>
    <row r="264" spans="14:21" x14ac:dyDescent="0.3">
      <c r="N264" s="20" t="str">
        <f t="shared" si="6"/>
        <v/>
      </c>
      <c r="O264" s="20" t="str">
        <f t="shared" si="7"/>
        <v/>
      </c>
      <c r="P264" s="20" t="str">
        <f>IF(A264="","",IFERROR(IF(L264&lt;VLOOKUP(A264,#REF!,10,0),"O","X"),""))</f>
        <v/>
      </c>
      <c r="Q264" s="20" t="str">
        <f>IF(A264="","",COUNTIFS(#REF!,A264)-COUNTIFS(#REF!,A264,#REF!,"현금")-COUNTIFS(#REF!,A264,#REF!,"예수금")-COUNTIFS(#REF!,A264,#REF!,"예탁금")-COUNTIFS(#REF!,A264,#REF!,"합계"))</f>
        <v/>
      </c>
      <c r="R264" s="20" t="str">
        <f>IF(A264="","",IF(COUNTIFS(#REF!,A264,#REF!,"&gt;"&amp;$F$2,#REF!,"&lt;&gt;"&amp;$H$2,#REF!,"&lt;&gt;"&amp;$I$2,#REF!,"&lt;&gt;현금",#REF!,"&lt;&gt;합계")=0,"O","X"))</f>
        <v/>
      </c>
      <c r="S264" s="20" t="str">
        <f>IF(A264="","",IF(AND(ABS(I264-SUMIFS(#REF!,#REF!,A264,#REF!,"Y"))&lt;0.001,ABS(H264-SUMIFS(#REF!,#REF!,A264,#REF!,"&lt;&gt;합계"))&lt;0.001),"O","X"))</f>
        <v/>
      </c>
      <c r="T264" s="20" t="str">
        <f>IF(A264="","",IF(COUNTIFS(#REF!,A264,#REF!,"X")=0,"O","X"))</f>
        <v/>
      </c>
      <c r="U264" s="19"/>
    </row>
    <row r="265" spans="14:21" x14ac:dyDescent="0.3">
      <c r="N265" s="20" t="str">
        <f t="shared" si="6"/>
        <v/>
      </c>
      <c r="O265" s="20" t="str">
        <f t="shared" si="7"/>
        <v/>
      </c>
      <c r="P265" s="20" t="str">
        <f>IF(A265="","",IFERROR(IF(L265&lt;VLOOKUP(A265,#REF!,10,0),"O","X"),""))</f>
        <v/>
      </c>
      <c r="Q265" s="20" t="str">
        <f>IF(A265="","",COUNTIFS(#REF!,A265)-COUNTIFS(#REF!,A265,#REF!,"현금")-COUNTIFS(#REF!,A265,#REF!,"예수금")-COUNTIFS(#REF!,A265,#REF!,"예탁금")-COUNTIFS(#REF!,A265,#REF!,"합계"))</f>
        <v/>
      </c>
      <c r="R265" s="20" t="str">
        <f>IF(A265="","",IF(COUNTIFS(#REF!,A265,#REF!,"&gt;"&amp;$F$2,#REF!,"&lt;&gt;"&amp;$H$2,#REF!,"&lt;&gt;"&amp;$I$2,#REF!,"&lt;&gt;현금",#REF!,"&lt;&gt;합계")=0,"O","X"))</f>
        <v/>
      </c>
      <c r="S265" s="20" t="str">
        <f>IF(A265="","",IF(AND(ABS(I265-SUMIFS(#REF!,#REF!,A265,#REF!,"Y"))&lt;0.001,ABS(H265-SUMIFS(#REF!,#REF!,A265,#REF!,"&lt;&gt;합계"))&lt;0.001),"O","X"))</f>
        <v/>
      </c>
      <c r="T265" s="20" t="str">
        <f>IF(A265="","",IF(COUNTIFS(#REF!,A265,#REF!,"X")=0,"O","X"))</f>
        <v/>
      </c>
      <c r="U265" s="19"/>
    </row>
    <row r="266" spans="14:21" x14ac:dyDescent="0.3">
      <c r="N266" s="20" t="str">
        <f t="shared" si="6"/>
        <v/>
      </c>
      <c r="O266" s="20" t="str">
        <f t="shared" si="7"/>
        <v/>
      </c>
      <c r="P266" s="20" t="str">
        <f>IF(A266="","",IFERROR(IF(L266&lt;VLOOKUP(A266,#REF!,10,0),"O","X"),""))</f>
        <v/>
      </c>
      <c r="Q266" s="20" t="str">
        <f>IF(A266="","",COUNTIFS(#REF!,A266)-COUNTIFS(#REF!,A266,#REF!,"현금")-COUNTIFS(#REF!,A266,#REF!,"예수금")-COUNTIFS(#REF!,A266,#REF!,"예탁금")-COUNTIFS(#REF!,A266,#REF!,"합계"))</f>
        <v/>
      </c>
      <c r="R266" s="20" t="str">
        <f>IF(A266="","",IF(COUNTIFS(#REF!,A266,#REF!,"&gt;"&amp;$F$2,#REF!,"&lt;&gt;"&amp;$H$2,#REF!,"&lt;&gt;"&amp;$I$2,#REF!,"&lt;&gt;현금",#REF!,"&lt;&gt;합계")=0,"O","X"))</f>
        <v/>
      </c>
      <c r="S266" s="20" t="str">
        <f>IF(A266="","",IF(AND(ABS(I266-SUMIFS(#REF!,#REF!,A266,#REF!,"Y"))&lt;0.001,ABS(H266-SUMIFS(#REF!,#REF!,A266,#REF!,"&lt;&gt;합계"))&lt;0.001),"O","X"))</f>
        <v/>
      </c>
      <c r="T266" s="20" t="str">
        <f>IF(A266="","",IF(COUNTIFS(#REF!,A266,#REF!,"X")=0,"O","X"))</f>
        <v/>
      </c>
      <c r="U266" s="19"/>
    </row>
    <row r="267" spans="14:21" x14ac:dyDescent="0.3">
      <c r="N267" s="20" t="str">
        <f t="shared" si="6"/>
        <v/>
      </c>
      <c r="O267" s="20" t="str">
        <f t="shared" si="7"/>
        <v/>
      </c>
      <c r="P267" s="20" t="str">
        <f>IF(A267="","",IFERROR(IF(L267&lt;VLOOKUP(A267,#REF!,10,0),"O","X"),""))</f>
        <v/>
      </c>
      <c r="Q267" s="20" t="str">
        <f>IF(A267="","",COUNTIFS(#REF!,A267)-COUNTIFS(#REF!,A267,#REF!,"현금")-COUNTIFS(#REF!,A267,#REF!,"예수금")-COUNTIFS(#REF!,A267,#REF!,"예탁금")-COUNTIFS(#REF!,A267,#REF!,"합계"))</f>
        <v/>
      </c>
      <c r="R267" s="20" t="str">
        <f>IF(A267="","",IF(COUNTIFS(#REF!,A267,#REF!,"&gt;"&amp;$F$2,#REF!,"&lt;&gt;"&amp;$H$2,#REF!,"&lt;&gt;"&amp;$I$2,#REF!,"&lt;&gt;현금",#REF!,"&lt;&gt;합계")=0,"O","X"))</f>
        <v/>
      </c>
      <c r="S267" s="20" t="str">
        <f>IF(A267="","",IF(AND(ABS(I267-SUMIFS(#REF!,#REF!,A267,#REF!,"Y"))&lt;0.001,ABS(H267-SUMIFS(#REF!,#REF!,A267,#REF!,"&lt;&gt;합계"))&lt;0.001),"O","X"))</f>
        <v/>
      </c>
      <c r="T267" s="20" t="str">
        <f>IF(A267="","",IF(COUNTIFS(#REF!,A267,#REF!,"X")=0,"O","X"))</f>
        <v/>
      </c>
      <c r="U267" s="19"/>
    </row>
    <row r="268" spans="14:21" x14ac:dyDescent="0.3">
      <c r="N268" s="20" t="str">
        <f t="shared" si="6"/>
        <v/>
      </c>
      <c r="O268" s="20" t="str">
        <f t="shared" si="7"/>
        <v/>
      </c>
      <c r="P268" s="20" t="str">
        <f>IF(A268="","",IFERROR(IF(L268&lt;VLOOKUP(A268,#REF!,10,0),"O","X"),""))</f>
        <v/>
      </c>
      <c r="Q268" s="20" t="str">
        <f>IF(A268="","",COUNTIFS(#REF!,A268)-COUNTIFS(#REF!,A268,#REF!,"현금")-COUNTIFS(#REF!,A268,#REF!,"예수금")-COUNTIFS(#REF!,A268,#REF!,"예탁금")-COUNTIFS(#REF!,A268,#REF!,"합계"))</f>
        <v/>
      </c>
      <c r="R268" s="20" t="str">
        <f>IF(A268="","",IF(COUNTIFS(#REF!,A268,#REF!,"&gt;"&amp;$F$2,#REF!,"&lt;&gt;"&amp;$H$2,#REF!,"&lt;&gt;"&amp;$I$2,#REF!,"&lt;&gt;현금",#REF!,"&lt;&gt;합계")=0,"O","X"))</f>
        <v/>
      </c>
      <c r="S268" s="20" t="str">
        <f>IF(A268="","",IF(AND(ABS(I268-SUMIFS(#REF!,#REF!,A268,#REF!,"Y"))&lt;0.001,ABS(H268-SUMIFS(#REF!,#REF!,A268,#REF!,"&lt;&gt;합계"))&lt;0.001),"O","X"))</f>
        <v/>
      </c>
      <c r="T268" s="20" t="str">
        <f>IF(A268="","",IF(COUNTIFS(#REF!,A268,#REF!,"X")=0,"O","X"))</f>
        <v/>
      </c>
      <c r="U268" s="19"/>
    </row>
    <row r="269" spans="14:21" x14ac:dyDescent="0.3">
      <c r="N269" s="20" t="str">
        <f t="shared" si="6"/>
        <v/>
      </c>
      <c r="O269" s="20" t="str">
        <f t="shared" si="7"/>
        <v/>
      </c>
      <c r="P269" s="20" t="str">
        <f>IF(A269="","",IFERROR(IF(L269&lt;VLOOKUP(A269,#REF!,10,0),"O","X"),""))</f>
        <v/>
      </c>
      <c r="Q269" s="20" t="str">
        <f>IF(A269="","",COUNTIFS(#REF!,A269)-COUNTIFS(#REF!,A269,#REF!,"현금")-COUNTIFS(#REF!,A269,#REF!,"예수금")-COUNTIFS(#REF!,A269,#REF!,"예탁금")-COUNTIFS(#REF!,A269,#REF!,"합계"))</f>
        <v/>
      </c>
      <c r="R269" s="20" t="str">
        <f>IF(A269="","",IF(COUNTIFS(#REF!,A269,#REF!,"&gt;"&amp;$F$2,#REF!,"&lt;&gt;"&amp;$H$2,#REF!,"&lt;&gt;"&amp;$I$2,#REF!,"&lt;&gt;현금",#REF!,"&lt;&gt;합계")=0,"O","X"))</f>
        <v/>
      </c>
      <c r="S269" s="20" t="str">
        <f>IF(A269="","",IF(AND(ABS(I269-SUMIFS(#REF!,#REF!,A269,#REF!,"Y"))&lt;0.001,ABS(H269-SUMIFS(#REF!,#REF!,A269,#REF!,"&lt;&gt;합계"))&lt;0.001),"O","X"))</f>
        <v/>
      </c>
      <c r="T269" s="20" t="str">
        <f>IF(A269="","",IF(COUNTIFS(#REF!,A269,#REF!,"X")=0,"O","X"))</f>
        <v/>
      </c>
      <c r="U269" s="19"/>
    </row>
    <row r="270" spans="14:21" x14ac:dyDescent="0.3">
      <c r="N270" s="20" t="str">
        <f t="shared" si="6"/>
        <v/>
      </c>
      <c r="O270" s="20" t="str">
        <f t="shared" si="7"/>
        <v/>
      </c>
      <c r="P270" s="20" t="str">
        <f>IF(A270="","",IFERROR(IF(L270&lt;VLOOKUP(A270,#REF!,10,0),"O","X"),""))</f>
        <v/>
      </c>
      <c r="Q270" s="20" t="str">
        <f>IF(A270="","",COUNTIFS(#REF!,A270)-COUNTIFS(#REF!,A270,#REF!,"현금")-COUNTIFS(#REF!,A270,#REF!,"예수금")-COUNTIFS(#REF!,A270,#REF!,"예탁금")-COUNTIFS(#REF!,A270,#REF!,"합계"))</f>
        <v/>
      </c>
      <c r="R270" s="20" t="str">
        <f>IF(A270="","",IF(COUNTIFS(#REF!,A270,#REF!,"&gt;"&amp;$F$2,#REF!,"&lt;&gt;"&amp;$H$2,#REF!,"&lt;&gt;"&amp;$I$2,#REF!,"&lt;&gt;현금",#REF!,"&lt;&gt;합계")=0,"O","X"))</f>
        <v/>
      </c>
      <c r="S270" s="20" t="str">
        <f>IF(A270="","",IF(AND(ABS(I270-SUMIFS(#REF!,#REF!,A270,#REF!,"Y"))&lt;0.001,ABS(H270-SUMIFS(#REF!,#REF!,A270,#REF!,"&lt;&gt;합계"))&lt;0.001),"O","X"))</f>
        <v/>
      </c>
      <c r="T270" s="20" t="str">
        <f>IF(A270="","",IF(COUNTIFS(#REF!,A270,#REF!,"X")=0,"O","X"))</f>
        <v/>
      </c>
      <c r="U270" s="19"/>
    </row>
    <row r="271" spans="14:21" x14ac:dyDescent="0.3">
      <c r="N271" s="20" t="str">
        <f t="shared" si="6"/>
        <v/>
      </c>
      <c r="O271" s="20" t="str">
        <f t="shared" si="7"/>
        <v/>
      </c>
      <c r="P271" s="20" t="str">
        <f>IF(A271="","",IFERROR(IF(L271&lt;VLOOKUP(A271,#REF!,10,0),"O","X"),""))</f>
        <v/>
      </c>
      <c r="Q271" s="20" t="str">
        <f>IF(A271="","",COUNTIFS(#REF!,A271)-COUNTIFS(#REF!,A271,#REF!,"현금")-COUNTIFS(#REF!,A271,#REF!,"예수금")-COUNTIFS(#REF!,A271,#REF!,"예탁금")-COUNTIFS(#REF!,A271,#REF!,"합계"))</f>
        <v/>
      </c>
      <c r="R271" s="20" t="str">
        <f>IF(A271="","",IF(COUNTIFS(#REF!,A271,#REF!,"&gt;"&amp;$F$2,#REF!,"&lt;&gt;"&amp;$H$2,#REF!,"&lt;&gt;"&amp;$I$2,#REF!,"&lt;&gt;현금",#REF!,"&lt;&gt;합계")=0,"O","X"))</f>
        <v/>
      </c>
      <c r="S271" s="20" t="str">
        <f>IF(A271="","",IF(AND(ABS(I271-SUMIFS(#REF!,#REF!,A271,#REF!,"Y"))&lt;0.001,ABS(H271-SUMIFS(#REF!,#REF!,A271,#REF!,"&lt;&gt;합계"))&lt;0.001),"O","X"))</f>
        <v/>
      </c>
      <c r="T271" s="20" t="str">
        <f>IF(A271="","",IF(COUNTIFS(#REF!,A271,#REF!,"X")=0,"O","X"))</f>
        <v/>
      </c>
      <c r="U271" s="19"/>
    </row>
    <row r="272" spans="14:21" x14ac:dyDescent="0.3">
      <c r="N272" s="20" t="str">
        <f t="shared" ref="N272:N301" si="8">IF(I272="","",IF($C$2&gt;=I272,"O","X"))</f>
        <v/>
      </c>
      <c r="O272" s="20" t="str">
        <f t="shared" ref="O272:O301" si="9">IF(L272="","",IF(AND($D$2&lt;=L272,L272&lt;=$E$2),"O","X"))</f>
        <v/>
      </c>
      <c r="P272" s="20" t="str">
        <f>IF(A272="","",IFERROR(IF(L272&lt;VLOOKUP(A272,#REF!,10,0),"O","X"),""))</f>
        <v/>
      </c>
      <c r="Q272" s="20" t="str">
        <f>IF(A272="","",COUNTIFS(#REF!,A272)-COUNTIFS(#REF!,A272,#REF!,"현금")-COUNTIFS(#REF!,A272,#REF!,"예수금")-COUNTIFS(#REF!,A272,#REF!,"예탁금")-COUNTIFS(#REF!,A272,#REF!,"합계"))</f>
        <v/>
      </c>
      <c r="R272" s="20" t="str">
        <f>IF(A272="","",IF(COUNTIFS(#REF!,A272,#REF!,"&gt;"&amp;$F$2,#REF!,"&lt;&gt;"&amp;$H$2,#REF!,"&lt;&gt;"&amp;$I$2,#REF!,"&lt;&gt;현금",#REF!,"&lt;&gt;합계")=0,"O","X"))</f>
        <v/>
      </c>
      <c r="S272" s="20" t="str">
        <f>IF(A272="","",IF(AND(ABS(I272-SUMIFS(#REF!,#REF!,A272,#REF!,"Y"))&lt;0.001,ABS(H272-SUMIFS(#REF!,#REF!,A272,#REF!,"&lt;&gt;합계"))&lt;0.001),"O","X"))</f>
        <v/>
      </c>
      <c r="T272" s="20" t="str">
        <f>IF(A272="","",IF(COUNTIFS(#REF!,A272,#REF!,"X")=0,"O","X"))</f>
        <v/>
      </c>
      <c r="U272" s="19"/>
    </row>
    <row r="273" spans="14:21" x14ac:dyDescent="0.3">
      <c r="N273" s="20" t="str">
        <f t="shared" si="8"/>
        <v/>
      </c>
      <c r="O273" s="20" t="str">
        <f t="shared" si="9"/>
        <v/>
      </c>
      <c r="P273" s="20" t="str">
        <f>IF(A273="","",IFERROR(IF(L273&lt;VLOOKUP(A273,#REF!,10,0),"O","X"),""))</f>
        <v/>
      </c>
      <c r="Q273" s="20" t="str">
        <f>IF(A273="","",COUNTIFS(#REF!,A273)-COUNTIFS(#REF!,A273,#REF!,"현금")-COUNTIFS(#REF!,A273,#REF!,"예수금")-COUNTIFS(#REF!,A273,#REF!,"예탁금")-COUNTIFS(#REF!,A273,#REF!,"합계"))</f>
        <v/>
      </c>
      <c r="R273" s="20" t="str">
        <f>IF(A273="","",IF(COUNTIFS(#REF!,A273,#REF!,"&gt;"&amp;$F$2,#REF!,"&lt;&gt;"&amp;$H$2,#REF!,"&lt;&gt;"&amp;$I$2,#REF!,"&lt;&gt;현금",#REF!,"&lt;&gt;합계")=0,"O","X"))</f>
        <v/>
      </c>
      <c r="S273" s="20" t="str">
        <f>IF(A273="","",IF(AND(ABS(I273-SUMIFS(#REF!,#REF!,A273,#REF!,"Y"))&lt;0.001,ABS(H273-SUMIFS(#REF!,#REF!,A273,#REF!,"&lt;&gt;합계"))&lt;0.001),"O","X"))</f>
        <v/>
      </c>
      <c r="T273" s="20" t="str">
        <f>IF(A273="","",IF(COUNTIFS(#REF!,A273,#REF!,"X")=0,"O","X"))</f>
        <v/>
      </c>
      <c r="U273" s="19"/>
    </row>
    <row r="274" spans="14:21" x14ac:dyDescent="0.3">
      <c r="N274" s="20" t="str">
        <f t="shared" si="8"/>
        <v/>
      </c>
      <c r="O274" s="20" t="str">
        <f t="shared" si="9"/>
        <v/>
      </c>
      <c r="P274" s="20" t="str">
        <f>IF(A274="","",IFERROR(IF(L274&lt;VLOOKUP(A274,#REF!,10,0),"O","X"),""))</f>
        <v/>
      </c>
      <c r="Q274" s="20" t="str">
        <f>IF(A274="","",COUNTIFS(#REF!,A274)-COUNTIFS(#REF!,A274,#REF!,"현금")-COUNTIFS(#REF!,A274,#REF!,"예수금")-COUNTIFS(#REF!,A274,#REF!,"예탁금")-COUNTIFS(#REF!,A274,#REF!,"합계"))</f>
        <v/>
      </c>
      <c r="R274" s="20" t="str">
        <f>IF(A274="","",IF(COUNTIFS(#REF!,A274,#REF!,"&gt;"&amp;$F$2,#REF!,"&lt;&gt;"&amp;$H$2,#REF!,"&lt;&gt;"&amp;$I$2,#REF!,"&lt;&gt;현금",#REF!,"&lt;&gt;합계")=0,"O","X"))</f>
        <v/>
      </c>
      <c r="S274" s="20" t="str">
        <f>IF(A274="","",IF(AND(ABS(I274-SUMIFS(#REF!,#REF!,A274,#REF!,"Y"))&lt;0.001,ABS(H274-SUMIFS(#REF!,#REF!,A274,#REF!,"&lt;&gt;합계"))&lt;0.001),"O","X"))</f>
        <v/>
      </c>
      <c r="T274" s="20" t="str">
        <f>IF(A274="","",IF(COUNTIFS(#REF!,A274,#REF!,"X")=0,"O","X"))</f>
        <v/>
      </c>
      <c r="U274" s="19"/>
    </row>
    <row r="275" spans="14:21" x14ac:dyDescent="0.3">
      <c r="N275" s="20" t="str">
        <f t="shared" si="8"/>
        <v/>
      </c>
      <c r="O275" s="20" t="str">
        <f t="shared" si="9"/>
        <v/>
      </c>
      <c r="P275" s="20" t="str">
        <f>IF(A275="","",IFERROR(IF(L275&lt;VLOOKUP(A275,#REF!,10,0),"O","X"),""))</f>
        <v/>
      </c>
      <c r="Q275" s="20" t="str">
        <f>IF(A275="","",COUNTIFS(#REF!,A275)-COUNTIFS(#REF!,A275,#REF!,"현금")-COUNTIFS(#REF!,A275,#REF!,"예수금")-COUNTIFS(#REF!,A275,#REF!,"예탁금")-COUNTIFS(#REF!,A275,#REF!,"합계"))</f>
        <v/>
      </c>
      <c r="R275" s="20" t="str">
        <f>IF(A275="","",IF(COUNTIFS(#REF!,A275,#REF!,"&gt;"&amp;$F$2,#REF!,"&lt;&gt;"&amp;$H$2,#REF!,"&lt;&gt;"&amp;$I$2,#REF!,"&lt;&gt;현금",#REF!,"&lt;&gt;합계")=0,"O","X"))</f>
        <v/>
      </c>
      <c r="S275" s="20" t="str">
        <f>IF(A275="","",IF(AND(ABS(I275-SUMIFS(#REF!,#REF!,A275,#REF!,"Y"))&lt;0.001,ABS(H275-SUMIFS(#REF!,#REF!,A275,#REF!,"&lt;&gt;합계"))&lt;0.001),"O","X"))</f>
        <v/>
      </c>
      <c r="T275" s="20" t="str">
        <f>IF(A275="","",IF(COUNTIFS(#REF!,A275,#REF!,"X")=0,"O","X"))</f>
        <v/>
      </c>
      <c r="U275" s="19"/>
    </row>
    <row r="276" spans="14:21" x14ac:dyDescent="0.3">
      <c r="N276" s="20" t="str">
        <f t="shared" si="8"/>
        <v/>
      </c>
      <c r="O276" s="20" t="str">
        <f t="shared" si="9"/>
        <v/>
      </c>
      <c r="P276" s="20" t="str">
        <f>IF(A276="","",IFERROR(IF(L276&lt;VLOOKUP(A276,#REF!,10,0),"O","X"),""))</f>
        <v/>
      </c>
      <c r="Q276" s="20" t="str">
        <f>IF(A276="","",COUNTIFS(#REF!,A276)-COUNTIFS(#REF!,A276,#REF!,"현금")-COUNTIFS(#REF!,A276,#REF!,"예수금")-COUNTIFS(#REF!,A276,#REF!,"예탁금")-COUNTIFS(#REF!,A276,#REF!,"합계"))</f>
        <v/>
      </c>
      <c r="R276" s="20" t="str">
        <f>IF(A276="","",IF(COUNTIFS(#REF!,A276,#REF!,"&gt;"&amp;$F$2,#REF!,"&lt;&gt;"&amp;$H$2,#REF!,"&lt;&gt;"&amp;$I$2,#REF!,"&lt;&gt;현금",#REF!,"&lt;&gt;합계")=0,"O","X"))</f>
        <v/>
      </c>
      <c r="S276" s="20" t="str">
        <f>IF(A276="","",IF(AND(ABS(I276-SUMIFS(#REF!,#REF!,A276,#REF!,"Y"))&lt;0.001,ABS(H276-SUMIFS(#REF!,#REF!,A276,#REF!,"&lt;&gt;합계"))&lt;0.001),"O","X"))</f>
        <v/>
      </c>
      <c r="T276" s="20" t="str">
        <f>IF(A276="","",IF(COUNTIFS(#REF!,A276,#REF!,"X")=0,"O","X"))</f>
        <v/>
      </c>
      <c r="U276" s="19"/>
    </row>
    <row r="277" spans="14:21" x14ac:dyDescent="0.3">
      <c r="N277" s="20" t="str">
        <f t="shared" si="8"/>
        <v/>
      </c>
      <c r="O277" s="20" t="str">
        <f t="shared" si="9"/>
        <v/>
      </c>
      <c r="P277" s="20" t="str">
        <f>IF(A277="","",IFERROR(IF(L277&lt;VLOOKUP(A277,#REF!,10,0),"O","X"),""))</f>
        <v/>
      </c>
      <c r="Q277" s="20" t="str">
        <f>IF(A277="","",COUNTIFS(#REF!,A277)-COUNTIFS(#REF!,A277,#REF!,"현금")-COUNTIFS(#REF!,A277,#REF!,"예수금")-COUNTIFS(#REF!,A277,#REF!,"예탁금")-COUNTIFS(#REF!,A277,#REF!,"합계"))</f>
        <v/>
      </c>
      <c r="R277" s="20" t="str">
        <f>IF(A277="","",IF(COUNTIFS(#REF!,A277,#REF!,"&gt;"&amp;$F$2,#REF!,"&lt;&gt;"&amp;$H$2,#REF!,"&lt;&gt;"&amp;$I$2,#REF!,"&lt;&gt;현금",#REF!,"&lt;&gt;합계")=0,"O","X"))</f>
        <v/>
      </c>
      <c r="S277" s="20" t="str">
        <f>IF(A277="","",IF(AND(ABS(I277-SUMIFS(#REF!,#REF!,A277,#REF!,"Y"))&lt;0.001,ABS(H277-SUMIFS(#REF!,#REF!,A277,#REF!,"&lt;&gt;합계"))&lt;0.001),"O","X"))</f>
        <v/>
      </c>
      <c r="T277" s="20" t="str">
        <f>IF(A277="","",IF(COUNTIFS(#REF!,A277,#REF!,"X")=0,"O","X"))</f>
        <v/>
      </c>
      <c r="U277" s="19"/>
    </row>
    <row r="278" spans="14:21" x14ac:dyDescent="0.3">
      <c r="N278" s="20" t="str">
        <f t="shared" si="8"/>
        <v/>
      </c>
      <c r="O278" s="20" t="str">
        <f t="shared" si="9"/>
        <v/>
      </c>
      <c r="P278" s="20" t="str">
        <f>IF(A278="","",IFERROR(IF(L278&lt;VLOOKUP(A278,#REF!,10,0),"O","X"),""))</f>
        <v/>
      </c>
      <c r="Q278" s="20" t="str">
        <f>IF(A278="","",COUNTIFS(#REF!,A278)-COUNTIFS(#REF!,A278,#REF!,"현금")-COUNTIFS(#REF!,A278,#REF!,"예수금")-COUNTIFS(#REF!,A278,#REF!,"예탁금")-COUNTIFS(#REF!,A278,#REF!,"합계"))</f>
        <v/>
      </c>
      <c r="R278" s="20" t="str">
        <f>IF(A278="","",IF(COUNTIFS(#REF!,A278,#REF!,"&gt;"&amp;$F$2,#REF!,"&lt;&gt;"&amp;$H$2,#REF!,"&lt;&gt;"&amp;$I$2,#REF!,"&lt;&gt;현금",#REF!,"&lt;&gt;합계")=0,"O","X"))</f>
        <v/>
      </c>
      <c r="S278" s="20" t="str">
        <f>IF(A278="","",IF(AND(ABS(I278-SUMIFS(#REF!,#REF!,A278,#REF!,"Y"))&lt;0.001,ABS(H278-SUMIFS(#REF!,#REF!,A278,#REF!,"&lt;&gt;합계"))&lt;0.001),"O","X"))</f>
        <v/>
      </c>
      <c r="T278" s="20" t="str">
        <f>IF(A278="","",IF(COUNTIFS(#REF!,A278,#REF!,"X")=0,"O","X"))</f>
        <v/>
      </c>
      <c r="U278" s="19"/>
    </row>
    <row r="279" spans="14:21" x14ac:dyDescent="0.3">
      <c r="N279" s="20" t="str">
        <f t="shared" si="8"/>
        <v/>
      </c>
      <c r="O279" s="20" t="str">
        <f t="shared" si="9"/>
        <v/>
      </c>
      <c r="P279" s="20" t="str">
        <f>IF(A279="","",IFERROR(IF(L279&lt;VLOOKUP(A279,#REF!,10,0),"O","X"),""))</f>
        <v/>
      </c>
      <c r="Q279" s="20" t="str">
        <f>IF(A279="","",COUNTIFS(#REF!,A279)-COUNTIFS(#REF!,A279,#REF!,"현금")-COUNTIFS(#REF!,A279,#REF!,"예수금")-COUNTIFS(#REF!,A279,#REF!,"예탁금")-COUNTIFS(#REF!,A279,#REF!,"합계"))</f>
        <v/>
      </c>
      <c r="R279" s="20" t="str">
        <f>IF(A279="","",IF(COUNTIFS(#REF!,A279,#REF!,"&gt;"&amp;$F$2,#REF!,"&lt;&gt;"&amp;$H$2,#REF!,"&lt;&gt;"&amp;$I$2,#REF!,"&lt;&gt;현금",#REF!,"&lt;&gt;합계")=0,"O","X"))</f>
        <v/>
      </c>
      <c r="S279" s="20" t="str">
        <f>IF(A279="","",IF(AND(ABS(I279-SUMIFS(#REF!,#REF!,A279,#REF!,"Y"))&lt;0.001,ABS(H279-SUMIFS(#REF!,#REF!,A279,#REF!,"&lt;&gt;합계"))&lt;0.001),"O","X"))</f>
        <v/>
      </c>
      <c r="T279" s="20" t="str">
        <f>IF(A279="","",IF(COUNTIFS(#REF!,A279,#REF!,"X")=0,"O","X"))</f>
        <v/>
      </c>
      <c r="U279" s="19"/>
    </row>
    <row r="280" spans="14:21" x14ac:dyDescent="0.3">
      <c r="N280" s="20" t="str">
        <f t="shared" si="8"/>
        <v/>
      </c>
      <c r="O280" s="20" t="str">
        <f t="shared" si="9"/>
        <v/>
      </c>
      <c r="P280" s="20" t="str">
        <f>IF(A280="","",IFERROR(IF(L280&lt;VLOOKUP(A280,#REF!,10,0),"O","X"),""))</f>
        <v/>
      </c>
      <c r="Q280" s="20" t="str">
        <f>IF(A280="","",COUNTIFS(#REF!,A280)-COUNTIFS(#REF!,A280,#REF!,"현금")-COUNTIFS(#REF!,A280,#REF!,"예수금")-COUNTIFS(#REF!,A280,#REF!,"예탁금")-COUNTIFS(#REF!,A280,#REF!,"합계"))</f>
        <v/>
      </c>
      <c r="R280" s="20" t="str">
        <f>IF(A280="","",IF(COUNTIFS(#REF!,A280,#REF!,"&gt;"&amp;$F$2,#REF!,"&lt;&gt;"&amp;$H$2,#REF!,"&lt;&gt;"&amp;$I$2,#REF!,"&lt;&gt;현금",#REF!,"&lt;&gt;합계")=0,"O","X"))</f>
        <v/>
      </c>
      <c r="S280" s="20" t="str">
        <f>IF(A280="","",IF(AND(ABS(I280-SUMIFS(#REF!,#REF!,A280,#REF!,"Y"))&lt;0.001,ABS(H280-SUMIFS(#REF!,#REF!,A280,#REF!,"&lt;&gt;합계"))&lt;0.001),"O","X"))</f>
        <v/>
      </c>
      <c r="T280" s="20" t="str">
        <f>IF(A280="","",IF(COUNTIFS(#REF!,A280,#REF!,"X")=0,"O","X"))</f>
        <v/>
      </c>
      <c r="U280" s="19"/>
    </row>
    <row r="281" spans="14:21" x14ac:dyDescent="0.3">
      <c r="N281" s="20" t="str">
        <f t="shared" si="8"/>
        <v/>
      </c>
      <c r="O281" s="20" t="str">
        <f t="shared" si="9"/>
        <v/>
      </c>
      <c r="P281" s="20" t="str">
        <f>IF(A281="","",IFERROR(IF(L281&lt;VLOOKUP(A281,#REF!,10,0),"O","X"),""))</f>
        <v/>
      </c>
      <c r="Q281" s="20" t="str">
        <f>IF(A281="","",COUNTIFS(#REF!,A281)-COUNTIFS(#REF!,A281,#REF!,"현금")-COUNTIFS(#REF!,A281,#REF!,"예수금")-COUNTIFS(#REF!,A281,#REF!,"예탁금")-COUNTIFS(#REF!,A281,#REF!,"합계"))</f>
        <v/>
      </c>
      <c r="R281" s="20" t="str">
        <f>IF(A281="","",IF(COUNTIFS(#REF!,A281,#REF!,"&gt;"&amp;$F$2,#REF!,"&lt;&gt;"&amp;$H$2,#REF!,"&lt;&gt;"&amp;$I$2,#REF!,"&lt;&gt;현금",#REF!,"&lt;&gt;합계")=0,"O","X"))</f>
        <v/>
      </c>
      <c r="S281" s="20" t="str">
        <f>IF(A281="","",IF(AND(ABS(I281-SUMIFS(#REF!,#REF!,A281,#REF!,"Y"))&lt;0.001,ABS(H281-SUMIFS(#REF!,#REF!,A281,#REF!,"&lt;&gt;합계"))&lt;0.001),"O","X"))</f>
        <v/>
      </c>
      <c r="T281" s="20" t="str">
        <f>IF(A281="","",IF(COUNTIFS(#REF!,A281,#REF!,"X")=0,"O","X"))</f>
        <v/>
      </c>
      <c r="U281" s="19"/>
    </row>
    <row r="282" spans="14:21" x14ac:dyDescent="0.3">
      <c r="N282" s="20" t="str">
        <f t="shared" si="8"/>
        <v/>
      </c>
      <c r="O282" s="20" t="str">
        <f t="shared" si="9"/>
        <v/>
      </c>
      <c r="P282" s="20" t="str">
        <f>IF(A282="","",IFERROR(IF(L282&lt;VLOOKUP(A282,#REF!,10,0),"O","X"),""))</f>
        <v/>
      </c>
      <c r="Q282" s="20" t="str">
        <f>IF(A282="","",COUNTIFS(#REF!,A282)-COUNTIFS(#REF!,A282,#REF!,"현금")-COUNTIFS(#REF!,A282,#REF!,"예수금")-COUNTIFS(#REF!,A282,#REF!,"예탁금")-COUNTIFS(#REF!,A282,#REF!,"합계"))</f>
        <v/>
      </c>
      <c r="R282" s="20" t="str">
        <f>IF(A282="","",IF(COUNTIFS(#REF!,A282,#REF!,"&gt;"&amp;$F$2,#REF!,"&lt;&gt;"&amp;$H$2,#REF!,"&lt;&gt;"&amp;$I$2,#REF!,"&lt;&gt;현금",#REF!,"&lt;&gt;합계")=0,"O","X"))</f>
        <v/>
      </c>
      <c r="S282" s="20" t="str">
        <f>IF(A282="","",IF(AND(ABS(I282-SUMIFS(#REF!,#REF!,A282,#REF!,"Y"))&lt;0.001,ABS(H282-SUMIFS(#REF!,#REF!,A282,#REF!,"&lt;&gt;합계"))&lt;0.001),"O","X"))</f>
        <v/>
      </c>
      <c r="T282" s="20" t="str">
        <f>IF(A282="","",IF(COUNTIFS(#REF!,A282,#REF!,"X")=0,"O","X"))</f>
        <v/>
      </c>
      <c r="U282" s="19"/>
    </row>
    <row r="283" spans="14:21" x14ac:dyDescent="0.3">
      <c r="N283" s="20" t="str">
        <f t="shared" si="8"/>
        <v/>
      </c>
      <c r="O283" s="20" t="str">
        <f t="shared" si="9"/>
        <v/>
      </c>
      <c r="P283" s="20" t="str">
        <f>IF(A283="","",IFERROR(IF(L283&lt;VLOOKUP(A283,#REF!,10,0),"O","X"),""))</f>
        <v/>
      </c>
      <c r="Q283" s="20" t="str">
        <f>IF(A283="","",COUNTIFS(#REF!,A283)-COUNTIFS(#REF!,A283,#REF!,"현금")-COUNTIFS(#REF!,A283,#REF!,"예수금")-COUNTIFS(#REF!,A283,#REF!,"예탁금")-COUNTIFS(#REF!,A283,#REF!,"합계"))</f>
        <v/>
      </c>
      <c r="R283" s="20" t="str">
        <f>IF(A283="","",IF(COUNTIFS(#REF!,A283,#REF!,"&gt;"&amp;$F$2,#REF!,"&lt;&gt;"&amp;$H$2,#REF!,"&lt;&gt;"&amp;$I$2,#REF!,"&lt;&gt;현금",#REF!,"&lt;&gt;합계")=0,"O","X"))</f>
        <v/>
      </c>
      <c r="S283" s="20" t="str">
        <f>IF(A283="","",IF(AND(ABS(I283-SUMIFS(#REF!,#REF!,A283,#REF!,"Y"))&lt;0.001,ABS(H283-SUMIFS(#REF!,#REF!,A283,#REF!,"&lt;&gt;합계"))&lt;0.001),"O","X"))</f>
        <v/>
      </c>
      <c r="T283" s="20" t="str">
        <f>IF(A283="","",IF(COUNTIFS(#REF!,A283,#REF!,"X")=0,"O","X"))</f>
        <v/>
      </c>
      <c r="U283" s="19"/>
    </row>
    <row r="284" spans="14:21" x14ac:dyDescent="0.3">
      <c r="N284" s="20" t="str">
        <f t="shared" si="8"/>
        <v/>
      </c>
      <c r="O284" s="20" t="str">
        <f t="shared" si="9"/>
        <v/>
      </c>
      <c r="P284" s="20" t="str">
        <f>IF(A284="","",IFERROR(IF(L284&lt;VLOOKUP(A284,#REF!,10,0),"O","X"),""))</f>
        <v/>
      </c>
      <c r="Q284" s="20" t="str">
        <f>IF(A284="","",COUNTIFS(#REF!,A284)-COUNTIFS(#REF!,A284,#REF!,"현금")-COUNTIFS(#REF!,A284,#REF!,"예수금")-COUNTIFS(#REF!,A284,#REF!,"예탁금")-COUNTIFS(#REF!,A284,#REF!,"합계"))</f>
        <v/>
      </c>
      <c r="R284" s="20" t="str">
        <f>IF(A284="","",IF(COUNTIFS(#REF!,A284,#REF!,"&gt;"&amp;$F$2,#REF!,"&lt;&gt;"&amp;$H$2,#REF!,"&lt;&gt;"&amp;$I$2,#REF!,"&lt;&gt;현금",#REF!,"&lt;&gt;합계")=0,"O","X"))</f>
        <v/>
      </c>
      <c r="S284" s="20" t="str">
        <f>IF(A284="","",IF(AND(ABS(I284-SUMIFS(#REF!,#REF!,A284,#REF!,"Y"))&lt;0.001,ABS(H284-SUMIFS(#REF!,#REF!,A284,#REF!,"&lt;&gt;합계"))&lt;0.001),"O","X"))</f>
        <v/>
      </c>
      <c r="T284" s="20" t="str">
        <f>IF(A284="","",IF(COUNTIFS(#REF!,A284,#REF!,"X")=0,"O","X"))</f>
        <v/>
      </c>
      <c r="U284" s="19"/>
    </row>
    <row r="285" spans="14:21" x14ac:dyDescent="0.3">
      <c r="N285" s="20" t="str">
        <f t="shared" si="8"/>
        <v/>
      </c>
      <c r="O285" s="20" t="str">
        <f t="shared" si="9"/>
        <v/>
      </c>
      <c r="P285" s="20" t="str">
        <f>IF(A285="","",IFERROR(IF(L285&lt;VLOOKUP(A285,#REF!,10,0),"O","X"),""))</f>
        <v/>
      </c>
      <c r="Q285" s="20" t="str">
        <f>IF(A285="","",COUNTIFS(#REF!,A285)-COUNTIFS(#REF!,A285,#REF!,"현금")-COUNTIFS(#REF!,A285,#REF!,"예수금")-COUNTIFS(#REF!,A285,#REF!,"예탁금")-COUNTIFS(#REF!,A285,#REF!,"합계"))</f>
        <v/>
      </c>
      <c r="R285" s="20" t="str">
        <f>IF(A285="","",IF(COUNTIFS(#REF!,A285,#REF!,"&gt;"&amp;$F$2,#REF!,"&lt;&gt;"&amp;$H$2,#REF!,"&lt;&gt;"&amp;$I$2,#REF!,"&lt;&gt;현금",#REF!,"&lt;&gt;합계")=0,"O","X"))</f>
        <v/>
      </c>
      <c r="S285" s="20" t="str">
        <f>IF(A285="","",IF(AND(ABS(I285-SUMIFS(#REF!,#REF!,A285,#REF!,"Y"))&lt;0.001,ABS(H285-SUMIFS(#REF!,#REF!,A285,#REF!,"&lt;&gt;합계"))&lt;0.001),"O","X"))</f>
        <v/>
      </c>
      <c r="T285" s="20" t="str">
        <f>IF(A285="","",IF(COUNTIFS(#REF!,A285,#REF!,"X")=0,"O","X"))</f>
        <v/>
      </c>
      <c r="U285" s="19"/>
    </row>
    <row r="286" spans="14:21" x14ac:dyDescent="0.3">
      <c r="N286" s="20" t="str">
        <f t="shared" si="8"/>
        <v/>
      </c>
      <c r="O286" s="20" t="str">
        <f t="shared" si="9"/>
        <v/>
      </c>
      <c r="P286" s="20" t="str">
        <f>IF(A286="","",IFERROR(IF(L286&lt;VLOOKUP(A286,#REF!,10,0),"O","X"),""))</f>
        <v/>
      </c>
      <c r="Q286" s="20" t="str">
        <f>IF(A286="","",COUNTIFS(#REF!,A286)-COUNTIFS(#REF!,A286,#REF!,"현금")-COUNTIFS(#REF!,A286,#REF!,"예수금")-COUNTIFS(#REF!,A286,#REF!,"예탁금")-COUNTIFS(#REF!,A286,#REF!,"합계"))</f>
        <v/>
      </c>
      <c r="R286" s="20" t="str">
        <f>IF(A286="","",IF(COUNTIFS(#REF!,A286,#REF!,"&gt;"&amp;$F$2,#REF!,"&lt;&gt;"&amp;$H$2,#REF!,"&lt;&gt;"&amp;$I$2,#REF!,"&lt;&gt;현금",#REF!,"&lt;&gt;합계")=0,"O","X"))</f>
        <v/>
      </c>
      <c r="S286" s="20" t="str">
        <f>IF(A286="","",IF(AND(ABS(I286-SUMIFS(#REF!,#REF!,A286,#REF!,"Y"))&lt;0.001,ABS(H286-SUMIFS(#REF!,#REF!,A286,#REF!,"&lt;&gt;합계"))&lt;0.001),"O","X"))</f>
        <v/>
      </c>
      <c r="T286" s="20" t="str">
        <f>IF(A286="","",IF(COUNTIFS(#REF!,A286,#REF!,"X")=0,"O","X"))</f>
        <v/>
      </c>
      <c r="U286" s="19"/>
    </row>
    <row r="287" spans="14:21" x14ac:dyDescent="0.3">
      <c r="N287" s="20" t="str">
        <f t="shared" si="8"/>
        <v/>
      </c>
      <c r="O287" s="20" t="str">
        <f t="shared" si="9"/>
        <v/>
      </c>
      <c r="P287" s="20" t="str">
        <f>IF(A287="","",IFERROR(IF(L287&lt;VLOOKUP(A287,#REF!,10,0),"O","X"),""))</f>
        <v/>
      </c>
      <c r="Q287" s="20" t="str">
        <f>IF(A287="","",COUNTIFS(#REF!,A287)-COUNTIFS(#REF!,A287,#REF!,"현금")-COUNTIFS(#REF!,A287,#REF!,"예수금")-COUNTIFS(#REF!,A287,#REF!,"예탁금")-COUNTIFS(#REF!,A287,#REF!,"합계"))</f>
        <v/>
      </c>
      <c r="R287" s="20" t="str">
        <f>IF(A287="","",IF(COUNTIFS(#REF!,A287,#REF!,"&gt;"&amp;$F$2,#REF!,"&lt;&gt;"&amp;$H$2,#REF!,"&lt;&gt;"&amp;$I$2,#REF!,"&lt;&gt;현금",#REF!,"&lt;&gt;합계")=0,"O","X"))</f>
        <v/>
      </c>
      <c r="S287" s="20" t="str">
        <f>IF(A287="","",IF(AND(ABS(I287-SUMIFS(#REF!,#REF!,A287,#REF!,"Y"))&lt;0.001,ABS(H287-SUMIFS(#REF!,#REF!,A287,#REF!,"&lt;&gt;합계"))&lt;0.001),"O","X"))</f>
        <v/>
      </c>
      <c r="T287" s="20" t="str">
        <f>IF(A287="","",IF(COUNTIFS(#REF!,A287,#REF!,"X")=0,"O","X"))</f>
        <v/>
      </c>
      <c r="U287" s="19"/>
    </row>
    <row r="288" spans="14:21" x14ac:dyDescent="0.3">
      <c r="N288" s="20" t="str">
        <f t="shared" si="8"/>
        <v/>
      </c>
      <c r="O288" s="20" t="str">
        <f t="shared" si="9"/>
        <v/>
      </c>
      <c r="P288" s="20" t="str">
        <f>IF(A288="","",IFERROR(IF(L288&lt;VLOOKUP(A288,#REF!,10,0),"O","X"),""))</f>
        <v/>
      </c>
      <c r="Q288" s="20" t="str">
        <f>IF(A288="","",COUNTIFS(#REF!,A288)-COUNTIFS(#REF!,A288,#REF!,"현금")-COUNTIFS(#REF!,A288,#REF!,"예수금")-COUNTIFS(#REF!,A288,#REF!,"예탁금")-COUNTIFS(#REF!,A288,#REF!,"합계"))</f>
        <v/>
      </c>
      <c r="R288" s="20" t="str">
        <f>IF(A288="","",IF(COUNTIFS(#REF!,A288,#REF!,"&gt;"&amp;$F$2,#REF!,"&lt;&gt;"&amp;$H$2,#REF!,"&lt;&gt;"&amp;$I$2,#REF!,"&lt;&gt;현금",#REF!,"&lt;&gt;합계")=0,"O","X"))</f>
        <v/>
      </c>
      <c r="S288" s="20" t="str">
        <f>IF(A288="","",IF(AND(ABS(I288-SUMIFS(#REF!,#REF!,A288,#REF!,"Y"))&lt;0.001,ABS(H288-SUMIFS(#REF!,#REF!,A288,#REF!,"&lt;&gt;합계"))&lt;0.001),"O","X"))</f>
        <v/>
      </c>
      <c r="T288" s="20" t="str">
        <f>IF(A288="","",IF(COUNTIFS(#REF!,A288,#REF!,"X")=0,"O","X"))</f>
        <v/>
      </c>
      <c r="U288" s="19"/>
    </row>
    <row r="289" spans="14:21" x14ac:dyDescent="0.3">
      <c r="N289" s="20" t="str">
        <f t="shared" si="8"/>
        <v/>
      </c>
      <c r="O289" s="20" t="str">
        <f t="shared" si="9"/>
        <v/>
      </c>
      <c r="P289" s="20" t="str">
        <f>IF(A289="","",IFERROR(IF(L289&lt;VLOOKUP(A289,#REF!,10,0),"O","X"),""))</f>
        <v/>
      </c>
      <c r="Q289" s="20" t="str">
        <f>IF(A289="","",COUNTIFS(#REF!,A289)-COUNTIFS(#REF!,A289,#REF!,"현금")-COUNTIFS(#REF!,A289,#REF!,"예수금")-COUNTIFS(#REF!,A289,#REF!,"예탁금")-COUNTIFS(#REF!,A289,#REF!,"합계"))</f>
        <v/>
      </c>
      <c r="R289" s="20" t="str">
        <f>IF(A289="","",IF(COUNTIFS(#REF!,A289,#REF!,"&gt;"&amp;$F$2,#REF!,"&lt;&gt;"&amp;$H$2,#REF!,"&lt;&gt;"&amp;$I$2,#REF!,"&lt;&gt;현금",#REF!,"&lt;&gt;합계")=0,"O","X"))</f>
        <v/>
      </c>
      <c r="S289" s="20" t="str">
        <f>IF(A289="","",IF(AND(ABS(I289-SUMIFS(#REF!,#REF!,A289,#REF!,"Y"))&lt;0.001,ABS(H289-SUMIFS(#REF!,#REF!,A289,#REF!,"&lt;&gt;합계"))&lt;0.001),"O","X"))</f>
        <v/>
      </c>
      <c r="T289" s="20" t="str">
        <f>IF(A289="","",IF(COUNTIFS(#REF!,A289,#REF!,"X")=0,"O","X"))</f>
        <v/>
      </c>
      <c r="U289" s="19"/>
    </row>
    <row r="290" spans="14:21" x14ac:dyDescent="0.3">
      <c r="N290" s="20" t="str">
        <f t="shared" si="8"/>
        <v/>
      </c>
      <c r="O290" s="20" t="str">
        <f t="shared" si="9"/>
        <v/>
      </c>
      <c r="P290" s="20" t="str">
        <f>IF(A290="","",IFERROR(IF(L290&lt;VLOOKUP(A290,#REF!,10,0),"O","X"),""))</f>
        <v/>
      </c>
      <c r="Q290" s="20" t="str">
        <f>IF(A290="","",COUNTIFS(#REF!,A290)-COUNTIFS(#REF!,A290,#REF!,"현금")-COUNTIFS(#REF!,A290,#REF!,"예수금")-COUNTIFS(#REF!,A290,#REF!,"예탁금")-COUNTIFS(#REF!,A290,#REF!,"합계"))</f>
        <v/>
      </c>
      <c r="R290" s="20" t="str">
        <f>IF(A290="","",IF(COUNTIFS(#REF!,A290,#REF!,"&gt;"&amp;$F$2,#REF!,"&lt;&gt;"&amp;$H$2,#REF!,"&lt;&gt;"&amp;$I$2,#REF!,"&lt;&gt;현금",#REF!,"&lt;&gt;합계")=0,"O","X"))</f>
        <v/>
      </c>
      <c r="S290" s="20" t="str">
        <f>IF(A290="","",IF(AND(ABS(I290-SUMIFS(#REF!,#REF!,A290,#REF!,"Y"))&lt;0.001,ABS(H290-SUMIFS(#REF!,#REF!,A290,#REF!,"&lt;&gt;합계"))&lt;0.001),"O","X"))</f>
        <v/>
      </c>
      <c r="T290" s="20" t="str">
        <f>IF(A290="","",IF(COUNTIFS(#REF!,A290,#REF!,"X")=0,"O","X"))</f>
        <v/>
      </c>
      <c r="U290" s="19"/>
    </row>
    <row r="291" spans="14:21" x14ac:dyDescent="0.3">
      <c r="N291" s="20" t="str">
        <f t="shared" si="8"/>
        <v/>
      </c>
      <c r="O291" s="20" t="str">
        <f t="shared" si="9"/>
        <v/>
      </c>
      <c r="P291" s="20" t="str">
        <f>IF(A291="","",IFERROR(IF(L291&lt;VLOOKUP(A291,#REF!,10,0),"O","X"),""))</f>
        <v/>
      </c>
      <c r="Q291" s="20" t="str">
        <f>IF(A291="","",COUNTIFS(#REF!,A291)-COUNTIFS(#REF!,A291,#REF!,"현금")-COUNTIFS(#REF!,A291,#REF!,"예수금")-COUNTIFS(#REF!,A291,#REF!,"예탁금")-COUNTIFS(#REF!,A291,#REF!,"합계"))</f>
        <v/>
      </c>
      <c r="R291" s="20" t="str">
        <f>IF(A291="","",IF(COUNTIFS(#REF!,A291,#REF!,"&gt;"&amp;$F$2,#REF!,"&lt;&gt;"&amp;$H$2,#REF!,"&lt;&gt;"&amp;$I$2,#REF!,"&lt;&gt;현금",#REF!,"&lt;&gt;합계")=0,"O","X"))</f>
        <v/>
      </c>
      <c r="S291" s="20" t="str">
        <f>IF(A291="","",IF(AND(ABS(I291-SUMIFS(#REF!,#REF!,A291,#REF!,"Y"))&lt;0.001,ABS(H291-SUMIFS(#REF!,#REF!,A291,#REF!,"&lt;&gt;합계"))&lt;0.001),"O","X"))</f>
        <v/>
      </c>
      <c r="T291" s="20" t="str">
        <f>IF(A291="","",IF(COUNTIFS(#REF!,A291,#REF!,"X")=0,"O","X"))</f>
        <v/>
      </c>
      <c r="U291" s="19"/>
    </row>
    <row r="292" spans="14:21" x14ac:dyDescent="0.3">
      <c r="N292" s="20" t="str">
        <f t="shared" si="8"/>
        <v/>
      </c>
      <c r="O292" s="20" t="str">
        <f t="shared" si="9"/>
        <v/>
      </c>
      <c r="P292" s="20" t="str">
        <f>IF(A292="","",IFERROR(IF(L292&lt;VLOOKUP(A292,#REF!,10,0),"O","X"),""))</f>
        <v/>
      </c>
      <c r="Q292" s="20" t="str">
        <f>IF(A292="","",COUNTIFS(#REF!,A292)-COUNTIFS(#REF!,A292,#REF!,"현금")-COUNTIFS(#REF!,A292,#REF!,"예수금")-COUNTIFS(#REF!,A292,#REF!,"예탁금")-COUNTIFS(#REF!,A292,#REF!,"합계"))</f>
        <v/>
      </c>
      <c r="R292" s="20" t="str">
        <f>IF(A292="","",IF(COUNTIFS(#REF!,A292,#REF!,"&gt;"&amp;$F$2,#REF!,"&lt;&gt;"&amp;$H$2,#REF!,"&lt;&gt;"&amp;$I$2,#REF!,"&lt;&gt;현금",#REF!,"&lt;&gt;합계")=0,"O","X"))</f>
        <v/>
      </c>
      <c r="S292" s="20" t="str">
        <f>IF(A292="","",IF(AND(ABS(I292-SUMIFS(#REF!,#REF!,A292,#REF!,"Y"))&lt;0.001,ABS(H292-SUMIFS(#REF!,#REF!,A292,#REF!,"&lt;&gt;합계"))&lt;0.001),"O","X"))</f>
        <v/>
      </c>
      <c r="T292" s="20" t="str">
        <f>IF(A292="","",IF(COUNTIFS(#REF!,A292,#REF!,"X")=0,"O","X"))</f>
        <v/>
      </c>
      <c r="U292" s="19"/>
    </row>
    <row r="293" spans="14:21" x14ac:dyDescent="0.3">
      <c r="N293" s="20" t="str">
        <f t="shared" si="8"/>
        <v/>
      </c>
      <c r="O293" s="20" t="str">
        <f t="shared" si="9"/>
        <v/>
      </c>
      <c r="P293" s="20" t="str">
        <f>IF(A293="","",IFERROR(IF(L293&lt;VLOOKUP(A293,#REF!,10,0),"O","X"),""))</f>
        <v/>
      </c>
      <c r="Q293" s="20" t="str">
        <f>IF(A293="","",COUNTIFS(#REF!,A293)-COUNTIFS(#REF!,A293,#REF!,"현금")-COUNTIFS(#REF!,A293,#REF!,"예수금")-COUNTIFS(#REF!,A293,#REF!,"예탁금")-COUNTIFS(#REF!,A293,#REF!,"합계"))</f>
        <v/>
      </c>
      <c r="R293" s="20" t="str">
        <f>IF(A293="","",IF(COUNTIFS(#REF!,A293,#REF!,"&gt;"&amp;$F$2,#REF!,"&lt;&gt;"&amp;$H$2,#REF!,"&lt;&gt;"&amp;$I$2,#REF!,"&lt;&gt;현금",#REF!,"&lt;&gt;합계")=0,"O","X"))</f>
        <v/>
      </c>
      <c r="S293" s="20" t="str">
        <f>IF(A293="","",IF(AND(ABS(I293-SUMIFS(#REF!,#REF!,A293,#REF!,"Y"))&lt;0.001,ABS(H293-SUMIFS(#REF!,#REF!,A293,#REF!,"&lt;&gt;합계"))&lt;0.001),"O","X"))</f>
        <v/>
      </c>
      <c r="T293" s="20" t="str">
        <f>IF(A293="","",IF(COUNTIFS(#REF!,A293,#REF!,"X")=0,"O","X"))</f>
        <v/>
      </c>
      <c r="U293" s="19"/>
    </row>
    <row r="294" spans="14:21" x14ac:dyDescent="0.3">
      <c r="N294" s="20" t="str">
        <f t="shared" si="8"/>
        <v/>
      </c>
      <c r="O294" s="20" t="str">
        <f t="shared" si="9"/>
        <v/>
      </c>
      <c r="P294" s="20" t="str">
        <f>IF(A294="","",IFERROR(IF(L294&lt;VLOOKUP(A294,#REF!,10,0),"O","X"),""))</f>
        <v/>
      </c>
      <c r="Q294" s="20" t="str">
        <f>IF(A294="","",COUNTIFS(#REF!,A294)-COUNTIFS(#REF!,A294,#REF!,"현금")-COUNTIFS(#REF!,A294,#REF!,"예수금")-COUNTIFS(#REF!,A294,#REF!,"예탁금")-COUNTIFS(#REF!,A294,#REF!,"합계"))</f>
        <v/>
      </c>
      <c r="R294" s="20" t="str">
        <f>IF(A294="","",IF(COUNTIFS(#REF!,A294,#REF!,"&gt;"&amp;$F$2,#REF!,"&lt;&gt;"&amp;$H$2,#REF!,"&lt;&gt;"&amp;$I$2,#REF!,"&lt;&gt;현금",#REF!,"&lt;&gt;합계")=0,"O","X"))</f>
        <v/>
      </c>
      <c r="S294" s="20" t="str">
        <f>IF(A294="","",IF(AND(ABS(I294-SUMIFS(#REF!,#REF!,A294,#REF!,"Y"))&lt;0.001,ABS(H294-SUMIFS(#REF!,#REF!,A294,#REF!,"&lt;&gt;합계"))&lt;0.001),"O","X"))</f>
        <v/>
      </c>
      <c r="T294" s="20" t="str">
        <f>IF(A294="","",IF(COUNTIFS(#REF!,A294,#REF!,"X")=0,"O","X"))</f>
        <v/>
      </c>
      <c r="U294" s="19"/>
    </row>
    <row r="295" spans="14:21" x14ac:dyDescent="0.3">
      <c r="N295" s="20" t="str">
        <f t="shared" si="8"/>
        <v/>
      </c>
      <c r="O295" s="20" t="str">
        <f t="shared" si="9"/>
        <v/>
      </c>
      <c r="P295" s="20" t="str">
        <f>IF(A295="","",IFERROR(IF(L295&lt;VLOOKUP(A295,#REF!,10,0),"O","X"),""))</f>
        <v/>
      </c>
      <c r="Q295" s="20" t="str">
        <f>IF(A295="","",COUNTIFS(#REF!,A295)-COUNTIFS(#REF!,A295,#REF!,"현금")-COUNTIFS(#REF!,A295,#REF!,"예수금")-COUNTIFS(#REF!,A295,#REF!,"예탁금")-COUNTIFS(#REF!,A295,#REF!,"합계"))</f>
        <v/>
      </c>
      <c r="R295" s="20" t="str">
        <f>IF(A295="","",IF(COUNTIFS(#REF!,A295,#REF!,"&gt;"&amp;$F$2,#REF!,"&lt;&gt;"&amp;$H$2,#REF!,"&lt;&gt;"&amp;$I$2,#REF!,"&lt;&gt;현금",#REF!,"&lt;&gt;합계")=0,"O","X"))</f>
        <v/>
      </c>
      <c r="S295" s="20" t="str">
        <f>IF(A295="","",IF(AND(ABS(I295-SUMIFS(#REF!,#REF!,A295,#REF!,"Y"))&lt;0.001,ABS(H295-SUMIFS(#REF!,#REF!,A295,#REF!,"&lt;&gt;합계"))&lt;0.001),"O","X"))</f>
        <v/>
      </c>
      <c r="T295" s="20" t="str">
        <f>IF(A295="","",IF(COUNTIFS(#REF!,A295,#REF!,"X")=0,"O","X"))</f>
        <v/>
      </c>
      <c r="U295" s="19"/>
    </row>
    <row r="296" spans="14:21" x14ac:dyDescent="0.3">
      <c r="N296" s="20" t="str">
        <f t="shared" si="8"/>
        <v/>
      </c>
      <c r="O296" s="20" t="str">
        <f t="shared" si="9"/>
        <v/>
      </c>
      <c r="P296" s="20" t="str">
        <f>IF(A296="","",IFERROR(IF(L296&lt;VLOOKUP(A296,#REF!,10,0),"O","X"),""))</f>
        <v/>
      </c>
      <c r="Q296" s="20" t="str">
        <f>IF(A296="","",COUNTIFS(#REF!,A296)-COUNTIFS(#REF!,A296,#REF!,"현금")-COUNTIFS(#REF!,A296,#REF!,"예수금")-COUNTIFS(#REF!,A296,#REF!,"예탁금")-COUNTIFS(#REF!,A296,#REF!,"합계"))</f>
        <v/>
      </c>
      <c r="R296" s="20" t="str">
        <f>IF(A296="","",IF(COUNTIFS(#REF!,A296,#REF!,"&gt;"&amp;$F$2,#REF!,"&lt;&gt;"&amp;$H$2,#REF!,"&lt;&gt;"&amp;$I$2,#REF!,"&lt;&gt;현금",#REF!,"&lt;&gt;합계")=0,"O","X"))</f>
        <v/>
      </c>
      <c r="S296" s="20" t="str">
        <f>IF(A296="","",IF(AND(ABS(I296-SUMIFS(#REF!,#REF!,A296,#REF!,"Y"))&lt;0.001,ABS(H296-SUMIFS(#REF!,#REF!,A296,#REF!,"&lt;&gt;합계"))&lt;0.001),"O","X"))</f>
        <v/>
      </c>
      <c r="T296" s="20" t="str">
        <f>IF(A296="","",IF(COUNTIFS(#REF!,A296,#REF!,"X")=0,"O","X"))</f>
        <v/>
      </c>
      <c r="U296" s="19"/>
    </row>
    <row r="297" spans="14:21" x14ac:dyDescent="0.3">
      <c r="N297" s="20" t="str">
        <f t="shared" si="8"/>
        <v/>
      </c>
      <c r="O297" s="20" t="str">
        <f t="shared" si="9"/>
        <v/>
      </c>
      <c r="P297" s="20" t="str">
        <f>IF(A297="","",IFERROR(IF(L297&lt;VLOOKUP(A297,#REF!,10,0),"O","X"),""))</f>
        <v/>
      </c>
      <c r="Q297" s="20" t="str">
        <f>IF(A297="","",COUNTIFS(#REF!,A297)-COUNTIFS(#REF!,A297,#REF!,"현금")-COUNTIFS(#REF!,A297,#REF!,"예수금")-COUNTIFS(#REF!,A297,#REF!,"예탁금")-COUNTIFS(#REF!,A297,#REF!,"합계"))</f>
        <v/>
      </c>
      <c r="R297" s="20" t="str">
        <f>IF(A297="","",IF(COUNTIFS(#REF!,A297,#REF!,"&gt;"&amp;$F$2,#REF!,"&lt;&gt;"&amp;$H$2,#REF!,"&lt;&gt;"&amp;$I$2,#REF!,"&lt;&gt;현금",#REF!,"&lt;&gt;합계")=0,"O","X"))</f>
        <v/>
      </c>
      <c r="S297" s="20" t="str">
        <f>IF(A297="","",IF(AND(ABS(I297-SUMIFS(#REF!,#REF!,A297,#REF!,"Y"))&lt;0.001,ABS(H297-SUMIFS(#REF!,#REF!,A297,#REF!,"&lt;&gt;합계"))&lt;0.001),"O","X"))</f>
        <v/>
      </c>
      <c r="T297" s="20" t="str">
        <f>IF(A297="","",IF(COUNTIFS(#REF!,A297,#REF!,"X")=0,"O","X"))</f>
        <v/>
      </c>
      <c r="U297" s="19"/>
    </row>
    <row r="298" spans="14:21" x14ac:dyDescent="0.3">
      <c r="N298" s="20" t="str">
        <f t="shared" si="8"/>
        <v/>
      </c>
      <c r="O298" s="20" t="str">
        <f t="shared" si="9"/>
        <v/>
      </c>
      <c r="P298" s="20" t="str">
        <f>IF(A298="","",IFERROR(IF(L298&lt;VLOOKUP(A298,#REF!,10,0),"O","X"),""))</f>
        <v/>
      </c>
      <c r="Q298" s="20" t="str">
        <f>IF(A298="","",COUNTIFS(#REF!,A298)-COUNTIFS(#REF!,A298,#REF!,"현금")-COUNTIFS(#REF!,A298,#REF!,"예수금")-COUNTIFS(#REF!,A298,#REF!,"예탁금")-COUNTIFS(#REF!,A298,#REF!,"합계"))</f>
        <v/>
      </c>
      <c r="R298" s="20" t="str">
        <f>IF(A298="","",IF(COUNTIFS(#REF!,A298,#REF!,"&gt;"&amp;$F$2,#REF!,"&lt;&gt;"&amp;$H$2,#REF!,"&lt;&gt;"&amp;$I$2,#REF!,"&lt;&gt;현금",#REF!,"&lt;&gt;합계")=0,"O","X"))</f>
        <v/>
      </c>
      <c r="S298" s="20" t="str">
        <f>IF(A298="","",IF(AND(ABS(I298-SUMIFS(#REF!,#REF!,A298,#REF!,"Y"))&lt;0.001,ABS(H298-SUMIFS(#REF!,#REF!,A298,#REF!,"&lt;&gt;합계"))&lt;0.001),"O","X"))</f>
        <v/>
      </c>
      <c r="T298" s="20" t="str">
        <f>IF(A298="","",IF(COUNTIFS(#REF!,A298,#REF!,"X")=0,"O","X"))</f>
        <v/>
      </c>
      <c r="U298" s="19"/>
    </row>
    <row r="299" spans="14:21" x14ac:dyDescent="0.3">
      <c r="N299" s="20" t="str">
        <f t="shared" si="8"/>
        <v/>
      </c>
      <c r="O299" s="20" t="str">
        <f t="shared" si="9"/>
        <v/>
      </c>
      <c r="P299" s="20" t="str">
        <f>IF(A299="","",IFERROR(IF(L299&lt;VLOOKUP(A299,#REF!,10,0),"O","X"),""))</f>
        <v/>
      </c>
      <c r="Q299" s="20" t="str">
        <f>IF(A299="","",COUNTIFS(#REF!,A299)-COUNTIFS(#REF!,A299,#REF!,"현금")-COUNTIFS(#REF!,A299,#REF!,"예수금")-COUNTIFS(#REF!,A299,#REF!,"예탁금")-COUNTIFS(#REF!,A299,#REF!,"합계"))</f>
        <v/>
      </c>
      <c r="R299" s="20" t="str">
        <f>IF(A299="","",IF(COUNTIFS(#REF!,A299,#REF!,"&gt;"&amp;$F$2,#REF!,"&lt;&gt;"&amp;$H$2,#REF!,"&lt;&gt;"&amp;$I$2,#REF!,"&lt;&gt;현금",#REF!,"&lt;&gt;합계")=0,"O","X"))</f>
        <v/>
      </c>
      <c r="S299" s="20" t="str">
        <f>IF(A299="","",IF(AND(ABS(I299-SUMIFS(#REF!,#REF!,A299,#REF!,"Y"))&lt;0.001,ABS(H299-SUMIFS(#REF!,#REF!,A299,#REF!,"&lt;&gt;합계"))&lt;0.001),"O","X"))</f>
        <v/>
      </c>
      <c r="T299" s="20" t="str">
        <f>IF(A299="","",IF(COUNTIFS(#REF!,A299,#REF!,"X")=0,"O","X"))</f>
        <v/>
      </c>
      <c r="U299" s="19"/>
    </row>
    <row r="300" spans="14:21" x14ac:dyDescent="0.3">
      <c r="N300" s="20" t="str">
        <f t="shared" si="8"/>
        <v/>
      </c>
      <c r="O300" s="20" t="str">
        <f t="shared" si="9"/>
        <v/>
      </c>
      <c r="P300" s="20" t="str">
        <f>IF(A300="","",IFERROR(IF(L300&lt;VLOOKUP(A300,#REF!,10,0),"O","X"),""))</f>
        <v/>
      </c>
      <c r="Q300" s="20" t="str">
        <f>IF(A300="","",COUNTIFS(#REF!,A300)-COUNTIFS(#REF!,A300,#REF!,"현금")-COUNTIFS(#REF!,A300,#REF!,"예수금")-COUNTIFS(#REF!,A300,#REF!,"예탁금")-COUNTIFS(#REF!,A300,#REF!,"합계"))</f>
        <v/>
      </c>
      <c r="R300" s="20" t="str">
        <f>IF(A300="","",IF(COUNTIFS(#REF!,A300,#REF!,"&gt;"&amp;$F$2,#REF!,"&lt;&gt;"&amp;$H$2,#REF!,"&lt;&gt;"&amp;$I$2,#REF!,"&lt;&gt;현금",#REF!,"&lt;&gt;합계")=0,"O","X"))</f>
        <v/>
      </c>
      <c r="S300" s="20" t="str">
        <f>IF(A300="","",IF(AND(ABS(I300-SUMIFS(#REF!,#REF!,A300,#REF!,"Y"))&lt;0.001,ABS(H300-SUMIFS(#REF!,#REF!,A300,#REF!,"&lt;&gt;합계"))&lt;0.001),"O","X"))</f>
        <v/>
      </c>
      <c r="T300" s="20" t="str">
        <f>IF(A300="","",IF(COUNTIFS(#REF!,A300,#REF!,"X")=0,"O","X"))</f>
        <v/>
      </c>
      <c r="U300" s="19"/>
    </row>
    <row r="301" spans="14:21" x14ac:dyDescent="0.3">
      <c r="N301" s="20" t="str">
        <f t="shared" si="8"/>
        <v/>
      </c>
      <c r="O301" s="20" t="str">
        <f t="shared" si="9"/>
        <v/>
      </c>
      <c r="P301" s="20" t="str">
        <f>IF(A301="","",IFERROR(IF(L301&lt;VLOOKUP(A301,#REF!,10,0),"O","X"),""))</f>
        <v/>
      </c>
      <c r="Q301" s="20" t="str">
        <f>IF(A301="","",COUNTIFS(#REF!,A301)-COUNTIFS(#REF!,A301,#REF!,"현금")-COUNTIFS(#REF!,A301,#REF!,"예수금")-COUNTIFS(#REF!,A301,#REF!,"예탁금")-COUNTIFS(#REF!,A301,#REF!,"합계"))</f>
        <v/>
      </c>
      <c r="R301" s="20" t="str">
        <f>IF(A301="","",IF(COUNTIFS(#REF!,A301,#REF!,"&gt;"&amp;$F$2,#REF!,"&lt;&gt;"&amp;$H$2,#REF!,"&lt;&gt;"&amp;$I$2,#REF!,"&lt;&gt;현금",#REF!,"&lt;&gt;합계")=0,"O","X"))</f>
        <v/>
      </c>
      <c r="S301" s="20" t="str">
        <f>IF(A301="","",IF(AND(ABS(I301-SUMIFS(#REF!,#REF!,A301,#REF!,"Y"))&lt;0.001,ABS(H301-SUMIFS(#REF!,#REF!,A301,#REF!,"&lt;&gt;합계"))&lt;0.001),"O","X"))</f>
        <v/>
      </c>
      <c r="T301" s="20" t="str">
        <f>IF(A301="","",IF(COUNTIFS(#REF!,A301,#REF!,"X")=0,"O","X"))</f>
        <v/>
      </c>
      <c r="U301" s="19"/>
    </row>
    <row r="302" spans="14:21" x14ac:dyDescent="0.3">
      <c r="N302" s="22"/>
      <c r="U302" s="19"/>
    </row>
    <row r="303" spans="14:21" x14ac:dyDescent="0.3">
      <c r="N303" s="22"/>
      <c r="U303" s="19"/>
    </row>
    <row r="304" spans="14:21" x14ac:dyDescent="0.3">
      <c r="N304" s="22"/>
      <c r="U304" s="19"/>
    </row>
    <row r="305" spans="14:21" x14ac:dyDescent="0.3">
      <c r="N305" s="22"/>
      <c r="U305" s="19"/>
    </row>
    <row r="306" spans="14:21" x14ac:dyDescent="0.3">
      <c r="N306" s="22"/>
      <c r="U306" s="19"/>
    </row>
    <row r="307" spans="14:21" x14ac:dyDescent="0.3">
      <c r="N307" s="22"/>
      <c r="U307" s="19"/>
    </row>
    <row r="308" spans="14:21" x14ac:dyDescent="0.3">
      <c r="N308" s="22"/>
      <c r="U308" s="19"/>
    </row>
    <row r="309" spans="14:21" x14ac:dyDescent="0.3">
      <c r="N309" s="22"/>
      <c r="U309" s="19"/>
    </row>
    <row r="310" spans="14:21" x14ac:dyDescent="0.3">
      <c r="N310" s="22"/>
      <c r="U310" s="19"/>
    </row>
    <row r="311" spans="14:21" x14ac:dyDescent="0.3">
      <c r="N311" s="22"/>
      <c r="U311" s="19"/>
    </row>
    <row r="312" spans="14:21" x14ac:dyDescent="0.3">
      <c r="N312" s="22"/>
      <c r="U312" s="19"/>
    </row>
    <row r="313" spans="14:21" x14ac:dyDescent="0.3">
      <c r="N313" s="22"/>
      <c r="U313" s="19"/>
    </row>
    <row r="314" spans="14:21" x14ac:dyDescent="0.3">
      <c r="N314" s="22"/>
      <c r="U314" s="19"/>
    </row>
    <row r="315" spans="14:21" x14ac:dyDescent="0.3">
      <c r="N315" s="22"/>
      <c r="U315" s="19"/>
    </row>
  </sheetData>
  <mergeCells count="7">
    <mergeCell ref="X4:X5"/>
    <mergeCell ref="M4:M5"/>
    <mergeCell ref="N4:N5"/>
    <mergeCell ref="O4:O5"/>
    <mergeCell ref="P4:P5"/>
    <mergeCell ref="Q4:S4"/>
    <mergeCell ref="T4:W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zoomScaleNormal="100" workbookViewId="0">
      <pane ySplit="1" topLeftCell="A2" activePane="bottomLeft" state="frozen"/>
      <selection pane="bottomLeft" activeCell="F2" sqref="F2"/>
    </sheetView>
  </sheetViews>
  <sheetFormatPr defaultColWidth="9" defaultRowHeight="16.5" x14ac:dyDescent="0.3"/>
  <cols>
    <col min="1" max="1" width="15.125" style="5" customWidth="1"/>
    <col min="2" max="2" width="19" style="5" customWidth="1"/>
    <col min="3" max="3" width="44.25" style="8" customWidth="1"/>
    <col min="4" max="4" width="15.125" style="8" bestFit="1" customWidth="1"/>
    <col min="5" max="5" width="11.5" style="8" customWidth="1"/>
    <col min="6" max="6" width="11.625" style="5" customWidth="1"/>
    <col min="7" max="7" width="12.25" style="29" customWidth="1"/>
    <col min="8" max="8" width="13.25" style="5" bestFit="1" customWidth="1"/>
    <col min="9" max="16384" width="9" style="5"/>
  </cols>
  <sheetData>
    <row r="1" spans="1:9" s="8" customFormat="1" x14ac:dyDescent="0.3">
      <c r="A1" s="55" t="s">
        <v>49</v>
      </c>
      <c r="B1" s="55" t="s">
        <v>10</v>
      </c>
      <c r="C1" s="67" t="s">
        <v>8</v>
      </c>
      <c r="D1" s="67" t="s">
        <v>24</v>
      </c>
      <c r="E1" s="67" t="s">
        <v>45</v>
      </c>
      <c r="F1" s="67" t="s">
        <v>51</v>
      </c>
      <c r="G1" s="55" t="s">
        <v>25</v>
      </c>
      <c r="H1" s="25" t="s">
        <v>26</v>
      </c>
    </row>
    <row r="2" spans="1:9" x14ac:dyDescent="0.3">
      <c r="A2" s="2">
        <v>44501</v>
      </c>
      <c r="B2" s="80" t="s">
        <v>123</v>
      </c>
      <c r="C2" s="42" t="str">
        <f>VLOOKUP($B2,투자유니버스!$A:$H,2,0)</f>
        <v>예수금(달러화)</v>
      </c>
      <c r="D2" s="42" t="str">
        <f>VLOOKUP($B2,투자유니버스!$A:$H,5,0)</f>
        <v>현금</v>
      </c>
      <c r="E2" s="42">
        <f>VLOOKUP($B2,투자유니버스!$A:$H,7,0)</f>
        <v>1</v>
      </c>
      <c r="F2" s="42" t="str">
        <f>VLOOKUP($B2,투자유니버스!$A:$H,8,0)</f>
        <v>N</v>
      </c>
      <c r="G2" s="48">
        <v>0.14330000000000001</v>
      </c>
      <c r="H2" s="38" t="str">
        <f>IF(A2="","",IF(OR(B2="",B2="합계",C2="합계"),"",IF(COUNTIF(투자유니버스!A:A,B2)&gt;0,"O","X")))</f>
        <v>O</v>
      </c>
      <c r="I2" s="36"/>
    </row>
    <row r="3" spans="1:9" x14ac:dyDescent="0.3">
      <c r="A3" s="2">
        <v>44501</v>
      </c>
      <c r="B3" s="80" t="s">
        <v>86</v>
      </c>
      <c r="C3" s="42" t="str">
        <f>VLOOKUP($B3,투자유니버스!$A:$H,2,0)</f>
        <v>INVESCO DB COMMODITY INDEX T</v>
      </c>
      <c r="D3" s="42" t="str">
        <f>VLOOKUP($B3,투자유니버스!$A:$H,5,0)</f>
        <v>대체자산</v>
      </c>
      <c r="E3" s="42">
        <f>VLOOKUP($B3,투자유니버스!$A:$H,7,0)</f>
        <v>4</v>
      </c>
      <c r="F3" s="42" t="str">
        <f>VLOOKUP($B3,투자유니버스!$A:$H,8,0)</f>
        <v>Y</v>
      </c>
      <c r="G3" s="48">
        <v>3.3700000000000001E-2</v>
      </c>
      <c r="H3" s="38" t="str">
        <f>IF(A3="","",IF(OR(B3="",B3="합계",C3="합계"),"",IF(COUNTIF(투자유니버스!A:A,B3)&gt;0,"O","X")))</f>
        <v>O</v>
      </c>
      <c r="I3" s="36"/>
    </row>
    <row r="4" spans="1:9" x14ac:dyDescent="0.3">
      <c r="A4" s="2">
        <v>44501</v>
      </c>
      <c r="B4" s="80" t="s">
        <v>115</v>
      </c>
      <c r="C4" s="42" t="str">
        <f>VLOOKUP($B4,투자유니버스!$A:$H,2,0)</f>
        <v>ISHARES JP MORGAN USD EMERGI</v>
      </c>
      <c r="D4" s="42" t="str">
        <f>VLOOKUP($B4,투자유니버스!$A:$H,5,0)</f>
        <v>채권</v>
      </c>
      <c r="E4" s="42">
        <f>VLOOKUP($B4,투자유니버스!$A:$H,7,0)</f>
        <v>3</v>
      </c>
      <c r="F4" s="42" t="str">
        <f>VLOOKUP($B4,투자유니버스!$A:$H,8,0)</f>
        <v>N</v>
      </c>
      <c r="G4" s="48">
        <v>6.3E-3</v>
      </c>
      <c r="H4" s="38" t="str">
        <f>IF(A4="","",IF(OR(B4="",B4="합계",C4="합계"),"",IF(COUNTIF(투자유니버스!A:A,B4)&gt;0,"O","X")))</f>
        <v>O</v>
      </c>
      <c r="I4" s="36"/>
    </row>
    <row r="5" spans="1:9" x14ac:dyDescent="0.3">
      <c r="A5" s="2">
        <v>44501</v>
      </c>
      <c r="B5" s="80" t="s">
        <v>92</v>
      </c>
      <c r="C5" s="42" t="str">
        <f>VLOOKUP($B5,투자유니버스!$A:$H,2,0)</f>
        <v>ISHARES IBOXX HIGH YLD CORP</v>
      </c>
      <c r="D5" s="42" t="str">
        <f>VLOOKUP($B5,투자유니버스!$A:$H,5,0)</f>
        <v>채권</v>
      </c>
      <c r="E5" s="42">
        <f>VLOOKUP($B5,투자유니버스!$A:$H,7,0)</f>
        <v>2</v>
      </c>
      <c r="F5" s="42" t="str">
        <f>VLOOKUP($B5,투자유니버스!$A:$H,8,0)</f>
        <v>N</v>
      </c>
      <c r="G5" s="48">
        <v>5.4699999999999999E-2</v>
      </c>
      <c r="H5" s="38" t="str">
        <f>IF(A5="","",IF(OR(B5="",B5="합계",C5="합계"),"",IF(COUNTIF(투자유니버스!A:A,B5)&gt;0,"O","X")))</f>
        <v>O</v>
      </c>
      <c r="I5" s="36"/>
    </row>
    <row r="6" spans="1:9" x14ac:dyDescent="0.3">
      <c r="A6" s="2">
        <v>44501</v>
      </c>
      <c r="B6" s="80" t="s">
        <v>110</v>
      </c>
      <c r="C6" s="42" t="str">
        <f>VLOOKUP($B6,투자유니버스!$A:$H,2,0)</f>
        <v>ISHARES GOLD TRUST</v>
      </c>
      <c r="D6" s="42" t="str">
        <f>VLOOKUP($B6,투자유니버스!$A:$H,5,0)</f>
        <v>대체자산</v>
      </c>
      <c r="E6" s="42">
        <f>VLOOKUP($B6,투자유니버스!$A:$H,7,0)</f>
        <v>3</v>
      </c>
      <c r="F6" s="42" t="str">
        <f>VLOOKUP($B6,투자유니버스!$A:$H,8,0)</f>
        <v>N</v>
      </c>
      <c r="G6" s="48">
        <v>0.01</v>
      </c>
      <c r="H6" s="38" t="str">
        <f>IF(A6="","",IF(OR(B6="",B6="합계",C6="합계"),"",IF(COUNTIF(투자유니버스!A:A,B6)&gt;0,"O","X")))</f>
        <v>O</v>
      </c>
      <c r="I6" s="36"/>
    </row>
    <row r="7" spans="1:9" x14ac:dyDescent="0.3">
      <c r="A7" s="2">
        <v>44501</v>
      </c>
      <c r="B7" s="80" t="s">
        <v>90</v>
      </c>
      <c r="C7" s="42" t="str">
        <f>VLOOKUP($B7,투자유니버스!$A:$H,2,0)</f>
        <v>ISHARES 7-10 YEAR TREASURY B</v>
      </c>
      <c r="D7" s="42" t="str">
        <f>VLOOKUP($B7,투자유니버스!$A:$H,5,0)</f>
        <v>채권</v>
      </c>
      <c r="E7" s="42">
        <f>VLOOKUP($B7,투자유니버스!$A:$H,7,0)</f>
        <v>1</v>
      </c>
      <c r="F7" s="42" t="str">
        <f>VLOOKUP($B7,투자유니버스!$A:$H,8,0)</f>
        <v>N</v>
      </c>
      <c r="G7" s="48">
        <v>1.6E-2</v>
      </c>
      <c r="H7" s="38" t="str">
        <f>IF(A7="","",IF(OR(B7="",B7="합계",C7="합계"),"",IF(COUNTIF(투자유니버스!A:A,B7)&gt;0,"O","X")))</f>
        <v>O</v>
      </c>
      <c r="I7" s="36"/>
    </row>
    <row r="8" spans="1:9" x14ac:dyDescent="0.3">
      <c r="A8" s="2">
        <v>44501</v>
      </c>
      <c r="B8" s="80" t="s">
        <v>98</v>
      </c>
      <c r="C8" s="42" t="str">
        <f>VLOOKUP($B8,투자유니버스!$A:$H,2,0)</f>
        <v>ISHARES US REAL ESTATE ETF</v>
      </c>
      <c r="D8" s="42" t="str">
        <f>VLOOKUP($B8,투자유니버스!$A:$H,5,0)</f>
        <v>대체자산</v>
      </c>
      <c r="E8" s="42">
        <f>VLOOKUP($B8,투자유니버스!$A:$H,7,0)</f>
        <v>4</v>
      </c>
      <c r="F8" s="42" t="str">
        <f>VLOOKUP($B8,투자유니버스!$A:$H,8,0)</f>
        <v>Y</v>
      </c>
      <c r="G8" s="48">
        <v>2.06E-2</v>
      </c>
      <c r="H8" s="38" t="str">
        <f>IF(A8="","",IF(OR(B8="",B8="합계",C8="합계"),"",IF(COUNTIF(투자유니버스!A:A,B8)&gt;0,"O","X")))</f>
        <v>O</v>
      </c>
      <c r="I8" s="36"/>
    </row>
    <row r="9" spans="1:9" x14ac:dyDescent="0.3">
      <c r="A9" s="2">
        <v>44501</v>
      </c>
      <c r="B9" s="80" t="s">
        <v>94</v>
      </c>
      <c r="C9" s="42" t="str">
        <f>VLOOKUP($B9,투자유니버스!$A:$H,2,0)</f>
        <v>ISHARES IBOXX INVESTMENT GRA</v>
      </c>
      <c r="D9" s="42" t="str">
        <f>VLOOKUP($B9,투자유니버스!$A:$H,5,0)</f>
        <v>채권</v>
      </c>
      <c r="E9" s="42">
        <f>VLOOKUP($B9,투자유니버스!$A:$H,7,0)</f>
        <v>2</v>
      </c>
      <c r="F9" s="42" t="str">
        <f>VLOOKUP($B9,투자유니버스!$A:$H,8,0)</f>
        <v>N</v>
      </c>
      <c r="G9" s="48">
        <v>4.9299999999999997E-2</v>
      </c>
      <c r="H9" s="38" t="str">
        <f>IF(A9="","",IF(OR(B9="",B9="합계",C9="합계"),"",IF(COUNTIF(투자유니버스!A:A,B9)&gt;0,"O","X")))</f>
        <v>O</v>
      </c>
      <c r="I9" s="36"/>
    </row>
    <row r="10" spans="1:9" x14ac:dyDescent="0.3">
      <c r="A10" s="2">
        <v>44501</v>
      </c>
      <c r="B10" s="80" t="s">
        <v>100</v>
      </c>
      <c r="C10" s="42" t="str">
        <f>VLOOKUP($B10,투자유니버스!$A:$H,2,0)</f>
        <v>PIMCO 15+ YR US TIPS INDX</v>
      </c>
      <c r="D10" s="42" t="str">
        <f>VLOOKUP($B10,투자유니버스!$A:$H,5,0)</f>
        <v>채권</v>
      </c>
      <c r="E10" s="42">
        <f>VLOOKUP($B10,투자유니버스!$A:$H,7,0)</f>
        <v>3</v>
      </c>
      <c r="F10" s="42" t="str">
        <f>VLOOKUP($B10,투자유니버스!$A:$H,8,0)</f>
        <v>N</v>
      </c>
      <c r="G10" s="48">
        <v>0.13239999999999999</v>
      </c>
      <c r="H10" s="38" t="str">
        <f>IF(A10="","",IF(OR(B10="",B10="합계",C10="합계"),"",IF(COUNTIF(투자유니버스!A:A,B10)&gt;0,"O","X")))</f>
        <v>O</v>
      </c>
      <c r="I10" s="36"/>
    </row>
    <row r="11" spans="1:9" x14ac:dyDescent="0.3">
      <c r="A11" s="2">
        <v>44501</v>
      </c>
      <c r="B11" s="80" t="s">
        <v>88</v>
      </c>
      <c r="C11" s="42" t="str">
        <f>VLOOKUP($B11,투자유니버스!$A:$H,2,0)</f>
        <v>INVESCO QQQ TRUST SERIES 1</v>
      </c>
      <c r="D11" s="42" t="str">
        <f>VLOOKUP($B11,투자유니버스!$A:$H,5,0)</f>
        <v>주식</v>
      </c>
      <c r="E11" s="42">
        <f>VLOOKUP($B11,투자유니버스!$A:$H,7,0)</f>
        <v>4</v>
      </c>
      <c r="F11" s="42" t="str">
        <f>VLOOKUP($B11,투자유니버스!$A:$H,8,0)</f>
        <v>Y</v>
      </c>
      <c r="G11" s="48">
        <v>0.17449999999999999</v>
      </c>
      <c r="H11" s="38" t="str">
        <f>IF(A11="","",IF(OR(B11="",B11="합계",C11="합계"),"",IF(COUNTIF(투자유니버스!A:A,B11)&gt;0,"O","X")))</f>
        <v>O</v>
      </c>
      <c r="I11" s="36"/>
    </row>
    <row r="12" spans="1:9" s="26" customFormat="1" x14ac:dyDescent="0.3">
      <c r="A12" s="2">
        <v>44501</v>
      </c>
      <c r="B12" s="80" t="s">
        <v>128</v>
      </c>
      <c r="C12" s="42" t="str">
        <f>VLOOKUP($B12,투자유니버스!$A:$H,2,0)</f>
        <v>ISHARES 1-3 YEAR TREASURY BO</v>
      </c>
      <c r="D12" s="42" t="str">
        <f>VLOOKUP($B12,투자유니버스!$A:$H,5,0)</f>
        <v>채권</v>
      </c>
      <c r="E12" s="42">
        <f>VLOOKUP($B12,투자유니버스!$A:$H,7,0)</f>
        <v>1</v>
      </c>
      <c r="F12" s="42" t="str">
        <f>VLOOKUP($B12,투자유니버스!$A:$H,8,0)</f>
        <v>N</v>
      </c>
      <c r="G12" s="48">
        <v>0</v>
      </c>
      <c r="H12" s="38" t="str">
        <f>IF(A12="","",IF(OR(B12="",B12="합계",C12="합계"),"",IF(COUNTIF(투자유니버스!A:A,B12)&gt;0,"O","X")))</f>
        <v>O</v>
      </c>
    </row>
    <row r="13" spans="1:9" s="26" customFormat="1" x14ac:dyDescent="0.3">
      <c r="A13" s="2">
        <v>44501</v>
      </c>
      <c r="B13" s="80" t="s">
        <v>96</v>
      </c>
      <c r="C13" s="42" t="str">
        <f>VLOOKUP($B13,투자유니버스!$A:$H,2,0)</f>
        <v>ISHARES TIPS BOND ETF</v>
      </c>
      <c r="D13" s="42" t="str">
        <f>VLOOKUP($B13,투자유니버스!$A:$H,5,0)</f>
        <v>채권</v>
      </c>
      <c r="E13" s="42">
        <f>VLOOKUP($B13,투자유니버스!$A:$H,7,0)</f>
        <v>1</v>
      </c>
      <c r="F13" s="42" t="str">
        <f>VLOOKUP($B13,투자유니버스!$A:$H,8,0)</f>
        <v>N</v>
      </c>
      <c r="G13" s="48">
        <v>0.18609999999999999</v>
      </c>
      <c r="H13" s="38" t="str">
        <f>IF(A13="","",IF(OR(B13="",B13="합계",C13="합계"),"",IF(COUNTIF(투자유니버스!A:A,B13)&gt;0,"O","X")))</f>
        <v>O</v>
      </c>
    </row>
    <row r="14" spans="1:9" s="26" customFormat="1" x14ac:dyDescent="0.3">
      <c r="A14" s="2">
        <v>44501</v>
      </c>
      <c r="B14" s="80" t="s">
        <v>139</v>
      </c>
      <c r="C14" s="42" t="str">
        <f>VLOOKUP($B14,투자유니버스!$A:$H,2,0)</f>
        <v>ISHARES 20+ YEAR TREASURY BO</v>
      </c>
      <c r="D14" s="42" t="str">
        <f>VLOOKUP($B14,투자유니버스!$A:$H,5,0)</f>
        <v>채권</v>
      </c>
      <c r="E14" s="42">
        <f>VLOOKUP($B14,투자유니버스!$A:$H,7,0)</f>
        <v>3</v>
      </c>
      <c r="F14" s="42" t="str">
        <f>VLOOKUP($B14,투자유니버스!$A:$H,8,0)</f>
        <v>N</v>
      </c>
      <c r="G14" s="48">
        <v>0</v>
      </c>
      <c r="H14" s="38" t="str">
        <f>IF(A14="","",IF(OR(B14="",B14="합계",C14="합계"),"",IF(COUNTIF(투자유니버스!A:A,B14)&gt;0,"O","X")))</f>
        <v>O</v>
      </c>
    </row>
    <row r="15" spans="1:9" s="26" customFormat="1" x14ac:dyDescent="0.3">
      <c r="A15" s="2">
        <v>44501</v>
      </c>
      <c r="B15" s="80" t="s">
        <v>102</v>
      </c>
      <c r="C15" s="42" t="str">
        <f>VLOOKUP($B15,투자유니버스!$A:$H,2,0)</f>
        <v>VANGUARD FTSE DEVELOPED ETF</v>
      </c>
      <c r="D15" s="42" t="str">
        <f>VLOOKUP($B15,투자유니버스!$A:$H,5,0)</f>
        <v>주식</v>
      </c>
      <c r="E15" s="42">
        <f>VLOOKUP($B15,투자유니버스!$A:$H,7,0)</f>
        <v>4</v>
      </c>
      <c r="F15" s="42" t="str">
        <f>VLOOKUP($B15,투자유니버스!$A:$H,8,0)</f>
        <v>Y</v>
      </c>
      <c r="G15" s="48">
        <v>1.5E-3</v>
      </c>
      <c r="H15" s="38" t="str">
        <f>IF(A15="","",IF(OR(B15="",B15="합계",C15="합계"),"",IF(COUNTIF(투자유니버스!A:A,B15)&gt;0,"O","X")))</f>
        <v>O</v>
      </c>
    </row>
    <row r="16" spans="1:9" s="26" customFormat="1" x14ac:dyDescent="0.3">
      <c r="A16" s="2">
        <v>44501</v>
      </c>
      <c r="B16" s="80" t="s">
        <v>104</v>
      </c>
      <c r="C16" s="42" t="str">
        <f>VLOOKUP($B16,투자유니버스!$A:$H,2,0)</f>
        <v>VANGUARD S&amp;P 500 ETF</v>
      </c>
      <c r="D16" s="42" t="str">
        <f>VLOOKUP($B16,투자유니버스!$A:$H,5,0)</f>
        <v>주식</v>
      </c>
      <c r="E16" s="42">
        <f>VLOOKUP($B16,투자유니버스!$A:$H,7,0)</f>
        <v>4</v>
      </c>
      <c r="F16" s="42" t="str">
        <f>VLOOKUP($B16,투자유니버스!$A:$H,8,0)</f>
        <v>Y</v>
      </c>
      <c r="G16" s="48">
        <v>0.14130000000000001</v>
      </c>
      <c r="H16" s="38" t="str">
        <f>IF(A16="","",IF(OR(B16="",B16="합계",C16="합계"),"",IF(COUNTIF(투자유니버스!A:A,B16)&gt;0,"O","X")))</f>
        <v>O</v>
      </c>
    </row>
    <row r="17" spans="1:8" s="26" customFormat="1" x14ac:dyDescent="0.3">
      <c r="A17" s="2">
        <v>44501</v>
      </c>
      <c r="B17" s="80" t="s">
        <v>106</v>
      </c>
      <c r="C17" s="42" t="str">
        <f>VLOOKUP($B17,투자유니버스!$A:$H,2,0)</f>
        <v>VANGUARD TOT WORLD STK ETF</v>
      </c>
      <c r="D17" s="42" t="str">
        <f>VLOOKUP($B17,투자유니버스!$A:$H,5,0)</f>
        <v>주식</v>
      </c>
      <c r="E17" s="42">
        <f>VLOOKUP($B17,투자유니버스!$A:$H,7,0)</f>
        <v>4</v>
      </c>
      <c r="F17" s="42" t="str">
        <f>VLOOKUP($B17,투자유니버스!$A:$H,8,0)</f>
        <v>Y</v>
      </c>
      <c r="G17" s="48">
        <v>4.7999999999999996E-3</v>
      </c>
      <c r="H17" s="38" t="str">
        <f>IF(A17="","",IF(OR(B17="",B17="합계",C17="합계"),"",IF(COUNTIF(투자유니버스!A:A,B17)&gt;0,"O","X")))</f>
        <v>O</v>
      </c>
    </row>
    <row r="18" spans="1:8" s="26" customFormat="1" x14ac:dyDescent="0.3">
      <c r="A18" s="2">
        <v>44501</v>
      </c>
      <c r="B18" s="80" t="s">
        <v>108</v>
      </c>
      <c r="C18" s="42" t="str">
        <f>VLOOKUP($B18,투자유니버스!$A:$H,2,0)</f>
        <v>VANGUARD FTSE EMERGING MARKE</v>
      </c>
      <c r="D18" s="42" t="str">
        <f>VLOOKUP($B18,투자유니버스!$A:$H,5,0)</f>
        <v>주식</v>
      </c>
      <c r="E18" s="42">
        <f>VLOOKUP($B18,투자유니버스!$A:$H,7,0)</f>
        <v>4</v>
      </c>
      <c r="F18" s="42" t="str">
        <f>VLOOKUP($B18,투자유니버스!$A:$H,8,0)</f>
        <v>Y</v>
      </c>
      <c r="G18" s="48">
        <v>2.5499999999999998E-2</v>
      </c>
      <c r="H18" s="38" t="str">
        <f>IF(A18="","",IF(OR(B18="",B18="합계",C18="합계"),"",IF(COUNTIF(투자유니버스!A:A,B18)&gt;0,"O","X")))</f>
        <v>O</v>
      </c>
    </row>
    <row r="19" spans="1:8" s="26" customFormat="1" x14ac:dyDescent="0.3">
      <c r="A19" s="2">
        <v>44501</v>
      </c>
      <c r="B19" s="80" t="s">
        <v>362</v>
      </c>
      <c r="C19" s="23"/>
      <c r="D19" s="23"/>
      <c r="E19" s="23"/>
      <c r="F19" s="6"/>
      <c r="G19" s="81">
        <v>1</v>
      </c>
      <c r="H19" s="38"/>
    </row>
    <row r="20" spans="1:8" s="26" customFormat="1" x14ac:dyDescent="0.3">
      <c r="A20" s="5"/>
      <c r="C20" s="24"/>
      <c r="D20" s="24"/>
      <c r="E20" s="24"/>
      <c r="G20" s="28"/>
      <c r="H20" s="14"/>
    </row>
    <row r="21" spans="1:8" s="26" customFormat="1" x14ac:dyDescent="0.3">
      <c r="A21" s="5"/>
      <c r="C21" s="24"/>
      <c r="D21" s="24"/>
      <c r="E21" s="24"/>
      <c r="G21" s="28"/>
      <c r="H21" s="14"/>
    </row>
    <row r="22" spans="1:8" s="26" customFormat="1" x14ac:dyDescent="0.3">
      <c r="A22" s="5"/>
      <c r="C22" s="24"/>
      <c r="D22" s="24"/>
      <c r="E22" s="24"/>
      <c r="G22" s="28"/>
      <c r="H22" s="14"/>
    </row>
    <row r="23" spans="1:8" s="26" customFormat="1" x14ac:dyDescent="0.3">
      <c r="A23" s="5"/>
      <c r="C23" s="24"/>
      <c r="D23" s="24"/>
      <c r="E23" s="24"/>
      <c r="G23" s="28"/>
      <c r="H23" s="14"/>
    </row>
    <row r="24" spans="1:8" s="26" customFormat="1" x14ac:dyDescent="0.3">
      <c r="A24" s="5"/>
      <c r="C24" s="24"/>
      <c r="D24" s="24"/>
      <c r="E24" s="24"/>
      <c r="G24" s="28"/>
      <c r="H24" s="14"/>
    </row>
    <row r="25" spans="1:8" s="26" customFormat="1" x14ac:dyDescent="0.3">
      <c r="A25" s="5"/>
      <c r="C25" s="24"/>
      <c r="D25" s="24"/>
      <c r="E25" s="24"/>
      <c r="G25" s="28"/>
      <c r="H25" s="14"/>
    </row>
    <row r="26" spans="1:8" s="26" customFormat="1" x14ac:dyDescent="0.3">
      <c r="A26" s="5"/>
      <c r="C26" s="24"/>
      <c r="D26" s="24"/>
      <c r="E26" s="24"/>
      <c r="G26" s="28"/>
      <c r="H26" s="14"/>
    </row>
    <row r="27" spans="1:8" s="26" customFormat="1" x14ac:dyDescent="0.3">
      <c r="A27" s="5"/>
      <c r="C27" s="24"/>
      <c r="D27" s="24"/>
      <c r="E27" s="24"/>
      <c r="G27" s="28"/>
      <c r="H27" s="14"/>
    </row>
    <row r="28" spans="1:8" s="26" customFormat="1" x14ac:dyDescent="0.3">
      <c r="A28" s="5"/>
      <c r="C28" s="24"/>
      <c r="D28" s="24"/>
      <c r="E28" s="24"/>
      <c r="G28" s="28"/>
      <c r="H28" s="14"/>
    </row>
    <row r="29" spans="1:8" s="26" customFormat="1" x14ac:dyDescent="0.3">
      <c r="A29" s="5"/>
      <c r="C29" s="24"/>
      <c r="D29" s="24"/>
      <c r="E29" s="24"/>
      <c r="G29" s="28"/>
      <c r="H29" s="14"/>
    </row>
    <row r="30" spans="1:8" s="26" customFormat="1" x14ac:dyDescent="0.3">
      <c r="A30" s="5"/>
      <c r="C30" s="24"/>
      <c r="D30" s="24"/>
      <c r="E30" s="24"/>
      <c r="G30" s="28"/>
      <c r="H30" s="14"/>
    </row>
    <row r="31" spans="1:8" s="26" customFormat="1" x14ac:dyDescent="0.3">
      <c r="A31" s="5"/>
      <c r="C31" s="24"/>
      <c r="D31" s="24"/>
      <c r="E31" s="24"/>
      <c r="G31" s="28"/>
      <c r="H31" s="14"/>
    </row>
    <row r="32" spans="1:8" s="26" customFormat="1" x14ac:dyDescent="0.3">
      <c r="A32" s="5"/>
      <c r="C32" s="24"/>
      <c r="D32" s="24"/>
      <c r="E32" s="24"/>
      <c r="G32" s="28"/>
      <c r="H32" s="14"/>
    </row>
    <row r="33" spans="1:8" s="26" customFormat="1" x14ac:dyDescent="0.3">
      <c r="A33" s="5"/>
      <c r="C33" s="24"/>
      <c r="D33" s="24"/>
      <c r="E33" s="24"/>
      <c r="G33" s="28"/>
      <c r="H33" s="14"/>
    </row>
    <row r="34" spans="1:8" s="26" customFormat="1" x14ac:dyDescent="0.3">
      <c r="A34" s="5"/>
      <c r="C34" s="24"/>
      <c r="D34" s="24"/>
      <c r="E34" s="24"/>
      <c r="G34" s="28"/>
      <c r="H34" s="14"/>
    </row>
    <row r="35" spans="1:8" s="26" customFormat="1" x14ac:dyDescent="0.3">
      <c r="A35" s="5"/>
      <c r="C35" s="24"/>
      <c r="D35" s="24"/>
      <c r="E35" s="24"/>
      <c r="G35" s="28"/>
      <c r="H35" s="14"/>
    </row>
    <row r="36" spans="1:8" s="26" customFormat="1" x14ac:dyDescent="0.3">
      <c r="A36" s="5"/>
      <c r="C36" s="24"/>
      <c r="D36" s="24"/>
      <c r="E36" s="24"/>
      <c r="G36" s="28"/>
      <c r="H36" s="14"/>
    </row>
    <row r="37" spans="1:8" s="26" customFormat="1" x14ac:dyDescent="0.3">
      <c r="A37" s="5"/>
      <c r="C37" s="24"/>
      <c r="D37" s="24"/>
      <c r="E37" s="24"/>
      <c r="G37" s="28"/>
      <c r="H37" s="14"/>
    </row>
    <row r="38" spans="1:8" s="26" customFormat="1" x14ac:dyDescent="0.3">
      <c r="A38" s="5"/>
      <c r="C38" s="24"/>
      <c r="D38" s="24"/>
      <c r="E38" s="24"/>
      <c r="G38" s="28"/>
      <c r="H38" s="14"/>
    </row>
    <row r="39" spans="1:8" s="26" customFormat="1" x14ac:dyDescent="0.3">
      <c r="A39" s="5"/>
      <c r="C39" s="24"/>
      <c r="D39" s="24"/>
      <c r="E39" s="24"/>
      <c r="G39" s="28"/>
      <c r="H39" s="14"/>
    </row>
    <row r="40" spans="1:8" s="26" customFormat="1" x14ac:dyDescent="0.3">
      <c r="A40" s="5"/>
      <c r="B40" s="5"/>
      <c r="C40" s="8"/>
      <c r="D40" s="8"/>
      <c r="E40" s="8"/>
      <c r="F40" s="5"/>
      <c r="G40" s="28"/>
    </row>
    <row r="41" spans="1:8" s="26" customFormat="1" x14ac:dyDescent="0.3">
      <c r="A41" s="5"/>
      <c r="B41" s="5"/>
      <c r="C41" s="8"/>
      <c r="D41" s="8"/>
      <c r="E41" s="8"/>
      <c r="F41" s="5"/>
      <c r="G41" s="28"/>
    </row>
    <row r="42" spans="1:8" s="26" customFormat="1" x14ac:dyDescent="0.3">
      <c r="A42" s="5"/>
      <c r="B42" s="5"/>
      <c r="C42" s="8"/>
      <c r="D42" s="8"/>
      <c r="E42" s="8"/>
      <c r="F42" s="5"/>
      <c r="G42" s="28"/>
    </row>
    <row r="43" spans="1:8" s="26" customFormat="1" x14ac:dyDescent="0.3">
      <c r="A43" s="5"/>
      <c r="B43" s="5"/>
      <c r="C43" s="8"/>
      <c r="D43" s="8"/>
      <c r="E43" s="8"/>
      <c r="F43" s="5"/>
      <c r="G43" s="28"/>
    </row>
    <row r="44" spans="1:8" s="26" customFormat="1" x14ac:dyDescent="0.3">
      <c r="A44" s="5"/>
      <c r="B44" s="5"/>
      <c r="C44" s="8"/>
      <c r="D44" s="8"/>
      <c r="E44" s="8"/>
      <c r="F44" s="5"/>
      <c r="G44" s="28"/>
    </row>
    <row r="45" spans="1:8" s="26" customFormat="1" x14ac:dyDescent="0.3">
      <c r="A45" s="5"/>
      <c r="B45" s="5"/>
      <c r="C45" s="8"/>
      <c r="D45" s="8"/>
      <c r="E45" s="8"/>
      <c r="F45" s="5"/>
      <c r="G45" s="28"/>
    </row>
    <row r="46" spans="1:8" s="26" customFormat="1" x14ac:dyDescent="0.3">
      <c r="A46" s="5"/>
      <c r="B46" s="5"/>
      <c r="C46" s="8"/>
      <c r="D46" s="8"/>
      <c r="E46" s="8"/>
      <c r="F46" s="5"/>
      <c r="G46" s="28"/>
    </row>
    <row r="47" spans="1:8" s="26" customFormat="1" x14ac:dyDescent="0.3">
      <c r="A47" s="5"/>
      <c r="B47" s="5"/>
      <c r="C47" s="8"/>
      <c r="D47" s="8"/>
      <c r="E47" s="8"/>
      <c r="F47" s="5"/>
      <c r="G47" s="28"/>
    </row>
  </sheetData>
  <phoneticPr fontId="1" type="noConversion"/>
  <dataValidations count="1">
    <dataValidation type="list" allowBlank="1" showInputMessage="1" showErrorMessage="1" sqref="E218:E1048576">
      <formula1>"Y,N"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Normal="100" workbookViewId="0">
      <pane ySplit="4" topLeftCell="A5" activePane="bottomLeft" state="frozen"/>
      <selection activeCell="H38" sqref="H31:H38"/>
      <selection pane="bottomLeft" activeCell="I5" sqref="I5:L19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0" width="12.25" style="29" customWidth="1"/>
    <col min="11" max="11" width="14.875" style="29" customWidth="1"/>
    <col min="12" max="12" width="12.25" style="29" customWidth="1"/>
    <col min="13" max="13" width="49.625" style="8" customWidth="1"/>
    <col min="14" max="14" width="10.875" style="5" bestFit="1" customWidth="1"/>
    <col min="15" max="16384" width="9" style="5"/>
  </cols>
  <sheetData>
    <row r="1" spans="1:14" ht="33" x14ac:dyDescent="0.3">
      <c r="A1" s="56" t="s">
        <v>9</v>
      </c>
      <c r="B1" s="57" t="s">
        <v>122</v>
      </c>
      <c r="C1" s="71" t="s">
        <v>13</v>
      </c>
      <c r="D1" s="56" t="s">
        <v>18</v>
      </c>
      <c r="M1" s="29"/>
    </row>
    <row r="2" spans="1:14" x14ac:dyDescent="0.3">
      <c r="A2" s="9" t="s">
        <v>32</v>
      </c>
      <c r="B2" s="40" t="s">
        <v>48</v>
      </c>
      <c r="C2" s="9" t="s">
        <v>363</v>
      </c>
      <c r="D2" s="27">
        <v>35000000</v>
      </c>
    </row>
    <row r="3" spans="1:14" ht="6" customHeight="1" x14ac:dyDescent="0.3"/>
    <row r="4" spans="1:14" s="8" customFormat="1" x14ac:dyDescent="0.3">
      <c r="A4" s="54" t="s">
        <v>20</v>
      </c>
      <c r="B4" s="55" t="s">
        <v>21</v>
      </c>
      <c r="C4" s="74" t="s">
        <v>22</v>
      </c>
      <c r="D4" s="55" t="s">
        <v>10</v>
      </c>
      <c r="E4" s="67" t="s">
        <v>8</v>
      </c>
      <c r="F4" s="68" t="s">
        <v>24</v>
      </c>
      <c r="G4" s="82" t="s">
        <v>4</v>
      </c>
      <c r="H4" s="82" t="s">
        <v>5</v>
      </c>
      <c r="I4" s="83" t="s">
        <v>53</v>
      </c>
      <c r="J4" s="68" t="s">
        <v>54</v>
      </c>
      <c r="K4" s="68" t="s">
        <v>73</v>
      </c>
      <c r="L4" s="68" t="s">
        <v>77</v>
      </c>
      <c r="M4" s="55" t="s">
        <v>6</v>
      </c>
    </row>
    <row r="5" spans="1:14" s="1" customFormat="1" x14ac:dyDescent="0.3">
      <c r="A5" s="3">
        <v>44501</v>
      </c>
      <c r="B5" s="3">
        <v>44502</v>
      </c>
      <c r="C5" s="75" t="s">
        <v>33</v>
      </c>
      <c r="D5" s="21" t="s">
        <v>86</v>
      </c>
      <c r="E5" s="42" t="str">
        <f>VLOOKUP($D5,투자유니버스!$A:$H,2,0)</f>
        <v>INVESCO DB COMMODITY INDEX T</v>
      </c>
      <c r="F5" s="84" t="str">
        <f>VLOOKUP($D5,투자유니버스!$A:$H,5,0)</f>
        <v>대체자산</v>
      </c>
      <c r="G5" s="69">
        <v>46</v>
      </c>
      <c r="H5" s="69">
        <v>1162021</v>
      </c>
      <c r="I5" s="85">
        <f t="shared" ref="I5:I19" si="0">H5/SUMIF(B:B,B5,H:H)</f>
        <v>3.3294055462424296E-2</v>
      </c>
      <c r="J5" s="48">
        <f>SUMIFS('MP내역(안정)'!G:G,'MP내역(안정)'!A:A,A5,'MP내역(안정)'!B:B,D5)</f>
        <v>3.3700000000000001E-2</v>
      </c>
      <c r="K5" s="48">
        <f>ABS(I5-J5)</f>
        <v>4.0594453757570453E-4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  <c r="N5" s="50"/>
    </row>
    <row r="6" spans="1:14" s="1" customFormat="1" x14ac:dyDescent="0.3">
      <c r="A6" s="3">
        <v>44501</v>
      </c>
      <c r="B6" s="3">
        <v>44502</v>
      </c>
      <c r="C6" s="75" t="s">
        <v>33</v>
      </c>
      <c r="D6" s="21" t="s">
        <v>88</v>
      </c>
      <c r="E6" s="42" t="str">
        <f>VLOOKUP($D6,투자유니버스!$A:$H,2,0)</f>
        <v>INVESCO QQQ TRUST SERIES 1</v>
      </c>
      <c r="F6" s="84" t="str">
        <f>VLOOKUP($D6,투자유니버스!$A:$H,5,0)</f>
        <v>주식</v>
      </c>
      <c r="G6" s="69">
        <v>13</v>
      </c>
      <c r="H6" s="69">
        <v>5914971</v>
      </c>
      <c r="I6" s="85">
        <f t="shared" si="0"/>
        <v>0.16947488258183915</v>
      </c>
      <c r="J6" s="48">
        <f>SUMIFS('MP내역(안정)'!G:G,'MP내역(안정)'!A:A,A6,'MP내역(안정)'!B:B,D6)</f>
        <v>0.17449999999999999</v>
      </c>
      <c r="K6" s="48">
        <f t="shared" ref="K6:K19" si="1">ABS(I6-J6)</f>
        <v>5.0251174181608349E-3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  <c r="N6" s="50"/>
    </row>
    <row r="7" spans="1:14" s="1" customFormat="1" x14ac:dyDescent="0.3">
      <c r="A7" s="3">
        <v>44501</v>
      </c>
      <c r="B7" s="3">
        <v>44502</v>
      </c>
      <c r="C7" s="75" t="s">
        <v>33</v>
      </c>
      <c r="D7" s="21" t="s">
        <v>90</v>
      </c>
      <c r="E7" s="42" t="str">
        <f>VLOOKUP($D7,투자유니버스!$A:$H,2,0)</f>
        <v>ISHARES 7-10 YEAR TREASURY B</v>
      </c>
      <c r="F7" s="84" t="str">
        <f>VLOOKUP($D7,투자유니버스!$A:$H,5,0)</f>
        <v>채권</v>
      </c>
      <c r="G7" s="69">
        <v>4</v>
      </c>
      <c r="H7" s="69">
        <v>538063</v>
      </c>
      <c r="I7" s="85">
        <f t="shared" si="0"/>
        <v>1.5416502252780634E-2</v>
      </c>
      <c r="J7" s="48">
        <f>SUMIFS('MP내역(안정)'!G:G,'MP내역(안정)'!A:A,A7,'MP내역(안정)'!B:B,D7)</f>
        <v>1.6E-2</v>
      </c>
      <c r="K7" s="48">
        <f t="shared" si="1"/>
        <v>5.8349774721936677E-4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  <c r="N7" s="50"/>
    </row>
    <row r="8" spans="1:14" s="1" customFormat="1" x14ac:dyDescent="0.3">
      <c r="A8" s="3">
        <v>44501</v>
      </c>
      <c r="B8" s="3">
        <v>44502</v>
      </c>
      <c r="C8" s="75" t="s">
        <v>33</v>
      </c>
      <c r="D8" s="21" t="s">
        <v>92</v>
      </c>
      <c r="E8" s="42" t="str">
        <f>VLOOKUP($D8,투자유니버스!$A:$H,2,0)</f>
        <v>ISHARES IBOXX HIGH YLD CORP</v>
      </c>
      <c r="F8" s="84" t="str">
        <f>VLOOKUP($D8,투자유니버스!$A:$H,5,0)</f>
        <v>채권</v>
      </c>
      <c r="G8" s="69">
        <v>18</v>
      </c>
      <c r="H8" s="69">
        <v>1829809</v>
      </c>
      <c r="I8" s="85">
        <f t="shared" si="0"/>
        <v>5.2427419411218167E-2</v>
      </c>
      <c r="J8" s="48">
        <f>SUMIFS('MP내역(안정)'!G:G,'MP내역(안정)'!A:A,A8,'MP내역(안정)'!B:B,D8)</f>
        <v>5.4699999999999999E-2</v>
      </c>
      <c r="K8" s="48">
        <f t="shared" si="1"/>
        <v>2.2725805887818321E-3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  <c r="N8" s="50"/>
    </row>
    <row r="9" spans="1:14" s="1" customFormat="1" x14ac:dyDescent="0.3">
      <c r="A9" s="3">
        <v>44501</v>
      </c>
      <c r="B9" s="3">
        <v>44502</v>
      </c>
      <c r="C9" s="75" t="s">
        <v>33</v>
      </c>
      <c r="D9" s="21" t="s">
        <v>94</v>
      </c>
      <c r="E9" s="42" t="str">
        <f>VLOOKUP($D9,투자유니버스!$A:$H,2,0)</f>
        <v>ISHARES IBOXX INVESTMENT GRA</v>
      </c>
      <c r="F9" s="84" t="str">
        <f>VLOOKUP($D9,투자유니버스!$A:$H,5,0)</f>
        <v>채권</v>
      </c>
      <c r="G9" s="69">
        <v>10</v>
      </c>
      <c r="H9" s="69">
        <v>1561717</v>
      </c>
      <c r="I9" s="85">
        <f t="shared" si="0"/>
        <v>4.4746086701196355E-2</v>
      </c>
      <c r="J9" s="48">
        <f>SUMIFS('MP내역(안정)'!G:G,'MP내역(안정)'!A:A,A9,'MP내역(안정)'!B:B,D9)</f>
        <v>4.9299999999999997E-2</v>
      </c>
      <c r="K9" s="48">
        <f t="shared" si="1"/>
        <v>4.5539132988036413E-3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  <c r="N9" s="50"/>
    </row>
    <row r="10" spans="1:14" s="1" customFormat="1" x14ac:dyDescent="0.3">
      <c r="A10" s="3">
        <v>44501</v>
      </c>
      <c r="B10" s="3">
        <v>44502</v>
      </c>
      <c r="C10" s="75" t="s">
        <v>33</v>
      </c>
      <c r="D10" s="21" t="s">
        <v>115</v>
      </c>
      <c r="E10" s="42" t="str">
        <f>VLOOKUP($D10,투자유니버스!$A:$H,2,0)</f>
        <v>ISHARES JP MORGAN USD EMERGI</v>
      </c>
      <c r="F10" s="84" t="str">
        <f>VLOOKUP($D10,투자유니버스!$A:$H,5,0)</f>
        <v>채권</v>
      </c>
      <c r="G10" s="69">
        <v>1</v>
      </c>
      <c r="H10" s="69">
        <v>128279</v>
      </c>
      <c r="I10" s="85">
        <f t="shared" si="0"/>
        <v>3.6754311158441427E-3</v>
      </c>
      <c r="J10" s="48">
        <f>SUMIFS('MP내역(안정)'!G:G,'MP내역(안정)'!A:A,A10,'MP내역(안정)'!B:B,D10)</f>
        <v>6.3E-3</v>
      </c>
      <c r="K10" s="48">
        <f t="shared" si="1"/>
        <v>2.6245688841558573E-3</v>
      </c>
      <c r="L10" s="75">
        <f>IF(RIGHT(C10,2)="매수",IF(I10&lt;J10,INT((SUMIF(B:B,B10,H:H)*0.95*K10)/SUMIFS(전체매매내역!I:I,전체매매내역!A:A,B10,전체매매내역!D:D,$C$2,전체매매내역!F:F,D10)),0),0)</f>
        <v>0</v>
      </c>
      <c r="M10" s="42" t="s">
        <v>364</v>
      </c>
      <c r="N10" s="50"/>
    </row>
    <row r="11" spans="1:14" s="1" customFormat="1" x14ac:dyDescent="0.3">
      <c r="A11" s="3">
        <v>44501</v>
      </c>
      <c r="B11" s="3">
        <v>44502</v>
      </c>
      <c r="C11" s="75" t="s">
        <v>33</v>
      </c>
      <c r="D11" s="21" t="s">
        <v>96</v>
      </c>
      <c r="E11" s="42" t="str">
        <f>VLOOKUP($D11,투자유니버스!$A:$H,2,0)</f>
        <v>ISHARES TIPS BOND ETF</v>
      </c>
      <c r="F11" s="84" t="str">
        <f>VLOOKUP($D11,투자유니버스!$A:$H,5,0)</f>
        <v>채권</v>
      </c>
      <c r="G11" s="69">
        <v>42</v>
      </c>
      <c r="H11" s="69">
        <v>6315547</v>
      </c>
      <c r="I11" s="85">
        <f t="shared" si="0"/>
        <v>0.18095212745169612</v>
      </c>
      <c r="J11" s="48">
        <f>SUMIFS('MP내역(안정)'!G:G,'MP내역(안정)'!A:A,A11,'MP내역(안정)'!B:B,D11)</f>
        <v>0.18609999999999999</v>
      </c>
      <c r="K11" s="48">
        <f t="shared" si="1"/>
        <v>5.1478725483038723E-3</v>
      </c>
      <c r="L11" s="75">
        <f>IF(RIGHT(C11,2)="매수",IF(I11&lt;J11,INT((SUMIF(B:B,B11,H:H)*0.95*K11)/SUMIFS(전체매매내역!I:I,전체매매내역!A:A,B11,전체매매내역!D:D,$C$2,전체매매내역!F:F,D11)),0),0)</f>
        <v>1</v>
      </c>
      <c r="M11" s="42" t="s">
        <v>364</v>
      </c>
      <c r="N11" s="50"/>
    </row>
    <row r="12" spans="1:14" s="1" customFormat="1" x14ac:dyDescent="0.3">
      <c r="A12" s="3">
        <v>44501</v>
      </c>
      <c r="B12" s="3">
        <v>44502</v>
      </c>
      <c r="C12" s="75" t="s">
        <v>33</v>
      </c>
      <c r="D12" s="21" t="s">
        <v>98</v>
      </c>
      <c r="E12" s="42" t="str">
        <f>VLOOKUP($D12,투자유니버스!$A:$H,2,0)</f>
        <v>ISHARES US REAL ESTATE ETF</v>
      </c>
      <c r="F12" s="84" t="str">
        <f>VLOOKUP($D12,투자유니버스!$A:$H,5,0)</f>
        <v>대체자산</v>
      </c>
      <c r="G12" s="69">
        <v>5</v>
      </c>
      <c r="H12" s="69">
        <v>646154</v>
      </c>
      <c r="I12" s="85">
        <f t="shared" si="0"/>
        <v>1.8513509750053836E-2</v>
      </c>
      <c r="J12" s="48">
        <f>SUMIFS('MP내역(안정)'!G:G,'MP내역(안정)'!A:A,A12,'MP내역(안정)'!B:B,D12)</f>
        <v>2.06E-2</v>
      </c>
      <c r="K12" s="48">
        <f t="shared" si="1"/>
        <v>2.0864902499461643E-3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  <c r="N12" s="50"/>
    </row>
    <row r="13" spans="1:14" s="1" customFormat="1" x14ac:dyDescent="0.3">
      <c r="A13" s="3">
        <v>44501</v>
      </c>
      <c r="B13" s="3">
        <v>44502</v>
      </c>
      <c r="C13" s="75" t="s">
        <v>33</v>
      </c>
      <c r="D13" s="21" t="s">
        <v>100</v>
      </c>
      <c r="E13" s="42" t="str">
        <f>VLOOKUP($D13,투자유니버스!$A:$H,2,0)</f>
        <v>PIMCO 15+ YR US TIPS INDX</v>
      </c>
      <c r="F13" s="84" t="str">
        <f>VLOOKUP($D13,투자유니버스!$A:$H,5,0)</f>
        <v>채권</v>
      </c>
      <c r="G13" s="69">
        <v>43</v>
      </c>
      <c r="H13" s="69">
        <v>4428779</v>
      </c>
      <c r="I13" s="85">
        <f t="shared" si="0"/>
        <v>0.12689272711665281</v>
      </c>
      <c r="J13" s="48">
        <f>SUMIFS('MP내역(안정)'!G:G,'MP내역(안정)'!A:A,A13,'MP내역(안정)'!B:B,D13)</f>
        <v>0.13239999999999999</v>
      </c>
      <c r="K13" s="48">
        <f t="shared" si="1"/>
        <v>5.5072728833471807E-3</v>
      </c>
      <c r="L13" s="75">
        <f>IF(RIGHT(C13,2)="매수",IF(I13&lt;J13,INT((SUMIF(B:B,B13,H:H)*0.95*K13)/SUMIFS(전체매매내역!I:I,전체매매내역!A:A,B13,전체매매내역!D:D,$C$2,전체매매내역!F:F,D13)),0),0)</f>
        <v>1</v>
      </c>
      <c r="M13" s="42" t="s">
        <v>364</v>
      </c>
    </row>
    <row r="14" spans="1:14" s="19" customFormat="1" x14ac:dyDescent="0.3">
      <c r="A14" s="3">
        <v>44501</v>
      </c>
      <c r="B14" s="3">
        <v>44502</v>
      </c>
      <c r="C14" s="75" t="s">
        <v>33</v>
      </c>
      <c r="D14" s="21" t="s">
        <v>104</v>
      </c>
      <c r="E14" s="42" t="str">
        <f>VLOOKUP($D14,투자유니버스!$A:$H,2,0)</f>
        <v>VANGUARD S&amp;P 500 ETF</v>
      </c>
      <c r="F14" s="84" t="str">
        <f>VLOOKUP($D14,투자유니버스!$A:$H,5,0)</f>
        <v>주식</v>
      </c>
      <c r="G14" s="69">
        <v>9</v>
      </c>
      <c r="H14" s="69">
        <v>4471469</v>
      </c>
      <c r="I14" s="85">
        <f t="shared" si="0"/>
        <v>0.12811587474280664</v>
      </c>
      <c r="J14" s="48">
        <f>SUMIFS('MP내역(안정)'!G:G,'MP내역(안정)'!A:A,A14,'MP내역(안정)'!B:B,D14)</f>
        <v>0.14130000000000001</v>
      </c>
      <c r="K14" s="48">
        <f t="shared" si="1"/>
        <v>1.3184125257193369E-2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4" s="26" customFormat="1" x14ac:dyDescent="0.3">
      <c r="A15" s="3">
        <v>44501</v>
      </c>
      <c r="B15" s="3">
        <v>44502</v>
      </c>
      <c r="C15" s="75" t="s">
        <v>33</v>
      </c>
      <c r="D15" s="21" t="s">
        <v>106</v>
      </c>
      <c r="E15" s="42" t="str">
        <f>VLOOKUP($D15,투자유니버스!$A:$H,2,0)</f>
        <v>VANGUARD TOT WORLD STK ETF</v>
      </c>
      <c r="F15" s="84" t="str">
        <f>VLOOKUP($D15,투자유니버스!$A:$H,5,0)</f>
        <v>주식</v>
      </c>
      <c r="G15" s="69">
        <v>1</v>
      </c>
      <c r="H15" s="69">
        <v>126518</v>
      </c>
      <c r="I15" s="85">
        <f t="shared" si="0"/>
        <v>3.6249752018207909E-3</v>
      </c>
      <c r="J15" s="48">
        <f>SUMIFS('MP내역(안정)'!G:G,'MP내역(안정)'!A:A,A15,'MP내역(안정)'!B:B,D15)</f>
        <v>4.7999999999999996E-3</v>
      </c>
      <c r="K15" s="48">
        <f t="shared" si="1"/>
        <v>1.1750247981792087E-3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4" s="26" customFormat="1" x14ac:dyDescent="0.3">
      <c r="A16" s="3">
        <v>44501</v>
      </c>
      <c r="B16" s="3">
        <v>44502</v>
      </c>
      <c r="C16" s="75" t="s">
        <v>33</v>
      </c>
      <c r="D16" s="21" t="s">
        <v>108</v>
      </c>
      <c r="E16" s="42" t="str">
        <f>VLOOKUP($D16,투자유니버스!$A:$H,2,0)</f>
        <v>VANGUARD FTSE EMERGING MARKE</v>
      </c>
      <c r="F16" s="84" t="str">
        <f>VLOOKUP($D16,투자유니버스!$A:$H,5,0)</f>
        <v>주식</v>
      </c>
      <c r="G16" s="69">
        <v>14</v>
      </c>
      <c r="H16" s="69">
        <v>840987</v>
      </c>
      <c r="I16" s="85">
        <f t="shared" si="0"/>
        <v>2.4095836324109308E-2</v>
      </c>
      <c r="J16" s="48">
        <f>SUMIFS('MP내역(안정)'!G:G,'MP내역(안정)'!A:A,A16,'MP내역(안정)'!B:B,D16)</f>
        <v>2.5499999999999998E-2</v>
      </c>
      <c r="K16" s="48">
        <f t="shared" si="1"/>
        <v>1.4041636758906906E-3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3">
        <v>44501</v>
      </c>
      <c r="B17" s="3">
        <v>44502</v>
      </c>
      <c r="C17" s="75" t="s">
        <v>33</v>
      </c>
      <c r="D17" s="21" t="s">
        <v>110</v>
      </c>
      <c r="E17" s="42" t="str">
        <f>VLOOKUP($D17,투자유니버스!$A:$H,2,0)</f>
        <v>ISHARES GOLD TRUST</v>
      </c>
      <c r="F17" s="84" t="str">
        <f>VLOOKUP($D17,투자유니버스!$A:$H,5,0)</f>
        <v>대체자산</v>
      </c>
      <c r="G17" s="69">
        <v>8</v>
      </c>
      <c r="H17" s="69">
        <v>320376</v>
      </c>
      <c r="I17" s="85">
        <f t="shared" si="0"/>
        <v>9.179366218708308E-3</v>
      </c>
      <c r="J17" s="48">
        <f>SUMIFS('MP내역(안정)'!G:G,'MP내역(안정)'!A:A,A17,'MP내역(안정)'!B:B,D17)</f>
        <v>0.01</v>
      </c>
      <c r="K17" s="48">
        <f t="shared" si="1"/>
        <v>8.2063378129169223E-4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3">
        <v>44501</v>
      </c>
      <c r="B18" s="3">
        <v>44502</v>
      </c>
      <c r="C18" s="75" t="s">
        <v>33</v>
      </c>
      <c r="D18" s="47" t="s">
        <v>123</v>
      </c>
      <c r="E18" s="42" t="str">
        <f>VLOOKUP($D18,투자유니버스!$A:$H,2,0)</f>
        <v>예수금(달러화)</v>
      </c>
      <c r="F18" s="84" t="str">
        <f>VLOOKUP($D18,투자유니버스!$A:$H,5,0)</f>
        <v>현금</v>
      </c>
      <c r="G18" s="69">
        <f>25000-2411.4</f>
        <v>22588.6</v>
      </c>
      <c r="H18" s="69">
        <f>29360000-28316434</f>
        <v>1043566</v>
      </c>
      <c r="I18" s="85">
        <f t="shared" si="0"/>
        <v>2.9900100155419114E-2</v>
      </c>
      <c r="J18" s="48">
        <f>SUMIFS('MP내역(안정)'!G:G,'MP내역(안정)'!A:A,A18,'MP내역(안정)'!B:B,D18)</f>
        <v>0.14330000000000001</v>
      </c>
      <c r="K18" s="48">
        <f t="shared" si="1"/>
        <v>0.1133998998445809</v>
      </c>
      <c r="L18" s="75" t="e">
        <f>IF(RIGHT(C18,2)="매수",IF(I18&lt;J18,INT((SUMIF(B:B,B18,H:H)*0.95*K18)/SUMIFS(전체매매내역!I:I,전체매매내역!A:A,B18,전체매매내역!D:D,$C$2,전체매매내역!F:F,D18)),0),0)</f>
        <v>#DIV/0!</v>
      </c>
      <c r="M18" s="42" t="s">
        <v>365</v>
      </c>
    </row>
    <row r="19" spans="1:13" s="26" customFormat="1" x14ac:dyDescent="0.3">
      <c r="A19" s="3">
        <v>44501</v>
      </c>
      <c r="B19" s="3">
        <v>44502</v>
      </c>
      <c r="C19" s="75" t="s">
        <v>33</v>
      </c>
      <c r="D19" s="47" t="s">
        <v>359</v>
      </c>
      <c r="E19" s="42" t="str">
        <f>VLOOKUP($D19,투자유니버스!$A:$H,2,0)</f>
        <v>예수금(원화)</v>
      </c>
      <c r="F19" s="84" t="str">
        <f>VLOOKUP($D19,투자유니버스!$A:$H,5,0)</f>
        <v>현금</v>
      </c>
      <c r="G19" s="69">
        <v>5573500</v>
      </c>
      <c r="H19" s="69">
        <v>5573500</v>
      </c>
      <c r="I19" s="85">
        <f t="shared" si="0"/>
        <v>0.15969110551343033</v>
      </c>
      <c r="J19" s="48">
        <f>SUMIFS('MP내역(안정)'!G:G,'MP내역(안정)'!A:A,A19,'MP내역(안정)'!B:B,D19)</f>
        <v>0</v>
      </c>
      <c r="K19" s="48">
        <f t="shared" si="1"/>
        <v>0.15969110551343033</v>
      </c>
      <c r="L19" s="75">
        <f>IF(RIGHT(C19,2)="매수",IF(I19&lt;J19,INT((SUMIF(B:B,B19,H:H)*0.95*K19)/SUMIFS(전체매매내역!I:I,전체매매내역!A:A,B19,전체매매내역!D:D,$C$2,전체매매내역!F:F,D19)),0),0)</f>
        <v>0</v>
      </c>
      <c r="M19" s="42" t="s">
        <v>365</v>
      </c>
    </row>
    <row r="20" spans="1:13" s="26" customFormat="1" x14ac:dyDescent="0.3">
      <c r="C20" s="76"/>
      <c r="E20" s="24"/>
      <c r="F20" s="24"/>
      <c r="H20" s="24"/>
      <c r="I20" s="28"/>
      <c r="J20" s="28"/>
      <c r="K20" s="28"/>
      <c r="L20" s="28"/>
      <c r="M20" s="24"/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B1" workbookViewId="0">
      <pane ySplit="4" topLeftCell="A5" activePane="bottomLeft" state="frozen"/>
      <selection activeCell="D20" sqref="D20"/>
      <selection pane="bottomLeft" activeCell="I5" sqref="I5:L20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3.75" style="8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60</v>
      </c>
      <c r="B2" s="40" t="s">
        <v>48</v>
      </c>
      <c r="C2" s="9" t="s">
        <v>366</v>
      </c>
      <c r="D2" s="27">
        <v>50000000</v>
      </c>
    </row>
    <row r="3" spans="1:13" ht="6" customHeight="1" x14ac:dyDescent="0.3"/>
    <row r="4" spans="1:13" s="8" customFormat="1" x14ac:dyDescent="0.3">
      <c r="A4" s="54" t="s">
        <v>20</v>
      </c>
      <c r="B4" s="86" t="s">
        <v>21</v>
      </c>
      <c r="C4" s="87" t="s">
        <v>22</v>
      </c>
      <c r="D4" s="82" t="s">
        <v>10</v>
      </c>
      <c r="E4" s="88" t="s">
        <v>8</v>
      </c>
      <c r="F4" s="88" t="s">
        <v>24</v>
      </c>
      <c r="G4" s="82" t="s">
        <v>4</v>
      </c>
      <c r="H4" s="82" t="s">
        <v>5</v>
      </c>
      <c r="I4" s="88" t="s">
        <v>53</v>
      </c>
      <c r="J4" s="88" t="s">
        <v>54</v>
      </c>
      <c r="K4" s="88" t="s">
        <v>73</v>
      </c>
      <c r="L4" s="88" t="s">
        <v>77</v>
      </c>
      <c r="M4" s="82" t="s">
        <v>6</v>
      </c>
    </row>
    <row r="5" spans="1:13" s="1" customFormat="1" x14ac:dyDescent="0.3">
      <c r="A5" s="3">
        <v>44501</v>
      </c>
      <c r="B5" s="89">
        <v>44502</v>
      </c>
      <c r="C5" s="75" t="s">
        <v>33</v>
      </c>
      <c r="D5" s="44" t="s">
        <v>86</v>
      </c>
      <c r="E5" s="42" t="str">
        <f>VLOOKUP($D5,투자유니버스!$A:$H,2,0)</f>
        <v>INVESCO DB COMMODITY INDEX T</v>
      </c>
      <c r="F5" s="84" t="str">
        <f>VLOOKUP($D5,투자유니버스!$A:$H,5,0)</f>
        <v>대체자산</v>
      </c>
      <c r="G5" s="90">
        <v>66</v>
      </c>
      <c r="H5" s="90">
        <v>1667248</v>
      </c>
      <c r="I5" s="85">
        <f t="shared" ref="I5:I19" si="0">H5/SUMIF(B:B,B5,H:H)</f>
        <v>3.3439418331325597E-2</v>
      </c>
      <c r="J5" s="48">
        <f>SUMIFS('MP내역(안정)'!G:G,'MP내역(안정)'!A:A,A5,'MP내역(안정)'!B:B,D5)</f>
        <v>3.3700000000000001E-2</v>
      </c>
      <c r="K5" s="48">
        <f>ABS(I5-J5)</f>
        <v>2.6058166867440336E-4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3">
        <v>44501</v>
      </c>
      <c r="B6" s="89">
        <v>44502</v>
      </c>
      <c r="C6" s="75" t="s">
        <v>33</v>
      </c>
      <c r="D6" s="44" t="s">
        <v>88</v>
      </c>
      <c r="E6" s="42" t="str">
        <f>VLOOKUP($D6,투자유니버스!$A:$H,2,0)</f>
        <v>INVESCO QQQ TRUST SERIES 1</v>
      </c>
      <c r="F6" s="84" t="str">
        <f>VLOOKUP($D6,투자유니버스!$A:$H,5,0)</f>
        <v>주식</v>
      </c>
      <c r="G6" s="90">
        <v>19</v>
      </c>
      <c r="H6" s="90">
        <v>8644958</v>
      </c>
      <c r="I6" s="85">
        <f t="shared" si="0"/>
        <v>0.17338894214822262</v>
      </c>
      <c r="J6" s="48">
        <f>SUMIFS('MP내역(안정)'!G:G,'MP내역(안정)'!A:A,A6,'MP내역(안정)'!B:B,D6)</f>
        <v>0.17449999999999999</v>
      </c>
      <c r="K6" s="48">
        <f t="shared" ref="K6:K19" si="1">ABS(I6-J6)</f>
        <v>1.1110578517773695E-3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3">
        <v>44501</v>
      </c>
      <c r="B7" s="89">
        <v>44502</v>
      </c>
      <c r="C7" s="75" t="s">
        <v>33</v>
      </c>
      <c r="D7" s="44" t="s">
        <v>90</v>
      </c>
      <c r="E7" s="42" t="str">
        <f>VLOOKUP($D7,투자유니버스!$A:$H,2,0)</f>
        <v>ISHARES 7-10 YEAR TREASURY B</v>
      </c>
      <c r="F7" s="84" t="str">
        <f>VLOOKUP($D7,투자유니버스!$A:$H,5,0)</f>
        <v>채권</v>
      </c>
      <c r="G7" s="90">
        <v>5</v>
      </c>
      <c r="H7" s="90">
        <v>672578</v>
      </c>
      <c r="I7" s="85">
        <f t="shared" si="0"/>
        <v>1.348966506629266E-2</v>
      </c>
      <c r="J7" s="48">
        <f>SUMIFS('MP내역(안정)'!G:G,'MP내역(안정)'!A:A,A7,'MP내역(안정)'!B:B,D7)</f>
        <v>1.6E-2</v>
      </c>
      <c r="K7" s="48">
        <f t="shared" si="1"/>
        <v>2.5103349337073401E-3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3">
        <v>44501</v>
      </c>
      <c r="B8" s="89">
        <v>44502</v>
      </c>
      <c r="C8" s="75" t="s">
        <v>33</v>
      </c>
      <c r="D8" s="44" t="s">
        <v>92</v>
      </c>
      <c r="E8" s="42" t="str">
        <f>VLOOKUP($D8,투자유니버스!$A:$H,2,0)</f>
        <v>ISHARES IBOXX HIGH YLD CORP</v>
      </c>
      <c r="F8" s="84" t="str">
        <f>VLOOKUP($D8,투자유니버스!$A:$H,5,0)</f>
        <v>채권</v>
      </c>
      <c r="G8" s="90">
        <v>26</v>
      </c>
      <c r="H8" s="90">
        <v>2643057</v>
      </c>
      <c r="I8" s="85">
        <f t="shared" si="0"/>
        <v>5.3010883021925012E-2</v>
      </c>
      <c r="J8" s="48">
        <f>SUMIFS('MP내역(안정)'!G:G,'MP내역(안정)'!A:A,A8,'MP내역(안정)'!B:B,D8)</f>
        <v>5.4699999999999999E-2</v>
      </c>
      <c r="K8" s="48">
        <f t="shared" si="1"/>
        <v>1.6891169780749865E-3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3">
        <v>44501</v>
      </c>
      <c r="B9" s="89">
        <v>44502</v>
      </c>
      <c r="C9" s="75" t="s">
        <v>33</v>
      </c>
      <c r="D9" s="44" t="s">
        <v>94</v>
      </c>
      <c r="E9" s="42" t="str">
        <f>VLOOKUP($D9,투자유니버스!$A:$H,2,0)</f>
        <v>ISHARES IBOXX INVESTMENT GRA</v>
      </c>
      <c r="F9" s="84" t="str">
        <f>VLOOKUP($D9,투자유니버스!$A:$H,5,0)</f>
        <v>채권</v>
      </c>
      <c r="G9" s="90">
        <v>15</v>
      </c>
      <c r="H9" s="90">
        <v>2342575</v>
      </c>
      <c r="I9" s="85">
        <f t="shared" si="0"/>
        <v>4.6984219142866004E-2</v>
      </c>
      <c r="J9" s="48">
        <f>SUMIFS('MP내역(안정)'!G:G,'MP내역(안정)'!A:A,A9,'MP내역(안정)'!B:B,D9)</f>
        <v>4.9299999999999997E-2</v>
      </c>
      <c r="K9" s="48">
        <f t="shared" si="1"/>
        <v>2.3157808571339922E-3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3">
        <v>44501</v>
      </c>
      <c r="B10" s="89">
        <v>44502</v>
      </c>
      <c r="C10" s="75" t="s">
        <v>33</v>
      </c>
      <c r="D10" s="44" t="s">
        <v>115</v>
      </c>
      <c r="E10" s="42" t="str">
        <f>VLOOKUP($D10,투자유니버스!$A:$H,2,0)</f>
        <v>ISHARES JP MORGAN USD EMERGI</v>
      </c>
      <c r="F10" s="84" t="str">
        <f>VLOOKUP($D10,투자유니버스!$A:$H,5,0)</f>
        <v>채권</v>
      </c>
      <c r="G10" s="90">
        <v>2</v>
      </c>
      <c r="H10" s="90">
        <v>256559</v>
      </c>
      <c r="I10" s="85">
        <f t="shared" si="0"/>
        <v>5.1457154110645586E-3</v>
      </c>
      <c r="J10" s="48">
        <f>SUMIFS('MP내역(안정)'!G:G,'MP내역(안정)'!A:A,A10,'MP내역(안정)'!B:B,D10)</f>
        <v>6.3E-3</v>
      </c>
      <c r="K10" s="48">
        <f t="shared" si="1"/>
        <v>1.1542845889354414E-3</v>
      </c>
      <c r="L10" s="75">
        <f>IF(RIGHT(C10,2)="매수",IF(I10&lt;J10,INT((SUMIF(B:B,B10,H:H)*0.95*K10)/SUMIFS(전체매매내역!I:I,전체매매내역!A:A,B10,전체매매내역!D:D,$C$2,전체매매내역!F:F,D10)),0),0)</f>
        <v>0</v>
      </c>
      <c r="M10" s="42" t="s">
        <v>364</v>
      </c>
    </row>
    <row r="11" spans="1:13" s="1" customFormat="1" x14ac:dyDescent="0.3">
      <c r="A11" s="3">
        <v>44501</v>
      </c>
      <c r="B11" s="89">
        <v>44502</v>
      </c>
      <c r="C11" s="75" t="s">
        <v>33</v>
      </c>
      <c r="D11" s="44" t="s">
        <v>96</v>
      </c>
      <c r="E11" s="42" t="str">
        <f>VLOOKUP($D11,투자유니버스!$A:$H,2,0)</f>
        <v>ISHARES TIPS BOND ETF</v>
      </c>
      <c r="F11" s="84" t="str">
        <f>VLOOKUP($D11,투자유니버스!$A:$H,5,0)</f>
        <v>채권</v>
      </c>
      <c r="G11" s="90">
        <v>61</v>
      </c>
      <c r="H11" s="90">
        <v>9172580</v>
      </c>
      <c r="I11" s="85">
        <f t="shared" si="0"/>
        <v>0.18397127469791569</v>
      </c>
      <c r="J11" s="48">
        <f>SUMIFS('MP내역(안정)'!G:G,'MP내역(안정)'!A:A,A11,'MP내역(안정)'!B:B,D11)</f>
        <v>0.18609999999999999</v>
      </c>
      <c r="K11" s="48">
        <f t="shared" si="1"/>
        <v>2.1287253020843E-3</v>
      </c>
      <c r="L11" s="75">
        <f>IF(RIGHT(C11,2)="매수",IF(I11&lt;J11,INT((SUMIF(B:B,B11,H:H)*0.95*K11)/SUMIFS(전체매매내역!I:I,전체매매내역!A:A,B11,전체매매내역!D:D,$C$2,전체매매내역!F:F,D11)),0),0)</f>
        <v>0</v>
      </c>
      <c r="M11" s="42" t="s">
        <v>364</v>
      </c>
    </row>
    <row r="12" spans="1:13" s="1" customFormat="1" x14ac:dyDescent="0.3">
      <c r="A12" s="3">
        <v>44501</v>
      </c>
      <c r="B12" s="89">
        <v>44502</v>
      </c>
      <c r="C12" s="75" t="s">
        <v>33</v>
      </c>
      <c r="D12" s="44" t="s">
        <v>98</v>
      </c>
      <c r="E12" s="42" t="str">
        <f>VLOOKUP($D12,투자유니버스!$A:$H,2,0)</f>
        <v>ISHARES US REAL ESTATE ETF</v>
      </c>
      <c r="F12" s="84" t="str">
        <f>VLOOKUP($D12,투자유니버스!$A:$H,5,0)</f>
        <v>대체자산</v>
      </c>
      <c r="G12" s="90">
        <v>7</v>
      </c>
      <c r="H12" s="90">
        <v>904616</v>
      </c>
      <c r="I12" s="85">
        <f t="shared" si="0"/>
        <v>1.8143571234279746E-2</v>
      </c>
      <c r="J12" s="48">
        <f>SUMIFS('MP내역(안정)'!G:G,'MP내역(안정)'!A:A,A12,'MP내역(안정)'!B:B,D12)</f>
        <v>2.06E-2</v>
      </c>
      <c r="K12" s="48">
        <f t="shared" si="1"/>
        <v>2.4564287657202546E-3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</row>
    <row r="13" spans="1:13" s="1" customFormat="1" x14ac:dyDescent="0.3">
      <c r="A13" s="3">
        <v>44501</v>
      </c>
      <c r="B13" s="89">
        <v>44502</v>
      </c>
      <c r="C13" s="75" t="s">
        <v>33</v>
      </c>
      <c r="D13" s="44" t="s">
        <v>100</v>
      </c>
      <c r="E13" s="42" t="str">
        <f>VLOOKUP($D13,투자유니버스!$A:$H,2,0)</f>
        <v>PIMCO 15+ YR US TIPS INDX</v>
      </c>
      <c r="F13" s="84" t="str">
        <f>VLOOKUP($D13,투자유니버스!$A:$H,5,0)</f>
        <v>채권</v>
      </c>
      <c r="G13" s="90">
        <v>62</v>
      </c>
      <c r="H13" s="90">
        <v>6385682</v>
      </c>
      <c r="I13" s="85">
        <f t="shared" si="0"/>
        <v>0.12807542232998084</v>
      </c>
      <c r="J13" s="48">
        <f>SUMIFS('MP내역(안정)'!G:G,'MP내역(안정)'!A:A,A13,'MP내역(안정)'!B:B,D13)</f>
        <v>0.13239999999999999</v>
      </c>
      <c r="K13" s="48">
        <f t="shared" si="1"/>
        <v>4.3245776700191474E-3</v>
      </c>
      <c r="L13" s="75">
        <f>IF(RIGHT(C13,2)="매수",IF(I13&lt;J13,INT((SUMIF(B:B,B13,H:H)*0.95*K13)/SUMIFS(전체매매내역!I:I,전체매매내역!A:A,B13,전체매매내역!D:D,$C$2,전체매매내역!F:F,D13)),0),0)</f>
        <v>1</v>
      </c>
      <c r="M13" s="42" t="s">
        <v>364</v>
      </c>
    </row>
    <row r="14" spans="1:13" s="26" customFormat="1" x14ac:dyDescent="0.3">
      <c r="A14" s="3">
        <v>44501</v>
      </c>
      <c r="B14" s="89">
        <v>44502</v>
      </c>
      <c r="C14" s="75" t="s">
        <v>33</v>
      </c>
      <c r="D14" s="44" t="s">
        <v>102</v>
      </c>
      <c r="E14" s="42" t="str">
        <f>VLOOKUP($D14,투자유니버스!$A:$H,2,0)</f>
        <v>VANGUARD FTSE DEVELOPED ETF</v>
      </c>
      <c r="F14" s="84" t="str">
        <f>VLOOKUP($D14,투자유니버스!$A:$H,5,0)</f>
        <v>주식</v>
      </c>
      <c r="G14" s="90">
        <v>1</v>
      </c>
      <c r="H14" s="90">
        <v>61785</v>
      </c>
      <c r="I14" s="85">
        <f t="shared" si="0"/>
        <v>1.2392004438457577E-3</v>
      </c>
      <c r="J14" s="48">
        <f>SUMIFS('MP내역(안정)'!G:G,'MP내역(안정)'!A:A,A14,'MP내역(안정)'!B:B,D14)</f>
        <v>1.5E-3</v>
      </c>
      <c r="K14" s="48">
        <f t="shared" si="1"/>
        <v>2.6079955615424238E-4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3">
        <v>44501</v>
      </c>
      <c r="B15" s="89">
        <v>44502</v>
      </c>
      <c r="C15" s="75" t="s">
        <v>33</v>
      </c>
      <c r="D15" s="44" t="s">
        <v>104</v>
      </c>
      <c r="E15" s="42" t="str">
        <f>VLOOKUP($D15,투자유니버스!$A:$H,2,0)</f>
        <v>VANGUARD S&amp;P 500 ETF</v>
      </c>
      <c r="F15" s="84" t="str">
        <f>VLOOKUP($D15,투자유니버스!$A:$H,5,0)</f>
        <v>주식</v>
      </c>
      <c r="G15" s="90">
        <v>14</v>
      </c>
      <c r="H15" s="90">
        <v>6955618</v>
      </c>
      <c r="I15" s="85">
        <f t="shared" si="0"/>
        <v>0.13950643218939129</v>
      </c>
      <c r="J15" s="48">
        <f>SUMIFS('MP내역(안정)'!G:G,'MP내역(안정)'!A:A,A15,'MP내역(안정)'!B:B,D15)</f>
        <v>0.14130000000000001</v>
      </c>
      <c r="K15" s="48">
        <f t="shared" si="1"/>
        <v>1.793567810608715E-3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3">
        <v>44501</v>
      </c>
      <c r="B16" s="89">
        <v>44502</v>
      </c>
      <c r="C16" s="75" t="s">
        <v>33</v>
      </c>
      <c r="D16" s="44" t="s">
        <v>106</v>
      </c>
      <c r="E16" s="42" t="str">
        <f>VLOOKUP($D16,투자유니버스!$A:$H,2,0)</f>
        <v>VANGUARD TOT WORLD STK ETF</v>
      </c>
      <c r="F16" s="84" t="str">
        <f>VLOOKUP($D16,투자유니버스!$A:$H,5,0)</f>
        <v>주식</v>
      </c>
      <c r="G16" s="90">
        <v>1</v>
      </c>
      <c r="H16" s="90">
        <v>126518</v>
      </c>
      <c r="I16" s="85">
        <f t="shared" si="0"/>
        <v>2.5375279073315137E-3</v>
      </c>
      <c r="J16" s="48">
        <f>SUMIFS('MP내역(안정)'!G:G,'MP내역(안정)'!A:A,A16,'MP내역(안정)'!B:B,D16)</f>
        <v>4.7999999999999996E-3</v>
      </c>
      <c r="K16" s="48">
        <f t="shared" si="1"/>
        <v>2.2624720926684859E-3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3">
        <v>44501</v>
      </c>
      <c r="B17" s="89">
        <v>44502</v>
      </c>
      <c r="C17" s="75" t="s">
        <v>33</v>
      </c>
      <c r="D17" s="44" t="s">
        <v>108</v>
      </c>
      <c r="E17" s="42" t="str">
        <f>VLOOKUP($D17,투자유니버스!$A:$H,2,0)</f>
        <v>VANGUARD FTSE EMERGING MARKE</v>
      </c>
      <c r="F17" s="84" t="str">
        <f>VLOOKUP($D17,투자유니버스!$A:$H,5,0)</f>
        <v>주식</v>
      </c>
      <c r="G17" s="90">
        <v>21</v>
      </c>
      <c r="H17" s="90">
        <v>1261481</v>
      </c>
      <c r="I17" s="85">
        <f t="shared" si="0"/>
        <v>2.5301089505591817E-2</v>
      </c>
      <c r="J17" s="48">
        <f>SUMIFS('MP내역(안정)'!G:G,'MP내역(안정)'!A:A,A17,'MP내역(안정)'!B:B,D17)</f>
        <v>2.5499999999999998E-2</v>
      </c>
      <c r="K17" s="48">
        <f t="shared" si="1"/>
        <v>1.9891049440818112E-4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3">
        <v>44501</v>
      </c>
      <c r="B18" s="89">
        <v>44502</v>
      </c>
      <c r="C18" s="75" t="s">
        <v>33</v>
      </c>
      <c r="D18" s="44" t="s">
        <v>110</v>
      </c>
      <c r="E18" s="42" t="str">
        <f>VLOOKUP($D18,투자유니버스!$A:$H,2,0)</f>
        <v>ISHARES GOLD TRUST</v>
      </c>
      <c r="F18" s="84" t="str">
        <f>VLOOKUP($D18,투자유니버스!$A:$H,5,0)</f>
        <v>대체자산</v>
      </c>
      <c r="G18" s="90">
        <v>12</v>
      </c>
      <c r="H18" s="90">
        <v>480564</v>
      </c>
      <c r="I18" s="85">
        <f t="shared" si="0"/>
        <v>9.6385064675292183E-3</v>
      </c>
      <c r="J18" s="48">
        <f>SUMIFS('MP내역(안정)'!G:G,'MP내역(안정)'!A:A,A18,'MP내역(안정)'!B:B,D18)</f>
        <v>0.01</v>
      </c>
      <c r="K18" s="48">
        <f t="shared" si="1"/>
        <v>3.6149353247078193E-4</v>
      </c>
      <c r="L18" s="75">
        <f>IF(RIGHT(C18,2)="매수",IF(I18&lt;J18,INT((SUMIF(B:B,B18,H:H)*0.95*K18)/SUMIFS(전체매매내역!I:I,전체매매내역!A:A,B18,전체매매내역!D:D,$C$2,전체매매내역!F:F,D18)),0),0)</f>
        <v>0</v>
      </c>
      <c r="M18" s="42" t="s">
        <v>364</v>
      </c>
    </row>
    <row r="19" spans="1:13" s="26" customFormat="1" x14ac:dyDescent="0.3">
      <c r="A19" s="3">
        <v>44501</v>
      </c>
      <c r="B19" s="89">
        <v>44502</v>
      </c>
      <c r="C19" s="75" t="s">
        <v>33</v>
      </c>
      <c r="D19" s="91" t="s">
        <v>123</v>
      </c>
      <c r="E19" s="42" t="str">
        <f>VLOOKUP($D19,투자유니버스!$A:$H,2,0)</f>
        <v>예수금(달러화)</v>
      </c>
      <c r="F19" s="84" t="str">
        <f>VLOOKUP($D19,투자유니버스!$A:$H,5,0)</f>
        <v>현금</v>
      </c>
      <c r="G19" s="92">
        <f>36000.03-35440.47</f>
        <v>559.55999999999767</v>
      </c>
      <c r="H19" s="92">
        <f>42278435-41621292</f>
        <v>657143</v>
      </c>
      <c r="I19" s="85">
        <f t="shared" si="0"/>
        <v>1.3180090592702642E-2</v>
      </c>
      <c r="J19" s="48">
        <f>SUMIFS('MP내역(안정)'!G:G,'MP내역(안정)'!A:A,A19,'MP내역(안정)'!B:B,D19)</f>
        <v>0.14330000000000001</v>
      </c>
      <c r="K19" s="48">
        <f t="shared" si="1"/>
        <v>0.13011990940729737</v>
      </c>
      <c r="L19" s="75" t="e">
        <f>IF(RIGHT(C19,2)="매수",IF(I19&lt;J19,INT((SUMIF(B:B,B19,H:H)*0.95*K19)/SUMIFS(전체매매내역!I:I,전체매매내역!A:A,B19,전체매매내역!D:D,$C$2,전체매매내역!F:F,D19)),0),0)</f>
        <v>#DIV/0!</v>
      </c>
      <c r="M19" s="42" t="s">
        <v>365</v>
      </c>
    </row>
    <row r="20" spans="1:13" s="26" customFormat="1" x14ac:dyDescent="0.3">
      <c r="A20" s="3">
        <v>44501</v>
      </c>
      <c r="B20" s="89">
        <v>44502</v>
      </c>
      <c r="C20" s="75" t="s">
        <v>33</v>
      </c>
      <c r="D20" s="91" t="s">
        <v>359</v>
      </c>
      <c r="E20" s="42" t="str">
        <f>VLOOKUP($D20,투자유니버스!$A:$H,2,0)</f>
        <v>예수금(원화)</v>
      </c>
      <c r="F20" s="84" t="str">
        <f>VLOOKUP($D20,투자유니버스!$A:$H,5,0)</f>
        <v>현금</v>
      </c>
      <c r="G20" s="90">
        <v>7625800</v>
      </c>
      <c r="H20" s="90">
        <v>7625800</v>
      </c>
      <c r="I20" s="85">
        <f t="shared" ref="I20" si="2">H20/SUMIF(B:B,B20,H:H)</f>
        <v>0.15294804150973504</v>
      </c>
      <c r="J20" s="48">
        <f>SUMIFS('MP내역(안정)'!G:G,'MP내역(안정)'!A:A,A20,'MP내역(안정)'!B:B,D20)</f>
        <v>0</v>
      </c>
      <c r="K20" s="48">
        <f t="shared" ref="K20" si="3">ABS(I20-J20)</f>
        <v>0.15294804150973504</v>
      </c>
      <c r="L20" s="75">
        <f>IF(RIGHT(C20,2)="매수",IF(I20&lt;J20,INT((SUMIF(B:B,B20,H:H)*0.95*K20)/SUMIFS(전체매매내역!I:I,전체매매내역!A:A,B20,전체매매내역!D:D,$C$2,전체매매내역!F:F,D20)),0),0)</f>
        <v>0</v>
      </c>
      <c r="M20" s="42" t="s">
        <v>365</v>
      </c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  <row r="41" spans="3:13" s="26" customFormat="1" x14ac:dyDescent="0.3">
      <c r="C41" s="76"/>
      <c r="E41" s="24"/>
      <c r="F41" s="24"/>
      <c r="H41" s="24"/>
      <c r="I41" s="28"/>
      <c r="J41" s="28"/>
      <c r="K41" s="28"/>
      <c r="L41" s="28"/>
      <c r="M41" s="24"/>
    </row>
    <row r="42" spans="3:13" x14ac:dyDescent="0.3">
      <c r="L42" s="28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B1" workbookViewId="0">
      <pane ySplit="4" topLeftCell="A5" activePane="bottomLeft" state="frozen"/>
      <selection activeCell="D20" sqref="D20"/>
      <selection pane="bottomLeft" activeCell="H11" sqref="H11"/>
    </sheetView>
  </sheetViews>
  <sheetFormatPr defaultColWidth="9" defaultRowHeight="16.5" x14ac:dyDescent="0.3"/>
  <cols>
    <col min="1" max="1" width="14" style="5" customWidth="1"/>
    <col min="2" max="2" width="15.125" style="5" customWidth="1"/>
    <col min="3" max="3" width="15.375" style="73" customWidth="1"/>
    <col min="4" max="4" width="19" style="5" customWidth="1"/>
    <col min="5" max="5" width="44.25" style="8" customWidth="1"/>
    <col min="6" max="6" width="15.125" style="8" bestFit="1" customWidth="1"/>
    <col min="7" max="7" width="11.625" style="5" customWidth="1"/>
    <col min="8" max="8" width="12.625" style="8" customWidth="1"/>
    <col min="9" max="12" width="12.25" style="29" customWidth="1"/>
    <col min="13" max="13" width="45.625" style="8" bestFit="1" customWidth="1"/>
    <col min="14" max="14" width="10.875" style="5" bestFit="1" customWidth="1"/>
    <col min="15" max="16384" width="9" style="5"/>
  </cols>
  <sheetData>
    <row r="1" spans="1:13" ht="33" x14ac:dyDescent="0.3">
      <c r="A1" s="56" t="s">
        <v>9</v>
      </c>
      <c r="B1" s="57" t="s">
        <v>122</v>
      </c>
      <c r="C1" s="71" t="s">
        <v>13</v>
      </c>
      <c r="D1" s="56" t="s">
        <v>18</v>
      </c>
    </row>
    <row r="2" spans="1:13" x14ac:dyDescent="0.3">
      <c r="A2" s="9" t="s">
        <v>59</v>
      </c>
      <c r="B2" s="40" t="s">
        <v>48</v>
      </c>
      <c r="C2" s="9" t="s">
        <v>367</v>
      </c>
      <c r="D2" s="27">
        <v>65000000</v>
      </c>
    </row>
    <row r="3" spans="1:13" ht="6" customHeight="1" x14ac:dyDescent="0.3"/>
    <row r="4" spans="1:13" s="8" customFormat="1" x14ac:dyDescent="0.3">
      <c r="A4" s="54" t="s">
        <v>20</v>
      </c>
      <c r="B4" s="55" t="s">
        <v>21</v>
      </c>
      <c r="C4" s="74" t="s">
        <v>22</v>
      </c>
      <c r="D4" s="55" t="s">
        <v>10</v>
      </c>
      <c r="E4" s="67" t="s">
        <v>8</v>
      </c>
      <c r="F4" s="67" t="s">
        <v>24</v>
      </c>
      <c r="G4" s="55" t="s">
        <v>4</v>
      </c>
      <c r="H4" s="55" t="s">
        <v>5</v>
      </c>
      <c r="I4" s="67" t="s">
        <v>53</v>
      </c>
      <c r="J4" s="68" t="s">
        <v>54</v>
      </c>
      <c r="K4" s="68" t="s">
        <v>73</v>
      </c>
      <c r="L4" s="68" t="s">
        <v>77</v>
      </c>
      <c r="M4" s="55" t="s">
        <v>6</v>
      </c>
    </row>
    <row r="5" spans="1:13" s="1" customFormat="1" x14ac:dyDescent="0.3">
      <c r="A5" s="3">
        <v>44501</v>
      </c>
      <c r="B5" s="89">
        <v>44502</v>
      </c>
      <c r="C5" s="75" t="s">
        <v>33</v>
      </c>
      <c r="D5" s="44" t="s">
        <v>86</v>
      </c>
      <c r="E5" s="42" t="str">
        <f>VLOOKUP($D5,투자유니버스!$A:$H,2,0)</f>
        <v>INVESCO DB COMMODITY INDEX T</v>
      </c>
      <c r="F5" s="84" t="str">
        <f>VLOOKUP($D5,투자유니버스!$A:$H,5,0)</f>
        <v>대체자산</v>
      </c>
      <c r="G5" s="93">
        <v>86</v>
      </c>
      <c r="H5" s="93">
        <v>2172475</v>
      </c>
      <c r="I5" s="85">
        <f t="shared" ref="I5:I20" si="0">H5/SUMIF(B:B,B5,H:H)</f>
        <v>3.3517139481564963E-2</v>
      </c>
      <c r="J5" s="48">
        <f>SUMIFS('MP내역(안정)'!G:G,'MP내역(안정)'!A:A,A5,'MP내역(안정)'!B:B,D5)</f>
        <v>3.3700000000000001E-2</v>
      </c>
      <c r="K5" s="48">
        <f>ABS(I5-J5)</f>
        <v>1.8286051843503792E-4</v>
      </c>
      <c r="L5" s="75">
        <f>IF(RIGHT(C5,2)="매수",IF(I5&lt;J5,INT((SUMIF(B:B,B5,H:H)*0.95*K5)/SUMIFS(전체매매내역!I:I,전체매매내역!A:A,B5,전체매매내역!D:D,$C$2,전체매매내역!F:F,D5)),0),0)</f>
        <v>0</v>
      </c>
      <c r="M5" s="42" t="s">
        <v>364</v>
      </c>
    </row>
    <row r="6" spans="1:13" s="1" customFormat="1" x14ac:dyDescent="0.3">
      <c r="A6" s="3">
        <v>44501</v>
      </c>
      <c r="B6" s="89">
        <v>44502</v>
      </c>
      <c r="C6" s="75" t="s">
        <v>33</v>
      </c>
      <c r="D6" s="44" t="s">
        <v>88</v>
      </c>
      <c r="E6" s="42" t="str">
        <f>VLOOKUP($D6,투자유니버스!$A:$H,2,0)</f>
        <v>INVESCO QQQ TRUST SERIES 1</v>
      </c>
      <c r="F6" s="84" t="str">
        <f>VLOOKUP($D6,투자유니버스!$A:$H,5,0)</f>
        <v>주식</v>
      </c>
      <c r="G6" s="93">
        <v>25</v>
      </c>
      <c r="H6" s="93">
        <v>11374944</v>
      </c>
      <c r="I6" s="85">
        <f t="shared" si="0"/>
        <v>0.17549365799053634</v>
      </c>
      <c r="J6" s="48">
        <f>SUMIFS('MP내역(안정)'!G:G,'MP내역(안정)'!A:A,A6,'MP내역(안정)'!B:B,D6)</f>
        <v>0.17449999999999999</v>
      </c>
      <c r="K6" s="48">
        <f t="shared" ref="K6:K20" si="1">ABS(I6-J6)</f>
        <v>9.9365799053635628E-4</v>
      </c>
      <c r="L6" s="75">
        <f>IF(RIGHT(C6,2)="매수",IF(I6&lt;J6,INT((SUMIF(B:B,B6,H:H)*0.95*K6)/SUMIFS(전체매매내역!I:I,전체매매내역!A:A,B6,전체매매내역!D:D,$C$2,전체매매내역!F:F,D6)),0),0)</f>
        <v>0</v>
      </c>
      <c r="M6" s="42" t="s">
        <v>364</v>
      </c>
    </row>
    <row r="7" spans="1:13" s="1" customFormat="1" x14ac:dyDescent="0.3">
      <c r="A7" s="3">
        <v>44501</v>
      </c>
      <c r="B7" s="89">
        <v>44502</v>
      </c>
      <c r="C7" s="75" t="s">
        <v>33</v>
      </c>
      <c r="D7" s="44" t="s">
        <v>90</v>
      </c>
      <c r="E7" s="42" t="str">
        <f>VLOOKUP($D7,투자유니버스!$A:$H,2,0)</f>
        <v>ISHARES 7-10 YEAR TREASURY B</v>
      </c>
      <c r="F7" s="84" t="str">
        <f>VLOOKUP($D7,투자유니버스!$A:$H,5,0)</f>
        <v>채권</v>
      </c>
      <c r="G7" s="93">
        <v>7</v>
      </c>
      <c r="H7" s="93">
        <v>941610</v>
      </c>
      <c r="I7" s="85">
        <f t="shared" si="0"/>
        <v>1.4527243677021085E-2</v>
      </c>
      <c r="J7" s="48">
        <f>SUMIFS('MP내역(안정)'!G:G,'MP내역(안정)'!A:A,A7,'MP내역(안정)'!B:B,D7)</f>
        <v>1.6E-2</v>
      </c>
      <c r="K7" s="48">
        <f t="shared" si="1"/>
        <v>1.4727563229789149E-3</v>
      </c>
      <c r="L7" s="75">
        <f>IF(RIGHT(C7,2)="매수",IF(I7&lt;J7,INT((SUMIF(B:B,B7,H:H)*0.95*K7)/SUMIFS(전체매매내역!I:I,전체매매내역!A:A,B7,전체매매내역!D:D,$C$2,전체매매내역!F:F,D7)),0),0)</f>
        <v>0</v>
      </c>
      <c r="M7" s="42" t="s">
        <v>364</v>
      </c>
    </row>
    <row r="8" spans="1:13" s="1" customFormat="1" x14ac:dyDescent="0.3">
      <c r="A8" s="3">
        <v>44501</v>
      </c>
      <c r="B8" s="89">
        <v>44502</v>
      </c>
      <c r="C8" s="75" t="s">
        <v>33</v>
      </c>
      <c r="D8" s="44" t="s">
        <v>92</v>
      </c>
      <c r="E8" s="42" t="str">
        <f>VLOOKUP($D8,투자유니버스!$A:$H,2,0)</f>
        <v>ISHARES IBOXX HIGH YLD CORP</v>
      </c>
      <c r="F8" s="84" t="str">
        <f>VLOOKUP($D8,투자유니버스!$A:$H,5,0)</f>
        <v>채권</v>
      </c>
      <c r="G8" s="93">
        <v>34</v>
      </c>
      <c r="H8" s="93">
        <v>3456306</v>
      </c>
      <c r="I8" s="85">
        <f t="shared" si="0"/>
        <v>5.3324199492730574E-2</v>
      </c>
      <c r="J8" s="48">
        <f>SUMIFS('MP내역(안정)'!G:G,'MP내역(안정)'!A:A,A8,'MP내역(안정)'!B:B,D8)</f>
        <v>5.4699999999999999E-2</v>
      </c>
      <c r="K8" s="48">
        <f t="shared" si="1"/>
        <v>1.3758005072694243E-3</v>
      </c>
      <c r="L8" s="75">
        <f>IF(RIGHT(C8,2)="매수",IF(I8&lt;J8,INT((SUMIF(B:B,B8,H:H)*0.95*K8)/SUMIFS(전체매매내역!I:I,전체매매내역!A:A,B8,전체매매내역!D:D,$C$2,전체매매내역!F:F,D8)),0),0)</f>
        <v>0</v>
      </c>
      <c r="M8" s="42" t="s">
        <v>364</v>
      </c>
    </row>
    <row r="9" spans="1:13" s="1" customFormat="1" x14ac:dyDescent="0.3">
      <c r="A9" s="3">
        <v>44501</v>
      </c>
      <c r="B9" s="89">
        <v>44502</v>
      </c>
      <c r="C9" s="75" t="s">
        <v>33</v>
      </c>
      <c r="D9" s="44" t="s">
        <v>94</v>
      </c>
      <c r="E9" s="42" t="str">
        <f>VLOOKUP($D9,투자유니버스!$A:$H,2,0)</f>
        <v>ISHARES IBOXX INVESTMENT GRA</v>
      </c>
      <c r="F9" s="84" t="str">
        <f>VLOOKUP($D9,투자유니버스!$A:$H,5,0)</f>
        <v>채권</v>
      </c>
      <c r="G9" s="93">
        <v>20</v>
      </c>
      <c r="H9" s="93">
        <v>3123434</v>
      </c>
      <c r="I9" s="85">
        <f t="shared" si="0"/>
        <v>4.8188620370527797E-2</v>
      </c>
      <c r="J9" s="48">
        <f>SUMIFS('MP내역(안정)'!G:G,'MP내역(안정)'!A:A,A9,'MP내역(안정)'!B:B,D9)</f>
        <v>4.9299999999999997E-2</v>
      </c>
      <c r="K9" s="48">
        <f t="shared" si="1"/>
        <v>1.1113796294721992E-3</v>
      </c>
      <c r="L9" s="75">
        <f>IF(RIGHT(C9,2)="매수",IF(I9&lt;J9,INT((SUMIF(B:B,B9,H:H)*0.95*K9)/SUMIFS(전체매매내역!I:I,전체매매내역!A:A,B9,전체매매내역!D:D,$C$2,전체매매내역!F:F,D9)),0),0)</f>
        <v>0</v>
      </c>
      <c r="M9" s="42" t="s">
        <v>364</v>
      </c>
    </row>
    <row r="10" spans="1:13" s="1" customFormat="1" x14ac:dyDescent="0.3">
      <c r="A10" s="3">
        <v>44501</v>
      </c>
      <c r="B10" s="89">
        <v>44502</v>
      </c>
      <c r="C10" s="75" t="s">
        <v>33</v>
      </c>
      <c r="D10" s="44" t="s">
        <v>115</v>
      </c>
      <c r="E10" s="42" t="str">
        <f>VLOOKUP($D10,투자유니버스!$A:$H,2,0)</f>
        <v>ISHARES JP MORGAN USD EMERGI</v>
      </c>
      <c r="F10" s="84" t="str">
        <f>VLOOKUP($D10,투자유니버스!$A:$H,5,0)</f>
        <v>채권</v>
      </c>
      <c r="G10" s="93">
        <v>3</v>
      </c>
      <c r="H10" s="93">
        <v>384839</v>
      </c>
      <c r="I10" s="85">
        <f t="shared" si="0"/>
        <v>5.9373306670714174E-3</v>
      </c>
      <c r="J10" s="48">
        <f>SUMIFS('MP내역(안정)'!G:G,'MP내역(안정)'!A:A,A10,'MP내역(안정)'!B:B,D10)</f>
        <v>6.3E-3</v>
      </c>
      <c r="K10" s="48">
        <f t="shared" si="1"/>
        <v>3.6266933292858263E-4</v>
      </c>
      <c r="L10" s="75">
        <f>IF(RIGHT(C10,2)="매수",IF(I10&lt;J10,INT((SUMIF(B:B,B10,H:H)*0.95*K10)/SUMIFS(전체매매내역!I:I,전체매매내역!A:A,B10,전체매매내역!D:D,$C$2,전체매매내역!F:F,D10)),0),0)</f>
        <v>0</v>
      </c>
      <c r="M10" s="42" t="s">
        <v>364</v>
      </c>
    </row>
    <row r="11" spans="1:13" s="1" customFormat="1" x14ac:dyDescent="0.3">
      <c r="A11" s="3">
        <v>44501</v>
      </c>
      <c r="B11" s="89">
        <v>44502</v>
      </c>
      <c r="C11" s="75" t="s">
        <v>33</v>
      </c>
      <c r="D11" s="44" t="s">
        <v>96</v>
      </c>
      <c r="E11" s="42" t="str">
        <f>VLOOKUP($D11,투자유니버스!$A:$H,2,0)</f>
        <v>ISHARES TIPS BOND ETF</v>
      </c>
      <c r="F11" s="84" t="str">
        <f>VLOOKUP($D11,투자유니버스!$A:$H,5,0)</f>
        <v>채권</v>
      </c>
      <c r="G11" s="93">
        <v>79</v>
      </c>
      <c r="H11" s="93">
        <v>11879243</v>
      </c>
      <c r="I11" s="85">
        <f t="shared" si="0"/>
        <v>0.18327402827024669</v>
      </c>
      <c r="J11" s="48">
        <f>SUMIFS('MP내역(안정)'!G:G,'MP내역(안정)'!A:A,A11,'MP내역(안정)'!B:B,D11)</f>
        <v>0.18609999999999999</v>
      </c>
      <c r="K11" s="48">
        <f t="shared" si="1"/>
        <v>2.825971729753296E-3</v>
      </c>
      <c r="L11" s="75">
        <f>IF(RIGHT(C11,2)="매수",IF(I11&lt;J11,INT((SUMIF(B:B,B11,H:H)*0.95*K11)/SUMIFS(전체매매내역!I:I,전체매매내역!A:A,B11,전체매매내역!D:D,$C$2,전체매매내역!F:F,D11)),0),0)</f>
        <v>1</v>
      </c>
      <c r="M11" s="42" t="s">
        <v>364</v>
      </c>
    </row>
    <row r="12" spans="1:13" s="1" customFormat="1" x14ac:dyDescent="0.3">
      <c r="A12" s="3">
        <v>44501</v>
      </c>
      <c r="B12" s="89">
        <v>44502</v>
      </c>
      <c r="C12" s="75" t="s">
        <v>33</v>
      </c>
      <c r="D12" s="44" t="s">
        <v>98</v>
      </c>
      <c r="E12" s="42" t="str">
        <f>VLOOKUP($D12,투자유니버스!$A:$H,2,0)</f>
        <v>ISHARES US REAL ESTATE ETF</v>
      </c>
      <c r="F12" s="84" t="str">
        <f>VLOOKUP($D12,투자유니버스!$A:$H,5,0)</f>
        <v>대체자산</v>
      </c>
      <c r="G12" s="93">
        <v>10</v>
      </c>
      <c r="H12" s="93">
        <v>1292309</v>
      </c>
      <c r="I12" s="85">
        <f t="shared" si="0"/>
        <v>1.9937859356854156E-2</v>
      </c>
      <c r="J12" s="48">
        <f>SUMIFS('MP내역(안정)'!G:G,'MP내역(안정)'!A:A,A12,'MP내역(안정)'!B:B,D12)</f>
        <v>2.06E-2</v>
      </c>
      <c r="K12" s="48">
        <f t="shared" si="1"/>
        <v>6.6214064314584417E-4</v>
      </c>
      <c r="L12" s="75">
        <f>IF(RIGHT(C12,2)="매수",IF(I12&lt;J12,INT((SUMIF(B:B,B12,H:H)*0.95*K12)/SUMIFS(전체매매내역!I:I,전체매매내역!A:A,B12,전체매매내역!D:D,$C$2,전체매매내역!F:F,D12)),0),0)</f>
        <v>0</v>
      </c>
      <c r="M12" s="42" t="s">
        <v>364</v>
      </c>
    </row>
    <row r="13" spans="1:13" s="1" customFormat="1" x14ac:dyDescent="0.3">
      <c r="A13" s="3">
        <v>44501</v>
      </c>
      <c r="B13" s="89">
        <v>44502</v>
      </c>
      <c r="C13" s="75" t="s">
        <v>33</v>
      </c>
      <c r="D13" s="44" t="s">
        <v>100</v>
      </c>
      <c r="E13" s="42" t="str">
        <f>VLOOKUP($D13,투자유니버스!$A:$H,2,0)</f>
        <v>PIMCO 15+ YR US TIPS INDX</v>
      </c>
      <c r="F13" s="84" t="str">
        <f>VLOOKUP($D13,투자유니버스!$A:$H,5,0)</f>
        <v>채권</v>
      </c>
      <c r="G13" s="93">
        <v>81</v>
      </c>
      <c r="H13" s="93">
        <v>8342585</v>
      </c>
      <c r="I13" s="85">
        <f t="shared" si="0"/>
        <v>0.12871015090245533</v>
      </c>
      <c r="J13" s="48">
        <f>SUMIFS('MP내역(안정)'!G:G,'MP내역(안정)'!A:A,A13,'MP내역(안정)'!B:B,D13)</f>
        <v>0.13239999999999999</v>
      </c>
      <c r="K13" s="48">
        <f t="shared" si="1"/>
        <v>3.6898490975446618E-3</v>
      </c>
      <c r="L13" s="75">
        <f>IF(RIGHT(C13,2)="매수",IF(I13&lt;J13,INT((SUMIF(B:B,B13,H:H)*0.95*K13)/SUMIFS(전체매매내역!I:I,전체매매내역!A:A,B13,전체매매내역!D:D,$C$2,전체매매내역!F:F,D13)),0),0)</f>
        <v>2</v>
      </c>
      <c r="M13" s="42" t="s">
        <v>364</v>
      </c>
    </row>
    <row r="14" spans="1:13" s="26" customFormat="1" x14ac:dyDescent="0.3">
      <c r="A14" s="3">
        <v>44501</v>
      </c>
      <c r="B14" s="89">
        <v>44502</v>
      </c>
      <c r="C14" s="75" t="s">
        <v>33</v>
      </c>
      <c r="D14" s="44" t="s">
        <v>102</v>
      </c>
      <c r="E14" s="42" t="str">
        <f>VLOOKUP($D14,투자유니버스!$A:$H,2,0)</f>
        <v>VANGUARD FTSE DEVELOPED ETF</v>
      </c>
      <c r="F14" s="84" t="str">
        <f>VLOOKUP($D14,투자유니버스!$A:$H,5,0)</f>
        <v>주식</v>
      </c>
      <c r="G14" s="93">
        <v>1</v>
      </c>
      <c r="H14" s="93">
        <v>61785</v>
      </c>
      <c r="I14" s="85">
        <f t="shared" si="0"/>
        <v>9.5322453094672714E-4</v>
      </c>
      <c r="J14" s="48">
        <f>SUMIFS('MP내역(안정)'!G:G,'MP내역(안정)'!A:A,A14,'MP내역(안정)'!B:B,D14)</f>
        <v>1.5E-3</v>
      </c>
      <c r="K14" s="48">
        <f t="shared" si="1"/>
        <v>5.4677546905327289E-4</v>
      </c>
      <c r="L14" s="75">
        <f>IF(RIGHT(C14,2)="매수",IF(I14&lt;J14,INT((SUMIF(B:B,B14,H:H)*0.95*K14)/SUMIFS(전체매매내역!I:I,전체매매내역!A:A,B14,전체매매내역!D:D,$C$2,전체매매내역!F:F,D14)),0),0)</f>
        <v>0</v>
      </c>
      <c r="M14" s="42" t="s">
        <v>364</v>
      </c>
    </row>
    <row r="15" spans="1:13" s="26" customFormat="1" x14ac:dyDescent="0.3">
      <c r="A15" s="3">
        <v>44501</v>
      </c>
      <c r="B15" s="89">
        <v>44502</v>
      </c>
      <c r="C15" s="75" t="s">
        <v>33</v>
      </c>
      <c r="D15" s="44" t="s">
        <v>104</v>
      </c>
      <c r="E15" s="42" t="str">
        <f>VLOOKUP($D15,투자유니버스!$A:$H,2,0)</f>
        <v>VANGUARD S&amp;P 500 ETF</v>
      </c>
      <c r="F15" s="84" t="str">
        <f>VLOOKUP($D15,투자유니버스!$A:$H,5,0)</f>
        <v>주식</v>
      </c>
      <c r="G15" s="93">
        <v>18</v>
      </c>
      <c r="H15" s="93">
        <v>8942938</v>
      </c>
      <c r="I15" s="85">
        <f t="shared" si="0"/>
        <v>0.13797245092394048</v>
      </c>
      <c r="J15" s="48">
        <f>SUMIFS('MP내역(안정)'!G:G,'MP내역(안정)'!A:A,A15,'MP내역(안정)'!B:B,D15)</f>
        <v>0.14130000000000001</v>
      </c>
      <c r="K15" s="48">
        <f t="shared" si="1"/>
        <v>3.3275490760595328E-3</v>
      </c>
      <c r="L15" s="75">
        <f>IF(RIGHT(C15,2)="매수",IF(I15&lt;J15,INT((SUMIF(B:B,B15,H:H)*0.95*K15)/SUMIFS(전체매매내역!I:I,전체매매내역!A:A,B15,전체매매내역!D:D,$C$2,전체매매내역!F:F,D15)),0),0)</f>
        <v>0</v>
      </c>
      <c r="M15" s="42" t="s">
        <v>364</v>
      </c>
    </row>
    <row r="16" spans="1:13" s="26" customFormat="1" x14ac:dyDescent="0.3">
      <c r="A16" s="3">
        <v>44501</v>
      </c>
      <c r="B16" s="89">
        <v>44502</v>
      </c>
      <c r="C16" s="75" t="s">
        <v>33</v>
      </c>
      <c r="D16" s="44" t="s">
        <v>106</v>
      </c>
      <c r="E16" s="42" t="str">
        <f>VLOOKUP($D16,투자유니버스!$A:$H,2,0)</f>
        <v>VANGUARD TOT WORLD STK ETF</v>
      </c>
      <c r="F16" s="84" t="str">
        <f>VLOOKUP($D16,투자유니버스!$A:$H,5,0)</f>
        <v>주식</v>
      </c>
      <c r="G16" s="93">
        <v>2</v>
      </c>
      <c r="H16" s="93">
        <v>253036</v>
      </c>
      <c r="I16" s="85">
        <f t="shared" si="0"/>
        <v>3.9038621415009478E-3</v>
      </c>
      <c r="J16" s="48">
        <f>SUMIFS('MP내역(안정)'!G:G,'MP내역(안정)'!A:A,A16,'MP내역(안정)'!B:B,D16)</f>
        <v>4.7999999999999996E-3</v>
      </c>
      <c r="K16" s="48">
        <f t="shared" si="1"/>
        <v>8.9613785849905177E-4</v>
      </c>
      <c r="L16" s="75">
        <f>IF(RIGHT(C16,2)="매수",IF(I16&lt;J16,INT((SUMIF(B:B,B16,H:H)*0.95*K16)/SUMIFS(전체매매내역!I:I,전체매매내역!A:A,B16,전체매매내역!D:D,$C$2,전체매매내역!F:F,D16)),0),0)</f>
        <v>0</v>
      </c>
      <c r="M16" s="42" t="s">
        <v>364</v>
      </c>
    </row>
    <row r="17" spans="1:13" s="26" customFormat="1" x14ac:dyDescent="0.3">
      <c r="A17" s="3">
        <v>44501</v>
      </c>
      <c r="B17" s="89">
        <v>44502</v>
      </c>
      <c r="C17" s="75" t="s">
        <v>33</v>
      </c>
      <c r="D17" s="44" t="s">
        <v>108</v>
      </c>
      <c r="E17" s="42" t="str">
        <f>VLOOKUP($D17,투자유니버스!$A:$H,2,0)</f>
        <v>VANGUARD FTSE EMERGING MARKE</v>
      </c>
      <c r="F17" s="84" t="str">
        <f>VLOOKUP($D17,투자유니버스!$A:$H,5,0)</f>
        <v>주식</v>
      </c>
      <c r="G17" s="93">
        <v>27</v>
      </c>
      <c r="H17" s="93">
        <v>1621905</v>
      </c>
      <c r="I17" s="85">
        <f t="shared" si="0"/>
        <v>2.5022896056731431E-2</v>
      </c>
      <c r="J17" s="48">
        <f>SUMIFS('MP내역(안정)'!G:G,'MP내역(안정)'!A:A,A17,'MP내역(안정)'!B:B,D17)</f>
        <v>2.5499999999999998E-2</v>
      </c>
      <c r="K17" s="48">
        <f t="shared" si="1"/>
        <v>4.7710394326856698E-4</v>
      </c>
      <c r="L17" s="75">
        <f>IF(RIGHT(C17,2)="매수",IF(I17&lt;J17,INT((SUMIF(B:B,B17,H:H)*0.95*K17)/SUMIFS(전체매매내역!I:I,전체매매내역!A:A,B17,전체매매내역!D:D,$C$2,전체매매내역!F:F,D17)),0),0)</f>
        <v>0</v>
      </c>
      <c r="M17" s="42" t="s">
        <v>364</v>
      </c>
    </row>
    <row r="18" spans="1:13" s="26" customFormat="1" x14ac:dyDescent="0.3">
      <c r="A18" s="3">
        <v>44501</v>
      </c>
      <c r="B18" s="89">
        <v>44502</v>
      </c>
      <c r="C18" s="75" t="s">
        <v>33</v>
      </c>
      <c r="D18" s="44" t="s">
        <v>110</v>
      </c>
      <c r="E18" s="42" t="str">
        <f>VLOOKUP($D18,투자유니버스!$A:$H,2,0)</f>
        <v>ISHARES GOLD TRUST</v>
      </c>
      <c r="F18" s="84" t="str">
        <f>VLOOKUP($D18,투자유니버스!$A:$H,5,0)</f>
        <v>대체자산</v>
      </c>
      <c r="G18" s="93">
        <v>16</v>
      </c>
      <c r="H18" s="93">
        <v>640752</v>
      </c>
      <c r="I18" s="85">
        <f t="shared" si="0"/>
        <v>9.8855794230505358E-3</v>
      </c>
      <c r="J18" s="48">
        <f>SUMIFS('MP내역(안정)'!G:G,'MP내역(안정)'!A:A,A18,'MP내역(안정)'!B:B,D18)</f>
        <v>0.01</v>
      </c>
      <c r="K18" s="48">
        <f t="shared" si="1"/>
        <v>1.1442057694946439E-4</v>
      </c>
      <c r="L18" s="75">
        <f>IF(RIGHT(C18,2)="매수",IF(I18&lt;J18,INT((SUMIF(B:B,B18,H:H)*0.95*K18)/SUMIFS(전체매매내역!I:I,전체매매내역!A:A,B18,전체매매내역!D:D,$C$2,전체매매내역!F:F,D18)),0),0)</f>
        <v>0</v>
      </c>
      <c r="M18" s="42" t="s">
        <v>364</v>
      </c>
    </row>
    <row r="19" spans="1:13" s="26" customFormat="1" x14ac:dyDescent="0.3">
      <c r="A19" s="3">
        <v>44501</v>
      </c>
      <c r="B19" s="89">
        <v>44502</v>
      </c>
      <c r="C19" s="75" t="s">
        <v>33</v>
      </c>
      <c r="D19" s="91" t="s">
        <v>123</v>
      </c>
      <c r="E19" s="42" t="str">
        <f>VLOOKUP($D19,투자유니버스!$A:$H,2,0)</f>
        <v>예수금(달러화)</v>
      </c>
      <c r="F19" s="84" t="str">
        <f>VLOOKUP($D19,투자유니버스!$A:$H,5,0)</f>
        <v>현금</v>
      </c>
      <c r="G19" s="94">
        <f>47000.06-46446.09</f>
        <v>553.97000000000116</v>
      </c>
      <c r="H19" s="94">
        <f>55196870-54546293</f>
        <v>650577</v>
      </c>
      <c r="I19" s="85">
        <f t="shared" si="0"/>
        <v>1.0037160405757528E-2</v>
      </c>
      <c r="J19" s="48">
        <f>SUMIFS('MP내역(안정)'!G:G,'MP내역(안정)'!A:A,A19,'MP내역(안정)'!B:B,D19)</f>
        <v>0.14330000000000001</v>
      </c>
      <c r="K19" s="48">
        <f t="shared" si="1"/>
        <v>0.13326283959424248</v>
      </c>
      <c r="L19" s="75" t="e">
        <f>IF(RIGHT(C19,2)="매수",IF(I19&lt;J19,INT((SUMIF(B:B,B19,H:H)*0.95*K19)/SUMIFS(전체매매내역!I:I,전체매매내역!A:A,B19,전체매매내역!D:D,$C$2,전체매매내역!F:F,D19)),0),0)</f>
        <v>#DIV/0!</v>
      </c>
      <c r="M19" s="42" t="s">
        <v>365</v>
      </c>
    </row>
    <row r="20" spans="1:13" s="26" customFormat="1" x14ac:dyDescent="0.3">
      <c r="A20" s="3">
        <v>44501</v>
      </c>
      <c r="B20" s="89">
        <v>44502</v>
      </c>
      <c r="C20" s="75" t="s">
        <v>33</v>
      </c>
      <c r="D20" s="91" t="s">
        <v>359</v>
      </c>
      <c r="E20" s="42" t="str">
        <f>VLOOKUP($D20,투자유니버스!$A:$H,2,0)</f>
        <v>예수금(원화)</v>
      </c>
      <c r="F20" s="84" t="str">
        <f>VLOOKUP($D20,투자유니버스!$A:$H,5,0)</f>
        <v>현금</v>
      </c>
      <c r="G20" s="93">
        <v>9678100</v>
      </c>
      <c r="H20" s="93">
        <v>9678100</v>
      </c>
      <c r="I20" s="85">
        <f t="shared" si="0"/>
        <v>0.14931459630906402</v>
      </c>
      <c r="J20" s="48">
        <f>SUMIFS('MP내역(안정)'!G:G,'MP내역(안정)'!A:A,A20,'MP내역(안정)'!B:B,D20)</f>
        <v>0</v>
      </c>
      <c r="K20" s="48">
        <f t="shared" si="1"/>
        <v>0.14931459630906402</v>
      </c>
      <c r="L20" s="75">
        <f>IF(RIGHT(C20,2)="매수",IF(I20&lt;J20,INT((SUMIF(B:B,B20,H:H)*0.95*K20)/SUMIFS(전체매매내역!I:I,전체매매내역!A:A,B20,전체매매내역!D:D,$C$2,전체매매내역!F:F,D20)),0),0)</f>
        <v>0</v>
      </c>
      <c r="M20" s="42" t="s">
        <v>365</v>
      </c>
    </row>
    <row r="21" spans="1:13" s="26" customFormat="1" x14ac:dyDescent="0.3">
      <c r="C21" s="76"/>
      <c r="E21" s="24"/>
      <c r="F21" s="24"/>
      <c r="H21" s="24"/>
      <c r="I21" s="28"/>
      <c r="J21" s="28"/>
      <c r="K21" s="28"/>
      <c r="L21" s="28"/>
      <c r="M21" s="24"/>
    </row>
    <row r="22" spans="1:13" s="26" customFormat="1" x14ac:dyDescent="0.3">
      <c r="C22" s="76"/>
      <c r="E22" s="24"/>
      <c r="F22" s="24"/>
      <c r="H22" s="24"/>
      <c r="I22" s="28"/>
      <c r="J22" s="28"/>
      <c r="K22" s="28"/>
      <c r="L22" s="28"/>
      <c r="M22" s="24"/>
    </row>
    <row r="23" spans="1:13" s="26" customFormat="1" x14ac:dyDescent="0.3">
      <c r="C23" s="76"/>
      <c r="E23" s="24"/>
      <c r="F23" s="24"/>
      <c r="H23" s="24"/>
      <c r="I23" s="28"/>
      <c r="J23" s="28"/>
      <c r="K23" s="28"/>
      <c r="L23" s="28"/>
      <c r="M23" s="24"/>
    </row>
    <row r="24" spans="1:13" s="26" customFormat="1" x14ac:dyDescent="0.3">
      <c r="C24" s="76"/>
      <c r="E24" s="24"/>
      <c r="F24" s="24"/>
      <c r="H24" s="24"/>
      <c r="I24" s="28"/>
      <c r="J24" s="28"/>
      <c r="K24" s="28"/>
      <c r="L24" s="28"/>
      <c r="M24" s="24"/>
    </row>
    <row r="25" spans="1:13" s="26" customFormat="1" x14ac:dyDescent="0.3">
      <c r="C25" s="76"/>
      <c r="E25" s="24"/>
      <c r="F25" s="24"/>
      <c r="H25" s="24"/>
      <c r="I25" s="28"/>
      <c r="J25" s="28"/>
      <c r="K25" s="28"/>
      <c r="L25" s="28"/>
      <c r="M25" s="24"/>
    </row>
    <row r="26" spans="1:13" s="26" customFormat="1" x14ac:dyDescent="0.3">
      <c r="C26" s="76"/>
      <c r="E26" s="24"/>
      <c r="F26" s="24"/>
      <c r="H26" s="24"/>
      <c r="I26" s="28"/>
      <c r="J26" s="28"/>
      <c r="K26" s="28"/>
      <c r="L26" s="28"/>
      <c r="M26" s="24"/>
    </row>
    <row r="27" spans="1:13" s="26" customFormat="1" x14ac:dyDescent="0.3">
      <c r="C27" s="76"/>
      <c r="E27" s="24"/>
      <c r="F27" s="24"/>
      <c r="H27" s="24"/>
      <c r="I27" s="28"/>
      <c r="J27" s="28"/>
      <c r="K27" s="28"/>
      <c r="L27" s="28"/>
      <c r="M27" s="24"/>
    </row>
    <row r="28" spans="1:13" s="26" customFormat="1" x14ac:dyDescent="0.3">
      <c r="C28" s="76"/>
      <c r="E28" s="24"/>
      <c r="F28" s="24"/>
      <c r="H28" s="24"/>
      <c r="I28" s="28"/>
      <c r="J28" s="28"/>
      <c r="K28" s="28"/>
      <c r="L28" s="28"/>
      <c r="M28" s="24"/>
    </row>
    <row r="29" spans="1:13" s="26" customFormat="1" x14ac:dyDescent="0.3">
      <c r="C29" s="76"/>
      <c r="E29" s="24"/>
      <c r="F29" s="24"/>
      <c r="H29" s="24"/>
      <c r="I29" s="28"/>
      <c r="J29" s="28"/>
      <c r="K29" s="28"/>
      <c r="L29" s="28"/>
      <c r="M29" s="24"/>
    </row>
    <row r="30" spans="1:13" s="26" customFormat="1" x14ac:dyDescent="0.3">
      <c r="C30" s="76"/>
      <c r="E30" s="24"/>
      <c r="F30" s="24"/>
      <c r="H30" s="24"/>
      <c r="I30" s="28"/>
      <c r="J30" s="28"/>
      <c r="K30" s="28"/>
      <c r="L30" s="28"/>
      <c r="M30" s="24"/>
    </row>
    <row r="31" spans="1:13" s="26" customFormat="1" x14ac:dyDescent="0.3">
      <c r="C31" s="76"/>
      <c r="E31" s="24"/>
      <c r="F31" s="24"/>
      <c r="H31" s="24"/>
      <c r="I31" s="28"/>
      <c r="J31" s="28"/>
      <c r="K31" s="28"/>
      <c r="L31" s="28"/>
      <c r="M31" s="24"/>
    </row>
    <row r="32" spans="1:13" s="26" customFormat="1" x14ac:dyDescent="0.3">
      <c r="C32" s="76"/>
      <c r="E32" s="24"/>
      <c r="F32" s="24"/>
      <c r="H32" s="24"/>
      <c r="I32" s="28"/>
      <c r="J32" s="28"/>
      <c r="K32" s="28"/>
      <c r="L32" s="28"/>
      <c r="M32" s="24"/>
    </row>
    <row r="33" spans="3:13" s="26" customFormat="1" x14ac:dyDescent="0.3">
      <c r="C33" s="76"/>
      <c r="E33" s="24"/>
      <c r="F33" s="24"/>
      <c r="H33" s="24"/>
      <c r="I33" s="28"/>
      <c r="J33" s="28"/>
      <c r="K33" s="28"/>
      <c r="L33" s="28"/>
      <c r="M33" s="24"/>
    </row>
    <row r="34" spans="3:13" s="26" customFormat="1" x14ac:dyDescent="0.3">
      <c r="C34" s="76"/>
      <c r="E34" s="24"/>
      <c r="F34" s="24"/>
      <c r="H34" s="24"/>
      <c r="I34" s="28"/>
      <c r="J34" s="28"/>
      <c r="K34" s="28"/>
      <c r="L34" s="28"/>
      <c r="M34" s="24"/>
    </row>
    <row r="35" spans="3:13" s="26" customFormat="1" x14ac:dyDescent="0.3">
      <c r="C35" s="76"/>
      <c r="E35" s="24"/>
      <c r="F35" s="24"/>
      <c r="H35" s="24"/>
      <c r="I35" s="28"/>
      <c r="J35" s="28"/>
      <c r="K35" s="28"/>
      <c r="L35" s="28"/>
      <c r="M35" s="24"/>
    </row>
    <row r="36" spans="3:13" s="26" customFormat="1" x14ac:dyDescent="0.3">
      <c r="C36" s="76"/>
      <c r="E36" s="24"/>
      <c r="F36" s="24"/>
      <c r="H36" s="24"/>
      <c r="I36" s="28"/>
      <c r="J36" s="28"/>
      <c r="K36" s="28"/>
      <c r="L36" s="28"/>
      <c r="M36" s="24"/>
    </row>
    <row r="37" spans="3:13" s="26" customFormat="1" x14ac:dyDescent="0.3">
      <c r="C37" s="76"/>
      <c r="E37" s="24"/>
      <c r="F37" s="24"/>
      <c r="H37" s="24"/>
      <c r="I37" s="28"/>
      <c r="J37" s="28"/>
      <c r="K37" s="28"/>
      <c r="L37" s="28"/>
      <c r="M37" s="24"/>
    </row>
    <row r="38" spans="3:13" s="26" customFormat="1" x14ac:dyDescent="0.3">
      <c r="C38" s="76"/>
      <c r="E38" s="24"/>
      <c r="F38" s="24"/>
      <c r="H38" s="24"/>
      <c r="I38" s="28"/>
      <c r="J38" s="28"/>
      <c r="K38" s="28"/>
      <c r="L38" s="28"/>
      <c r="M38" s="24"/>
    </row>
    <row r="39" spans="3:13" s="26" customFormat="1" x14ac:dyDescent="0.3">
      <c r="C39" s="76"/>
      <c r="E39" s="24"/>
      <c r="F39" s="24"/>
      <c r="H39" s="24"/>
      <c r="I39" s="28"/>
      <c r="J39" s="28"/>
      <c r="K39" s="28"/>
      <c r="L39" s="28"/>
      <c r="M39" s="24"/>
    </row>
    <row r="40" spans="3:13" s="26" customFormat="1" x14ac:dyDescent="0.3">
      <c r="C40" s="76"/>
      <c r="E40" s="24"/>
      <c r="F40" s="24"/>
      <c r="H40" s="24"/>
      <c r="I40" s="28"/>
      <c r="J40" s="28"/>
      <c r="K40" s="28"/>
      <c r="L40" s="28"/>
      <c r="M40" s="24"/>
    </row>
    <row r="41" spans="3:13" x14ac:dyDescent="0.3">
      <c r="L41" s="28"/>
    </row>
    <row r="42" spans="3:13" x14ac:dyDescent="0.3">
      <c r="L42" s="28"/>
    </row>
  </sheetData>
  <phoneticPr fontId="1" type="noConversion"/>
  <dataValidations count="1">
    <dataValidation type="list" allowBlank="1" showInputMessage="1" showErrorMessage="1" sqref="C5:C1048576">
      <formula1>"신규매수,추가매수,일부매도,전량매도"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15"/>
  <sheetViews>
    <sheetView zoomScale="90" zoomScaleNormal="90" workbookViewId="0">
      <pane xSplit="1" ySplit="5" topLeftCell="J6" activePane="bottomRight" state="frozen"/>
      <selection activeCell="D20" sqref="D20"/>
      <selection pane="topRight" activeCell="D20" sqref="D20"/>
      <selection pane="bottomLeft" activeCell="D20" sqref="D20"/>
      <selection pane="bottomRight" activeCell="S6" sqref="S6"/>
    </sheetView>
  </sheetViews>
  <sheetFormatPr defaultColWidth="9" defaultRowHeight="16.5" x14ac:dyDescent="0.3"/>
  <cols>
    <col min="1" max="2" width="14.875" style="1" customWidth="1"/>
    <col min="3" max="3" width="16.375" style="1" customWidth="1"/>
    <col min="4" max="4" width="14.125" style="1" customWidth="1"/>
    <col min="5" max="5" width="13.5" style="1" customWidth="1"/>
    <col min="6" max="6" width="15.625" style="1" customWidth="1"/>
    <col min="7" max="7" width="12.875" style="1" customWidth="1"/>
    <col min="8" max="8" width="17.25" style="1" customWidth="1"/>
    <col min="9" max="11" width="16.625" style="1" customWidth="1"/>
    <col min="12" max="12" width="10.125" style="1" customWidth="1"/>
    <col min="13" max="13" width="9.375" style="1" customWidth="1"/>
    <col min="14" max="14" width="14.5" style="19" customWidth="1"/>
    <col min="15" max="15" width="11.875" style="20" bestFit="1" customWidth="1"/>
    <col min="16" max="16" width="10.125" style="20" customWidth="1"/>
    <col min="17" max="17" width="11.25" style="20" bestFit="1" customWidth="1"/>
    <col min="18" max="18" width="14.875" style="20" customWidth="1"/>
    <col min="19" max="19" width="14.375" style="20" customWidth="1"/>
    <col min="20" max="20" width="12.875" style="20" customWidth="1"/>
    <col min="21" max="21" width="13.25" style="20" customWidth="1"/>
    <col min="22" max="22" width="12.5" style="19" customWidth="1"/>
    <col min="23" max="23" width="9" style="19"/>
    <col min="24" max="24" width="11.875" style="19" customWidth="1"/>
    <col min="25" max="16384" width="9" style="19"/>
  </cols>
  <sheetData>
    <row r="1" spans="1:24" s="45" customFormat="1" ht="31.5" customHeight="1" x14ac:dyDescent="0.3">
      <c r="A1" s="56" t="s">
        <v>9</v>
      </c>
      <c r="B1" s="57" t="s">
        <v>122</v>
      </c>
      <c r="C1" s="56" t="s">
        <v>14</v>
      </c>
      <c r="D1" s="56" t="s">
        <v>15</v>
      </c>
      <c r="E1" s="61" t="s">
        <v>2</v>
      </c>
      <c r="F1" s="62" t="s">
        <v>19</v>
      </c>
      <c r="G1" s="63" t="s">
        <v>3</v>
      </c>
      <c r="H1" s="64" t="s">
        <v>41</v>
      </c>
      <c r="I1" s="64" t="s">
        <v>42</v>
      </c>
      <c r="K1" s="46"/>
      <c r="L1" s="12"/>
      <c r="N1" s="46"/>
      <c r="O1" s="46"/>
      <c r="P1" s="46"/>
      <c r="Q1" s="46"/>
      <c r="R1" s="46"/>
      <c r="S1" s="46"/>
      <c r="T1" s="46"/>
    </row>
    <row r="2" spans="1:24" s="1" customFormat="1" x14ac:dyDescent="0.3">
      <c r="A2" s="9" t="s">
        <v>55</v>
      </c>
      <c r="B2" s="40" t="s">
        <v>83</v>
      </c>
      <c r="C2" s="11">
        <v>0.9</v>
      </c>
      <c r="D2" s="23">
        <v>2.4</v>
      </c>
      <c r="E2" s="23">
        <v>4.8</v>
      </c>
      <c r="F2" s="10">
        <v>0.25</v>
      </c>
      <c r="G2" s="17"/>
      <c r="H2" s="18"/>
      <c r="I2" s="18"/>
      <c r="J2" s="95"/>
      <c r="K2" s="95"/>
      <c r="L2" s="15"/>
      <c r="N2" s="22"/>
      <c r="O2" s="22"/>
      <c r="P2" s="22"/>
      <c r="Q2" s="22"/>
      <c r="R2" s="22"/>
      <c r="S2" s="22"/>
      <c r="T2" s="22"/>
    </row>
    <row r="3" spans="1:24" s="1" customFormat="1" x14ac:dyDescent="0.3">
      <c r="O3" s="22"/>
      <c r="P3" s="22"/>
      <c r="Q3" s="22"/>
      <c r="R3" s="22"/>
      <c r="S3" s="22"/>
      <c r="T3" s="22"/>
      <c r="U3" s="22"/>
    </row>
    <row r="4" spans="1:24" s="1" customFormat="1" x14ac:dyDescent="0.3">
      <c r="A4" s="65" t="s">
        <v>24</v>
      </c>
      <c r="B4" s="79" t="s">
        <v>147</v>
      </c>
      <c r="C4" s="79" t="s">
        <v>361</v>
      </c>
      <c r="D4" s="79" t="s">
        <v>147</v>
      </c>
      <c r="E4" s="79" t="s">
        <v>361</v>
      </c>
      <c r="F4" s="79" t="s">
        <v>147</v>
      </c>
      <c r="G4" s="79" t="s">
        <v>361</v>
      </c>
      <c r="H4" s="79" t="s">
        <v>127</v>
      </c>
      <c r="I4" s="79" t="s">
        <v>361</v>
      </c>
      <c r="J4" s="79" t="s">
        <v>127</v>
      </c>
      <c r="K4" s="79" t="s">
        <v>127</v>
      </c>
      <c r="L4" s="79" t="s">
        <v>125</v>
      </c>
      <c r="M4" s="105" t="s">
        <v>44</v>
      </c>
      <c r="N4" s="105" t="s">
        <v>72</v>
      </c>
      <c r="O4" s="105" t="s">
        <v>45</v>
      </c>
      <c r="P4" s="107" t="s">
        <v>0</v>
      </c>
      <c r="Q4" s="109" t="s">
        <v>30</v>
      </c>
      <c r="R4" s="109"/>
      <c r="S4" s="109"/>
      <c r="T4" s="109" t="s">
        <v>31</v>
      </c>
      <c r="U4" s="109"/>
      <c r="V4" s="109"/>
      <c r="W4" s="109"/>
      <c r="X4" s="103" t="s">
        <v>12</v>
      </c>
    </row>
    <row r="5" spans="1:24" s="1" customFormat="1" ht="49.5" x14ac:dyDescent="0.3">
      <c r="A5" s="66" t="s">
        <v>50</v>
      </c>
      <c r="B5" s="79">
        <v>5</v>
      </c>
      <c r="C5" s="79">
        <v>5</v>
      </c>
      <c r="D5" s="79">
        <v>4</v>
      </c>
      <c r="E5" s="79">
        <v>4</v>
      </c>
      <c r="F5" s="79">
        <v>3</v>
      </c>
      <c r="G5" s="79">
        <v>3</v>
      </c>
      <c r="H5" s="79">
        <v>3</v>
      </c>
      <c r="I5" s="79">
        <v>2</v>
      </c>
      <c r="J5" s="79">
        <v>2</v>
      </c>
      <c r="K5" s="79">
        <v>1</v>
      </c>
      <c r="L5" s="79">
        <v>1</v>
      </c>
      <c r="M5" s="106"/>
      <c r="N5" s="106"/>
      <c r="O5" s="106"/>
      <c r="P5" s="108"/>
      <c r="Q5" s="33" t="s">
        <v>16</v>
      </c>
      <c r="R5" s="33" t="s">
        <v>17</v>
      </c>
      <c r="S5" s="33" t="s">
        <v>1</v>
      </c>
      <c r="T5" s="33" t="s">
        <v>29</v>
      </c>
      <c r="U5" s="34" t="s">
        <v>34</v>
      </c>
      <c r="V5" s="34" t="s">
        <v>35</v>
      </c>
      <c r="W5" s="34" t="s">
        <v>26</v>
      </c>
      <c r="X5" s="104"/>
    </row>
    <row r="6" spans="1:24" s="1" customFormat="1" x14ac:dyDescent="0.3">
      <c r="A6" s="3">
        <v>44501</v>
      </c>
      <c r="B6" s="30">
        <f>IF(ISBLANK($A6),"",SUMIFS('MP내역(중립)'!$G:$G,'MP내역(중립)'!$A:$A,$A6,'MP내역(중립)'!$D:$D,B$4,'MP내역(중립)'!$E:$E,B$5))</f>
        <v>0</v>
      </c>
      <c r="C6" s="30">
        <f>IF(ISBLANK($A6),"",SUMIFS('MP내역(중립)'!$G:$G,'MP내역(중립)'!$A:$A,$A6,'MP내역(중립)'!$D:$D,C$4,'MP내역(중립)'!$E:$E,C$5))</f>
        <v>0</v>
      </c>
      <c r="D6" s="30">
        <f>IF(ISBLANK($A6),"",SUMIFS('MP내역(중립)'!$G:$G,'MP내역(중립)'!$A:$A,$A6,'MP내역(중립)'!$D:$D,D$4,'MP내역(중립)'!$E:$E,D$5))</f>
        <v>0.44809999999999994</v>
      </c>
      <c r="E6" s="30">
        <f>IF(ISBLANK($A6),"",SUMIFS('MP내역(중립)'!$G:$G,'MP내역(중립)'!$A:$A,$A6,'MP내역(중립)'!$D:$D,E$4,'MP내역(중립)'!$E:$E,E$5))</f>
        <v>0.11610000000000001</v>
      </c>
      <c r="F6" s="30">
        <f>IF(ISBLANK($A6),"",SUMIFS('MP내역(중립)'!$G:$G,'MP내역(중립)'!$A:$A,$A6,'MP내역(중립)'!$D:$D,F$4,'MP내역(중립)'!$E:$E,F$5))</f>
        <v>0</v>
      </c>
      <c r="G6" s="30">
        <f>IF(ISBLANK($A6),"",SUMIFS('MP내역(중립)'!$G:$G,'MP내역(중립)'!$A:$A,$A6,'MP내역(중립)'!$D:$D,G$4,'MP내역(중립)'!$E:$E,G$5))</f>
        <v>6.7000000000000002E-3</v>
      </c>
      <c r="H6" s="30">
        <f>IF(ISBLANK($A6),"",SUMIFS('MP내역(중립)'!$G:$G,'MP내역(중립)'!$A:$A,$A6,'MP내역(중립)'!$D:$D,H$4,'MP내역(중립)'!$E:$E,H$5))</f>
        <v>0.12529999999999999</v>
      </c>
      <c r="I6" s="30">
        <f>IF(ISBLANK($A6),"",SUMIFS('MP내역(중립)'!$G:$G,'MP내역(중립)'!$A:$A,$A6,'MP내역(중립)'!$D:$D,I$4,'MP내역(중립)'!$E:$E,I$5))</f>
        <v>0</v>
      </c>
      <c r="J6" s="30">
        <f>IF(ISBLANK($A6),"",SUMIFS('MP내역(중립)'!$G:$G,'MP내역(중립)'!$A:$A,$A6,'MP내역(중립)'!$D:$D,J$4,'MP내역(중립)'!$E:$E,J$5))</f>
        <v>3.9299999999999995E-2</v>
      </c>
      <c r="K6" s="30">
        <f>IF(ISBLANK($A6),"",SUMIFS('MP내역(중립)'!$G:$G,'MP내역(중립)'!$A:$A,$A6,'MP내역(중립)'!$D:$D,K$4,'MP내역(중립)'!$E:$E,K$5))</f>
        <v>0.15910000000000002</v>
      </c>
      <c r="L6" s="30">
        <f>IF(ISBLANK($A6),"",SUMIFS('MP내역(중립)'!$G:$G,'MP내역(중립)'!$A:$A,$A6,'MP내역(중립)'!$D:$D,L$4,'MP내역(중립)'!$E:$E,L$5))</f>
        <v>0.10539999999999999</v>
      </c>
      <c r="M6" s="30">
        <f>IF(ISBLANK(A6),"",SUM(B6:L6))</f>
        <v>1</v>
      </c>
      <c r="N6" s="30">
        <f>IF(ISBLANK(A6),"",SUMIFS('MP내역(중립)'!G:G,'MP내역(중립)'!A:A,'포트변경내역(중립)'!A6,'MP내역(중립)'!F:F,"Y"))</f>
        <v>0.56420000000000003</v>
      </c>
      <c r="O6" s="37">
        <f>IF(ISBLANK(A6),"",SUMPRODUCT($B$5:$L$5,B6:L6))</f>
        <v>2.9958999999999993</v>
      </c>
      <c r="P6" s="16" t="s">
        <v>11</v>
      </c>
      <c r="Q6" s="13" t="str">
        <f>IF(ISBLANK(N6),"",IF($C$2&gt;=N6,"O","X"))</f>
        <v>O</v>
      </c>
      <c r="R6" s="13" t="str">
        <f>IF(ISBLANK(O6),"",IF(AND($D$2&lt;=O6,O6&lt;=$E$2),"O","X"))</f>
        <v>O</v>
      </c>
      <c r="S6" s="13" t="str">
        <f>IF(ISBLANK(A6),"",IFERROR(IF(O6&lt;VLOOKUP(A6,'포트변경내역(적극)'!A:O,15,0),"O","X"),""))</f>
        <v>O</v>
      </c>
      <c r="T6" s="13">
        <f>IF(ISBLANK(A6),"",COUNTIFS('MP내역(중립)'!$A:$A,A6)-COUNTIFS('MP내역(중립)'!$A:$A,A6,'MP내역(중립)'!$B:$B,"현금")-COUNTIFS('MP내역(중립)'!$A:$A,A6,'MP내역(중립)'!$B:$B,"예수금")-COUNTIFS('MP내역(중립)'!$A:$A,A6,'MP내역(중립)'!$B:$B,"예탁금")-COUNTIFS('MP내역(중립)'!$A:$A,A6,'MP내역(중립)'!$B:$B,"합계"))</f>
        <v>17</v>
      </c>
      <c r="U6" s="13" t="str">
        <f>IF(ISBLANK(A6),"",IF(COUNTIFS('MP내역(중립)'!A:A,A6,'MP내역(중립)'!G:G,"&gt;"&amp;$F$2,'MP내역(중립)'!D:D,"&lt;&gt;"&amp;$H$2,'MP내역(중립)'!D:D,"&lt;&gt;"&amp;$I$2,'MP내역(중립)'!B:B,"&lt;&gt;현금",'MP내역(중립)'!B:B,"&lt;&gt;합계")=0,"O","X"))</f>
        <v>O</v>
      </c>
      <c r="V6" s="13" t="str">
        <f>IF(ISBLANK(A6),"",IF(AND(ABS(N6-SUMIFS('MP내역(중립)'!G:G,'MP내역(중립)'!A:A,A6,'MP내역(중립)'!F:F,"Y"))&lt;0.001,ABS(M6-SUMIFS('MP내역(중립)'!G:G,'MP내역(중립)'!A:A,A6,'MP내역(중립)'!B:B,"&lt;&gt;합계"))&lt;0.001),"O","X"))</f>
        <v>O</v>
      </c>
      <c r="W6" s="13" t="str">
        <f>IF(ISBLANK(A6),"",IF(COUNTIFS('MP내역(중립)'!A:A,A6,'MP내역(중립)'!H:H,"X")=0,"O","X"))</f>
        <v>O</v>
      </c>
      <c r="X6" s="35"/>
    </row>
    <row r="7" spans="1:24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O7" s="19"/>
      <c r="P7" s="19"/>
      <c r="V7" s="20"/>
      <c r="W7" s="20"/>
    </row>
    <row r="8" spans="1:2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O8" s="19"/>
      <c r="P8" s="19"/>
      <c r="V8" s="20"/>
      <c r="W8" s="20"/>
    </row>
    <row r="9" spans="1:24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O9" s="19"/>
      <c r="P9" s="19"/>
      <c r="V9" s="20"/>
      <c r="W9" s="20"/>
    </row>
    <row r="10" spans="1:24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O10" s="19"/>
      <c r="P10" s="19"/>
      <c r="V10" s="20"/>
      <c r="W10" s="20"/>
    </row>
    <row r="11" spans="1:24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O11" s="19"/>
      <c r="P11" s="19"/>
      <c r="V11" s="20"/>
      <c r="W11" s="20"/>
    </row>
    <row r="12" spans="1:24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O12" s="19"/>
      <c r="P12" s="19"/>
      <c r="V12" s="20"/>
      <c r="W12" s="20"/>
    </row>
    <row r="13" spans="1:24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O13" s="19"/>
      <c r="P13" s="19"/>
      <c r="V13" s="20"/>
      <c r="W13" s="20"/>
    </row>
    <row r="14" spans="1:24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U14" s="19"/>
    </row>
    <row r="15" spans="1:24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U15" s="19"/>
    </row>
    <row r="16" spans="1:24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U16" s="19"/>
    </row>
    <row r="17" spans="1:2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0"/>
      <c r="U17" s="19"/>
    </row>
    <row r="18" spans="1:2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U18" s="19"/>
    </row>
    <row r="19" spans="1:2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0"/>
      <c r="U19" s="19"/>
    </row>
    <row r="20" spans="1:2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U20" s="19"/>
    </row>
    <row r="21" spans="1:2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0"/>
      <c r="U21" s="19"/>
    </row>
    <row r="22" spans="1:2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U22" s="19"/>
    </row>
    <row r="23" spans="1:2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U23" s="19"/>
    </row>
    <row r="24" spans="1:2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 t="str">
        <f t="shared" ref="N24:N87" si="0">IF(I24="","",IF($C$2&gt;=I24,"O","X"))</f>
        <v/>
      </c>
      <c r="O24" s="20" t="str">
        <f t="shared" ref="O24:O87" si="1">IF(L24="","",IF(AND($D$2&lt;=L24,L24&lt;=$E$2),"O","X"))</f>
        <v/>
      </c>
      <c r="P24" s="20" t="str">
        <f>IF(A24="","",IFERROR(IF(L24&lt;VLOOKUP(A24,#REF!,10,0),"O","X"),""))</f>
        <v/>
      </c>
      <c r="Q24" s="20" t="str">
        <f>IF(A24="","",COUNTIFS('MP내역(중립)'!$A:$A,A24)-COUNTIFS('MP내역(중립)'!$A:$A,A24,'MP내역(중립)'!$B:$B,"현금")-COUNTIFS('MP내역(중립)'!$A:$A,A24,'MP내역(중립)'!$B:$B,"예수금")-COUNTIFS('MP내역(중립)'!$A:$A,A24,'MP내역(중립)'!$B:$B,"예탁금")-COUNTIFS('MP내역(중립)'!$A:$A,A24,'MP내역(중립)'!$B:$B,"합계"))</f>
        <v/>
      </c>
      <c r="R24" s="20" t="str">
        <f>IF(A24="","",IF(COUNTIFS('MP내역(중립)'!A:A,A24,'MP내역(중립)'!G:G,"&gt;"&amp;$F$2,'MP내역(중립)'!D:D,"&lt;&gt;"&amp;$H$2,'MP내역(중립)'!D:D,"&lt;&gt;"&amp;$I$2,'MP내역(중립)'!B:B,"&lt;&gt;현금",'MP내역(중립)'!B:B,"&lt;&gt;합계")=0,"O","X"))</f>
        <v/>
      </c>
      <c r="S24" s="20" t="str">
        <f>IF(A24="","",IF(AND(ABS(I24-SUMIFS('MP내역(중립)'!G:G,'MP내역(중립)'!A:A,A24,'MP내역(중립)'!F:F,"Y"))&lt;0.001,ABS(H24-SUMIFS('MP내역(중립)'!G:G,'MP내역(중립)'!A:A,A24,'MP내역(중립)'!B:B,"&lt;&gt;합계"))&lt;0.001),"O","X"))</f>
        <v/>
      </c>
      <c r="T24" s="20" t="str">
        <f>IF(A24="","",IF(COUNTIFS('MP내역(중립)'!A:A,A24,'MP내역(중립)'!H:H,"X")=0,"O","X"))</f>
        <v/>
      </c>
      <c r="U24" s="19"/>
    </row>
    <row r="25" spans="1:2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 t="str">
        <f t="shared" si="0"/>
        <v/>
      </c>
      <c r="O25" s="20" t="str">
        <f t="shared" si="1"/>
        <v/>
      </c>
      <c r="P25" s="20" t="str">
        <f>IF(A25="","",IFERROR(IF(L25&lt;VLOOKUP(A25,#REF!,10,0),"O","X"),""))</f>
        <v/>
      </c>
      <c r="Q25" s="20" t="str">
        <f>IF(A25="","",COUNTIFS('MP내역(중립)'!$A:$A,A25)-COUNTIFS('MP내역(중립)'!$A:$A,A25,'MP내역(중립)'!$B:$B,"현금")-COUNTIFS('MP내역(중립)'!$A:$A,A25,'MP내역(중립)'!$B:$B,"예수금")-COUNTIFS('MP내역(중립)'!$A:$A,A25,'MP내역(중립)'!$B:$B,"예탁금")-COUNTIFS('MP내역(중립)'!$A:$A,A25,'MP내역(중립)'!$B:$B,"합계"))</f>
        <v/>
      </c>
      <c r="R25" s="20" t="str">
        <f>IF(A25="","",IF(COUNTIFS('MP내역(중립)'!A:A,A25,'MP내역(중립)'!G:G,"&gt;"&amp;$F$2,'MP내역(중립)'!D:D,"&lt;&gt;"&amp;$H$2,'MP내역(중립)'!D:D,"&lt;&gt;"&amp;$I$2,'MP내역(중립)'!B:B,"&lt;&gt;현금",'MP내역(중립)'!B:B,"&lt;&gt;합계")=0,"O","X"))</f>
        <v/>
      </c>
      <c r="S25" s="20" t="str">
        <f>IF(A25="","",IF(AND(ABS(I25-SUMIFS('MP내역(중립)'!G:G,'MP내역(중립)'!A:A,A25,'MP내역(중립)'!F:F,"Y"))&lt;0.001,ABS(H25-SUMIFS('MP내역(중립)'!G:G,'MP내역(중립)'!A:A,A25,'MP내역(중립)'!B:B,"&lt;&gt;합계"))&lt;0.001),"O","X"))</f>
        <v/>
      </c>
      <c r="T25" s="20" t="str">
        <f>IF(A25="","",IF(COUNTIFS('MP내역(중립)'!A:A,A25,'MP내역(중립)'!H:H,"X")=0,"O","X"))</f>
        <v/>
      </c>
      <c r="U25" s="19"/>
    </row>
    <row r="26" spans="1:2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 t="str">
        <f t="shared" si="0"/>
        <v/>
      </c>
      <c r="O26" s="20" t="str">
        <f t="shared" si="1"/>
        <v/>
      </c>
      <c r="P26" s="20" t="str">
        <f>IF(A26="","",IFERROR(IF(L26&lt;VLOOKUP(A26,#REF!,10,0),"O","X"),""))</f>
        <v/>
      </c>
      <c r="Q26" s="20" t="str">
        <f>IF(A26="","",COUNTIFS('MP내역(중립)'!$A:$A,A26)-COUNTIFS('MP내역(중립)'!$A:$A,A26,'MP내역(중립)'!$B:$B,"현금")-COUNTIFS('MP내역(중립)'!$A:$A,A26,'MP내역(중립)'!$B:$B,"예수금")-COUNTIFS('MP내역(중립)'!$A:$A,A26,'MP내역(중립)'!$B:$B,"예탁금")-COUNTIFS('MP내역(중립)'!$A:$A,A26,'MP내역(중립)'!$B:$B,"합계"))</f>
        <v/>
      </c>
      <c r="R26" s="20" t="str">
        <f>IF(A26="","",IF(COUNTIFS('MP내역(중립)'!A:A,A26,'MP내역(중립)'!G:G,"&gt;"&amp;$F$2,'MP내역(중립)'!D:D,"&lt;&gt;"&amp;$H$2,'MP내역(중립)'!D:D,"&lt;&gt;"&amp;$I$2,'MP내역(중립)'!B:B,"&lt;&gt;현금",'MP내역(중립)'!B:B,"&lt;&gt;합계")=0,"O","X"))</f>
        <v/>
      </c>
      <c r="S26" s="20" t="str">
        <f>IF(A26="","",IF(AND(ABS(I26-SUMIFS('MP내역(중립)'!G:G,'MP내역(중립)'!A:A,A26,'MP내역(중립)'!F:F,"Y"))&lt;0.001,ABS(H26-SUMIFS('MP내역(중립)'!G:G,'MP내역(중립)'!A:A,A26,'MP내역(중립)'!B:B,"&lt;&gt;합계"))&lt;0.001),"O","X"))</f>
        <v/>
      </c>
      <c r="T26" s="20" t="str">
        <f>IF(A26="","",IF(COUNTIFS('MP내역(중립)'!A:A,A26,'MP내역(중립)'!H:H,"X")=0,"O","X"))</f>
        <v/>
      </c>
      <c r="U26" s="19"/>
    </row>
    <row r="27" spans="1:2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tr">
        <f t="shared" si="0"/>
        <v/>
      </c>
      <c r="O27" s="20" t="str">
        <f t="shared" si="1"/>
        <v/>
      </c>
      <c r="P27" s="20" t="str">
        <f>IF(A27="","",IFERROR(IF(L27&lt;VLOOKUP(A27,#REF!,10,0),"O","X"),""))</f>
        <v/>
      </c>
      <c r="Q27" s="20" t="str">
        <f>IF(A27="","",COUNTIFS('MP내역(중립)'!$A:$A,A27)-COUNTIFS('MP내역(중립)'!$A:$A,A27,'MP내역(중립)'!$B:$B,"현금")-COUNTIFS('MP내역(중립)'!$A:$A,A27,'MP내역(중립)'!$B:$B,"예수금")-COUNTIFS('MP내역(중립)'!$A:$A,A27,'MP내역(중립)'!$B:$B,"예탁금")-COUNTIFS('MP내역(중립)'!$A:$A,A27,'MP내역(중립)'!$B:$B,"합계"))</f>
        <v/>
      </c>
      <c r="R27" s="20" t="str">
        <f>IF(A27="","",IF(COUNTIFS('MP내역(중립)'!A:A,A27,'MP내역(중립)'!G:G,"&gt;"&amp;$F$2,'MP내역(중립)'!D:D,"&lt;&gt;"&amp;$H$2,'MP내역(중립)'!D:D,"&lt;&gt;"&amp;$I$2,'MP내역(중립)'!B:B,"&lt;&gt;현금",'MP내역(중립)'!B:B,"&lt;&gt;합계")=0,"O","X"))</f>
        <v/>
      </c>
      <c r="S27" s="20" t="str">
        <f>IF(A27="","",IF(AND(ABS(I27-SUMIFS('MP내역(중립)'!G:G,'MP내역(중립)'!A:A,A27,'MP내역(중립)'!F:F,"Y"))&lt;0.001,ABS(H27-SUMIFS('MP내역(중립)'!G:G,'MP내역(중립)'!A:A,A27,'MP내역(중립)'!B:B,"&lt;&gt;합계"))&lt;0.001),"O","X"))</f>
        <v/>
      </c>
      <c r="T27" s="20" t="str">
        <f>IF(A27="","",IF(COUNTIFS('MP내역(중립)'!A:A,A27,'MP내역(중립)'!H:H,"X")=0,"O","X"))</f>
        <v/>
      </c>
      <c r="U27" s="19"/>
    </row>
    <row r="28" spans="1:2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 t="str">
        <f t="shared" si="0"/>
        <v/>
      </c>
      <c r="O28" s="20" t="str">
        <f t="shared" si="1"/>
        <v/>
      </c>
      <c r="P28" s="20" t="str">
        <f>IF(A28="","",IFERROR(IF(L28&lt;VLOOKUP(A28,#REF!,10,0),"O","X"),""))</f>
        <v/>
      </c>
      <c r="Q28" s="20" t="str">
        <f>IF(A28="","",COUNTIFS('MP내역(중립)'!$A:$A,A28)-COUNTIFS('MP내역(중립)'!$A:$A,A28,'MP내역(중립)'!$B:$B,"현금")-COUNTIFS('MP내역(중립)'!$A:$A,A28,'MP내역(중립)'!$B:$B,"예수금")-COUNTIFS('MP내역(중립)'!$A:$A,A28,'MP내역(중립)'!$B:$B,"예탁금")-COUNTIFS('MP내역(중립)'!$A:$A,A28,'MP내역(중립)'!$B:$B,"합계"))</f>
        <v/>
      </c>
      <c r="R28" s="20" t="str">
        <f>IF(A28="","",IF(COUNTIFS('MP내역(중립)'!A:A,A28,'MP내역(중립)'!G:G,"&gt;"&amp;$F$2,'MP내역(중립)'!D:D,"&lt;&gt;"&amp;$H$2,'MP내역(중립)'!D:D,"&lt;&gt;"&amp;$I$2,'MP내역(중립)'!B:B,"&lt;&gt;현금",'MP내역(중립)'!B:B,"&lt;&gt;합계")=0,"O","X"))</f>
        <v/>
      </c>
      <c r="S28" s="20" t="str">
        <f>IF(A28="","",IF(AND(ABS(I28-SUMIFS('MP내역(중립)'!G:G,'MP내역(중립)'!A:A,A28,'MP내역(중립)'!F:F,"Y"))&lt;0.001,ABS(H28-SUMIFS('MP내역(중립)'!G:G,'MP내역(중립)'!A:A,A28,'MP내역(중립)'!B:B,"&lt;&gt;합계"))&lt;0.001),"O","X"))</f>
        <v/>
      </c>
      <c r="T28" s="20" t="str">
        <f>IF(A28="","",IF(COUNTIFS('MP내역(중립)'!A:A,A28,'MP내역(중립)'!H:H,"X")=0,"O","X"))</f>
        <v/>
      </c>
      <c r="U28" s="19"/>
    </row>
    <row r="29" spans="1:2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0" t="str">
        <f t="shared" si="0"/>
        <v/>
      </c>
      <c r="O29" s="20" t="str">
        <f t="shared" si="1"/>
        <v/>
      </c>
      <c r="P29" s="20" t="str">
        <f>IF(A29="","",IFERROR(IF(L29&lt;VLOOKUP(A29,#REF!,10,0),"O","X"),""))</f>
        <v/>
      </c>
      <c r="Q29" s="20" t="str">
        <f>IF(A29="","",COUNTIFS('MP내역(중립)'!$A:$A,A29)-COUNTIFS('MP내역(중립)'!$A:$A,A29,'MP내역(중립)'!$B:$B,"현금")-COUNTIFS('MP내역(중립)'!$A:$A,A29,'MP내역(중립)'!$B:$B,"예수금")-COUNTIFS('MP내역(중립)'!$A:$A,A29,'MP내역(중립)'!$B:$B,"예탁금")-COUNTIFS('MP내역(중립)'!$A:$A,A29,'MP내역(중립)'!$B:$B,"합계"))</f>
        <v/>
      </c>
      <c r="R29" s="20" t="str">
        <f>IF(A29="","",IF(COUNTIFS('MP내역(중립)'!A:A,A29,'MP내역(중립)'!G:G,"&gt;"&amp;$F$2,'MP내역(중립)'!D:D,"&lt;&gt;"&amp;$H$2,'MP내역(중립)'!D:D,"&lt;&gt;"&amp;$I$2,'MP내역(중립)'!B:B,"&lt;&gt;현금",'MP내역(중립)'!B:B,"&lt;&gt;합계")=0,"O","X"))</f>
        <v/>
      </c>
      <c r="S29" s="20" t="str">
        <f>IF(A29="","",IF(AND(ABS(I29-SUMIFS('MP내역(중립)'!G:G,'MP내역(중립)'!A:A,A29,'MP내역(중립)'!F:F,"Y"))&lt;0.001,ABS(H29-SUMIFS('MP내역(중립)'!G:G,'MP내역(중립)'!A:A,A29,'MP내역(중립)'!B:B,"&lt;&gt;합계"))&lt;0.001),"O","X"))</f>
        <v/>
      </c>
      <c r="T29" s="20" t="str">
        <f>IF(A29="","",IF(COUNTIFS('MP내역(중립)'!A:A,A29,'MP내역(중립)'!H:H,"X")=0,"O","X"))</f>
        <v/>
      </c>
      <c r="U29" s="19"/>
    </row>
    <row r="30" spans="1:2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 t="str">
        <f t="shared" si="0"/>
        <v/>
      </c>
      <c r="O30" s="20" t="str">
        <f t="shared" si="1"/>
        <v/>
      </c>
      <c r="P30" s="20" t="str">
        <f>IF(A30="","",IFERROR(IF(L30&lt;VLOOKUP(A30,#REF!,10,0),"O","X"),""))</f>
        <v/>
      </c>
      <c r="Q30" s="20" t="str">
        <f>IF(A30="","",COUNTIFS('MP내역(중립)'!$A:$A,A30)-COUNTIFS('MP내역(중립)'!$A:$A,A30,'MP내역(중립)'!$B:$B,"현금")-COUNTIFS('MP내역(중립)'!$A:$A,A30,'MP내역(중립)'!$B:$B,"예수금")-COUNTIFS('MP내역(중립)'!$A:$A,A30,'MP내역(중립)'!$B:$B,"예탁금")-COUNTIFS('MP내역(중립)'!$A:$A,A30,'MP내역(중립)'!$B:$B,"합계"))</f>
        <v/>
      </c>
      <c r="R30" s="20" t="str">
        <f>IF(A30="","",IF(COUNTIFS('MP내역(중립)'!A:A,A30,'MP내역(중립)'!G:G,"&gt;"&amp;$F$2,'MP내역(중립)'!D:D,"&lt;&gt;"&amp;$H$2,'MP내역(중립)'!D:D,"&lt;&gt;"&amp;$I$2,'MP내역(중립)'!B:B,"&lt;&gt;현금",'MP내역(중립)'!B:B,"&lt;&gt;합계")=0,"O","X"))</f>
        <v/>
      </c>
      <c r="S30" s="20" t="str">
        <f>IF(A30="","",IF(AND(ABS(I30-SUMIFS('MP내역(중립)'!G:G,'MP내역(중립)'!A:A,A30,'MP내역(중립)'!F:F,"Y"))&lt;0.001,ABS(H30-SUMIFS('MP내역(중립)'!G:G,'MP내역(중립)'!A:A,A30,'MP내역(중립)'!B:B,"&lt;&gt;합계"))&lt;0.001),"O","X"))</f>
        <v/>
      </c>
      <c r="T30" s="20" t="str">
        <f>IF(A30="","",IF(COUNTIFS('MP내역(중립)'!A:A,A30,'MP내역(중립)'!H:H,"X")=0,"O","X"))</f>
        <v/>
      </c>
      <c r="U30" s="19"/>
    </row>
    <row r="31" spans="1:2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 t="str">
        <f t="shared" si="0"/>
        <v/>
      </c>
      <c r="O31" s="20" t="str">
        <f t="shared" si="1"/>
        <v/>
      </c>
      <c r="P31" s="20" t="str">
        <f>IF(A31="","",IFERROR(IF(L31&lt;VLOOKUP(A31,#REF!,10,0),"O","X"),""))</f>
        <v/>
      </c>
      <c r="Q31" s="20" t="str">
        <f>IF(A31="","",COUNTIFS('MP내역(중립)'!$A:$A,A31)-COUNTIFS('MP내역(중립)'!$A:$A,A31,'MP내역(중립)'!$B:$B,"현금")-COUNTIFS('MP내역(중립)'!$A:$A,A31,'MP내역(중립)'!$B:$B,"예수금")-COUNTIFS('MP내역(중립)'!$A:$A,A31,'MP내역(중립)'!$B:$B,"예탁금")-COUNTIFS('MP내역(중립)'!$A:$A,A31,'MP내역(중립)'!$B:$B,"합계"))</f>
        <v/>
      </c>
      <c r="R31" s="20" t="str">
        <f>IF(A31="","",IF(COUNTIFS('MP내역(중립)'!A:A,A31,'MP내역(중립)'!G:G,"&gt;"&amp;$F$2,'MP내역(중립)'!D:D,"&lt;&gt;"&amp;$H$2,'MP내역(중립)'!D:D,"&lt;&gt;"&amp;$I$2,'MP내역(중립)'!B:B,"&lt;&gt;현금",'MP내역(중립)'!B:B,"&lt;&gt;합계")=0,"O","X"))</f>
        <v/>
      </c>
      <c r="S31" s="20" t="str">
        <f>IF(A31="","",IF(AND(ABS(I31-SUMIFS('MP내역(중립)'!G:G,'MP내역(중립)'!A:A,A31,'MP내역(중립)'!F:F,"Y"))&lt;0.001,ABS(H31-SUMIFS('MP내역(중립)'!G:G,'MP내역(중립)'!A:A,A31,'MP내역(중립)'!B:B,"&lt;&gt;합계"))&lt;0.001),"O","X"))</f>
        <v/>
      </c>
      <c r="T31" s="20" t="str">
        <f>IF(A31="","",IF(COUNTIFS('MP내역(중립)'!A:A,A31,'MP내역(중립)'!H:H,"X")=0,"O","X"))</f>
        <v/>
      </c>
      <c r="U31" s="19"/>
    </row>
    <row r="32" spans="1:2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 t="str">
        <f t="shared" si="0"/>
        <v/>
      </c>
      <c r="O32" s="20" t="str">
        <f t="shared" si="1"/>
        <v/>
      </c>
      <c r="P32" s="20" t="str">
        <f>IF(A32="","",IFERROR(IF(L32&lt;VLOOKUP(A32,#REF!,10,0),"O","X"),""))</f>
        <v/>
      </c>
      <c r="Q32" s="20" t="str">
        <f>IF(A32="","",COUNTIFS('MP내역(중립)'!$A:$A,A32)-COUNTIFS('MP내역(중립)'!$A:$A,A32,'MP내역(중립)'!$B:$B,"현금")-COUNTIFS('MP내역(중립)'!$A:$A,A32,'MP내역(중립)'!$B:$B,"예수금")-COUNTIFS('MP내역(중립)'!$A:$A,A32,'MP내역(중립)'!$B:$B,"예탁금")-COUNTIFS('MP내역(중립)'!$A:$A,A32,'MP내역(중립)'!$B:$B,"합계"))</f>
        <v/>
      </c>
      <c r="R32" s="20" t="str">
        <f>IF(A32="","",IF(COUNTIFS('MP내역(중립)'!A:A,A32,'MP내역(중립)'!G:G,"&gt;"&amp;$F$2,'MP내역(중립)'!D:D,"&lt;&gt;"&amp;$H$2,'MP내역(중립)'!D:D,"&lt;&gt;"&amp;$I$2,'MP내역(중립)'!B:B,"&lt;&gt;현금",'MP내역(중립)'!B:B,"&lt;&gt;합계")=0,"O","X"))</f>
        <v/>
      </c>
      <c r="S32" s="20" t="str">
        <f>IF(A32="","",IF(AND(ABS(I32-SUMIFS('MP내역(중립)'!G:G,'MP내역(중립)'!A:A,A32,'MP내역(중립)'!F:F,"Y"))&lt;0.001,ABS(H32-SUMIFS('MP내역(중립)'!G:G,'MP내역(중립)'!A:A,A32,'MP내역(중립)'!B:B,"&lt;&gt;합계"))&lt;0.001),"O","X"))</f>
        <v/>
      </c>
      <c r="T32" s="20" t="str">
        <f>IF(A32="","",IF(COUNTIFS('MP내역(중립)'!A:A,A32,'MP내역(중립)'!H:H,"X")=0,"O","X"))</f>
        <v/>
      </c>
      <c r="U32" s="19"/>
    </row>
    <row r="33" spans="1:2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 t="str">
        <f t="shared" si="0"/>
        <v/>
      </c>
      <c r="O33" s="20" t="str">
        <f t="shared" si="1"/>
        <v/>
      </c>
      <c r="P33" s="20" t="str">
        <f>IF(A33="","",IFERROR(IF(L33&lt;VLOOKUP(A33,#REF!,10,0),"O","X"),""))</f>
        <v/>
      </c>
      <c r="Q33" s="20" t="str">
        <f>IF(A33="","",COUNTIFS('MP내역(중립)'!$A:$A,A33)-COUNTIFS('MP내역(중립)'!$A:$A,A33,'MP내역(중립)'!$B:$B,"현금")-COUNTIFS('MP내역(중립)'!$A:$A,A33,'MP내역(중립)'!$B:$B,"예수금")-COUNTIFS('MP내역(중립)'!$A:$A,A33,'MP내역(중립)'!$B:$B,"예탁금")-COUNTIFS('MP내역(중립)'!$A:$A,A33,'MP내역(중립)'!$B:$B,"합계"))</f>
        <v/>
      </c>
      <c r="R33" s="20" t="str">
        <f>IF(A33="","",IF(COUNTIFS('MP내역(중립)'!A:A,A33,'MP내역(중립)'!G:G,"&gt;"&amp;$F$2,'MP내역(중립)'!D:D,"&lt;&gt;"&amp;$H$2,'MP내역(중립)'!D:D,"&lt;&gt;"&amp;$I$2,'MP내역(중립)'!B:B,"&lt;&gt;현금",'MP내역(중립)'!B:B,"&lt;&gt;합계")=0,"O","X"))</f>
        <v/>
      </c>
      <c r="S33" s="20" t="str">
        <f>IF(A33="","",IF(AND(ABS(I33-SUMIFS('MP내역(중립)'!G:G,'MP내역(중립)'!A:A,A33,'MP내역(중립)'!F:F,"Y"))&lt;0.001,ABS(H33-SUMIFS('MP내역(중립)'!G:G,'MP내역(중립)'!A:A,A33,'MP내역(중립)'!B:B,"&lt;&gt;합계"))&lt;0.001),"O","X"))</f>
        <v/>
      </c>
      <c r="T33" s="20" t="str">
        <f>IF(A33="","",IF(COUNTIFS('MP내역(중립)'!A:A,A33,'MP내역(중립)'!H:H,"X")=0,"O","X"))</f>
        <v/>
      </c>
      <c r="U33" s="19"/>
    </row>
    <row r="34" spans="1:2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0" t="str">
        <f t="shared" si="0"/>
        <v/>
      </c>
      <c r="O34" s="20" t="str">
        <f t="shared" si="1"/>
        <v/>
      </c>
      <c r="P34" s="20" t="str">
        <f>IF(A34="","",IFERROR(IF(L34&lt;VLOOKUP(A34,#REF!,10,0),"O","X"),""))</f>
        <v/>
      </c>
      <c r="Q34" s="20" t="str">
        <f>IF(A34="","",COUNTIFS('MP내역(중립)'!$A:$A,A34)-COUNTIFS('MP내역(중립)'!$A:$A,A34,'MP내역(중립)'!$B:$B,"현금")-COUNTIFS('MP내역(중립)'!$A:$A,A34,'MP내역(중립)'!$B:$B,"예수금")-COUNTIFS('MP내역(중립)'!$A:$A,A34,'MP내역(중립)'!$B:$B,"예탁금")-COUNTIFS('MP내역(중립)'!$A:$A,A34,'MP내역(중립)'!$B:$B,"합계"))</f>
        <v/>
      </c>
      <c r="R34" s="20" t="str">
        <f>IF(A34="","",IF(COUNTIFS('MP내역(중립)'!A:A,A34,'MP내역(중립)'!G:G,"&gt;"&amp;$F$2,'MP내역(중립)'!D:D,"&lt;&gt;"&amp;$H$2,'MP내역(중립)'!D:D,"&lt;&gt;"&amp;$I$2,'MP내역(중립)'!B:B,"&lt;&gt;현금",'MP내역(중립)'!B:B,"&lt;&gt;합계")=0,"O","X"))</f>
        <v/>
      </c>
      <c r="S34" s="20" t="str">
        <f>IF(A34="","",IF(AND(ABS(I34-SUMIFS('MP내역(중립)'!G:G,'MP내역(중립)'!A:A,A34,'MP내역(중립)'!F:F,"Y"))&lt;0.001,ABS(H34-SUMIFS('MP내역(중립)'!G:G,'MP내역(중립)'!A:A,A34,'MP내역(중립)'!B:B,"&lt;&gt;합계"))&lt;0.001),"O","X"))</f>
        <v/>
      </c>
      <c r="T34" s="20" t="str">
        <f>IF(A34="","",IF(COUNTIFS('MP내역(중립)'!A:A,A34,'MP내역(중립)'!H:H,"X")=0,"O","X"))</f>
        <v/>
      </c>
      <c r="U34" s="19"/>
    </row>
    <row r="35" spans="1:2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 t="str">
        <f t="shared" si="0"/>
        <v/>
      </c>
      <c r="O35" s="20" t="str">
        <f t="shared" si="1"/>
        <v/>
      </c>
      <c r="P35" s="20" t="str">
        <f>IF(A35="","",IFERROR(IF(L35&lt;VLOOKUP(A35,#REF!,10,0),"O","X"),""))</f>
        <v/>
      </c>
      <c r="Q35" s="20" t="str">
        <f>IF(A35="","",COUNTIFS('MP내역(중립)'!$A:$A,A35)-COUNTIFS('MP내역(중립)'!$A:$A,A35,'MP내역(중립)'!$B:$B,"현금")-COUNTIFS('MP내역(중립)'!$A:$A,A35,'MP내역(중립)'!$B:$B,"예수금")-COUNTIFS('MP내역(중립)'!$A:$A,A35,'MP내역(중립)'!$B:$B,"예탁금")-COUNTIFS('MP내역(중립)'!$A:$A,A35,'MP내역(중립)'!$B:$B,"합계"))</f>
        <v/>
      </c>
      <c r="R35" s="20" t="str">
        <f>IF(A35="","",IF(COUNTIFS('MP내역(중립)'!A:A,A35,'MP내역(중립)'!G:G,"&gt;"&amp;$F$2,'MP내역(중립)'!D:D,"&lt;&gt;"&amp;$H$2,'MP내역(중립)'!D:D,"&lt;&gt;"&amp;$I$2,'MP내역(중립)'!B:B,"&lt;&gt;현금",'MP내역(중립)'!B:B,"&lt;&gt;합계")=0,"O","X"))</f>
        <v/>
      </c>
      <c r="S35" s="20" t="str">
        <f>IF(A35="","",IF(AND(ABS(I35-SUMIFS('MP내역(중립)'!G:G,'MP내역(중립)'!A:A,A35,'MP내역(중립)'!F:F,"Y"))&lt;0.001,ABS(H35-SUMIFS('MP내역(중립)'!G:G,'MP내역(중립)'!A:A,A35,'MP내역(중립)'!B:B,"&lt;&gt;합계"))&lt;0.001),"O","X"))</f>
        <v/>
      </c>
      <c r="T35" s="20" t="str">
        <f>IF(A35="","",IF(COUNTIFS('MP내역(중립)'!A:A,A35,'MP내역(중립)'!H:H,"X")=0,"O","X"))</f>
        <v/>
      </c>
      <c r="U35" s="19"/>
    </row>
    <row r="36" spans="1:2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 t="str">
        <f t="shared" si="0"/>
        <v/>
      </c>
      <c r="O36" s="20" t="str">
        <f t="shared" si="1"/>
        <v/>
      </c>
      <c r="P36" s="20" t="str">
        <f>IF(A36="","",IFERROR(IF(L36&lt;VLOOKUP(A36,#REF!,10,0),"O","X"),""))</f>
        <v/>
      </c>
      <c r="Q36" s="20" t="str">
        <f>IF(A36="","",COUNTIFS('MP내역(중립)'!$A:$A,A36)-COUNTIFS('MP내역(중립)'!$A:$A,A36,'MP내역(중립)'!$B:$B,"현금")-COUNTIFS('MP내역(중립)'!$A:$A,A36,'MP내역(중립)'!$B:$B,"예수금")-COUNTIFS('MP내역(중립)'!$A:$A,A36,'MP내역(중립)'!$B:$B,"예탁금")-COUNTIFS('MP내역(중립)'!$A:$A,A36,'MP내역(중립)'!$B:$B,"합계"))</f>
        <v/>
      </c>
      <c r="R36" s="20" t="str">
        <f>IF(A36="","",IF(COUNTIFS('MP내역(중립)'!A:A,A36,'MP내역(중립)'!G:G,"&gt;"&amp;$F$2,'MP내역(중립)'!D:D,"&lt;&gt;"&amp;$H$2,'MP내역(중립)'!D:D,"&lt;&gt;"&amp;$I$2,'MP내역(중립)'!B:B,"&lt;&gt;현금",'MP내역(중립)'!B:B,"&lt;&gt;합계")=0,"O","X"))</f>
        <v/>
      </c>
      <c r="S36" s="20" t="str">
        <f>IF(A36="","",IF(AND(ABS(I36-SUMIFS('MP내역(중립)'!G:G,'MP내역(중립)'!A:A,A36,'MP내역(중립)'!F:F,"Y"))&lt;0.001,ABS(H36-SUMIFS('MP내역(중립)'!G:G,'MP내역(중립)'!A:A,A36,'MP내역(중립)'!B:B,"&lt;&gt;합계"))&lt;0.001),"O","X"))</f>
        <v/>
      </c>
      <c r="T36" s="20" t="str">
        <f>IF(A36="","",IF(COUNTIFS('MP내역(중립)'!A:A,A36,'MP내역(중립)'!H:H,"X")=0,"O","X"))</f>
        <v/>
      </c>
      <c r="U36" s="19"/>
    </row>
    <row r="37" spans="1:2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 t="str">
        <f t="shared" si="0"/>
        <v/>
      </c>
      <c r="O37" s="20" t="str">
        <f t="shared" si="1"/>
        <v/>
      </c>
      <c r="P37" s="20" t="str">
        <f>IF(A37="","",IFERROR(IF(L37&lt;VLOOKUP(A37,#REF!,10,0),"O","X"),""))</f>
        <v/>
      </c>
      <c r="Q37" s="20" t="str">
        <f>IF(A37="","",COUNTIFS('MP내역(중립)'!$A:$A,A37)-COUNTIFS('MP내역(중립)'!$A:$A,A37,'MP내역(중립)'!$B:$B,"현금")-COUNTIFS('MP내역(중립)'!$A:$A,A37,'MP내역(중립)'!$B:$B,"예수금")-COUNTIFS('MP내역(중립)'!$A:$A,A37,'MP내역(중립)'!$B:$B,"예탁금")-COUNTIFS('MP내역(중립)'!$A:$A,A37,'MP내역(중립)'!$B:$B,"합계"))</f>
        <v/>
      </c>
      <c r="R37" s="20" t="str">
        <f>IF(A37="","",IF(COUNTIFS('MP내역(중립)'!A:A,A37,'MP내역(중립)'!G:G,"&gt;"&amp;$F$2,'MP내역(중립)'!D:D,"&lt;&gt;"&amp;$H$2,'MP내역(중립)'!D:D,"&lt;&gt;"&amp;$I$2,'MP내역(중립)'!B:B,"&lt;&gt;현금",'MP내역(중립)'!B:B,"&lt;&gt;합계")=0,"O","X"))</f>
        <v/>
      </c>
      <c r="S37" s="20" t="str">
        <f>IF(A37="","",IF(AND(ABS(I37-SUMIFS('MP내역(중립)'!G:G,'MP내역(중립)'!A:A,A37,'MP내역(중립)'!F:F,"Y"))&lt;0.001,ABS(H37-SUMIFS('MP내역(중립)'!G:G,'MP내역(중립)'!A:A,A37,'MP내역(중립)'!B:B,"&lt;&gt;합계"))&lt;0.001),"O","X"))</f>
        <v/>
      </c>
      <c r="T37" s="20" t="str">
        <f>IF(A37="","",IF(COUNTIFS('MP내역(중립)'!A:A,A37,'MP내역(중립)'!H:H,"X")=0,"O","X"))</f>
        <v/>
      </c>
      <c r="U37" s="19"/>
    </row>
    <row r="38" spans="1:2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 t="str">
        <f t="shared" si="0"/>
        <v/>
      </c>
      <c r="O38" s="20" t="str">
        <f t="shared" si="1"/>
        <v/>
      </c>
      <c r="P38" s="20" t="str">
        <f>IF(A38="","",IFERROR(IF(L38&lt;VLOOKUP(A38,#REF!,10,0),"O","X"),""))</f>
        <v/>
      </c>
      <c r="Q38" s="20" t="str">
        <f>IF(A38="","",COUNTIFS('MP내역(중립)'!$A:$A,A38)-COUNTIFS('MP내역(중립)'!$A:$A,A38,'MP내역(중립)'!$B:$B,"현금")-COUNTIFS('MP내역(중립)'!$A:$A,A38,'MP내역(중립)'!$B:$B,"예수금")-COUNTIFS('MP내역(중립)'!$A:$A,A38,'MP내역(중립)'!$B:$B,"예탁금")-COUNTIFS('MP내역(중립)'!$A:$A,A38,'MP내역(중립)'!$B:$B,"합계"))</f>
        <v/>
      </c>
      <c r="R38" s="20" t="str">
        <f>IF(A38="","",IF(COUNTIFS('MP내역(중립)'!A:A,A38,'MP내역(중립)'!G:G,"&gt;"&amp;$F$2,'MP내역(중립)'!D:D,"&lt;&gt;"&amp;$H$2,'MP내역(중립)'!D:D,"&lt;&gt;"&amp;$I$2,'MP내역(중립)'!B:B,"&lt;&gt;현금",'MP내역(중립)'!B:B,"&lt;&gt;합계")=0,"O","X"))</f>
        <v/>
      </c>
      <c r="S38" s="20" t="str">
        <f>IF(A38="","",IF(AND(ABS(I38-SUMIFS('MP내역(중립)'!G:G,'MP내역(중립)'!A:A,A38,'MP내역(중립)'!F:F,"Y"))&lt;0.001,ABS(H38-SUMIFS('MP내역(중립)'!G:G,'MP내역(중립)'!A:A,A38,'MP내역(중립)'!B:B,"&lt;&gt;합계"))&lt;0.001),"O","X"))</f>
        <v/>
      </c>
      <c r="T38" s="20" t="str">
        <f>IF(A38="","",IF(COUNTIFS('MP내역(중립)'!A:A,A38,'MP내역(중립)'!H:H,"X")=0,"O","X"))</f>
        <v/>
      </c>
      <c r="U38" s="19"/>
    </row>
    <row r="39" spans="1:2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 t="str">
        <f t="shared" si="0"/>
        <v/>
      </c>
      <c r="O39" s="20" t="str">
        <f t="shared" si="1"/>
        <v/>
      </c>
      <c r="P39" s="20" t="str">
        <f>IF(A39="","",IFERROR(IF(L39&lt;VLOOKUP(A39,#REF!,10,0),"O","X"),""))</f>
        <v/>
      </c>
      <c r="Q39" s="20" t="str">
        <f>IF(A39="","",COUNTIFS('MP내역(중립)'!$A:$A,A39)-COUNTIFS('MP내역(중립)'!$A:$A,A39,'MP내역(중립)'!$B:$B,"현금")-COUNTIFS('MP내역(중립)'!$A:$A,A39,'MP내역(중립)'!$B:$B,"예수금")-COUNTIFS('MP내역(중립)'!$A:$A,A39,'MP내역(중립)'!$B:$B,"예탁금")-COUNTIFS('MP내역(중립)'!$A:$A,A39,'MP내역(중립)'!$B:$B,"합계"))</f>
        <v/>
      </c>
      <c r="R39" s="20" t="str">
        <f>IF(A39="","",IF(COUNTIFS('MP내역(중립)'!A:A,A39,'MP내역(중립)'!G:G,"&gt;"&amp;$F$2,'MP내역(중립)'!D:D,"&lt;&gt;"&amp;$H$2,'MP내역(중립)'!D:D,"&lt;&gt;"&amp;$I$2,'MP내역(중립)'!B:B,"&lt;&gt;현금",'MP내역(중립)'!B:B,"&lt;&gt;합계")=0,"O","X"))</f>
        <v/>
      </c>
      <c r="S39" s="20" t="str">
        <f>IF(A39="","",IF(AND(ABS(I39-SUMIFS('MP내역(중립)'!G:G,'MP내역(중립)'!A:A,A39,'MP내역(중립)'!F:F,"Y"))&lt;0.001,ABS(H39-SUMIFS('MP내역(중립)'!G:G,'MP내역(중립)'!A:A,A39,'MP내역(중립)'!B:B,"&lt;&gt;합계"))&lt;0.001),"O","X"))</f>
        <v/>
      </c>
      <c r="T39" s="20" t="str">
        <f>IF(A39="","",IF(COUNTIFS('MP내역(중립)'!A:A,A39,'MP내역(중립)'!H:H,"X")=0,"O","X"))</f>
        <v/>
      </c>
      <c r="U39" s="19"/>
    </row>
    <row r="40" spans="1:2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 t="str">
        <f t="shared" si="0"/>
        <v/>
      </c>
      <c r="O40" s="20" t="str">
        <f t="shared" si="1"/>
        <v/>
      </c>
      <c r="P40" s="20" t="str">
        <f>IF(A40="","",IFERROR(IF(L40&lt;VLOOKUP(A40,#REF!,10,0),"O","X"),""))</f>
        <v/>
      </c>
      <c r="Q40" s="20" t="str">
        <f>IF(A40="","",COUNTIFS('MP내역(중립)'!$A:$A,A40)-COUNTIFS('MP내역(중립)'!$A:$A,A40,'MP내역(중립)'!$B:$B,"현금")-COUNTIFS('MP내역(중립)'!$A:$A,A40,'MP내역(중립)'!$B:$B,"예수금")-COUNTIFS('MP내역(중립)'!$A:$A,A40,'MP내역(중립)'!$B:$B,"예탁금")-COUNTIFS('MP내역(중립)'!$A:$A,A40,'MP내역(중립)'!$B:$B,"합계"))</f>
        <v/>
      </c>
      <c r="R40" s="20" t="str">
        <f>IF(A40="","",IF(COUNTIFS('MP내역(중립)'!A:A,A40,'MP내역(중립)'!G:G,"&gt;"&amp;$F$2,'MP내역(중립)'!D:D,"&lt;&gt;"&amp;$H$2,'MP내역(중립)'!D:D,"&lt;&gt;"&amp;$I$2,'MP내역(중립)'!B:B,"&lt;&gt;현금",'MP내역(중립)'!B:B,"&lt;&gt;합계")=0,"O","X"))</f>
        <v/>
      </c>
      <c r="S40" s="20" t="str">
        <f>IF(A40="","",IF(AND(ABS(I40-SUMIFS('MP내역(중립)'!G:G,'MP내역(중립)'!A:A,A40,'MP내역(중립)'!F:F,"Y"))&lt;0.001,ABS(H40-SUMIFS('MP내역(중립)'!G:G,'MP내역(중립)'!A:A,A40,'MP내역(중립)'!B:B,"&lt;&gt;합계"))&lt;0.001),"O","X"))</f>
        <v/>
      </c>
      <c r="T40" s="20" t="str">
        <f>IF(A40="","",IF(COUNTIFS('MP내역(중립)'!A:A,A40,'MP내역(중립)'!H:H,"X")=0,"O","X"))</f>
        <v/>
      </c>
      <c r="U40" s="19"/>
    </row>
    <row r="41" spans="1:2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 t="str">
        <f t="shared" si="0"/>
        <v/>
      </c>
      <c r="O41" s="20" t="str">
        <f t="shared" si="1"/>
        <v/>
      </c>
      <c r="P41" s="20" t="str">
        <f>IF(A41="","",IFERROR(IF(L41&lt;VLOOKUP(A41,#REF!,10,0),"O","X"),""))</f>
        <v/>
      </c>
      <c r="Q41" s="20" t="str">
        <f>IF(A41="","",COUNTIFS('MP내역(중립)'!$A:$A,A41)-COUNTIFS('MP내역(중립)'!$A:$A,A41,'MP내역(중립)'!$B:$B,"현금")-COUNTIFS('MP내역(중립)'!$A:$A,A41,'MP내역(중립)'!$B:$B,"예수금")-COUNTIFS('MP내역(중립)'!$A:$A,A41,'MP내역(중립)'!$B:$B,"예탁금")-COUNTIFS('MP내역(중립)'!$A:$A,A41,'MP내역(중립)'!$B:$B,"합계"))</f>
        <v/>
      </c>
      <c r="R41" s="20" t="str">
        <f>IF(A41="","",IF(COUNTIFS('MP내역(중립)'!A:A,A41,'MP내역(중립)'!G:G,"&gt;"&amp;$F$2,'MP내역(중립)'!D:D,"&lt;&gt;"&amp;$H$2,'MP내역(중립)'!D:D,"&lt;&gt;"&amp;$I$2,'MP내역(중립)'!B:B,"&lt;&gt;현금",'MP내역(중립)'!B:B,"&lt;&gt;합계")=0,"O","X"))</f>
        <v/>
      </c>
      <c r="S41" s="20" t="str">
        <f>IF(A41="","",IF(AND(ABS(I41-SUMIFS('MP내역(중립)'!G:G,'MP내역(중립)'!A:A,A41,'MP내역(중립)'!F:F,"Y"))&lt;0.001,ABS(H41-SUMIFS('MP내역(중립)'!G:G,'MP내역(중립)'!A:A,A41,'MP내역(중립)'!B:B,"&lt;&gt;합계"))&lt;0.001),"O","X"))</f>
        <v/>
      </c>
      <c r="T41" s="20" t="str">
        <f>IF(A41="","",IF(COUNTIFS('MP내역(중립)'!A:A,A41,'MP내역(중립)'!H:H,"X")=0,"O","X"))</f>
        <v/>
      </c>
      <c r="U41" s="19"/>
    </row>
    <row r="42" spans="1:2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 t="str">
        <f t="shared" si="0"/>
        <v/>
      </c>
      <c r="O42" s="20" t="str">
        <f t="shared" si="1"/>
        <v/>
      </c>
      <c r="P42" s="20" t="str">
        <f>IF(A42="","",IFERROR(IF(L42&lt;VLOOKUP(A42,#REF!,10,0),"O","X"),""))</f>
        <v/>
      </c>
      <c r="Q42" s="20" t="str">
        <f>IF(A42="","",COUNTIFS('MP내역(중립)'!$A:$A,A42)-COUNTIFS('MP내역(중립)'!$A:$A,A42,'MP내역(중립)'!$B:$B,"현금")-COUNTIFS('MP내역(중립)'!$A:$A,A42,'MP내역(중립)'!$B:$B,"예수금")-COUNTIFS('MP내역(중립)'!$A:$A,A42,'MP내역(중립)'!$B:$B,"예탁금")-COUNTIFS('MP내역(중립)'!$A:$A,A42,'MP내역(중립)'!$B:$B,"합계"))</f>
        <v/>
      </c>
      <c r="R42" s="20" t="str">
        <f>IF(A42="","",IF(COUNTIFS('MP내역(중립)'!A:A,A42,'MP내역(중립)'!G:G,"&gt;"&amp;$F$2,'MP내역(중립)'!D:D,"&lt;&gt;"&amp;$H$2,'MP내역(중립)'!D:D,"&lt;&gt;"&amp;$I$2,'MP내역(중립)'!B:B,"&lt;&gt;현금",'MP내역(중립)'!B:B,"&lt;&gt;합계")=0,"O","X"))</f>
        <v/>
      </c>
      <c r="S42" s="20" t="str">
        <f>IF(A42="","",IF(AND(ABS(I42-SUMIFS('MP내역(중립)'!G:G,'MP내역(중립)'!A:A,A42,'MP내역(중립)'!F:F,"Y"))&lt;0.001,ABS(H42-SUMIFS('MP내역(중립)'!G:G,'MP내역(중립)'!A:A,A42,'MP내역(중립)'!B:B,"&lt;&gt;합계"))&lt;0.001),"O","X"))</f>
        <v/>
      </c>
      <c r="T42" s="20" t="str">
        <f>IF(A42="","",IF(COUNTIFS('MP내역(중립)'!A:A,A42,'MP내역(중립)'!H:H,"X")=0,"O","X"))</f>
        <v/>
      </c>
      <c r="U42" s="19"/>
    </row>
    <row r="43" spans="1:2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 t="str">
        <f t="shared" si="0"/>
        <v/>
      </c>
      <c r="O43" s="20" t="str">
        <f t="shared" si="1"/>
        <v/>
      </c>
      <c r="P43" s="20" t="str">
        <f>IF(A43="","",IFERROR(IF(L43&lt;VLOOKUP(A43,#REF!,10,0),"O","X"),""))</f>
        <v/>
      </c>
      <c r="Q43" s="20" t="str">
        <f>IF(A43="","",COUNTIFS('MP내역(중립)'!$A:$A,A43)-COUNTIFS('MP내역(중립)'!$A:$A,A43,'MP내역(중립)'!$B:$B,"현금")-COUNTIFS('MP내역(중립)'!$A:$A,A43,'MP내역(중립)'!$B:$B,"예수금")-COUNTIFS('MP내역(중립)'!$A:$A,A43,'MP내역(중립)'!$B:$B,"예탁금")-COUNTIFS('MP내역(중립)'!$A:$A,A43,'MP내역(중립)'!$B:$B,"합계"))</f>
        <v/>
      </c>
      <c r="R43" s="20" t="str">
        <f>IF(A43="","",IF(COUNTIFS('MP내역(중립)'!A:A,A43,'MP내역(중립)'!G:G,"&gt;"&amp;$F$2,'MP내역(중립)'!D:D,"&lt;&gt;"&amp;$H$2,'MP내역(중립)'!D:D,"&lt;&gt;"&amp;$I$2,'MP내역(중립)'!B:B,"&lt;&gt;현금",'MP내역(중립)'!B:B,"&lt;&gt;합계")=0,"O","X"))</f>
        <v/>
      </c>
      <c r="S43" s="20" t="str">
        <f>IF(A43="","",IF(AND(ABS(I43-SUMIFS('MP내역(중립)'!G:G,'MP내역(중립)'!A:A,A43,'MP내역(중립)'!F:F,"Y"))&lt;0.001,ABS(H43-SUMIFS('MP내역(중립)'!G:G,'MP내역(중립)'!A:A,A43,'MP내역(중립)'!B:B,"&lt;&gt;합계"))&lt;0.001),"O","X"))</f>
        <v/>
      </c>
      <c r="T43" s="20" t="str">
        <f>IF(A43="","",IF(COUNTIFS('MP내역(중립)'!A:A,A43,'MP내역(중립)'!H:H,"X")=0,"O","X"))</f>
        <v/>
      </c>
      <c r="U43" s="19"/>
    </row>
    <row r="44" spans="1:2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 t="str">
        <f t="shared" si="0"/>
        <v/>
      </c>
      <c r="O44" s="20" t="str">
        <f t="shared" si="1"/>
        <v/>
      </c>
      <c r="P44" s="20" t="str">
        <f>IF(A44="","",IFERROR(IF(L44&lt;VLOOKUP(A44,#REF!,10,0),"O","X"),""))</f>
        <v/>
      </c>
      <c r="Q44" s="20" t="str">
        <f>IF(A44="","",COUNTIFS('MP내역(중립)'!$A:$A,A44)-COUNTIFS('MP내역(중립)'!$A:$A,A44,'MP내역(중립)'!$B:$B,"현금")-COUNTIFS('MP내역(중립)'!$A:$A,A44,'MP내역(중립)'!$B:$B,"예수금")-COUNTIFS('MP내역(중립)'!$A:$A,A44,'MP내역(중립)'!$B:$B,"예탁금")-COUNTIFS('MP내역(중립)'!$A:$A,A44,'MP내역(중립)'!$B:$B,"합계"))</f>
        <v/>
      </c>
      <c r="R44" s="20" t="str">
        <f>IF(A44="","",IF(COUNTIFS('MP내역(중립)'!A:A,A44,'MP내역(중립)'!G:G,"&gt;"&amp;$F$2,'MP내역(중립)'!D:D,"&lt;&gt;"&amp;$H$2,'MP내역(중립)'!D:D,"&lt;&gt;"&amp;$I$2,'MP내역(중립)'!B:B,"&lt;&gt;현금",'MP내역(중립)'!B:B,"&lt;&gt;합계")=0,"O","X"))</f>
        <v/>
      </c>
      <c r="S44" s="20" t="str">
        <f>IF(A44="","",IF(AND(ABS(I44-SUMIFS('MP내역(중립)'!G:G,'MP내역(중립)'!A:A,A44,'MP내역(중립)'!F:F,"Y"))&lt;0.001,ABS(H44-SUMIFS('MP내역(중립)'!G:G,'MP내역(중립)'!A:A,A44,'MP내역(중립)'!B:B,"&lt;&gt;합계"))&lt;0.001),"O","X"))</f>
        <v/>
      </c>
      <c r="T44" s="20" t="str">
        <f>IF(A44="","",IF(COUNTIFS('MP내역(중립)'!A:A,A44,'MP내역(중립)'!H:H,"X")=0,"O","X"))</f>
        <v/>
      </c>
      <c r="U44" s="19"/>
    </row>
    <row r="45" spans="1:2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 t="str">
        <f t="shared" si="0"/>
        <v/>
      </c>
      <c r="O45" s="20" t="str">
        <f t="shared" si="1"/>
        <v/>
      </c>
      <c r="P45" s="20" t="str">
        <f>IF(A45="","",IFERROR(IF(L45&lt;VLOOKUP(A45,#REF!,10,0),"O","X"),""))</f>
        <v/>
      </c>
      <c r="Q45" s="20" t="str">
        <f>IF(A45="","",COUNTIFS('MP내역(중립)'!$A:$A,A45)-COUNTIFS('MP내역(중립)'!$A:$A,A45,'MP내역(중립)'!$B:$B,"현금")-COUNTIFS('MP내역(중립)'!$A:$A,A45,'MP내역(중립)'!$B:$B,"예수금")-COUNTIFS('MP내역(중립)'!$A:$A,A45,'MP내역(중립)'!$B:$B,"예탁금")-COUNTIFS('MP내역(중립)'!$A:$A,A45,'MP내역(중립)'!$B:$B,"합계"))</f>
        <v/>
      </c>
      <c r="R45" s="20" t="str">
        <f>IF(A45="","",IF(COUNTIFS('MP내역(중립)'!A:A,A45,'MP내역(중립)'!G:G,"&gt;"&amp;$F$2,'MP내역(중립)'!D:D,"&lt;&gt;"&amp;$H$2,'MP내역(중립)'!D:D,"&lt;&gt;"&amp;$I$2,'MP내역(중립)'!B:B,"&lt;&gt;현금",'MP내역(중립)'!B:B,"&lt;&gt;합계")=0,"O","X"))</f>
        <v/>
      </c>
      <c r="S45" s="20" t="str">
        <f>IF(A45="","",IF(AND(ABS(I45-SUMIFS('MP내역(중립)'!G:G,'MP내역(중립)'!A:A,A45,'MP내역(중립)'!F:F,"Y"))&lt;0.001,ABS(H45-SUMIFS('MP내역(중립)'!G:G,'MP내역(중립)'!A:A,A45,'MP내역(중립)'!B:B,"&lt;&gt;합계"))&lt;0.001),"O","X"))</f>
        <v/>
      </c>
      <c r="T45" s="20" t="str">
        <f>IF(A45="","",IF(COUNTIFS('MP내역(중립)'!A:A,A45,'MP내역(중립)'!H:H,"X")=0,"O","X"))</f>
        <v/>
      </c>
      <c r="U45" s="19"/>
    </row>
    <row r="46" spans="1:2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0" t="str">
        <f t="shared" si="0"/>
        <v/>
      </c>
      <c r="O46" s="20" t="str">
        <f t="shared" si="1"/>
        <v/>
      </c>
      <c r="P46" s="20" t="str">
        <f>IF(A46="","",IFERROR(IF(L46&lt;VLOOKUP(A46,#REF!,10,0),"O","X"),""))</f>
        <v/>
      </c>
      <c r="Q46" s="20" t="str">
        <f>IF(A46="","",COUNTIFS('MP내역(중립)'!$A:$A,A46)-COUNTIFS('MP내역(중립)'!$A:$A,A46,'MP내역(중립)'!$B:$B,"현금")-COUNTIFS('MP내역(중립)'!$A:$A,A46,'MP내역(중립)'!$B:$B,"예수금")-COUNTIFS('MP내역(중립)'!$A:$A,A46,'MP내역(중립)'!$B:$B,"예탁금")-COUNTIFS('MP내역(중립)'!$A:$A,A46,'MP내역(중립)'!$B:$B,"합계"))</f>
        <v/>
      </c>
      <c r="R46" s="20" t="str">
        <f>IF(A46="","",IF(COUNTIFS('MP내역(중립)'!A:A,A46,'MP내역(중립)'!G:G,"&gt;"&amp;$F$2,'MP내역(중립)'!D:D,"&lt;&gt;"&amp;$H$2,'MP내역(중립)'!D:D,"&lt;&gt;"&amp;$I$2,'MP내역(중립)'!B:B,"&lt;&gt;현금",'MP내역(중립)'!B:B,"&lt;&gt;합계")=0,"O","X"))</f>
        <v/>
      </c>
      <c r="S46" s="20" t="str">
        <f>IF(A46="","",IF(AND(ABS(I46-SUMIFS('MP내역(중립)'!G:G,'MP내역(중립)'!A:A,A46,'MP내역(중립)'!F:F,"Y"))&lt;0.001,ABS(H46-SUMIFS('MP내역(중립)'!G:G,'MP내역(중립)'!A:A,A46,'MP내역(중립)'!B:B,"&lt;&gt;합계"))&lt;0.001),"O","X"))</f>
        <v/>
      </c>
      <c r="T46" s="20" t="str">
        <f>IF(A46="","",IF(COUNTIFS('MP내역(중립)'!A:A,A46,'MP내역(중립)'!H:H,"X")=0,"O","X"))</f>
        <v/>
      </c>
      <c r="U46" s="19"/>
    </row>
    <row r="47" spans="1:2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 t="str">
        <f t="shared" si="0"/>
        <v/>
      </c>
      <c r="O47" s="20" t="str">
        <f t="shared" si="1"/>
        <v/>
      </c>
      <c r="P47" s="20" t="str">
        <f>IF(A47="","",IFERROR(IF(L47&lt;VLOOKUP(A47,#REF!,10,0),"O","X"),""))</f>
        <v/>
      </c>
      <c r="Q47" s="20" t="str">
        <f>IF(A47="","",COUNTIFS('MP내역(중립)'!$A:$A,A47)-COUNTIFS('MP내역(중립)'!$A:$A,A47,'MP내역(중립)'!$B:$B,"현금")-COUNTIFS('MP내역(중립)'!$A:$A,A47,'MP내역(중립)'!$B:$B,"예수금")-COUNTIFS('MP내역(중립)'!$A:$A,A47,'MP내역(중립)'!$B:$B,"예탁금")-COUNTIFS('MP내역(중립)'!$A:$A,A47,'MP내역(중립)'!$B:$B,"합계"))</f>
        <v/>
      </c>
      <c r="R47" s="20" t="str">
        <f>IF(A47="","",IF(COUNTIFS('MP내역(중립)'!A:A,A47,'MP내역(중립)'!G:G,"&gt;"&amp;$F$2,'MP내역(중립)'!D:D,"&lt;&gt;"&amp;$H$2,'MP내역(중립)'!D:D,"&lt;&gt;"&amp;$I$2,'MP내역(중립)'!B:B,"&lt;&gt;현금",'MP내역(중립)'!B:B,"&lt;&gt;합계")=0,"O","X"))</f>
        <v/>
      </c>
      <c r="S47" s="20" t="str">
        <f>IF(A47="","",IF(AND(ABS(I47-SUMIFS('MP내역(중립)'!G:G,'MP내역(중립)'!A:A,A47,'MP내역(중립)'!F:F,"Y"))&lt;0.001,ABS(H47-SUMIFS('MP내역(중립)'!G:G,'MP내역(중립)'!A:A,A47,'MP내역(중립)'!B:B,"&lt;&gt;합계"))&lt;0.001),"O","X"))</f>
        <v/>
      </c>
      <c r="T47" s="20" t="str">
        <f>IF(A47="","",IF(COUNTIFS('MP내역(중립)'!A:A,A47,'MP내역(중립)'!H:H,"X")=0,"O","X"))</f>
        <v/>
      </c>
      <c r="U47" s="19"/>
    </row>
    <row r="48" spans="1:2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 t="str">
        <f t="shared" si="0"/>
        <v/>
      </c>
      <c r="O48" s="20" t="str">
        <f t="shared" si="1"/>
        <v/>
      </c>
      <c r="P48" s="20" t="str">
        <f>IF(A48="","",IFERROR(IF(L48&lt;VLOOKUP(A48,#REF!,10,0),"O","X"),""))</f>
        <v/>
      </c>
      <c r="Q48" s="20" t="str">
        <f>IF(A48="","",COUNTIFS('MP내역(중립)'!$A:$A,A48)-COUNTIFS('MP내역(중립)'!$A:$A,A48,'MP내역(중립)'!$B:$B,"현금")-COUNTIFS('MP내역(중립)'!$A:$A,A48,'MP내역(중립)'!$B:$B,"예수금")-COUNTIFS('MP내역(중립)'!$A:$A,A48,'MP내역(중립)'!$B:$B,"예탁금")-COUNTIFS('MP내역(중립)'!$A:$A,A48,'MP내역(중립)'!$B:$B,"합계"))</f>
        <v/>
      </c>
      <c r="R48" s="20" t="str">
        <f>IF(A48="","",IF(COUNTIFS('MP내역(중립)'!A:A,A48,'MP내역(중립)'!G:G,"&gt;"&amp;$F$2,'MP내역(중립)'!D:D,"&lt;&gt;"&amp;$H$2,'MP내역(중립)'!D:D,"&lt;&gt;"&amp;$I$2,'MP내역(중립)'!B:B,"&lt;&gt;현금",'MP내역(중립)'!B:B,"&lt;&gt;합계")=0,"O","X"))</f>
        <v/>
      </c>
      <c r="S48" s="20" t="str">
        <f>IF(A48="","",IF(AND(ABS(I48-SUMIFS('MP내역(중립)'!G:G,'MP내역(중립)'!A:A,A48,'MP내역(중립)'!F:F,"Y"))&lt;0.001,ABS(H48-SUMIFS('MP내역(중립)'!G:G,'MP내역(중립)'!A:A,A48,'MP내역(중립)'!B:B,"&lt;&gt;합계"))&lt;0.001),"O","X"))</f>
        <v/>
      </c>
      <c r="T48" s="20" t="str">
        <f>IF(A48="","",IF(COUNTIFS('MP내역(중립)'!A:A,A48,'MP내역(중립)'!H:H,"X")=0,"O","X"))</f>
        <v/>
      </c>
      <c r="U48" s="19"/>
    </row>
    <row r="49" spans="1:2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20" t="str">
        <f t="shared" si="0"/>
        <v/>
      </c>
      <c r="O49" s="20" t="str">
        <f t="shared" si="1"/>
        <v/>
      </c>
      <c r="P49" s="20" t="str">
        <f>IF(A49="","",IFERROR(IF(L49&lt;VLOOKUP(A49,#REF!,10,0),"O","X"),""))</f>
        <v/>
      </c>
      <c r="Q49" s="20" t="str">
        <f>IF(A49="","",COUNTIFS('MP내역(중립)'!$A:$A,A49)-COUNTIFS('MP내역(중립)'!$A:$A,A49,'MP내역(중립)'!$B:$B,"현금")-COUNTIFS('MP내역(중립)'!$A:$A,A49,'MP내역(중립)'!$B:$B,"예수금")-COUNTIFS('MP내역(중립)'!$A:$A,A49,'MP내역(중립)'!$B:$B,"예탁금")-COUNTIFS('MP내역(중립)'!$A:$A,A49,'MP내역(중립)'!$B:$B,"합계"))</f>
        <v/>
      </c>
      <c r="R49" s="20" t="str">
        <f>IF(A49="","",IF(COUNTIFS('MP내역(중립)'!A:A,A49,'MP내역(중립)'!G:G,"&gt;"&amp;$F$2,'MP내역(중립)'!D:D,"&lt;&gt;"&amp;$H$2,'MP내역(중립)'!D:D,"&lt;&gt;"&amp;$I$2,'MP내역(중립)'!B:B,"&lt;&gt;현금",'MP내역(중립)'!B:B,"&lt;&gt;합계")=0,"O","X"))</f>
        <v/>
      </c>
      <c r="S49" s="20" t="str">
        <f>IF(A49="","",IF(AND(ABS(I49-SUMIFS('MP내역(중립)'!G:G,'MP내역(중립)'!A:A,A49,'MP내역(중립)'!F:F,"Y"))&lt;0.001,ABS(H49-SUMIFS('MP내역(중립)'!G:G,'MP내역(중립)'!A:A,A49,'MP내역(중립)'!B:B,"&lt;&gt;합계"))&lt;0.001),"O","X"))</f>
        <v/>
      </c>
      <c r="T49" s="20" t="str">
        <f>IF(A49="","",IF(COUNTIFS('MP내역(중립)'!A:A,A49,'MP내역(중립)'!H:H,"X")=0,"O","X"))</f>
        <v/>
      </c>
      <c r="U49" s="19"/>
    </row>
    <row r="50" spans="1:2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 t="str">
        <f t="shared" si="0"/>
        <v/>
      </c>
      <c r="O50" s="20" t="str">
        <f t="shared" si="1"/>
        <v/>
      </c>
      <c r="P50" s="20" t="str">
        <f>IF(A50="","",IFERROR(IF(L50&lt;VLOOKUP(A50,#REF!,10,0),"O","X"),""))</f>
        <v/>
      </c>
      <c r="Q50" s="20" t="str">
        <f>IF(A50="","",COUNTIFS('MP내역(중립)'!$A:$A,A50)-COUNTIFS('MP내역(중립)'!$A:$A,A50,'MP내역(중립)'!$B:$B,"현금")-COUNTIFS('MP내역(중립)'!$A:$A,A50,'MP내역(중립)'!$B:$B,"예수금")-COUNTIFS('MP내역(중립)'!$A:$A,A50,'MP내역(중립)'!$B:$B,"예탁금")-COUNTIFS('MP내역(중립)'!$A:$A,A50,'MP내역(중립)'!$B:$B,"합계"))</f>
        <v/>
      </c>
      <c r="R50" s="20" t="str">
        <f>IF(A50="","",IF(COUNTIFS('MP내역(중립)'!A:A,A50,'MP내역(중립)'!G:G,"&gt;"&amp;$F$2,'MP내역(중립)'!D:D,"&lt;&gt;"&amp;$H$2,'MP내역(중립)'!D:D,"&lt;&gt;"&amp;$I$2,'MP내역(중립)'!B:B,"&lt;&gt;현금",'MP내역(중립)'!B:B,"&lt;&gt;합계")=0,"O","X"))</f>
        <v/>
      </c>
      <c r="S50" s="20" t="str">
        <f>IF(A50="","",IF(AND(ABS(I50-SUMIFS('MP내역(중립)'!G:G,'MP내역(중립)'!A:A,A50,'MP내역(중립)'!F:F,"Y"))&lt;0.001,ABS(H50-SUMIFS('MP내역(중립)'!G:G,'MP내역(중립)'!A:A,A50,'MP내역(중립)'!B:B,"&lt;&gt;합계"))&lt;0.001),"O","X"))</f>
        <v/>
      </c>
      <c r="T50" s="20" t="str">
        <f>IF(A50="","",IF(COUNTIFS('MP내역(중립)'!A:A,A50,'MP내역(중립)'!H:H,"X")=0,"O","X"))</f>
        <v/>
      </c>
      <c r="U50" s="19"/>
    </row>
    <row r="51" spans="1:2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 t="str">
        <f t="shared" si="0"/>
        <v/>
      </c>
      <c r="O51" s="20" t="str">
        <f t="shared" si="1"/>
        <v/>
      </c>
      <c r="P51" s="20" t="str">
        <f>IF(A51="","",IFERROR(IF(L51&lt;VLOOKUP(A51,#REF!,10,0),"O","X"),""))</f>
        <v/>
      </c>
      <c r="Q51" s="20" t="str">
        <f>IF(A51="","",COUNTIFS('MP내역(중립)'!$A:$A,A51)-COUNTIFS('MP내역(중립)'!$A:$A,A51,'MP내역(중립)'!$B:$B,"현금")-COUNTIFS('MP내역(중립)'!$A:$A,A51,'MP내역(중립)'!$B:$B,"예수금")-COUNTIFS('MP내역(중립)'!$A:$A,A51,'MP내역(중립)'!$B:$B,"예탁금")-COUNTIFS('MP내역(중립)'!$A:$A,A51,'MP내역(중립)'!$B:$B,"합계"))</f>
        <v/>
      </c>
      <c r="R51" s="20" t="str">
        <f>IF(A51="","",IF(COUNTIFS('MP내역(중립)'!A:A,A51,'MP내역(중립)'!G:G,"&gt;"&amp;$F$2,'MP내역(중립)'!D:D,"&lt;&gt;"&amp;$H$2,'MP내역(중립)'!D:D,"&lt;&gt;"&amp;$I$2,'MP내역(중립)'!B:B,"&lt;&gt;현금",'MP내역(중립)'!B:B,"&lt;&gt;합계")=0,"O","X"))</f>
        <v/>
      </c>
      <c r="S51" s="20" t="str">
        <f>IF(A51="","",IF(AND(ABS(I51-SUMIFS('MP내역(중립)'!G:G,'MP내역(중립)'!A:A,A51,'MP내역(중립)'!F:F,"Y"))&lt;0.001,ABS(H51-SUMIFS('MP내역(중립)'!G:G,'MP내역(중립)'!A:A,A51,'MP내역(중립)'!B:B,"&lt;&gt;합계"))&lt;0.001),"O","X"))</f>
        <v/>
      </c>
      <c r="T51" s="20" t="str">
        <f>IF(A51="","",IF(COUNTIFS('MP내역(중립)'!A:A,A51,'MP내역(중립)'!H:H,"X")=0,"O","X"))</f>
        <v/>
      </c>
      <c r="U51" s="19"/>
    </row>
    <row r="52" spans="1:2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 t="str">
        <f t="shared" si="0"/>
        <v/>
      </c>
      <c r="O52" s="20" t="str">
        <f t="shared" si="1"/>
        <v/>
      </c>
      <c r="P52" s="20" t="str">
        <f>IF(A52="","",IFERROR(IF(L52&lt;VLOOKUP(A52,#REF!,10,0),"O","X"),""))</f>
        <v/>
      </c>
      <c r="Q52" s="20" t="str">
        <f>IF(A52="","",COUNTIFS('MP내역(중립)'!$A:$A,A52)-COUNTIFS('MP내역(중립)'!$A:$A,A52,'MP내역(중립)'!$B:$B,"현금")-COUNTIFS('MP내역(중립)'!$A:$A,A52,'MP내역(중립)'!$B:$B,"예수금")-COUNTIFS('MP내역(중립)'!$A:$A,A52,'MP내역(중립)'!$B:$B,"예탁금")-COUNTIFS('MP내역(중립)'!$A:$A,A52,'MP내역(중립)'!$B:$B,"합계"))</f>
        <v/>
      </c>
      <c r="R52" s="20" t="str">
        <f>IF(A52="","",IF(COUNTIFS('MP내역(중립)'!A:A,A52,'MP내역(중립)'!G:G,"&gt;"&amp;$F$2,'MP내역(중립)'!D:D,"&lt;&gt;"&amp;$H$2,'MP내역(중립)'!D:D,"&lt;&gt;"&amp;$I$2,'MP내역(중립)'!B:B,"&lt;&gt;현금",'MP내역(중립)'!B:B,"&lt;&gt;합계")=0,"O","X"))</f>
        <v/>
      </c>
      <c r="S52" s="20" t="str">
        <f>IF(A52="","",IF(AND(ABS(I52-SUMIFS('MP내역(중립)'!G:G,'MP내역(중립)'!A:A,A52,'MP내역(중립)'!F:F,"Y"))&lt;0.001,ABS(H52-SUMIFS('MP내역(중립)'!G:G,'MP내역(중립)'!A:A,A52,'MP내역(중립)'!B:B,"&lt;&gt;합계"))&lt;0.001),"O","X"))</f>
        <v/>
      </c>
      <c r="T52" s="20" t="str">
        <f>IF(A52="","",IF(COUNTIFS('MP내역(중립)'!A:A,A52,'MP내역(중립)'!H:H,"X")=0,"O","X"))</f>
        <v/>
      </c>
      <c r="U52" s="19"/>
    </row>
    <row r="53" spans="1:2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 t="str">
        <f t="shared" si="0"/>
        <v/>
      </c>
      <c r="O53" s="20" t="str">
        <f t="shared" si="1"/>
        <v/>
      </c>
      <c r="P53" s="20" t="str">
        <f>IF(A53="","",IFERROR(IF(L53&lt;VLOOKUP(A53,#REF!,10,0),"O","X"),""))</f>
        <v/>
      </c>
      <c r="Q53" s="20" t="str">
        <f>IF(A53="","",COUNTIFS('MP내역(중립)'!$A:$A,A53)-COUNTIFS('MP내역(중립)'!$A:$A,A53,'MP내역(중립)'!$B:$B,"현금")-COUNTIFS('MP내역(중립)'!$A:$A,A53,'MP내역(중립)'!$B:$B,"예수금")-COUNTIFS('MP내역(중립)'!$A:$A,A53,'MP내역(중립)'!$B:$B,"예탁금")-COUNTIFS('MP내역(중립)'!$A:$A,A53,'MP내역(중립)'!$B:$B,"합계"))</f>
        <v/>
      </c>
      <c r="R53" s="20" t="str">
        <f>IF(A53="","",IF(COUNTIFS('MP내역(중립)'!A:A,A53,'MP내역(중립)'!G:G,"&gt;"&amp;$F$2,'MP내역(중립)'!D:D,"&lt;&gt;"&amp;$H$2,'MP내역(중립)'!D:D,"&lt;&gt;"&amp;$I$2,'MP내역(중립)'!B:B,"&lt;&gt;현금",'MP내역(중립)'!B:B,"&lt;&gt;합계")=0,"O","X"))</f>
        <v/>
      </c>
      <c r="S53" s="20" t="str">
        <f>IF(A53="","",IF(AND(ABS(I53-SUMIFS('MP내역(중립)'!G:G,'MP내역(중립)'!A:A,A53,'MP내역(중립)'!F:F,"Y"))&lt;0.001,ABS(H53-SUMIFS('MP내역(중립)'!G:G,'MP내역(중립)'!A:A,A53,'MP내역(중립)'!B:B,"&lt;&gt;합계"))&lt;0.001),"O","X"))</f>
        <v/>
      </c>
      <c r="T53" s="20" t="str">
        <f>IF(A53="","",IF(COUNTIFS('MP내역(중립)'!A:A,A53,'MP내역(중립)'!H:H,"X")=0,"O","X"))</f>
        <v/>
      </c>
      <c r="U53" s="19"/>
    </row>
    <row r="54" spans="1:2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 t="str">
        <f t="shared" si="0"/>
        <v/>
      </c>
      <c r="O54" s="20" t="str">
        <f t="shared" si="1"/>
        <v/>
      </c>
      <c r="P54" s="20" t="str">
        <f>IF(A54="","",IFERROR(IF(L54&lt;VLOOKUP(A54,#REF!,10,0),"O","X"),""))</f>
        <v/>
      </c>
      <c r="Q54" s="20" t="str">
        <f>IF(A54="","",COUNTIFS('MP내역(중립)'!$A:$A,A54)-COUNTIFS('MP내역(중립)'!$A:$A,A54,'MP내역(중립)'!$B:$B,"현금")-COUNTIFS('MP내역(중립)'!$A:$A,A54,'MP내역(중립)'!$B:$B,"예수금")-COUNTIFS('MP내역(중립)'!$A:$A,A54,'MP내역(중립)'!$B:$B,"예탁금")-COUNTIFS('MP내역(중립)'!$A:$A,A54,'MP내역(중립)'!$B:$B,"합계"))</f>
        <v/>
      </c>
      <c r="R54" s="20" t="str">
        <f>IF(A54="","",IF(COUNTIFS('MP내역(중립)'!A:A,A54,'MP내역(중립)'!G:G,"&gt;"&amp;$F$2,'MP내역(중립)'!D:D,"&lt;&gt;"&amp;$H$2,'MP내역(중립)'!D:D,"&lt;&gt;"&amp;$I$2,'MP내역(중립)'!B:B,"&lt;&gt;현금",'MP내역(중립)'!B:B,"&lt;&gt;합계")=0,"O","X"))</f>
        <v/>
      </c>
      <c r="S54" s="20" t="str">
        <f>IF(A54="","",IF(AND(ABS(I54-SUMIFS('MP내역(중립)'!G:G,'MP내역(중립)'!A:A,A54,'MP내역(중립)'!F:F,"Y"))&lt;0.001,ABS(H54-SUMIFS('MP내역(중립)'!G:G,'MP내역(중립)'!A:A,A54,'MP내역(중립)'!B:B,"&lt;&gt;합계"))&lt;0.001),"O","X"))</f>
        <v/>
      </c>
      <c r="T54" s="20" t="str">
        <f>IF(A54="","",IF(COUNTIFS('MP내역(중립)'!A:A,A54,'MP내역(중립)'!H:H,"X")=0,"O","X"))</f>
        <v/>
      </c>
      <c r="U54" s="19"/>
    </row>
    <row r="55" spans="1:2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 t="str">
        <f t="shared" si="0"/>
        <v/>
      </c>
      <c r="O55" s="20" t="str">
        <f t="shared" si="1"/>
        <v/>
      </c>
      <c r="P55" s="20" t="str">
        <f>IF(A55="","",IFERROR(IF(L55&lt;VLOOKUP(A55,#REF!,10,0),"O","X"),""))</f>
        <v/>
      </c>
      <c r="Q55" s="20" t="str">
        <f>IF(A55="","",COUNTIFS('MP내역(중립)'!$A:$A,A55)-COUNTIFS('MP내역(중립)'!$A:$A,A55,'MP내역(중립)'!$B:$B,"현금")-COUNTIFS('MP내역(중립)'!$A:$A,A55,'MP내역(중립)'!$B:$B,"예수금")-COUNTIFS('MP내역(중립)'!$A:$A,A55,'MP내역(중립)'!$B:$B,"예탁금")-COUNTIFS('MP내역(중립)'!$A:$A,A55,'MP내역(중립)'!$B:$B,"합계"))</f>
        <v/>
      </c>
      <c r="R55" s="20" t="str">
        <f>IF(A55="","",IF(COUNTIFS('MP내역(중립)'!A:A,A55,'MP내역(중립)'!G:G,"&gt;"&amp;$F$2,'MP내역(중립)'!D:D,"&lt;&gt;"&amp;$H$2,'MP내역(중립)'!D:D,"&lt;&gt;"&amp;$I$2,'MP내역(중립)'!B:B,"&lt;&gt;현금",'MP내역(중립)'!B:B,"&lt;&gt;합계")=0,"O","X"))</f>
        <v/>
      </c>
      <c r="S55" s="20" t="str">
        <f>IF(A55="","",IF(AND(ABS(I55-SUMIFS('MP내역(중립)'!G:G,'MP내역(중립)'!A:A,A55,'MP내역(중립)'!F:F,"Y"))&lt;0.001,ABS(H55-SUMIFS('MP내역(중립)'!G:G,'MP내역(중립)'!A:A,A55,'MP내역(중립)'!B:B,"&lt;&gt;합계"))&lt;0.001),"O","X"))</f>
        <v/>
      </c>
      <c r="T55" s="20" t="str">
        <f>IF(A55="","",IF(COUNTIFS('MP내역(중립)'!A:A,A55,'MP내역(중립)'!H:H,"X")=0,"O","X"))</f>
        <v/>
      </c>
      <c r="U55" s="19"/>
    </row>
    <row r="56" spans="1:2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20" t="str">
        <f t="shared" si="0"/>
        <v/>
      </c>
      <c r="O56" s="20" t="str">
        <f t="shared" si="1"/>
        <v/>
      </c>
      <c r="P56" s="20" t="str">
        <f>IF(A56="","",IFERROR(IF(L56&lt;VLOOKUP(A56,#REF!,10,0),"O","X"),""))</f>
        <v/>
      </c>
      <c r="Q56" s="20" t="str">
        <f>IF(A56="","",COUNTIFS('MP내역(중립)'!$A:$A,A56)-COUNTIFS('MP내역(중립)'!$A:$A,A56,'MP내역(중립)'!$B:$B,"현금")-COUNTIFS('MP내역(중립)'!$A:$A,A56,'MP내역(중립)'!$B:$B,"예수금")-COUNTIFS('MP내역(중립)'!$A:$A,A56,'MP내역(중립)'!$B:$B,"예탁금")-COUNTIFS('MP내역(중립)'!$A:$A,A56,'MP내역(중립)'!$B:$B,"합계"))</f>
        <v/>
      </c>
      <c r="R56" s="20" t="str">
        <f>IF(A56="","",IF(COUNTIFS('MP내역(중립)'!A:A,A56,'MP내역(중립)'!G:G,"&gt;"&amp;$F$2,'MP내역(중립)'!D:D,"&lt;&gt;"&amp;$H$2,'MP내역(중립)'!D:D,"&lt;&gt;"&amp;$I$2,'MP내역(중립)'!B:B,"&lt;&gt;현금",'MP내역(중립)'!B:B,"&lt;&gt;합계")=0,"O","X"))</f>
        <v/>
      </c>
      <c r="S56" s="20" t="str">
        <f>IF(A56="","",IF(AND(ABS(I56-SUMIFS('MP내역(중립)'!G:G,'MP내역(중립)'!A:A,A56,'MP내역(중립)'!F:F,"Y"))&lt;0.001,ABS(H56-SUMIFS('MP내역(중립)'!G:G,'MP내역(중립)'!A:A,A56,'MP내역(중립)'!B:B,"&lt;&gt;합계"))&lt;0.001),"O","X"))</f>
        <v/>
      </c>
      <c r="T56" s="20" t="str">
        <f>IF(A56="","",IF(COUNTIFS('MP내역(중립)'!A:A,A56,'MP내역(중립)'!H:H,"X")=0,"O","X"))</f>
        <v/>
      </c>
      <c r="U56" s="19"/>
    </row>
    <row r="57" spans="1:2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 t="str">
        <f t="shared" si="0"/>
        <v/>
      </c>
      <c r="O57" s="20" t="str">
        <f t="shared" si="1"/>
        <v/>
      </c>
      <c r="P57" s="20" t="str">
        <f>IF(A57="","",IFERROR(IF(L57&lt;VLOOKUP(A57,#REF!,10,0),"O","X"),""))</f>
        <v/>
      </c>
      <c r="Q57" s="20" t="str">
        <f>IF(A57="","",COUNTIFS('MP내역(중립)'!$A:$A,A57)-COUNTIFS('MP내역(중립)'!$A:$A,A57,'MP내역(중립)'!$B:$B,"현금")-COUNTIFS('MP내역(중립)'!$A:$A,A57,'MP내역(중립)'!$B:$B,"예수금")-COUNTIFS('MP내역(중립)'!$A:$A,A57,'MP내역(중립)'!$B:$B,"예탁금")-COUNTIFS('MP내역(중립)'!$A:$A,A57,'MP내역(중립)'!$B:$B,"합계"))</f>
        <v/>
      </c>
      <c r="R57" s="20" t="str">
        <f>IF(A57="","",IF(COUNTIFS('MP내역(중립)'!A:A,A57,'MP내역(중립)'!G:G,"&gt;"&amp;$F$2,'MP내역(중립)'!D:D,"&lt;&gt;"&amp;$H$2,'MP내역(중립)'!D:D,"&lt;&gt;"&amp;$I$2,'MP내역(중립)'!B:B,"&lt;&gt;현금",'MP내역(중립)'!B:B,"&lt;&gt;합계")=0,"O","X"))</f>
        <v/>
      </c>
      <c r="S57" s="20" t="str">
        <f>IF(A57="","",IF(AND(ABS(I57-SUMIFS('MP내역(중립)'!G:G,'MP내역(중립)'!A:A,A57,'MP내역(중립)'!F:F,"Y"))&lt;0.001,ABS(H57-SUMIFS('MP내역(중립)'!G:G,'MP내역(중립)'!A:A,A57,'MP내역(중립)'!B:B,"&lt;&gt;합계"))&lt;0.001),"O","X"))</f>
        <v/>
      </c>
      <c r="T57" s="20" t="str">
        <f>IF(A57="","",IF(COUNTIFS('MP내역(중립)'!A:A,A57,'MP내역(중립)'!H:H,"X")=0,"O","X"))</f>
        <v/>
      </c>
      <c r="U57" s="19"/>
    </row>
    <row r="58" spans="1:2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20" t="str">
        <f t="shared" si="0"/>
        <v/>
      </c>
      <c r="O58" s="20" t="str">
        <f t="shared" si="1"/>
        <v/>
      </c>
      <c r="P58" s="20" t="str">
        <f>IF(A58="","",IFERROR(IF(L58&lt;VLOOKUP(A58,#REF!,10,0),"O","X"),""))</f>
        <v/>
      </c>
      <c r="Q58" s="20" t="str">
        <f>IF(A58="","",COUNTIFS('MP내역(중립)'!$A:$A,A58)-COUNTIFS('MP내역(중립)'!$A:$A,A58,'MP내역(중립)'!$B:$B,"현금")-COUNTIFS('MP내역(중립)'!$A:$A,A58,'MP내역(중립)'!$B:$B,"예수금")-COUNTIFS('MP내역(중립)'!$A:$A,A58,'MP내역(중립)'!$B:$B,"예탁금")-COUNTIFS('MP내역(중립)'!$A:$A,A58,'MP내역(중립)'!$B:$B,"합계"))</f>
        <v/>
      </c>
      <c r="R58" s="20" t="str">
        <f>IF(A58="","",IF(COUNTIFS('MP내역(중립)'!A:A,A58,'MP내역(중립)'!G:G,"&gt;"&amp;$F$2,'MP내역(중립)'!D:D,"&lt;&gt;"&amp;$H$2,'MP내역(중립)'!D:D,"&lt;&gt;"&amp;$I$2,'MP내역(중립)'!B:B,"&lt;&gt;현금",'MP내역(중립)'!B:B,"&lt;&gt;합계")=0,"O","X"))</f>
        <v/>
      </c>
      <c r="S58" s="20" t="str">
        <f>IF(A58="","",IF(AND(ABS(I58-SUMIFS('MP내역(중립)'!G:G,'MP내역(중립)'!A:A,A58,'MP내역(중립)'!F:F,"Y"))&lt;0.001,ABS(H58-SUMIFS('MP내역(중립)'!G:G,'MP내역(중립)'!A:A,A58,'MP내역(중립)'!B:B,"&lt;&gt;합계"))&lt;0.001),"O","X"))</f>
        <v/>
      </c>
      <c r="T58" s="20" t="str">
        <f>IF(A58="","",IF(COUNTIFS('MP내역(중립)'!A:A,A58,'MP내역(중립)'!H:H,"X")=0,"O","X"))</f>
        <v/>
      </c>
      <c r="U58" s="19"/>
    </row>
    <row r="59" spans="1:2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20" t="str">
        <f t="shared" si="0"/>
        <v/>
      </c>
      <c r="O59" s="20" t="str">
        <f t="shared" si="1"/>
        <v/>
      </c>
      <c r="P59" s="20" t="str">
        <f>IF(A59="","",IFERROR(IF(L59&lt;VLOOKUP(A59,#REF!,10,0),"O","X"),""))</f>
        <v/>
      </c>
      <c r="Q59" s="20" t="str">
        <f>IF(A59="","",COUNTIFS('MP내역(중립)'!$A:$A,A59)-COUNTIFS('MP내역(중립)'!$A:$A,A59,'MP내역(중립)'!$B:$B,"현금")-COUNTIFS('MP내역(중립)'!$A:$A,A59,'MP내역(중립)'!$B:$B,"예수금")-COUNTIFS('MP내역(중립)'!$A:$A,A59,'MP내역(중립)'!$B:$B,"예탁금")-COUNTIFS('MP내역(중립)'!$A:$A,A59,'MP내역(중립)'!$B:$B,"합계"))</f>
        <v/>
      </c>
      <c r="R59" s="20" t="str">
        <f>IF(A59="","",IF(COUNTIFS('MP내역(중립)'!A:A,A59,'MP내역(중립)'!G:G,"&gt;"&amp;$F$2,'MP내역(중립)'!D:D,"&lt;&gt;"&amp;$H$2,'MP내역(중립)'!D:D,"&lt;&gt;"&amp;$I$2,'MP내역(중립)'!B:B,"&lt;&gt;현금",'MP내역(중립)'!B:B,"&lt;&gt;합계")=0,"O","X"))</f>
        <v/>
      </c>
      <c r="S59" s="20" t="str">
        <f>IF(A59="","",IF(AND(ABS(I59-SUMIFS('MP내역(중립)'!G:G,'MP내역(중립)'!A:A,A59,'MP내역(중립)'!F:F,"Y"))&lt;0.001,ABS(H59-SUMIFS('MP내역(중립)'!G:G,'MP내역(중립)'!A:A,A59,'MP내역(중립)'!B:B,"&lt;&gt;합계"))&lt;0.001),"O","X"))</f>
        <v/>
      </c>
      <c r="T59" s="20" t="str">
        <f>IF(A59="","",IF(COUNTIFS('MP내역(중립)'!A:A,A59,'MP내역(중립)'!H:H,"X")=0,"O","X"))</f>
        <v/>
      </c>
      <c r="U59" s="19"/>
    </row>
    <row r="60" spans="1:2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0" t="str">
        <f t="shared" si="0"/>
        <v/>
      </c>
      <c r="O60" s="20" t="str">
        <f t="shared" si="1"/>
        <v/>
      </c>
      <c r="P60" s="20" t="str">
        <f>IF(A60="","",IFERROR(IF(L60&lt;VLOOKUP(A60,#REF!,10,0),"O","X"),""))</f>
        <v/>
      </c>
      <c r="Q60" s="20" t="str">
        <f>IF(A60="","",COUNTIFS('MP내역(중립)'!$A:$A,A60)-COUNTIFS('MP내역(중립)'!$A:$A,A60,'MP내역(중립)'!$B:$B,"현금")-COUNTIFS('MP내역(중립)'!$A:$A,A60,'MP내역(중립)'!$B:$B,"예수금")-COUNTIFS('MP내역(중립)'!$A:$A,A60,'MP내역(중립)'!$B:$B,"예탁금")-COUNTIFS('MP내역(중립)'!$A:$A,A60,'MP내역(중립)'!$B:$B,"합계"))</f>
        <v/>
      </c>
      <c r="R60" s="20" t="str">
        <f>IF(A60="","",IF(COUNTIFS('MP내역(중립)'!A:A,A60,'MP내역(중립)'!G:G,"&gt;"&amp;$F$2,'MP내역(중립)'!D:D,"&lt;&gt;"&amp;$H$2,'MP내역(중립)'!D:D,"&lt;&gt;"&amp;$I$2,'MP내역(중립)'!B:B,"&lt;&gt;현금",'MP내역(중립)'!B:B,"&lt;&gt;합계")=0,"O","X"))</f>
        <v/>
      </c>
      <c r="S60" s="20" t="str">
        <f>IF(A60="","",IF(AND(ABS(I60-SUMIFS('MP내역(중립)'!G:G,'MP내역(중립)'!A:A,A60,'MP내역(중립)'!F:F,"Y"))&lt;0.001,ABS(H60-SUMIFS('MP내역(중립)'!G:G,'MP내역(중립)'!A:A,A60,'MP내역(중립)'!B:B,"&lt;&gt;합계"))&lt;0.001),"O","X"))</f>
        <v/>
      </c>
      <c r="T60" s="20" t="str">
        <f>IF(A60="","",IF(COUNTIFS('MP내역(중립)'!A:A,A60,'MP내역(중립)'!H:H,"X")=0,"O","X"))</f>
        <v/>
      </c>
      <c r="U60" s="19"/>
    </row>
    <row r="61" spans="1:2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 t="str">
        <f t="shared" si="0"/>
        <v/>
      </c>
      <c r="O61" s="20" t="str">
        <f t="shared" si="1"/>
        <v/>
      </c>
      <c r="P61" s="20" t="str">
        <f>IF(A61="","",IFERROR(IF(L61&lt;VLOOKUP(A61,#REF!,10,0),"O","X"),""))</f>
        <v/>
      </c>
      <c r="Q61" s="20" t="str">
        <f>IF(A61="","",COUNTIFS('MP내역(중립)'!$A:$A,A61)-COUNTIFS('MP내역(중립)'!$A:$A,A61,'MP내역(중립)'!$B:$B,"현금")-COUNTIFS('MP내역(중립)'!$A:$A,A61,'MP내역(중립)'!$B:$B,"예수금")-COUNTIFS('MP내역(중립)'!$A:$A,A61,'MP내역(중립)'!$B:$B,"예탁금")-COUNTIFS('MP내역(중립)'!$A:$A,A61,'MP내역(중립)'!$B:$B,"합계"))</f>
        <v/>
      </c>
      <c r="R61" s="20" t="str">
        <f>IF(A61="","",IF(COUNTIFS('MP내역(중립)'!A:A,A61,'MP내역(중립)'!G:G,"&gt;"&amp;$F$2,'MP내역(중립)'!D:D,"&lt;&gt;"&amp;$H$2,'MP내역(중립)'!D:D,"&lt;&gt;"&amp;$I$2,'MP내역(중립)'!B:B,"&lt;&gt;현금",'MP내역(중립)'!B:B,"&lt;&gt;합계")=0,"O","X"))</f>
        <v/>
      </c>
      <c r="S61" s="20" t="str">
        <f>IF(A61="","",IF(AND(ABS(I61-SUMIFS('MP내역(중립)'!G:G,'MP내역(중립)'!A:A,A61,'MP내역(중립)'!F:F,"Y"))&lt;0.001,ABS(H61-SUMIFS('MP내역(중립)'!G:G,'MP내역(중립)'!A:A,A61,'MP내역(중립)'!B:B,"&lt;&gt;합계"))&lt;0.001),"O","X"))</f>
        <v/>
      </c>
      <c r="T61" s="20" t="str">
        <f>IF(A61="","",IF(COUNTIFS('MP내역(중립)'!A:A,A61,'MP내역(중립)'!H:H,"X")=0,"O","X"))</f>
        <v/>
      </c>
      <c r="U61" s="19"/>
    </row>
    <row r="62" spans="1:2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0" t="str">
        <f t="shared" si="0"/>
        <v/>
      </c>
      <c r="O62" s="20" t="str">
        <f t="shared" si="1"/>
        <v/>
      </c>
      <c r="P62" s="20" t="str">
        <f>IF(A62="","",IFERROR(IF(L62&lt;VLOOKUP(A62,#REF!,10,0),"O","X"),""))</f>
        <v/>
      </c>
      <c r="Q62" s="20" t="str">
        <f>IF(A62="","",COUNTIFS('MP내역(중립)'!$A:$A,A62)-COUNTIFS('MP내역(중립)'!$A:$A,A62,'MP내역(중립)'!$B:$B,"현금")-COUNTIFS('MP내역(중립)'!$A:$A,A62,'MP내역(중립)'!$B:$B,"예수금")-COUNTIFS('MP내역(중립)'!$A:$A,A62,'MP내역(중립)'!$B:$B,"예탁금")-COUNTIFS('MP내역(중립)'!$A:$A,A62,'MP내역(중립)'!$B:$B,"합계"))</f>
        <v/>
      </c>
      <c r="R62" s="20" t="str">
        <f>IF(A62="","",IF(COUNTIFS('MP내역(중립)'!A:A,A62,'MP내역(중립)'!G:G,"&gt;"&amp;$F$2,'MP내역(중립)'!D:D,"&lt;&gt;"&amp;$H$2,'MP내역(중립)'!D:D,"&lt;&gt;"&amp;$I$2,'MP내역(중립)'!B:B,"&lt;&gt;현금",'MP내역(중립)'!B:B,"&lt;&gt;합계")=0,"O","X"))</f>
        <v/>
      </c>
      <c r="S62" s="20" t="str">
        <f>IF(A62="","",IF(AND(ABS(I62-SUMIFS('MP내역(중립)'!G:G,'MP내역(중립)'!A:A,A62,'MP내역(중립)'!F:F,"Y"))&lt;0.001,ABS(H62-SUMIFS('MP내역(중립)'!G:G,'MP내역(중립)'!A:A,A62,'MP내역(중립)'!B:B,"&lt;&gt;합계"))&lt;0.001),"O","X"))</f>
        <v/>
      </c>
      <c r="T62" s="20" t="str">
        <f>IF(A62="","",IF(COUNTIFS('MP내역(중립)'!A:A,A62,'MP내역(중립)'!H:H,"X")=0,"O","X"))</f>
        <v/>
      </c>
      <c r="U62" s="19"/>
    </row>
    <row r="63" spans="1:2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 t="str">
        <f t="shared" si="0"/>
        <v/>
      </c>
      <c r="O63" s="20" t="str">
        <f t="shared" si="1"/>
        <v/>
      </c>
      <c r="P63" s="20" t="str">
        <f>IF(A63="","",IFERROR(IF(L63&lt;VLOOKUP(A63,#REF!,10,0),"O","X"),""))</f>
        <v/>
      </c>
      <c r="Q63" s="20" t="str">
        <f>IF(A63="","",COUNTIFS('MP내역(중립)'!$A:$A,A63)-COUNTIFS('MP내역(중립)'!$A:$A,A63,'MP내역(중립)'!$B:$B,"현금")-COUNTIFS('MP내역(중립)'!$A:$A,A63,'MP내역(중립)'!$B:$B,"예수금")-COUNTIFS('MP내역(중립)'!$A:$A,A63,'MP내역(중립)'!$B:$B,"예탁금")-COUNTIFS('MP내역(중립)'!$A:$A,A63,'MP내역(중립)'!$B:$B,"합계"))</f>
        <v/>
      </c>
      <c r="R63" s="20" t="str">
        <f>IF(A63="","",IF(COUNTIFS('MP내역(중립)'!A:A,A63,'MP내역(중립)'!G:G,"&gt;"&amp;$F$2,'MP내역(중립)'!D:D,"&lt;&gt;"&amp;$H$2,'MP내역(중립)'!D:D,"&lt;&gt;"&amp;$I$2,'MP내역(중립)'!B:B,"&lt;&gt;현금",'MP내역(중립)'!B:B,"&lt;&gt;합계")=0,"O","X"))</f>
        <v/>
      </c>
      <c r="S63" s="20" t="str">
        <f>IF(A63="","",IF(AND(ABS(I63-SUMIFS('MP내역(중립)'!G:G,'MP내역(중립)'!A:A,A63,'MP내역(중립)'!F:F,"Y"))&lt;0.001,ABS(H63-SUMIFS('MP내역(중립)'!G:G,'MP내역(중립)'!A:A,A63,'MP내역(중립)'!B:B,"&lt;&gt;합계"))&lt;0.001),"O","X"))</f>
        <v/>
      </c>
      <c r="T63" s="20" t="str">
        <f>IF(A63="","",IF(COUNTIFS('MP내역(중립)'!A:A,A63,'MP내역(중립)'!H:H,"X")=0,"O","X"))</f>
        <v/>
      </c>
      <c r="U63" s="19"/>
    </row>
    <row r="64" spans="1:2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 t="str">
        <f t="shared" si="0"/>
        <v/>
      </c>
      <c r="O64" s="20" t="str">
        <f t="shared" si="1"/>
        <v/>
      </c>
      <c r="P64" s="20" t="str">
        <f>IF(A64="","",IFERROR(IF(L64&lt;VLOOKUP(A64,#REF!,10,0),"O","X"),""))</f>
        <v/>
      </c>
      <c r="Q64" s="20" t="str">
        <f>IF(A64="","",COUNTIFS('MP내역(중립)'!$A:$A,A64)-COUNTIFS('MP내역(중립)'!$A:$A,A64,'MP내역(중립)'!$B:$B,"현금")-COUNTIFS('MP내역(중립)'!$A:$A,A64,'MP내역(중립)'!$B:$B,"예수금")-COUNTIFS('MP내역(중립)'!$A:$A,A64,'MP내역(중립)'!$B:$B,"예탁금")-COUNTIFS('MP내역(중립)'!$A:$A,A64,'MP내역(중립)'!$B:$B,"합계"))</f>
        <v/>
      </c>
      <c r="R64" s="20" t="str">
        <f>IF(A64="","",IF(COUNTIFS('MP내역(중립)'!A:A,A64,'MP내역(중립)'!G:G,"&gt;"&amp;$F$2,'MP내역(중립)'!D:D,"&lt;&gt;"&amp;$H$2,'MP내역(중립)'!D:D,"&lt;&gt;"&amp;$I$2,'MP내역(중립)'!B:B,"&lt;&gt;현금",'MP내역(중립)'!B:B,"&lt;&gt;합계")=0,"O","X"))</f>
        <v/>
      </c>
      <c r="S64" s="20" t="str">
        <f>IF(A64="","",IF(AND(ABS(I64-SUMIFS('MP내역(중립)'!G:G,'MP내역(중립)'!A:A,A64,'MP내역(중립)'!F:F,"Y"))&lt;0.001,ABS(H64-SUMIFS('MP내역(중립)'!G:G,'MP내역(중립)'!A:A,A64,'MP내역(중립)'!B:B,"&lt;&gt;합계"))&lt;0.001),"O","X"))</f>
        <v/>
      </c>
      <c r="T64" s="20" t="str">
        <f>IF(A64="","",IF(COUNTIFS('MP내역(중립)'!A:A,A64,'MP내역(중립)'!H:H,"X")=0,"O","X"))</f>
        <v/>
      </c>
      <c r="U64" s="19"/>
    </row>
    <row r="65" spans="1:2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 t="str">
        <f t="shared" si="0"/>
        <v/>
      </c>
      <c r="O65" s="20" t="str">
        <f t="shared" si="1"/>
        <v/>
      </c>
      <c r="P65" s="20" t="str">
        <f>IF(A65="","",IFERROR(IF(L65&lt;VLOOKUP(A65,#REF!,10,0),"O","X"),""))</f>
        <v/>
      </c>
      <c r="Q65" s="20" t="str">
        <f>IF(A65="","",COUNTIFS('MP내역(중립)'!$A:$A,A65)-COUNTIFS('MP내역(중립)'!$A:$A,A65,'MP내역(중립)'!$B:$B,"현금")-COUNTIFS('MP내역(중립)'!$A:$A,A65,'MP내역(중립)'!$B:$B,"예수금")-COUNTIFS('MP내역(중립)'!$A:$A,A65,'MP내역(중립)'!$B:$B,"예탁금")-COUNTIFS('MP내역(중립)'!$A:$A,A65,'MP내역(중립)'!$B:$B,"합계"))</f>
        <v/>
      </c>
      <c r="R65" s="20" t="str">
        <f>IF(A65="","",IF(COUNTIFS('MP내역(중립)'!A:A,A65,'MP내역(중립)'!G:G,"&gt;"&amp;$F$2,'MP내역(중립)'!D:D,"&lt;&gt;"&amp;$H$2,'MP내역(중립)'!D:D,"&lt;&gt;"&amp;$I$2,'MP내역(중립)'!B:B,"&lt;&gt;현금",'MP내역(중립)'!B:B,"&lt;&gt;합계")=0,"O","X"))</f>
        <v/>
      </c>
      <c r="S65" s="20" t="str">
        <f>IF(A65="","",IF(AND(ABS(I65-SUMIFS('MP내역(중립)'!G:G,'MP내역(중립)'!A:A,A65,'MP내역(중립)'!F:F,"Y"))&lt;0.001,ABS(H65-SUMIFS('MP내역(중립)'!G:G,'MP내역(중립)'!A:A,A65,'MP내역(중립)'!B:B,"&lt;&gt;합계"))&lt;0.001),"O","X"))</f>
        <v/>
      </c>
      <c r="T65" s="20" t="str">
        <f>IF(A65="","",IF(COUNTIFS('MP내역(중립)'!A:A,A65,'MP내역(중립)'!H:H,"X")=0,"O","X"))</f>
        <v/>
      </c>
      <c r="U65" s="19"/>
    </row>
    <row r="66" spans="1:2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 t="str">
        <f t="shared" si="0"/>
        <v/>
      </c>
      <c r="O66" s="20" t="str">
        <f t="shared" si="1"/>
        <v/>
      </c>
      <c r="P66" s="20" t="str">
        <f>IF(A66="","",IFERROR(IF(L66&lt;VLOOKUP(A66,#REF!,10,0),"O","X"),""))</f>
        <v/>
      </c>
      <c r="Q66" s="20" t="str">
        <f>IF(A66="","",COUNTIFS('MP내역(중립)'!$A:$A,A66)-COUNTIFS('MP내역(중립)'!$A:$A,A66,'MP내역(중립)'!$B:$B,"현금")-COUNTIFS('MP내역(중립)'!$A:$A,A66,'MP내역(중립)'!$B:$B,"예수금")-COUNTIFS('MP내역(중립)'!$A:$A,A66,'MP내역(중립)'!$B:$B,"예탁금")-COUNTIFS('MP내역(중립)'!$A:$A,A66,'MP내역(중립)'!$B:$B,"합계"))</f>
        <v/>
      </c>
      <c r="R66" s="20" t="str">
        <f>IF(A66="","",IF(COUNTIFS('MP내역(중립)'!A:A,A66,'MP내역(중립)'!G:G,"&gt;"&amp;$F$2,'MP내역(중립)'!D:D,"&lt;&gt;"&amp;$H$2,'MP내역(중립)'!D:D,"&lt;&gt;"&amp;$I$2,'MP내역(중립)'!B:B,"&lt;&gt;현금",'MP내역(중립)'!B:B,"&lt;&gt;합계")=0,"O","X"))</f>
        <v/>
      </c>
      <c r="S66" s="20" t="str">
        <f>IF(A66="","",IF(AND(ABS(I66-SUMIFS('MP내역(중립)'!G:G,'MP내역(중립)'!A:A,A66,'MP내역(중립)'!F:F,"Y"))&lt;0.001,ABS(H66-SUMIFS('MP내역(중립)'!G:G,'MP내역(중립)'!A:A,A66,'MP내역(중립)'!B:B,"&lt;&gt;합계"))&lt;0.001),"O","X"))</f>
        <v/>
      </c>
      <c r="T66" s="20" t="str">
        <f>IF(A66="","",IF(COUNTIFS('MP내역(중립)'!A:A,A66,'MP내역(중립)'!H:H,"X")=0,"O","X"))</f>
        <v/>
      </c>
      <c r="U66" s="19"/>
    </row>
    <row r="67" spans="1:2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 t="str">
        <f t="shared" si="0"/>
        <v/>
      </c>
      <c r="O67" s="20" t="str">
        <f t="shared" si="1"/>
        <v/>
      </c>
      <c r="P67" s="20" t="str">
        <f>IF(A67="","",IFERROR(IF(L67&lt;VLOOKUP(A67,#REF!,10,0),"O","X"),""))</f>
        <v/>
      </c>
      <c r="Q67" s="20" t="str">
        <f>IF(A67="","",COUNTIFS('MP내역(중립)'!$A:$A,A67)-COUNTIFS('MP내역(중립)'!$A:$A,A67,'MP내역(중립)'!$B:$B,"현금")-COUNTIFS('MP내역(중립)'!$A:$A,A67,'MP내역(중립)'!$B:$B,"예수금")-COUNTIFS('MP내역(중립)'!$A:$A,A67,'MP내역(중립)'!$B:$B,"예탁금")-COUNTIFS('MP내역(중립)'!$A:$A,A67,'MP내역(중립)'!$B:$B,"합계"))</f>
        <v/>
      </c>
      <c r="R67" s="20" t="str">
        <f>IF(A67="","",IF(COUNTIFS('MP내역(중립)'!A:A,A67,'MP내역(중립)'!G:G,"&gt;"&amp;$F$2,'MP내역(중립)'!D:D,"&lt;&gt;"&amp;$H$2,'MP내역(중립)'!D:D,"&lt;&gt;"&amp;$I$2,'MP내역(중립)'!B:B,"&lt;&gt;현금",'MP내역(중립)'!B:B,"&lt;&gt;합계")=0,"O","X"))</f>
        <v/>
      </c>
      <c r="S67" s="20" t="str">
        <f>IF(A67="","",IF(AND(ABS(I67-SUMIFS('MP내역(중립)'!G:G,'MP내역(중립)'!A:A,A67,'MP내역(중립)'!F:F,"Y"))&lt;0.001,ABS(H67-SUMIFS('MP내역(중립)'!G:G,'MP내역(중립)'!A:A,A67,'MP내역(중립)'!B:B,"&lt;&gt;합계"))&lt;0.001),"O","X"))</f>
        <v/>
      </c>
      <c r="T67" s="20" t="str">
        <f>IF(A67="","",IF(COUNTIFS('MP내역(중립)'!A:A,A67,'MP내역(중립)'!H:H,"X")=0,"O","X"))</f>
        <v/>
      </c>
      <c r="U67" s="19"/>
    </row>
    <row r="68" spans="1:2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 t="str">
        <f t="shared" si="0"/>
        <v/>
      </c>
      <c r="O68" s="20" t="str">
        <f t="shared" si="1"/>
        <v/>
      </c>
      <c r="P68" s="20" t="str">
        <f>IF(A68="","",IFERROR(IF(L68&lt;VLOOKUP(A68,#REF!,10,0),"O","X"),""))</f>
        <v/>
      </c>
      <c r="Q68" s="20" t="str">
        <f>IF(A68="","",COUNTIFS('MP내역(중립)'!$A:$A,A68)-COUNTIFS('MP내역(중립)'!$A:$A,A68,'MP내역(중립)'!$B:$B,"현금")-COUNTIFS('MP내역(중립)'!$A:$A,A68,'MP내역(중립)'!$B:$B,"예수금")-COUNTIFS('MP내역(중립)'!$A:$A,A68,'MP내역(중립)'!$B:$B,"예탁금")-COUNTIFS('MP내역(중립)'!$A:$A,A68,'MP내역(중립)'!$B:$B,"합계"))</f>
        <v/>
      </c>
      <c r="R68" s="20" t="str">
        <f>IF(A68="","",IF(COUNTIFS('MP내역(중립)'!A:A,A68,'MP내역(중립)'!G:G,"&gt;"&amp;$F$2,'MP내역(중립)'!D:D,"&lt;&gt;"&amp;$H$2,'MP내역(중립)'!D:D,"&lt;&gt;"&amp;$I$2,'MP내역(중립)'!B:B,"&lt;&gt;현금",'MP내역(중립)'!B:B,"&lt;&gt;합계")=0,"O","X"))</f>
        <v/>
      </c>
      <c r="S68" s="20" t="str">
        <f>IF(A68="","",IF(AND(ABS(I68-SUMIFS('MP내역(중립)'!G:G,'MP내역(중립)'!A:A,A68,'MP내역(중립)'!F:F,"Y"))&lt;0.001,ABS(H68-SUMIFS('MP내역(중립)'!G:G,'MP내역(중립)'!A:A,A68,'MP내역(중립)'!B:B,"&lt;&gt;합계"))&lt;0.001),"O","X"))</f>
        <v/>
      </c>
      <c r="T68" s="20" t="str">
        <f>IF(A68="","",IF(COUNTIFS('MP내역(중립)'!A:A,A68,'MP내역(중립)'!H:H,"X")=0,"O","X"))</f>
        <v/>
      </c>
      <c r="U68" s="19"/>
    </row>
    <row r="69" spans="1:2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 t="str">
        <f t="shared" si="0"/>
        <v/>
      </c>
      <c r="O69" s="20" t="str">
        <f t="shared" si="1"/>
        <v/>
      </c>
      <c r="P69" s="20" t="str">
        <f>IF(A69="","",IFERROR(IF(L69&lt;VLOOKUP(A69,#REF!,10,0),"O","X"),""))</f>
        <v/>
      </c>
      <c r="Q69" s="20" t="str">
        <f>IF(A69="","",COUNTIFS('MP내역(중립)'!$A:$A,A69)-COUNTIFS('MP내역(중립)'!$A:$A,A69,'MP내역(중립)'!$B:$B,"현금")-COUNTIFS('MP내역(중립)'!$A:$A,A69,'MP내역(중립)'!$B:$B,"예수금")-COUNTIFS('MP내역(중립)'!$A:$A,A69,'MP내역(중립)'!$B:$B,"예탁금")-COUNTIFS('MP내역(중립)'!$A:$A,A69,'MP내역(중립)'!$B:$B,"합계"))</f>
        <v/>
      </c>
      <c r="R69" s="20" t="str">
        <f>IF(A69="","",IF(COUNTIFS('MP내역(중립)'!A:A,A69,'MP내역(중립)'!G:G,"&gt;"&amp;$F$2,'MP내역(중립)'!D:D,"&lt;&gt;"&amp;$H$2,'MP내역(중립)'!D:D,"&lt;&gt;"&amp;$I$2,'MP내역(중립)'!B:B,"&lt;&gt;현금",'MP내역(중립)'!B:B,"&lt;&gt;합계")=0,"O","X"))</f>
        <v/>
      </c>
      <c r="S69" s="20" t="str">
        <f>IF(A69="","",IF(AND(ABS(I69-SUMIFS('MP내역(중립)'!G:G,'MP내역(중립)'!A:A,A69,'MP내역(중립)'!F:F,"Y"))&lt;0.001,ABS(H69-SUMIFS('MP내역(중립)'!G:G,'MP내역(중립)'!A:A,A69,'MP내역(중립)'!B:B,"&lt;&gt;합계"))&lt;0.001),"O","X"))</f>
        <v/>
      </c>
      <c r="T69" s="20" t="str">
        <f>IF(A69="","",IF(COUNTIFS('MP내역(중립)'!A:A,A69,'MP내역(중립)'!H:H,"X")=0,"O","X"))</f>
        <v/>
      </c>
      <c r="U69" s="19"/>
    </row>
    <row r="70" spans="1:2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 t="str">
        <f t="shared" si="0"/>
        <v/>
      </c>
      <c r="O70" s="20" t="str">
        <f t="shared" si="1"/>
        <v/>
      </c>
      <c r="P70" s="20" t="str">
        <f>IF(A70="","",IFERROR(IF(L70&lt;VLOOKUP(A70,#REF!,10,0),"O","X"),""))</f>
        <v/>
      </c>
      <c r="Q70" s="20" t="str">
        <f>IF(A70="","",COUNTIFS('MP내역(중립)'!$A:$A,A70)-COUNTIFS('MP내역(중립)'!$A:$A,A70,'MP내역(중립)'!$B:$B,"현금")-COUNTIFS('MP내역(중립)'!$A:$A,A70,'MP내역(중립)'!$B:$B,"예수금")-COUNTIFS('MP내역(중립)'!$A:$A,A70,'MP내역(중립)'!$B:$B,"예탁금")-COUNTIFS('MP내역(중립)'!$A:$A,A70,'MP내역(중립)'!$B:$B,"합계"))</f>
        <v/>
      </c>
      <c r="R70" s="20" t="str">
        <f>IF(A70="","",IF(COUNTIFS('MP내역(중립)'!A:A,A70,'MP내역(중립)'!G:G,"&gt;"&amp;$F$2,'MP내역(중립)'!D:D,"&lt;&gt;"&amp;$H$2,'MP내역(중립)'!D:D,"&lt;&gt;"&amp;$I$2,'MP내역(중립)'!B:B,"&lt;&gt;현금",'MP내역(중립)'!B:B,"&lt;&gt;합계")=0,"O","X"))</f>
        <v/>
      </c>
      <c r="S70" s="20" t="str">
        <f>IF(A70="","",IF(AND(ABS(I70-SUMIFS('MP내역(중립)'!G:G,'MP내역(중립)'!A:A,A70,'MP내역(중립)'!F:F,"Y"))&lt;0.001,ABS(H70-SUMIFS('MP내역(중립)'!G:G,'MP내역(중립)'!A:A,A70,'MP내역(중립)'!B:B,"&lt;&gt;합계"))&lt;0.001),"O","X"))</f>
        <v/>
      </c>
      <c r="T70" s="20" t="str">
        <f>IF(A70="","",IF(COUNTIFS('MP내역(중립)'!A:A,A70,'MP내역(중립)'!H:H,"X")=0,"O","X"))</f>
        <v/>
      </c>
      <c r="U70" s="19"/>
    </row>
    <row r="71" spans="1:2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0" t="str">
        <f t="shared" si="0"/>
        <v/>
      </c>
      <c r="O71" s="20" t="str">
        <f t="shared" si="1"/>
        <v/>
      </c>
      <c r="P71" s="20" t="str">
        <f>IF(A71="","",IFERROR(IF(L71&lt;VLOOKUP(A71,#REF!,10,0),"O","X"),""))</f>
        <v/>
      </c>
      <c r="Q71" s="20" t="str">
        <f>IF(A71="","",COUNTIFS('MP내역(중립)'!$A:$A,A71)-COUNTIFS('MP내역(중립)'!$A:$A,A71,'MP내역(중립)'!$B:$B,"현금")-COUNTIFS('MP내역(중립)'!$A:$A,A71,'MP내역(중립)'!$B:$B,"예수금")-COUNTIFS('MP내역(중립)'!$A:$A,A71,'MP내역(중립)'!$B:$B,"예탁금")-COUNTIFS('MP내역(중립)'!$A:$A,A71,'MP내역(중립)'!$B:$B,"합계"))</f>
        <v/>
      </c>
      <c r="R71" s="20" t="str">
        <f>IF(A71="","",IF(COUNTIFS('MP내역(중립)'!A:A,A71,'MP내역(중립)'!G:G,"&gt;"&amp;$F$2,'MP내역(중립)'!D:D,"&lt;&gt;"&amp;$H$2,'MP내역(중립)'!D:D,"&lt;&gt;"&amp;$I$2,'MP내역(중립)'!B:B,"&lt;&gt;현금",'MP내역(중립)'!B:B,"&lt;&gt;합계")=0,"O","X"))</f>
        <v/>
      </c>
      <c r="S71" s="20" t="str">
        <f>IF(A71="","",IF(AND(ABS(I71-SUMIFS('MP내역(중립)'!G:G,'MP내역(중립)'!A:A,A71,'MP내역(중립)'!F:F,"Y"))&lt;0.001,ABS(H71-SUMIFS('MP내역(중립)'!G:G,'MP내역(중립)'!A:A,A71,'MP내역(중립)'!B:B,"&lt;&gt;합계"))&lt;0.001),"O","X"))</f>
        <v/>
      </c>
      <c r="T71" s="20" t="str">
        <f>IF(A71="","",IF(COUNTIFS('MP내역(중립)'!A:A,A71,'MP내역(중립)'!H:H,"X")=0,"O","X"))</f>
        <v/>
      </c>
      <c r="U71" s="19"/>
    </row>
    <row r="72" spans="1:2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 t="str">
        <f t="shared" si="0"/>
        <v/>
      </c>
      <c r="O72" s="20" t="str">
        <f t="shared" si="1"/>
        <v/>
      </c>
      <c r="P72" s="20" t="str">
        <f>IF(A72="","",IFERROR(IF(L72&lt;VLOOKUP(A72,#REF!,10,0),"O","X"),""))</f>
        <v/>
      </c>
      <c r="Q72" s="20" t="str">
        <f>IF(A72="","",COUNTIFS('MP내역(중립)'!$A:$A,A72)-COUNTIFS('MP내역(중립)'!$A:$A,A72,'MP내역(중립)'!$B:$B,"현금")-COUNTIFS('MP내역(중립)'!$A:$A,A72,'MP내역(중립)'!$B:$B,"예수금")-COUNTIFS('MP내역(중립)'!$A:$A,A72,'MP내역(중립)'!$B:$B,"예탁금")-COUNTIFS('MP내역(중립)'!$A:$A,A72,'MP내역(중립)'!$B:$B,"합계"))</f>
        <v/>
      </c>
      <c r="R72" s="20" t="str">
        <f>IF(A72="","",IF(COUNTIFS('MP내역(중립)'!A:A,A72,'MP내역(중립)'!G:G,"&gt;"&amp;$F$2,'MP내역(중립)'!D:D,"&lt;&gt;"&amp;$H$2,'MP내역(중립)'!D:D,"&lt;&gt;"&amp;$I$2,'MP내역(중립)'!B:B,"&lt;&gt;현금",'MP내역(중립)'!B:B,"&lt;&gt;합계")=0,"O","X"))</f>
        <v/>
      </c>
      <c r="S72" s="20" t="str">
        <f>IF(A72="","",IF(AND(ABS(I72-SUMIFS('MP내역(중립)'!G:G,'MP내역(중립)'!A:A,A72,'MP내역(중립)'!F:F,"Y"))&lt;0.001,ABS(H72-SUMIFS('MP내역(중립)'!G:G,'MP내역(중립)'!A:A,A72,'MP내역(중립)'!B:B,"&lt;&gt;합계"))&lt;0.001),"O","X"))</f>
        <v/>
      </c>
      <c r="T72" s="20" t="str">
        <f>IF(A72="","",IF(COUNTIFS('MP내역(중립)'!A:A,A72,'MP내역(중립)'!H:H,"X")=0,"O","X"))</f>
        <v/>
      </c>
      <c r="U72" s="19"/>
    </row>
    <row r="73" spans="1:2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0" t="str">
        <f t="shared" si="0"/>
        <v/>
      </c>
      <c r="O73" s="20" t="str">
        <f t="shared" si="1"/>
        <v/>
      </c>
      <c r="P73" s="20" t="str">
        <f>IF(A73="","",IFERROR(IF(L73&lt;VLOOKUP(A73,#REF!,10,0),"O","X"),""))</f>
        <v/>
      </c>
      <c r="Q73" s="20" t="str">
        <f>IF(A73="","",COUNTIFS('MP내역(중립)'!$A:$A,A73)-COUNTIFS('MP내역(중립)'!$A:$A,A73,'MP내역(중립)'!$B:$B,"현금")-COUNTIFS('MP내역(중립)'!$A:$A,A73,'MP내역(중립)'!$B:$B,"예수금")-COUNTIFS('MP내역(중립)'!$A:$A,A73,'MP내역(중립)'!$B:$B,"예탁금")-COUNTIFS('MP내역(중립)'!$A:$A,A73,'MP내역(중립)'!$B:$B,"합계"))</f>
        <v/>
      </c>
      <c r="R73" s="20" t="str">
        <f>IF(A73="","",IF(COUNTIFS('MP내역(중립)'!A:A,A73,'MP내역(중립)'!G:G,"&gt;"&amp;$F$2,'MP내역(중립)'!D:D,"&lt;&gt;"&amp;$H$2,'MP내역(중립)'!D:D,"&lt;&gt;"&amp;$I$2,'MP내역(중립)'!B:B,"&lt;&gt;현금",'MP내역(중립)'!B:B,"&lt;&gt;합계")=0,"O","X"))</f>
        <v/>
      </c>
      <c r="S73" s="20" t="str">
        <f>IF(A73="","",IF(AND(ABS(I73-SUMIFS('MP내역(중립)'!G:G,'MP내역(중립)'!A:A,A73,'MP내역(중립)'!F:F,"Y"))&lt;0.001,ABS(H73-SUMIFS('MP내역(중립)'!G:G,'MP내역(중립)'!A:A,A73,'MP내역(중립)'!B:B,"&lt;&gt;합계"))&lt;0.001),"O","X"))</f>
        <v/>
      </c>
      <c r="T73" s="20" t="str">
        <f>IF(A73="","",IF(COUNTIFS('MP내역(중립)'!A:A,A73,'MP내역(중립)'!H:H,"X")=0,"O","X"))</f>
        <v/>
      </c>
      <c r="U73" s="19"/>
    </row>
    <row r="74" spans="1:2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0" t="str">
        <f t="shared" si="0"/>
        <v/>
      </c>
      <c r="O74" s="20" t="str">
        <f t="shared" si="1"/>
        <v/>
      </c>
      <c r="P74" s="20" t="str">
        <f>IF(A74="","",IFERROR(IF(L74&lt;VLOOKUP(A74,#REF!,10,0),"O","X"),""))</f>
        <v/>
      </c>
      <c r="Q74" s="20" t="str">
        <f>IF(A74="","",COUNTIFS('MP내역(중립)'!$A:$A,A74)-COUNTIFS('MP내역(중립)'!$A:$A,A74,'MP내역(중립)'!$B:$B,"현금")-COUNTIFS('MP내역(중립)'!$A:$A,A74,'MP내역(중립)'!$B:$B,"예수금")-COUNTIFS('MP내역(중립)'!$A:$A,A74,'MP내역(중립)'!$B:$B,"예탁금")-COUNTIFS('MP내역(중립)'!$A:$A,A74,'MP내역(중립)'!$B:$B,"합계"))</f>
        <v/>
      </c>
      <c r="R74" s="20" t="str">
        <f>IF(A74="","",IF(COUNTIFS('MP내역(중립)'!A:A,A74,'MP내역(중립)'!G:G,"&gt;"&amp;$F$2,'MP내역(중립)'!D:D,"&lt;&gt;"&amp;$H$2,'MP내역(중립)'!D:D,"&lt;&gt;"&amp;$I$2,'MP내역(중립)'!B:B,"&lt;&gt;현금",'MP내역(중립)'!B:B,"&lt;&gt;합계")=0,"O","X"))</f>
        <v/>
      </c>
      <c r="S74" s="20" t="str">
        <f>IF(A74="","",IF(AND(ABS(I74-SUMIFS('MP내역(중립)'!G:G,'MP내역(중립)'!A:A,A74,'MP내역(중립)'!F:F,"Y"))&lt;0.001,ABS(H74-SUMIFS('MP내역(중립)'!G:G,'MP내역(중립)'!A:A,A74,'MP내역(중립)'!B:B,"&lt;&gt;합계"))&lt;0.001),"O","X"))</f>
        <v/>
      </c>
      <c r="T74" s="20" t="str">
        <f>IF(A74="","",IF(COUNTIFS('MP내역(중립)'!A:A,A74,'MP내역(중립)'!H:H,"X")=0,"O","X"))</f>
        <v/>
      </c>
      <c r="U74" s="19"/>
    </row>
    <row r="75" spans="1:2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 t="str">
        <f t="shared" si="0"/>
        <v/>
      </c>
      <c r="O75" s="20" t="str">
        <f t="shared" si="1"/>
        <v/>
      </c>
      <c r="P75" s="20" t="str">
        <f>IF(A75="","",IFERROR(IF(L75&lt;VLOOKUP(A75,#REF!,10,0),"O","X"),""))</f>
        <v/>
      </c>
      <c r="Q75" s="20" t="str">
        <f>IF(A75="","",COUNTIFS('MP내역(중립)'!$A:$A,A75)-COUNTIFS('MP내역(중립)'!$A:$A,A75,'MP내역(중립)'!$B:$B,"현금")-COUNTIFS('MP내역(중립)'!$A:$A,A75,'MP내역(중립)'!$B:$B,"예수금")-COUNTIFS('MP내역(중립)'!$A:$A,A75,'MP내역(중립)'!$B:$B,"예탁금")-COUNTIFS('MP내역(중립)'!$A:$A,A75,'MP내역(중립)'!$B:$B,"합계"))</f>
        <v/>
      </c>
      <c r="R75" s="20" t="str">
        <f>IF(A75="","",IF(COUNTIFS('MP내역(중립)'!A:A,A75,'MP내역(중립)'!G:G,"&gt;"&amp;$F$2,'MP내역(중립)'!D:D,"&lt;&gt;"&amp;$H$2,'MP내역(중립)'!D:D,"&lt;&gt;"&amp;$I$2,'MP내역(중립)'!B:B,"&lt;&gt;현금",'MP내역(중립)'!B:B,"&lt;&gt;합계")=0,"O","X"))</f>
        <v/>
      </c>
      <c r="S75" s="20" t="str">
        <f>IF(A75="","",IF(AND(ABS(I75-SUMIFS('MP내역(중립)'!G:G,'MP내역(중립)'!A:A,A75,'MP내역(중립)'!F:F,"Y"))&lt;0.001,ABS(H75-SUMIFS('MP내역(중립)'!G:G,'MP내역(중립)'!A:A,A75,'MP내역(중립)'!B:B,"&lt;&gt;합계"))&lt;0.001),"O","X"))</f>
        <v/>
      </c>
      <c r="T75" s="20" t="str">
        <f>IF(A75="","",IF(COUNTIFS('MP내역(중립)'!A:A,A75,'MP내역(중립)'!H:H,"X")=0,"O","X"))</f>
        <v/>
      </c>
      <c r="U75" s="19"/>
    </row>
    <row r="76" spans="1:2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 t="str">
        <f t="shared" si="0"/>
        <v/>
      </c>
      <c r="O76" s="20" t="str">
        <f t="shared" si="1"/>
        <v/>
      </c>
      <c r="P76" s="20" t="str">
        <f>IF(A76="","",IFERROR(IF(L76&lt;VLOOKUP(A76,#REF!,10,0),"O","X"),""))</f>
        <v/>
      </c>
      <c r="Q76" s="20" t="str">
        <f>IF(A76="","",COUNTIFS('MP내역(중립)'!$A:$A,A76)-COUNTIFS('MP내역(중립)'!$A:$A,A76,'MP내역(중립)'!$B:$B,"현금")-COUNTIFS('MP내역(중립)'!$A:$A,A76,'MP내역(중립)'!$B:$B,"예수금")-COUNTIFS('MP내역(중립)'!$A:$A,A76,'MP내역(중립)'!$B:$B,"예탁금")-COUNTIFS('MP내역(중립)'!$A:$A,A76,'MP내역(중립)'!$B:$B,"합계"))</f>
        <v/>
      </c>
      <c r="R76" s="20" t="str">
        <f>IF(A76="","",IF(COUNTIFS('MP내역(중립)'!A:A,A76,'MP내역(중립)'!G:G,"&gt;"&amp;$F$2,'MP내역(중립)'!D:D,"&lt;&gt;"&amp;$H$2,'MP내역(중립)'!D:D,"&lt;&gt;"&amp;$I$2,'MP내역(중립)'!B:B,"&lt;&gt;현금",'MP내역(중립)'!B:B,"&lt;&gt;합계")=0,"O","X"))</f>
        <v/>
      </c>
      <c r="S76" s="20" t="str">
        <f>IF(A76="","",IF(AND(ABS(I76-SUMIFS('MP내역(중립)'!G:G,'MP내역(중립)'!A:A,A76,'MP내역(중립)'!F:F,"Y"))&lt;0.001,ABS(H76-SUMIFS('MP내역(중립)'!G:G,'MP내역(중립)'!A:A,A76,'MP내역(중립)'!B:B,"&lt;&gt;합계"))&lt;0.001),"O","X"))</f>
        <v/>
      </c>
      <c r="T76" s="20" t="str">
        <f>IF(A76="","",IF(COUNTIFS('MP내역(중립)'!A:A,A76,'MP내역(중립)'!H:H,"X")=0,"O","X"))</f>
        <v/>
      </c>
      <c r="U76" s="19"/>
    </row>
    <row r="77" spans="1:2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 t="str">
        <f t="shared" si="0"/>
        <v/>
      </c>
      <c r="O77" s="20" t="str">
        <f t="shared" si="1"/>
        <v/>
      </c>
      <c r="P77" s="20" t="str">
        <f>IF(A77="","",IFERROR(IF(L77&lt;VLOOKUP(A77,#REF!,10,0),"O","X"),""))</f>
        <v/>
      </c>
      <c r="Q77" s="20" t="str">
        <f>IF(A77="","",COUNTIFS('MP내역(중립)'!$A:$A,A77)-COUNTIFS('MP내역(중립)'!$A:$A,A77,'MP내역(중립)'!$B:$B,"현금")-COUNTIFS('MP내역(중립)'!$A:$A,A77,'MP내역(중립)'!$B:$B,"예수금")-COUNTIFS('MP내역(중립)'!$A:$A,A77,'MP내역(중립)'!$B:$B,"예탁금")-COUNTIFS('MP내역(중립)'!$A:$A,A77,'MP내역(중립)'!$B:$B,"합계"))</f>
        <v/>
      </c>
      <c r="R77" s="20" t="str">
        <f>IF(A77="","",IF(COUNTIFS('MP내역(중립)'!A:A,A77,'MP내역(중립)'!G:G,"&gt;"&amp;$F$2,'MP내역(중립)'!D:D,"&lt;&gt;"&amp;$H$2,'MP내역(중립)'!D:D,"&lt;&gt;"&amp;$I$2,'MP내역(중립)'!B:B,"&lt;&gt;현금",'MP내역(중립)'!B:B,"&lt;&gt;합계")=0,"O","X"))</f>
        <v/>
      </c>
      <c r="S77" s="20" t="str">
        <f>IF(A77="","",IF(AND(ABS(I77-SUMIFS('MP내역(중립)'!G:G,'MP내역(중립)'!A:A,A77,'MP내역(중립)'!F:F,"Y"))&lt;0.001,ABS(H77-SUMIFS('MP내역(중립)'!G:G,'MP내역(중립)'!A:A,A77,'MP내역(중립)'!B:B,"&lt;&gt;합계"))&lt;0.001),"O","X"))</f>
        <v/>
      </c>
      <c r="T77" s="20" t="str">
        <f>IF(A77="","",IF(COUNTIFS('MP내역(중립)'!A:A,A77,'MP내역(중립)'!H:H,"X")=0,"O","X"))</f>
        <v/>
      </c>
      <c r="U77" s="19"/>
    </row>
    <row r="78" spans="1:2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 t="str">
        <f t="shared" si="0"/>
        <v/>
      </c>
      <c r="O78" s="20" t="str">
        <f t="shared" si="1"/>
        <v/>
      </c>
      <c r="P78" s="20" t="str">
        <f>IF(A78="","",IFERROR(IF(L78&lt;VLOOKUP(A78,#REF!,10,0),"O","X"),""))</f>
        <v/>
      </c>
      <c r="Q78" s="20" t="str">
        <f>IF(A78="","",COUNTIFS('MP내역(중립)'!$A:$A,A78)-COUNTIFS('MP내역(중립)'!$A:$A,A78,'MP내역(중립)'!$B:$B,"현금")-COUNTIFS('MP내역(중립)'!$A:$A,A78,'MP내역(중립)'!$B:$B,"예수금")-COUNTIFS('MP내역(중립)'!$A:$A,A78,'MP내역(중립)'!$B:$B,"예탁금")-COUNTIFS('MP내역(중립)'!$A:$A,A78,'MP내역(중립)'!$B:$B,"합계"))</f>
        <v/>
      </c>
      <c r="R78" s="20" t="str">
        <f>IF(A78="","",IF(COUNTIFS('MP내역(중립)'!A:A,A78,'MP내역(중립)'!G:G,"&gt;"&amp;$F$2,'MP내역(중립)'!D:D,"&lt;&gt;"&amp;$H$2,'MP내역(중립)'!D:D,"&lt;&gt;"&amp;$I$2,'MP내역(중립)'!B:B,"&lt;&gt;현금",'MP내역(중립)'!B:B,"&lt;&gt;합계")=0,"O","X"))</f>
        <v/>
      </c>
      <c r="S78" s="20" t="str">
        <f>IF(A78="","",IF(AND(ABS(I78-SUMIFS('MP내역(중립)'!G:G,'MP내역(중립)'!A:A,A78,'MP내역(중립)'!F:F,"Y"))&lt;0.001,ABS(H78-SUMIFS('MP내역(중립)'!G:G,'MP내역(중립)'!A:A,A78,'MP내역(중립)'!B:B,"&lt;&gt;합계"))&lt;0.001),"O","X"))</f>
        <v/>
      </c>
      <c r="T78" s="20" t="str">
        <f>IF(A78="","",IF(COUNTIFS('MP내역(중립)'!A:A,A78,'MP내역(중립)'!H:H,"X")=0,"O","X"))</f>
        <v/>
      </c>
      <c r="U78" s="19"/>
    </row>
    <row r="79" spans="1:2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 t="str">
        <f t="shared" si="0"/>
        <v/>
      </c>
      <c r="O79" s="20" t="str">
        <f t="shared" si="1"/>
        <v/>
      </c>
      <c r="P79" s="20" t="str">
        <f>IF(A79="","",IFERROR(IF(L79&lt;VLOOKUP(A79,#REF!,10,0),"O","X"),""))</f>
        <v/>
      </c>
      <c r="Q79" s="20" t="str">
        <f>IF(A79="","",COUNTIFS('MP내역(중립)'!$A:$A,A79)-COUNTIFS('MP내역(중립)'!$A:$A,A79,'MP내역(중립)'!$B:$B,"현금")-COUNTIFS('MP내역(중립)'!$A:$A,A79,'MP내역(중립)'!$B:$B,"예수금")-COUNTIFS('MP내역(중립)'!$A:$A,A79,'MP내역(중립)'!$B:$B,"예탁금")-COUNTIFS('MP내역(중립)'!$A:$A,A79,'MP내역(중립)'!$B:$B,"합계"))</f>
        <v/>
      </c>
      <c r="R79" s="20" t="str">
        <f>IF(A79="","",IF(COUNTIFS('MP내역(중립)'!A:A,A79,'MP내역(중립)'!G:G,"&gt;"&amp;$F$2,'MP내역(중립)'!D:D,"&lt;&gt;"&amp;$H$2,'MP내역(중립)'!D:D,"&lt;&gt;"&amp;$I$2,'MP내역(중립)'!B:B,"&lt;&gt;현금",'MP내역(중립)'!B:B,"&lt;&gt;합계")=0,"O","X"))</f>
        <v/>
      </c>
      <c r="S79" s="20" t="str">
        <f>IF(A79="","",IF(AND(ABS(I79-SUMIFS('MP내역(중립)'!G:G,'MP내역(중립)'!A:A,A79,'MP내역(중립)'!F:F,"Y"))&lt;0.001,ABS(H79-SUMIFS('MP내역(중립)'!G:G,'MP내역(중립)'!A:A,A79,'MP내역(중립)'!B:B,"&lt;&gt;합계"))&lt;0.001),"O","X"))</f>
        <v/>
      </c>
      <c r="T79" s="20" t="str">
        <f>IF(A79="","",IF(COUNTIFS('MP내역(중립)'!A:A,A79,'MP내역(중립)'!H:H,"X")=0,"O","X"))</f>
        <v/>
      </c>
      <c r="U79" s="19"/>
    </row>
    <row r="80" spans="1:2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 t="str">
        <f t="shared" si="0"/>
        <v/>
      </c>
      <c r="O80" s="20" t="str">
        <f t="shared" si="1"/>
        <v/>
      </c>
      <c r="P80" s="20" t="str">
        <f>IF(A80="","",IFERROR(IF(L80&lt;VLOOKUP(A80,#REF!,10,0),"O","X"),""))</f>
        <v/>
      </c>
      <c r="Q80" s="20" t="str">
        <f>IF(A80="","",COUNTIFS('MP내역(중립)'!$A:$A,A80)-COUNTIFS('MP내역(중립)'!$A:$A,A80,'MP내역(중립)'!$B:$B,"현금")-COUNTIFS('MP내역(중립)'!$A:$A,A80,'MP내역(중립)'!$B:$B,"예수금")-COUNTIFS('MP내역(중립)'!$A:$A,A80,'MP내역(중립)'!$B:$B,"예탁금")-COUNTIFS('MP내역(중립)'!$A:$A,A80,'MP내역(중립)'!$B:$B,"합계"))</f>
        <v/>
      </c>
      <c r="R80" s="20" t="str">
        <f>IF(A80="","",IF(COUNTIFS('MP내역(중립)'!A:A,A80,'MP내역(중립)'!G:G,"&gt;"&amp;$F$2,'MP내역(중립)'!D:D,"&lt;&gt;"&amp;$H$2,'MP내역(중립)'!D:D,"&lt;&gt;"&amp;$I$2,'MP내역(중립)'!B:B,"&lt;&gt;현금",'MP내역(중립)'!B:B,"&lt;&gt;합계")=0,"O","X"))</f>
        <v/>
      </c>
      <c r="S80" s="20" t="str">
        <f>IF(A80="","",IF(AND(ABS(I80-SUMIFS('MP내역(중립)'!G:G,'MP내역(중립)'!A:A,A80,'MP내역(중립)'!F:F,"Y"))&lt;0.001,ABS(H80-SUMIFS('MP내역(중립)'!G:G,'MP내역(중립)'!A:A,A80,'MP내역(중립)'!B:B,"&lt;&gt;합계"))&lt;0.001),"O","X"))</f>
        <v/>
      </c>
      <c r="T80" s="20" t="str">
        <f>IF(A80="","",IF(COUNTIFS('MP내역(중립)'!A:A,A80,'MP내역(중립)'!H:H,"X")=0,"O","X"))</f>
        <v/>
      </c>
      <c r="U80" s="19"/>
    </row>
    <row r="81" spans="1:2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 t="str">
        <f t="shared" si="0"/>
        <v/>
      </c>
      <c r="O81" s="20" t="str">
        <f t="shared" si="1"/>
        <v/>
      </c>
      <c r="P81" s="20" t="str">
        <f>IF(A81="","",IFERROR(IF(L81&lt;VLOOKUP(A81,#REF!,10,0),"O","X"),""))</f>
        <v/>
      </c>
      <c r="Q81" s="20" t="str">
        <f>IF(A81="","",COUNTIFS('MP내역(중립)'!$A:$A,A81)-COUNTIFS('MP내역(중립)'!$A:$A,A81,'MP내역(중립)'!$B:$B,"현금")-COUNTIFS('MP내역(중립)'!$A:$A,A81,'MP내역(중립)'!$B:$B,"예수금")-COUNTIFS('MP내역(중립)'!$A:$A,A81,'MP내역(중립)'!$B:$B,"예탁금")-COUNTIFS('MP내역(중립)'!$A:$A,A81,'MP내역(중립)'!$B:$B,"합계"))</f>
        <v/>
      </c>
      <c r="R81" s="20" t="str">
        <f>IF(A81="","",IF(COUNTIFS('MP내역(중립)'!A:A,A81,'MP내역(중립)'!G:G,"&gt;"&amp;$F$2,'MP내역(중립)'!D:D,"&lt;&gt;"&amp;$H$2,'MP내역(중립)'!D:D,"&lt;&gt;"&amp;$I$2,'MP내역(중립)'!B:B,"&lt;&gt;현금",'MP내역(중립)'!B:B,"&lt;&gt;합계")=0,"O","X"))</f>
        <v/>
      </c>
      <c r="S81" s="20" t="str">
        <f>IF(A81="","",IF(AND(ABS(I81-SUMIFS('MP내역(중립)'!G:G,'MP내역(중립)'!A:A,A81,'MP내역(중립)'!F:F,"Y"))&lt;0.001,ABS(H81-SUMIFS('MP내역(중립)'!G:G,'MP내역(중립)'!A:A,A81,'MP내역(중립)'!B:B,"&lt;&gt;합계"))&lt;0.001),"O","X"))</f>
        <v/>
      </c>
      <c r="T81" s="20" t="str">
        <f>IF(A81="","",IF(COUNTIFS('MP내역(중립)'!A:A,A81,'MP내역(중립)'!H:H,"X")=0,"O","X"))</f>
        <v/>
      </c>
      <c r="U81" s="19"/>
    </row>
    <row r="82" spans="1:2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 t="str">
        <f t="shared" si="0"/>
        <v/>
      </c>
      <c r="O82" s="20" t="str">
        <f t="shared" si="1"/>
        <v/>
      </c>
      <c r="P82" s="20" t="str">
        <f>IF(A82="","",IFERROR(IF(L82&lt;VLOOKUP(A82,#REF!,10,0),"O","X"),""))</f>
        <v/>
      </c>
      <c r="Q82" s="20" t="str">
        <f>IF(A82="","",COUNTIFS('MP내역(중립)'!$A:$A,A82)-COUNTIFS('MP내역(중립)'!$A:$A,A82,'MP내역(중립)'!$B:$B,"현금")-COUNTIFS('MP내역(중립)'!$A:$A,A82,'MP내역(중립)'!$B:$B,"예수금")-COUNTIFS('MP내역(중립)'!$A:$A,A82,'MP내역(중립)'!$B:$B,"예탁금")-COUNTIFS('MP내역(중립)'!$A:$A,A82,'MP내역(중립)'!$B:$B,"합계"))</f>
        <v/>
      </c>
      <c r="R82" s="20" t="str">
        <f>IF(A82="","",IF(COUNTIFS('MP내역(중립)'!A:A,A82,'MP내역(중립)'!G:G,"&gt;"&amp;$F$2,'MP내역(중립)'!D:D,"&lt;&gt;"&amp;$H$2,'MP내역(중립)'!D:D,"&lt;&gt;"&amp;$I$2,'MP내역(중립)'!B:B,"&lt;&gt;현금",'MP내역(중립)'!B:B,"&lt;&gt;합계")=0,"O","X"))</f>
        <v/>
      </c>
      <c r="S82" s="20" t="str">
        <f>IF(A82="","",IF(AND(ABS(I82-SUMIFS('MP내역(중립)'!G:G,'MP내역(중립)'!A:A,A82,'MP내역(중립)'!F:F,"Y"))&lt;0.001,ABS(H82-SUMIFS('MP내역(중립)'!G:G,'MP내역(중립)'!A:A,A82,'MP내역(중립)'!B:B,"&lt;&gt;합계"))&lt;0.001),"O","X"))</f>
        <v/>
      </c>
      <c r="T82" s="20" t="str">
        <f>IF(A82="","",IF(COUNTIFS('MP내역(중립)'!A:A,A82,'MP내역(중립)'!H:H,"X")=0,"O","X"))</f>
        <v/>
      </c>
      <c r="U82" s="19"/>
    </row>
    <row r="83" spans="1:2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20" t="str">
        <f t="shared" si="0"/>
        <v/>
      </c>
      <c r="O83" s="20" t="str">
        <f t="shared" si="1"/>
        <v/>
      </c>
      <c r="P83" s="20" t="str">
        <f>IF(A83="","",IFERROR(IF(L83&lt;VLOOKUP(A83,#REF!,10,0),"O","X"),""))</f>
        <v/>
      </c>
      <c r="Q83" s="20" t="str">
        <f>IF(A83="","",COUNTIFS('MP내역(중립)'!$A:$A,A83)-COUNTIFS('MP내역(중립)'!$A:$A,A83,'MP내역(중립)'!$B:$B,"현금")-COUNTIFS('MP내역(중립)'!$A:$A,A83,'MP내역(중립)'!$B:$B,"예수금")-COUNTIFS('MP내역(중립)'!$A:$A,A83,'MP내역(중립)'!$B:$B,"예탁금")-COUNTIFS('MP내역(중립)'!$A:$A,A83,'MP내역(중립)'!$B:$B,"합계"))</f>
        <v/>
      </c>
      <c r="R83" s="20" t="str">
        <f>IF(A83="","",IF(COUNTIFS('MP내역(중립)'!A:A,A83,'MP내역(중립)'!G:G,"&gt;"&amp;$F$2,'MP내역(중립)'!D:D,"&lt;&gt;"&amp;$H$2,'MP내역(중립)'!D:D,"&lt;&gt;"&amp;$I$2,'MP내역(중립)'!B:B,"&lt;&gt;현금",'MP내역(중립)'!B:B,"&lt;&gt;합계")=0,"O","X"))</f>
        <v/>
      </c>
      <c r="S83" s="20" t="str">
        <f>IF(A83="","",IF(AND(ABS(I83-SUMIFS('MP내역(중립)'!G:G,'MP내역(중립)'!A:A,A83,'MP내역(중립)'!F:F,"Y"))&lt;0.001,ABS(H83-SUMIFS('MP내역(중립)'!G:G,'MP내역(중립)'!A:A,A83,'MP내역(중립)'!B:B,"&lt;&gt;합계"))&lt;0.001),"O","X"))</f>
        <v/>
      </c>
      <c r="T83" s="20" t="str">
        <f>IF(A83="","",IF(COUNTIFS('MP내역(중립)'!A:A,A83,'MP내역(중립)'!H:H,"X")=0,"O","X"))</f>
        <v/>
      </c>
      <c r="U83" s="19"/>
    </row>
    <row r="84" spans="1:21" x14ac:dyDescent="0.3">
      <c r="N84" s="20" t="str">
        <f t="shared" si="0"/>
        <v/>
      </c>
      <c r="O84" s="20" t="str">
        <f t="shared" si="1"/>
        <v/>
      </c>
      <c r="P84" s="20" t="str">
        <f>IF(A84="","",IFERROR(IF(L84&lt;VLOOKUP(A84,#REF!,10,0),"O","X"),""))</f>
        <v/>
      </c>
      <c r="Q84" s="20" t="str">
        <f>IF(A84="","",COUNTIFS('MP내역(중립)'!$A:$A,A84)-COUNTIFS('MP내역(중립)'!$A:$A,A84,'MP내역(중립)'!$B:$B,"현금")-COUNTIFS('MP내역(중립)'!$A:$A,A84,'MP내역(중립)'!$B:$B,"예수금")-COUNTIFS('MP내역(중립)'!$A:$A,A84,'MP내역(중립)'!$B:$B,"예탁금")-COUNTIFS('MP내역(중립)'!$A:$A,A84,'MP내역(중립)'!$B:$B,"합계"))</f>
        <v/>
      </c>
      <c r="R84" s="20" t="str">
        <f>IF(A84="","",IF(COUNTIFS('MP내역(중립)'!A:A,A84,'MP내역(중립)'!G:G,"&gt;"&amp;$F$2,'MP내역(중립)'!D:D,"&lt;&gt;"&amp;$H$2,'MP내역(중립)'!D:D,"&lt;&gt;"&amp;$I$2,'MP내역(중립)'!B:B,"&lt;&gt;현금",'MP내역(중립)'!B:B,"&lt;&gt;합계")=0,"O","X"))</f>
        <v/>
      </c>
      <c r="S84" s="20" t="str">
        <f>IF(A84="","",IF(AND(ABS(I84-SUMIFS('MP내역(중립)'!G:G,'MP내역(중립)'!A:A,A84,'MP내역(중립)'!F:F,"Y"))&lt;0.001,ABS(H84-SUMIFS('MP내역(중립)'!G:G,'MP내역(중립)'!A:A,A84,'MP내역(중립)'!B:B,"&lt;&gt;합계"))&lt;0.001),"O","X"))</f>
        <v/>
      </c>
      <c r="T84" s="20" t="str">
        <f>IF(A84="","",IF(COUNTIFS('MP내역(중립)'!A:A,A84,'MP내역(중립)'!H:H,"X")=0,"O","X"))</f>
        <v/>
      </c>
      <c r="U84" s="19"/>
    </row>
    <row r="85" spans="1:21" x14ac:dyDescent="0.3">
      <c r="N85" s="20" t="str">
        <f t="shared" si="0"/>
        <v/>
      </c>
      <c r="O85" s="20" t="str">
        <f t="shared" si="1"/>
        <v/>
      </c>
      <c r="P85" s="20" t="str">
        <f>IF(A85="","",IFERROR(IF(L85&lt;VLOOKUP(A85,#REF!,10,0),"O","X"),""))</f>
        <v/>
      </c>
      <c r="Q85" s="20" t="str">
        <f>IF(A85="","",COUNTIFS('MP내역(중립)'!$A:$A,A85)-COUNTIFS('MP내역(중립)'!$A:$A,A85,'MP내역(중립)'!$B:$B,"현금")-COUNTIFS('MP내역(중립)'!$A:$A,A85,'MP내역(중립)'!$B:$B,"예수금")-COUNTIFS('MP내역(중립)'!$A:$A,A85,'MP내역(중립)'!$B:$B,"예탁금")-COUNTIFS('MP내역(중립)'!$A:$A,A85,'MP내역(중립)'!$B:$B,"합계"))</f>
        <v/>
      </c>
      <c r="R85" s="20" t="str">
        <f>IF(A85="","",IF(COUNTIFS('MP내역(중립)'!A:A,A85,'MP내역(중립)'!G:G,"&gt;"&amp;$F$2,'MP내역(중립)'!D:D,"&lt;&gt;"&amp;$H$2,'MP내역(중립)'!D:D,"&lt;&gt;"&amp;$I$2,'MP내역(중립)'!B:B,"&lt;&gt;현금",'MP내역(중립)'!B:B,"&lt;&gt;합계")=0,"O","X"))</f>
        <v/>
      </c>
      <c r="S85" s="20" t="str">
        <f>IF(A85="","",IF(AND(ABS(I85-SUMIFS('MP내역(중립)'!G:G,'MP내역(중립)'!A:A,A85,'MP내역(중립)'!F:F,"Y"))&lt;0.001,ABS(H85-SUMIFS('MP내역(중립)'!G:G,'MP내역(중립)'!A:A,A85,'MP내역(중립)'!B:B,"&lt;&gt;합계"))&lt;0.001),"O","X"))</f>
        <v/>
      </c>
      <c r="T85" s="20" t="str">
        <f>IF(A85="","",IF(COUNTIFS('MP내역(중립)'!A:A,A85,'MP내역(중립)'!H:H,"X")=0,"O","X"))</f>
        <v/>
      </c>
      <c r="U85" s="19"/>
    </row>
    <row r="86" spans="1:21" x14ac:dyDescent="0.3">
      <c r="N86" s="20" t="str">
        <f t="shared" si="0"/>
        <v/>
      </c>
      <c r="O86" s="20" t="str">
        <f t="shared" si="1"/>
        <v/>
      </c>
      <c r="P86" s="20" t="str">
        <f>IF(A86="","",IFERROR(IF(L86&lt;VLOOKUP(A86,#REF!,10,0),"O","X"),""))</f>
        <v/>
      </c>
      <c r="Q86" s="20" t="str">
        <f>IF(A86="","",COUNTIFS('MP내역(중립)'!$A:$A,A86)-COUNTIFS('MP내역(중립)'!$A:$A,A86,'MP내역(중립)'!$B:$B,"현금")-COUNTIFS('MP내역(중립)'!$A:$A,A86,'MP내역(중립)'!$B:$B,"예수금")-COUNTIFS('MP내역(중립)'!$A:$A,A86,'MP내역(중립)'!$B:$B,"예탁금")-COUNTIFS('MP내역(중립)'!$A:$A,A86,'MP내역(중립)'!$B:$B,"합계"))</f>
        <v/>
      </c>
      <c r="R86" s="20" t="str">
        <f>IF(A86="","",IF(COUNTIFS('MP내역(중립)'!A:A,A86,'MP내역(중립)'!G:G,"&gt;"&amp;$F$2,'MP내역(중립)'!D:D,"&lt;&gt;"&amp;$H$2,'MP내역(중립)'!D:D,"&lt;&gt;"&amp;$I$2,'MP내역(중립)'!B:B,"&lt;&gt;현금",'MP내역(중립)'!B:B,"&lt;&gt;합계")=0,"O","X"))</f>
        <v/>
      </c>
      <c r="S86" s="20" t="str">
        <f>IF(A86="","",IF(AND(ABS(I86-SUMIFS('MP내역(중립)'!G:G,'MP내역(중립)'!A:A,A86,'MP내역(중립)'!F:F,"Y"))&lt;0.001,ABS(H86-SUMIFS('MP내역(중립)'!G:G,'MP내역(중립)'!A:A,A86,'MP내역(중립)'!B:B,"&lt;&gt;합계"))&lt;0.001),"O","X"))</f>
        <v/>
      </c>
      <c r="T86" s="20" t="str">
        <f>IF(A86="","",IF(COUNTIFS('MP내역(중립)'!A:A,A86,'MP내역(중립)'!H:H,"X")=0,"O","X"))</f>
        <v/>
      </c>
      <c r="U86" s="19"/>
    </row>
    <row r="87" spans="1:21" x14ac:dyDescent="0.3">
      <c r="N87" s="20" t="str">
        <f t="shared" si="0"/>
        <v/>
      </c>
      <c r="O87" s="20" t="str">
        <f t="shared" si="1"/>
        <v/>
      </c>
      <c r="P87" s="20" t="str">
        <f>IF(A87="","",IFERROR(IF(L87&lt;VLOOKUP(A87,#REF!,10,0),"O","X"),""))</f>
        <v/>
      </c>
      <c r="Q87" s="20" t="str">
        <f>IF(A87="","",COUNTIFS('MP내역(중립)'!$A:$A,A87)-COUNTIFS('MP내역(중립)'!$A:$A,A87,'MP내역(중립)'!$B:$B,"현금")-COUNTIFS('MP내역(중립)'!$A:$A,A87,'MP내역(중립)'!$B:$B,"예수금")-COUNTIFS('MP내역(중립)'!$A:$A,A87,'MP내역(중립)'!$B:$B,"예탁금")-COUNTIFS('MP내역(중립)'!$A:$A,A87,'MP내역(중립)'!$B:$B,"합계"))</f>
        <v/>
      </c>
      <c r="R87" s="20" t="str">
        <f>IF(A87="","",IF(COUNTIFS('MP내역(중립)'!A:A,A87,'MP내역(중립)'!G:G,"&gt;"&amp;$F$2,'MP내역(중립)'!D:D,"&lt;&gt;"&amp;$H$2,'MP내역(중립)'!D:D,"&lt;&gt;"&amp;$I$2,'MP내역(중립)'!B:B,"&lt;&gt;현금",'MP내역(중립)'!B:B,"&lt;&gt;합계")=0,"O","X"))</f>
        <v/>
      </c>
      <c r="S87" s="20" t="str">
        <f>IF(A87="","",IF(AND(ABS(I87-SUMIFS('MP내역(중립)'!G:G,'MP내역(중립)'!A:A,A87,'MP내역(중립)'!F:F,"Y"))&lt;0.001,ABS(H87-SUMIFS('MP내역(중립)'!G:G,'MP내역(중립)'!A:A,A87,'MP내역(중립)'!B:B,"&lt;&gt;합계"))&lt;0.001),"O","X"))</f>
        <v/>
      </c>
      <c r="T87" s="20" t="str">
        <f>IF(A87="","",IF(COUNTIFS('MP내역(중립)'!A:A,A87,'MP내역(중립)'!H:H,"X")=0,"O","X"))</f>
        <v/>
      </c>
      <c r="U87" s="19"/>
    </row>
    <row r="88" spans="1:21" x14ac:dyDescent="0.3">
      <c r="N88" s="20" t="str">
        <f t="shared" ref="N88:N151" si="2">IF(I88="","",IF($C$2&gt;=I88,"O","X"))</f>
        <v/>
      </c>
      <c r="O88" s="20" t="str">
        <f t="shared" ref="O88:O151" si="3">IF(L88="","",IF(AND($D$2&lt;=L88,L88&lt;=$E$2),"O","X"))</f>
        <v/>
      </c>
      <c r="P88" s="20" t="str">
        <f>IF(A88="","",IFERROR(IF(L88&lt;VLOOKUP(A88,#REF!,10,0),"O","X"),""))</f>
        <v/>
      </c>
      <c r="Q88" s="20" t="str">
        <f>IF(A88="","",COUNTIFS('MP내역(중립)'!$A:$A,A88)-COUNTIFS('MP내역(중립)'!$A:$A,A88,'MP내역(중립)'!$B:$B,"현금")-COUNTIFS('MP내역(중립)'!$A:$A,A88,'MP내역(중립)'!$B:$B,"예수금")-COUNTIFS('MP내역(중립)'!$A:$A,A88,'MP내역(중립)'!$B:$B,"예탁금")-COUNTIFS('MP내역(중립)'!$A:$A,A88,'MP내역(중립)'!$B:$B,"합계"))</f>
        <v/>
      </c>
      <c r="R88" s="20" t="str">
        <f>IF(A88="","",IF(COUNTIFS('MP내역(중립)'!A:A,A88,'MP내역(중립)'!G:G,"&gt;"&amp;$F$2,'MP내역(중립)'!D:D,"&lt;&gt;"&amp;$H$2,'MP내역(중립)'!D:D,"&lt;&gt;"&amp;$I$2,'MP내역(중립)'!B:B,"&lt;&gt;현금",'MP내역(중립)'!B:B,"&lt;&gt;합계")=0,"O","X"))</f>
        <v/>
      </c>
      <c r="S88" s="20" t="str">
        <f>IF(A88="","",IF(AND(ABS(I88-SUMIFS('MP내역(중립)'!G:G,'MP내역(중립)'!A:A,A88,'MP내역(중립)'!F:F,"Y"))&lt;0.001,ABS(H88-SUMIFS('MP내역(중립)'!G:G,'MP내역(중립)'!A:A,A88,'MP내역(중립)'!B:B,"&lt;&gt;합계"))&lt;0.001),"O","X"))</f>
        <v/>
      </c>
      <c r="T88" s="20" t="str">
        <f>IF(A88="","",IF(COUNTIFS('MP내역(중립)'!A:A,A88,'MP내역(중립)'!H:H,"X")=0,"O","X"))</f>
        <v/>
      </c>
      <c r="U88" s="19"/>
    </row>
    <row r="89" spans="1:21" x14ac:dyDescent="0.3">
      <c r="N89" s="20" t="str">
        <f t="shared" si="2"/>
        <v/>
      </c>
      <c r="O89" s="20" t="str">
        <f t="shared" si="3"/>
        <v/>
      </c>
      <c r="P89" s="20" t="str">
        <f>IF(A89="","",IFERROR(IF(L89&lt;VLOOKUP(A89,#REF!,10,0),"O","X"),""))</f>
        <v/>
      </c>
      <c r="Q89" s="20" t="str">
        <f>IF(A89="","",COUNTIFS('MP내역(중립)'!$A:$A,A89)-COUNTIFS('MP내역(중립)'!$A:$A,A89,'MP내역(중립)'!$B:$B,"현금")-COUNTIFS('MP내역(중립)'!$A:$A,A89,'MP내역(중립)'!$B:$B,"예수금")-COUNTIFS('MP내역(중립)'!$A:$A,A89,'MP내역(중립)'!$B:$B,"예탁금")-COUNTIFS('MP내역(중립)'!$A:$A,A89,'MP내역(중립)'!$B:$B,"합계"))</f>
        <v/>
      </c>
      <c r="R89" s="20" t="str">
        <f>IF(A89="","",IF(COUNTIFS('MP내역(중립)'!A:A,A89,'MP내역(중립)'!G:G,"&gt;"&amp;$F$2,'MP내역(중립)'!D:D,"&lt;&gt;"&amp;$H$2,'MP내역(중립)'!D:D,"&lt;&gt;"&amp;$I$2,'MP내역(중립)'!B:B,"&lt;&gt;현금",'MP내역(중립)'!B:B,"&lt;&gt;합계")=0,"O","X"))</f>
        <v/>
      </c>
      <c r="S89" s="20" t="str">
        <f>IF(A89="","",IF(AND(ABS(I89-SUMIFS('MP내역(중립)'!G:G,'MP내역(중립)'!A:A,A89,'MP내역(중립)'!F:F,"Y"))&lt;0.001,ABS(H89-SUMIFS('MP내역(중립)'!G:G,'MP내역(중립)'!A:A,A89,'MP내역(중립)'!B:B,"&lt;&gt;합계"))&lt;0.001),"O","X"))</f>
        <v/>
      </c>
      <c r="T89" s="20" t="str">
        <f>IF(A89="","",IF(COUNTIFS('MP내역(중립)'!A:A,A89,'MP내역(중립)'!H:H,"X")=0,"O","X"))</f>
        <v/>
      </c>
      <c r="U89" s="19"/>
    </row>
    <row r="90" spans="1:21" x14ac:dyDescent="0.3">
      <c r="N90" s="20" t="str">
        <f t="shared" si="2"/>
        <v/>
      </c>
      <c r="O90" s="20" t="str">
        <f t="shared" si="3"/>
        <v/>
      </c>
      <c r="P90" s="20" t="str">
        <f>IF(A90="","",IFERROR(IF(L90&lt;VLOOKUP(A90,#REF!,10,0),"O","X"),""))</f>
        <v/>
      </c>
      <c r="Q90" s="20" t="str">
        <f>IF(A90="","",COUNTIFS('MP내역(중립)'!$A:$A,A90)-COUNTIFS('MP내역(중립)'!$A:$A,A90,'MP내역(중립)'!$B:$B,"현금")-COUNTIFS('MP내역(중립)'!$A:$A,A90,'MP내역(중립)'!$B:$B,"예수금")-COUNTIFS('MP내역(중립)'!$A:$A,A90,'MP내역(중립)'!$B:$B,"예탁금")-COUNTIFS('MP내역(중립)'!$A:$A,A90,'MP내역(중립)'!$B:$B,"합계"))</f>
        <v/>
      </c>
      <c r="R90" s="20" t="str">
        <f>IF(A90="","",IF(COUNTIFS('MP내역(중립)'!A:A,A90,'MP내역(중립)'!G:G,"&gt;"&amp;$F$2,'MP내역(중립)'!D:D,"&lt;&gt;"&amp;$H$2,'MP내역(중립)'!D:D,"&lt;&gt;"&amp;$I$2,'MP내역(중립)'!B:B,"&lt;&gt;현금",'MP내역(중립)'!B:B,"&lt;&gt;합계")=0,"O","X"))</f>
        <v/>
      </c>
      <c r="S90" s="20" t="str">
        <f>IF(A90="","",IF(AND(ABS(I90-SUMIFS('MP내역(중립)'!G:G,'MP내역(중립)'!A:A,A90,'MP내역(중립)'!F:F,"Y"))&lt;0.001,ABS(H90-SUMIFS('MP내역(중립)'!G:G,'MP내역(중립)'!A:A,A90,'MP내역(중립)'!B:B,"&lt;&gt;합계"))&lt;0.001),"O","X"))</f>
        <v/>
      </c>
      <c r="T90" s="20" t="str">
        <f>IF(A90="","",IF(COUNTIFS('MP내역(중립)'!A:A,A90,'MP내역(중립)'!H:H,"X")=0,"O","X"))</f>
        <v/>
      </c>
      <c r="U90" s="19"/>
    </row>
    <row r="91" spans="1:21" x14ac:dyDescent="0.3">
      <c r="N91" s="20" t="str">
        <f t="shared" si="2"/>
        <v/>
      </c>
      <c r="O91" s="20" t="str">
        <f t="shared" si="3"/>
        <v/>
      </c>
      <c r="P91" s="20" t="str">
        <f>IF(A91="","",IFERROR(IF(L91&lt;VLOOKUP(A91,#REF!,10,0),"O","X"),""))</f>
        <v/>
      </c>
      <c r="Q91" s="20" t="str">
        <f>IF(A91="","",COUNTIFS('MP내역(중립)'!$A:$A,A91)-COUNTIFS('MP내역(중립)'!$A:$A,A91,'MP내역(중립)'!$B:$B,"현금")-COUNTIFS('MP내역(중립)'!$A:$A,A91,'MP내역(중립)'!$B:$B,"예수금")-COUNTIFS('MP내역(중립)'!$A:$A,A91,'MP내역(중립)'!$B:$B,"예탁금")-COUNTIFS('MP내역(중립)'!$A:$A,A91,'MP내역(중립)'!$B:$B,"합계"))</f>
        <v/>
      </c>
      <c r="R91" s="20" t="str">
        <f>IF(A91="","",IF(COUNTIFS('MP내역(중립)'!A:A,A91,'MP내역(중립)'!G:G,"&gt;"&amp;$F$2,'MP내역(중립)'!D:D,"&lt;&gt;"&amp;$H$2,'MP내역(중립)'!D:D,"&lt;&gt;"&amp;$I$2,'MP내역(중립)'!B:B,"&lt;&gt;현금",'MP내역(중립)'!B:B,"&lt;&gt;합계")=0,"O","X"))</f>
        <v/>
      </c>
      <c r="S91" s="20" t="str">
        <f>IF(A91="","",IF(AND(ABS(I91-SUMIFS('MP내역(중립)'!G:G,'MP내역(중립)'!A:A,A91,'MP내역(중립)'!F:F,"Y"))&lt;0.001,ABS(H91-SUMIFS('MP내역(중립)'!G:G,'MP내역(중립)'!A:A,A91,'MP내역(중립)'!B:B,"&lt;&gt;합계"))&lt;0.001),"O","X"))</f>
        <v/>
      </c>
      <c r="T91" s="20" t="str">
        <f>IF(A91="","",IF(COUNTIFS('MP내역(중립)'!A:A,A91,'MP내역(중립)'!H:H,"X")=0,"O","X"))</f>
        <v/>
      </c>
      <c r="U91" s="19"/>
    </row>
    <row r="92" spans="1:21" x14ac:dyDescent="0.3">
      <c r="N92" s="20" t="str">
        <f t="shared" si="2"/>
        <v/>
      </c>
      <c r="O92" s="20" t="str">
        <f t="shared" si="3"/>
        <v/>
      </c>
      <c r="P92" s="20" t="str">
        <f>IF(A92="","",IFERROR(IF(L92&lt;VLOOKUP(A92,#REF!,10,0),"O","X"),""))</f>
        <v/>
      </c>
      <c r="Q92" s="20" t="str">
        <f>IF(A92="","",COUNTIFS('MP내역(중립)'!$A:$A,A92)-COUNTIFS('MP내역(중립)'!$A:$A,A92,'MP내역(중립)'!$B:$B,"현금")-COUNTIFS('MP내역(중립)'!$A:$A,A92,'MP내역(중립)'!$B:$B,"예수금")-COUNTIFS('MP내역(중립)'!$A:$A,A92,'MP내역(중립)'!$B:$B,"예탁금")-COUNTIFS('MP내역(중립)'!$A:$A,A92,'MP내역(중립)'!$B:$B,"합계"))</f>
        <v/>
      </c>
      <c r="R92" s="20" t="str">
        <f>IF(A92="","",IF(COUNTIFS('MP내역(중립)'!A:A,A92,'MP내역(중립)'!G:G,"&gt;"&amp;$F$2,'MP내역(중립)'!D:D,"&lt;&gt;"&amp;$H$2,'MP내역(중립)'!D:D,"&lt;&gt;"&amp;$I$2,'MP내역(중립)'!B:B,"&lt;&gt;현금",'MP내역(중립)'!B:B,"&lt;&gt;합계")=0,"O","X"))</f>
        <v/>
      </c>
      <c r="S92" s="20" t="str">
        <f>IF(A92="","",IF(AND(ABS(I92-SUMIFS('MP내역(중립)'!G:G,'MP내역(중립)'!A:A,A92,'MP내역(중립)'!F:F,"Y"))&lt;0.001,ABS(H92-SUMIFS('MP내역(중립)'!G:G,'MP내역(중립)'!A:A,A92,'MP내역(중립)'!B:B,"&lt;&gt;합계"))&lt;0.001),"O","X"))</f>
        <v/>
      </c>
      <c r="T92" s="20" t="str">
        <f>IF(A92="","",IF(COUNTIFS('MP내역(중립)'!A:A,A92,'MP내역(중립)'!H:H,"X")=0,"O","X"))</f>
        <v/>
      </c>
      <c r="U92" s="19"/>
    </row>
    <row r="93" spans="1:21" x14ac:dyDescent="0.3">
      <c r="N93" s="20" t="str">
        <f t="shared" si="2"/>
        <v/>
      </c>
      <c r="O93" s="20" t="str">
        <f t="shared" si="3"/>
        <v/>
      </c>
      <c r="P93" s="20" t="str">
        <f>IF(A93="","",IFERROR(IF(L93&lt;VLOOKUP(A93,#REF!,10,0),"O","X"),""))</f>
        <v/>
      </c>
      <c r="Q93" s="20" t="str">
        <f>IF(A93="","",COUNTIFS('MP내역(중립)'!$A:$A,A93)-COUNTIFS('MP내역(중립)'!$A:$A,A93,'MP내역(중립)'!$B:$B,"현금")-COUNTIFS('MP내역(중립)'!$A:$A,A93,'MP내역(중립)'!$B:$B,"예수금")-COUNTIFS('MP내역(중립)'!$A:$A,A93,'MP내역(중립)'!$B:$B,"예탁금")-COUNTIFS('MP내역(중립)'!$A:$A,A93,'MP내역(중립)'!$B:$B,"합계"))</f>
        <v/>
      </c>
      <c r="R93" s="20" t="str">
        <f>IF(A93="","",IF(COUNTIFS('MP내역(중립)'!A:A,A93,'MP내역(중립)'!G:G,"&gt;"&amp;$F$2,'MP내역(중립)'!D:D,"&lt;&gt;"&amp;$H$2,'MP내역(중립)'!D:D,"&lt;&gt;"&amp;$I$2,'MP내역(중립)'!B:B,"&lt;&gt;현금",'MP내역(중립)'!B:B,"&lt;&gt;합계")=0,"O","X"))</f>
        <v/>
      </c>
      <c r="S93" s="20" t="str">
        <f>IF(A93="","",IF(AND(ABS(I93-SUMIFS('MP내역(중립)'!G:G,'MP내역(중립)'!A:A,A93,'MP내역(중립)'!F:F,"Y"))&lt;0.001,ABS(H93-SUMIFS('MP내역(중립)'!G:G,'MP내역(중립)'!A:A,A93,'MP내역(중립)'!B:B,"&lt;&gt;합계"))&lt;0.001),"O","X"))</f>
        <v/>
      </c>
      <c r="T93" s="20" t="str">
        <f>IF(A93="","",IF(COUNTIFS('MP내역(중립)'!A:A,A93,'MP내역(중립)'!H:H,"X")=0,"O","X"))</f>
        <v/>
      </c>
      <c r="U93" s="19"/>
    </row>
    <row r="94" spans="1:21" x14ac:dyDescent="0.3">
      <c r="N94" s="20" t="str">
        <f t="shared" si="2"/>
        <v/>
      </c>
      <c r="O94" s="20" t="str">
        <f t="shared" si="3"/>
        <v/>
      </c>
      <c r="P94" s="20" t="str">
        <f>IF(A94="","",IFERROR(IF(L94&lt;VLOOKUP(A94,#REF!,10,0),"O","X"),""))</f>
        <v/>
      </c>
      <c r="Q94" s="20" t="str">
        <f>IF(A94="","",COUNTIFS('MP내역(중립)'!$A:$A,A94)-COUNTIFS('MP내역(중립)'!$A:$A,A94,'MP내역(중립)'!$B:$B,"현금")-COUNTIFS('MP내역(중립)'!$A:$A,A94,'MP내역(중립)'!$B:$B,"예수금")-COUNTIFS('MP내역(중립)'!$A:$A,A94,'MP내역(중립)'!$B:$B,"예탁금")-COUNTIFS('MP내역(중립)'!$A:$A,A94,'MP내역(중립)'!$B:$B,"합계"))</f>
        <v/>
      </c>
      <c r="R94" s="20" t="str">
        <f>IF(A94="","",IF(COUNTIFS('MP내역(중립)'!A:A,A94,'MP내역(중립)'!G:G,"&gt;"&amp;$F$2,'MP내역(중립)'!D:D,"&lt;&gt;"&amp;$H$2,'MP내역(중립)'!D:D,"&lt;&gt;"&amp;$I$2,'MP내역(중립)'!B:B,"&lt;&gt;현금",'MP내역(중립)'!B:B,"&lt;&gt;합계")=0,"O","X"))</f>
        <v/>
      </c>
      <c r="S94" s="20" t="str">
        <f>IF(A94="","",IF(AND(ABS(I94-SUMIFS('MP내역(중립)'!G:G,'MP내역(중립)'!A:A,A94,'MP내역(중립)'!F:F,"Y"))&lt;0.001,ABS(H94-SUMIFS('MP내역(중립)'!G:G,'MP내역(중립)'!A:A,A94,'MP내역(중립)'!B:B,"&lt;&gt;합계"))&lt;0.001),"O","X"))</f>
        <v/>
      </c>
      <c r="T94" s="20" t="str">
        <f>IF(A94="","",IF(COUNTIFS('MP내역(중립)'!A:A,A94,'MP내역(중립)'!H:H,"X")=0,"O","X"))</f>
        <v/>
      </c>
      <c r="U94" s="19"/>
    </row>
    <row r="95" spans="1:21" x14ac:dyDescent="0.3">
      <c r="N95" s="20" t="str">
        <f t="shared" si="2"/>
        <v/>
      </c>
      <c r="O95" s="20" t="str">
        <f t="shared" si="3"/>
        <v/>
      </c>
      <c r="P95" s="20" t="str">
        <f>IF(A95="","",IFERROR(IF(L95&lt;VLOOKUP(A95,#REF!,10,0),"O","X"),""))</f>
        <v/>
      </c>
      <c r="Q95" s="20" t="str">
        <f>IF(A95="","",COUNTIFS('MP내역(중립)'!$A:$A,A95)-COUNTIFS('MP내역(중립)'!$A:$A,A95,'MP내역(중립)'!$B:$B,"현금")-COUNTIFS('MP내역(중립)'!$A:$A,A95,'MP내역(중립)'!$B:$B,"예수금")-COUNTIFS('MP내역(중립)'!$A:$A,A95,'MP내역(중립)'!$B:$B,"예탁금")-COUNTIFS('MP내역(중립)'!$A:$A,A95,'MP내역(중립)'!$B:$B,"합계"))</f>
        <v/>
      </c>
      <c r="R95" s="20" t="str">
        <f>IF(A95="","",IF(COUNTIFS('MP내역(중립)'!A:A,A95,'MP내역(중립)'!G:G,"&gt;"&amp;$F$2,'MP내역(중립)'!D:D,"&lt;&gt;"&amp;$H$2,'MP내역(중립)'!D:D,"&lt;&gt;"&amp;$I$2,'MP내역(중립)'!B:B,"&lt;&gt;현금",'MP내역(중립)'!B:B,"&lt;&gt;합계")=0,"O","X"))</f>
        <v/>
      </c>
      <c r="S95" s="20" t="str">
        <f>IF(A95="","",IF(AND(ABS(I95-SUMIFS('MP내역(중립)'!G:G,'MP내역(중립)'!A:A,A95,'MP내역(중립)'!F:F,"Y"))&lt;0.001,ABS(H95-SUMIFS('MP내역(중립)'!G:G,'MP내역(중립)'!A:A,A95,'MP내역(중립)'!B:B,"&lt;&gt;합계"))&lt;0.001),"O","X"))</f>
        <v/>
      </c>
      <c r="T95" s="20" t="str">
        <f>IF(A95="","",IF(COUNTIFS('MP내역(중립)'!A:A,A95,'MP내역(중립)'!H:H,"X")=0,"O","X"))</f>
        <v/>
      </c>
      <c r="U95" s="19"/>
    </row>
    <row r="96" spans="1:21" x14ac:dyDescent="0.3">
      <c r="N96" s="20" t="str">
        <f t="shared" si="2"/>
        <v/>
      </c>
      <c r="O96" s="20" t="str">
        <f t="shared" si="3"/>
        <v/>
      </c>
      <c r="P96" s="20" t="str">
        <f>IF(A96="","",IFERROR(IF(L96&lt;VLOOKUP(A96,#REF!,10,0),"O","X"),""))</f>
        <v/>
      </c>
      <c r="Q96" s="20" t="str">
        <f>IF(A96="","",COUNTIFS('MP내역(중립)'!$A:$A,A96)-COUNTIFS('MP내역(중립)'!$A:$A,A96,'MP내역(중립)'!$B:$B,"현금")-COUNTIFS('MP내역(중립)'!$A:$A,A96,'MP내역(중립)'!$B:$B,"예수금")-COUNTIFS('MP내역(중립)'!$A:$A,A96,'MP내역(중립)'!$B:$B,"예탁금")-COUNTIFS('MP내역(중립)'!$A:$A,A96,'MP내역(중립)'!$B:$B,"합계"))</f>
        <v/>
      </c>
      <c r="R96" s="20" t="str">
        <f>IF(A96="","",IF(COUNTIFS('MP내역(중립)'!A:A,A96,'MP내역(중립)'!G:G,"&gt;"&amp;$F$2,'MP내역(중립)'!D:D,"&lt;&gt;"&amp;$H$2,'MP내역(중립)'!D:D,"&lt;&gt;"&amp;$I$2,'MP내역(중립)'!B:B,"&lt;&gt;현금",'MP내역(중립)'!B:B,"&lt;&gt;합계")=0,"O","X"))</f>
        <v/>
      </c>
      <c r="S96" s="20" t="str">
        <f>IF(A96="","",IF(AND(ABS(I96-SUMIFS('MP내역(중립)'!G:G,'MP내역(중립)'!A:A,A96,'MP내역(중립)'!F:F,"Y"))&lt;0.001,ABS(H96-SUMIFS('MP내역(중립)'!G:G,'MP내역(중립)'!A:A,A96,'MP내역(중립)'!B:B,"&lt;&gt;합계"))&lt;0.001),"O","X"))</f>
        <v/>
      </c>
      <c r="T96" s="20" t="str">
        <f>IF(A96="","",IF(COUNTIFS('MP내역(중립)'!A:A,A96,'MP내역(중립)'!H:H,"X")=0,"O","X"))</f>
        <v/>
      </c>
      <c r="U96" s="19"/>
    </row>
    <row r="97" spans="14:21" x14ac:dyDescent="0.3">
      <c r="N97" s="20" t="str">
        <f t="shared" si="2"/>
        <v/>
      </c>
      <c r="O97" s="20" t="str">
        <f t="shared" si="3"/>
        <v/>
      </c>
      <c r="P97" s="20" t="str">
        <f>IF(A97="","",IFERROR(IF(L97&lt;VLOOKUP(A97,#REF!,10,0),"O","X"),""))</f>
        <v/>
      </c>
      <c r="Q97" s="20" t="str">
        <f>IF(A97="","",COUNTIFS('MP내역(중립)'!$A:$A,A97)-COUNTIFS('MP내역(중립)'!$A:$A,A97,'MP내역(중립)'!$B:$B,"현금")-COUNTIFS('MP내역(중립)'!$A:$A,A97,'MP내역(중립)'!$B:$B,"예수금")-COUNTIFS('MP내역(중립)'!$A:$A,A97,'MP내역(중립)'!$B:$B,"예탁금")-COUNTIFS('MP내역(중립)'!$A:$A,A97,'MP내역(중립)'!$B:$B,"합계"))</f>
        <v/>
      </c>
      <c r="R97" s="20" t="str">
        <f>IF(A97="","",IF(COUNTIFS('MP내역(중립)'!A:A,A97,'MP내역(중립)'!G:G,"&gt;"&amp;$F$2,'MP내역(중립)'!D:D,"&lt;&gt;"&amp;$H$2,'MP내역(중립)'!D:D,"&lt;&gt;"&amp;$I$2,'MP내역(중립)'!B:B,"&lt;&gt;현금",'MP내역(중립)'!B:B,"&lt;&gt;합계")=0,"O","X"))</f>
        <v/>
      </c>
      <c r="S97" s="20" t="str">
        <f>IF(A97="","",IF(AND(ABS(I97-SUMIFS('MP내역(중립)'!G:G,'MP내역(중립)'!A:A,A97,'MP내역(중립)'!F:F,"Y"))&lt;0.001,ABS(H97-SUMIFS('MP내역(중립)'!G:G,'MP내역(중립)'!A:A,A97,'MP내역(중립)'!B:B,"&lt;&gt;합계"))&lt;0.001),"O","X"))</f>
        <v/>
      </c>
      <c r="T97" s="20" t="str">
        <f>IF(A97="","",IF(COUNTIFS('MP내역(중립)'!A:A,A97,'MP내역(중립)'!H:H,"X")=0,"O","X"))</f>
        <v/>
      </c>
      <c r="U97" s="19"/>
    </row>
    <row r="98" spans="14:21" x14ac:dyDescent="0.3">
      <c r="N98" s="20" t="str">
        <f t="shared" si="2"/>
        <v/>
      </c>
      <c r="O98" s="20" t="str">
        <f t="shared" si="3"/>
        <v/>
      </c>
      <c r="P98" s="20" t="str">
        <f>IF(A98="","",IFERROR(IF(L98&lt;VLOOKUP(A98,#REF!,10,0),"O","X"),""))</f>
        <v/>
      </c>
      <c r="Q98" s="20" t="str">
        <f>IF(A98="","",COUNTIFS('MP내역(중립)'!$A:$A,A98)-COUNTIFS('MP내역(중립)'!$A:$A,A98,'MP내역(중립)'!$B:$B,"현금")-COUNTIFS('MP내역(중립)'!$A:$A,A98,'MP내역(중립)'!$B:$B,"예수금")-COUNTIFS('MP내역(중립)'!$A:$A,A98,'MP내역(중립)'!$B:$B,"예탁금")-COUNTIFS('MP내역(중립)'!$A:$A,A98,'MP내역(중립)'!$B:$B,"합계"))</f>
        <v/>
      </c>
      <c r="R98" s="20" t="str">
        <f>IF(A98="","",IF(COUNTIFS('MP내역(중립)'!A:A,A98,'MP내역(중립)'!G:G,"&gt;"&amp;$F$2,'MP내역(중립)'!D:D,"&lt;&gt;"&amp;$H$2,'MP내역(중립)'!D:D,"&lt;&gt;"&amp;$I$2,'MP내역(중립)'!B:B,"&lt;&gt;현금",'MP내역(중립)'!B:B,"&lt;&gt;합계")=0,"O","X"))</f>
        <v/>
      </c>
      <c r="S98" s="20" t="str">
        <f>IF(A98="","",IF(AND(ABS(I98-SUMIFS('MP내역(중립)'!G:G,'MP내역(중립)'!A:A,A98,'MP내역(중립)'!F:F,"Y"))&lt;0.001,ABS(H98-SUMIFS('MP내역(중립)'!G:G,'MP내역(중립)'!A:A,A98,'MP내역(중립)'!B:B,"&lt;&gt;합계"))&lt;0.001),"O","X"))</f>
        <v/>
      </c>
      <c r="T98" s="20" t="str">
        <f>IF(A98="","",IF(COUNTIFS('MP내역(중립)'!A:A,A98,'MP내역(중립)'!H:H,"X")=0,"O","X"))</f>
        <v/>
      </c>
      <c r="U98" s="19"/>
    </row>
    <row r="99" spans="14:21" x14ac:dyDescent="0.3">
      <c r="N99" s="20" t="str">
        <f t="shared" si="2"/>
        <v/>
      </c>
      <c r="O99" s="20" t="str">
        <f t="shared" si="3"/>
        <v/>
      </c>
      <c r="P99" s="20" t="str">
        <f>IF(A99="","",IFERROR(IF(L99&lt;VLOOKUP(A99,#REF!,10,0),"O","X"),""))</f>
        <v/>
      </c>
      <c r="Q99" s="20" t="str">
        <f>IF(A99="","",COUNTIFS('MP내역(중립)'!$A:$A,A99)-COUNTIFS('MP내역(중립)'!$A:$A,A99,'MP내역(중립)'!$B:$B,"현금")-COUNTIFS('MP내역(중립)'!$A:$A,A99,'MP내역(중립)'!$B:$B,"예수금")-COUNTIFS('MP내역(중립)'!$A:$A,A99,'MP내역(중립)'!$B:$B,"예탁금")-COUNTIFS('MP내역(중립)'!$A:$A,A99,'MP내역(중립)'!$B:$B,"합계"))</f>
        <v/>
      </c>
      <c r="R99" s="20" t="str">
        <f>IF(A99="","",IF(COUNTIFS('MP내역(중립)'!A:A,A99,'MP내역(중립)'!G:G,"&gt;"&amp;$F$2,'MP내역(중립)'!D:D,"&lt;&gt;"&amp;$H$2,'MP내역(중립)'!D:D,"&lt;&gt;"&amp;$I$2,'MP내역(중립)'!B:B,"&lt;&gt;현금",'MP내역(중립)'!B:B,"&lt;&gt;합계")=0,"O","X"))</f>
        <v/>
      </c>
      <c r="S99" s="20" t="str">
        <f>IF(A99="","",IF(AND(ABS(I99-SUMIFS('MP내역(중립)'!G:G,'MP내역(중립)'!A:A,A99,'MP내역(중립)'!F:F,"Y"))&lt;0.001,ABS(H99-SUMIFS('MP내역(중립)'!G:G,'MP내역(중립)'!A:A,A99,'MP내역(중립)'!B:B,"&lt;&gt;합계"))&lt;0.001),"O","X"))</f>
        <v/>
      </c>
      <c r="T99" s="20" t="str">
        <f>IF(A99="","",IF(COUNTIFS('MP내역(중립)'!A:A,A99,'MP내역(중립)'!H:H,"X")=0,"O","X"))</f>
        <v/>
      </c>
      <c r="U99" s="19"/>
    </row>
    <row r="100" spans="14:21" x14ac:dyDescent="0.3">
      <c r="N100" s="20" t="str">
        <f t="shared" si="2"/>
        <v/>
      </c>
      <c r="O100" s="20" t="str">
        <f t="shared" si="3"/>
        <v/>
      </c>
      <c r="P100" s="20" t="str">
        <f>IF(A100="","",IFERROR(IF(L100&lt;VLOOKUP(A100,#REF!,10,0),"O","X"),""))</f>
        <v/>
      </c>
      <c r="Q100" s="20" t="str">
        <f>IF(A100="","",COUNTIFS('MP내역(중립)'!$A:$A,A100)-COUNTIFS('MP내역(중립)'!$A:$A,A100,'MP내역(중립)'!$B:$B,"현금")-COUNTIFS('MP내역(중립)'!$A:$A,A100,'MP내역(중립)'!$B:$B,"예수금")-COUNTIFS('MP내역(중립)'!$A:$A,A100,'MP내역(중립)'!$B:$B,"예탁금")-COUNTIFS('MP내역(중립)'!$A:$A,A100,'MP내역(중립)'!$B:$B,"합계"))</f>
        <v/>
      </c>
      <c r="R100" s="20" t="str">
        <f>IF(A100="","",IF(COUNTIFS('MP내역(중립)'!A:A,A100,'MP내역(중립)'!G:G,"&gt;"&amp;$F$2,'MP내역(중립)'!D:D,"&lt;&gt;"&amp;$H$2,'MP내역(중립)'!D:D,"&lt;&gt;"&amp;$I$2,'MP내역(중립)'!B:B,"&lt;&gt;현금",'MP내역(중립)'!B:B,"&lt;&gt;합계")=0,"O","X"))</f>
        <v/>
      </c>
      <c r="S100" s="20" t="str">
        <f>IF(A100="","",IF(AND(ABS(I100-SUMIFS('MP내역(중립)'!G:G,'MP내역(중립)'!A:A,A100,'MP내역(중립)'!F:F,"Y"))&lt;0.001,ABS(H100-SUMIFS('MP내역(중립)'!G:G,'MP내역(중립)'!A:A,A100,'MP내역(중립)'!B:B,"&lt;&gt;합계"))&lt;0.001),"O","X"))</f>
        <v/>
      </c>
      <c r="T100" s="20" t="str">
        <f>IF(A100="","",IF(COUNTIFS('MP내역(중립)'!A:A,A100,'MP내역(중립)'!H:H,"X")=0,"O","X"))</f>
        <v/>
      </c>
      <c r="U100" s="19"/>
    </row>
    <row r="101" spans="14:21" x14ac:dyDescent="0.3">
      <c r="N101" s="20" t="str">
        <f t="shared" si="2"/>
        <v/>
      </c>
      <c r="O101" s="20" t="str">
        <f t="shared" si="3"/>
        <v/>
      </c>
      <c r="P101" s="20" t="str">
        <f>IF(A101="","",IFERROR(IF(L101&lt;VLOOKUP(A101,#REF!,10,0),"O","X"),""))</f>
        <v/>
      </c>
      <c r="Q101" s="20" t="str">
        <f>IF(A101="","",COUNTIFS('MP내역(중립)'!$A:$A,A101)-COUNTIFS('MP내역(중립)'!$A:$A,A101,'MP내역(중립)'!$B:$B,"현금")-COUNTIFS('MP내역(중립)'!$A:$A,A101,'MP내역(중립)'!$B:$B,"예수금")-COUNTIFS('MP내역(중립)'!$A:$A,A101,'MP내역(중립)'!$B:$B,"예탁금")-COUNTIFS('MP내역(중립)'!$A:$A,A101,'MP내역(중립)'!$B:$B,"합계"))</f>
        <v/>
      </c>
      <c r="R101" s="20" t="str">
        <f>IF(A101="","",IF(COUNTIFS('MP내역(중립)'!A:A,A101,'MP내역(중립)'!G:G,"&gt;"&amp;$F$2,'MP내역(중립)'!D:D,"&lt;&gt;"&amp;$H$2,'MP내역(중립)'!D:D,"&lt;&gt;"&amp;$I$2,'MP내역(중립)'!B:B,"&lt;&gt;현금",'MP내역(중립)'!B:B,"&lt;&gt;합계")=0,"O","X"))</f>
        <v/>
      </c>
      <c r="S101" s="20" t="str">
        <f>IF(A101="","",IF(AND(ABS(I101-SUMIFS('MP내역(중립)'!G:G,'MP내역(중립)'!A:A,A101,'MP내역(중립)'!F:F,"Y"))&lt;0.001,ABS(H101-SUMIFS('MP내역(중립)'!G:G,'MP내역(중립)'!A:A,A101,'MP내역(중립)'!B:B,"&lt;&gt;합계"))&lt;0.001),"O","X"))</f>
        <v/>
      </c>
      <c r="T101" s="20" t="str">
        <f>IF(A101="","",IF(COUNTIFS('MP내역(중립)'!A:A,A101,'MP내역(중립)'!H:H,"X")=0,"O","X"))</f>
        <v/>
      </c>
      <c r="U101" s="19"/>
    </row>
    <row r="102" spans="14:21" x14ac:dyDescent="0.3">
      <c r="N102" s="20" t="str">
        <f t="shared" si="2"/>
        <v/>
      </c>
      <c r="O102" s="20" t="str">
        <f t="shared" si="3"/>
        <v/>
      </c>
      <c r="P102" s="20" t="str">
        <f>IF(A102="","",IFERROR(IF(L102&lt;VLOOKUP(A102,#REF!,10,0),"O","X"),""))</f>
        <v/>
      </c>
      <c r="Q102" s="20" t="str">
        <f>IF(A102="","",COUNTIFS('MP내역(중립)'!$A:$A,A102)-COUNTIFS('MP내역(중립)'!$A:$A,A102,'MP내역(중립)'!$B:$B,"현금")-COUNTIFS('MP내역(중립)'!$A:$A,A102,'MP내역(중립)'!$B:$B,"예수금")-COUNTIFS('MP내역(중립)'!$A:$A,A102,'MP내역(중립)'!$B:$B,"예탁금")-COUNTIFS('MP내역(중립)'!$A:$A,A102,'MP내역(중립)'!$B:$B,"합계"))</f>
        <v/>
      </c>
      <c r="R102" s="20" t="str">
        <f>IF(A102="","",IF(COUNTIFS('MP내역(중립)'!A:A,A102,'MP내역(중립)'!G:G,"&gt;"&amp;$F$2,'MP내역(중립)'!D:D,"&lt;&gt;"&amp;$H$2,'MP내역(중립)'!D:D,"&lt;&gt;"&amp;$I$2,'MP내역(중립)'!B:B,"&lt;&gt;현금",'MP내역(중립)'!B:B,"&lt;&gt;합계")=0,"O","X"))</f>
        <v/>
      </c>
      <c r="S102" s="20" t="str">
        <f>IF(A102="","",IF(AND(ABS(I102-SUMIFS('MP내역(중립)'!G:G,'MP내역(중립)'!A:A,A102,'MP내역(중립)'!F:F,"Y"))&lt;0.001,ABS(H102-SUMIFS('MP내역(중립)'!G:G,'MP내역(중립)'!A:A,A102,'MP내역(중립)'!B:B,"&lt;&gt;합계"))&lt;0.001),"O","X"))</f>
        <v/>
      </c>
      <c r="T102" s="20" t="str">
        <f>IF(A102="","",IF(COUNTIFS('MP내역(중립)'!A:A,A102,'MP내역(중립)'!H:H,"X")=0,"O","X"))</f>
        <v/>
      </c>
      <c r="U102" s="19"/>
    </row>
    <row r="103" spans="14:21" x14ac:dyDescent="0.3">
      <c r="N103" s="20" t="str">
        <f t="shared" si="2"/>
        <v/>
      </c>
      <c r="O103" s="20" t="str">
        <f t="shared" si="3"/>
        <v/>
      </c>
      <c r="P103" s="20" t="str">
        <f>IF(A103="","",IFERROR(IF(L103&lt;VLOOKUP(A103,#REF!,10,0),"O","X"),""))</f>
        <v/>
      </c>
      <c r="Q103" s="20" t="str">
        <f>IF(A103="","",COUNTIFS('MP내역(중립)'!$A:$A,A103)-COUNTIFS('MP내역(중립)'!$A:$A,A103,'MP내역(중립)'!$B:$B,"현금")-COUNTIFS('MP내역(중립)'!$A:$A,A103,'MP내역(중립)'!$B:$B,"예수금")-COUNTIFS('MP내역(중립)'!$A:$A,A103,'MP내역(중립)'!$B:$B,"예탁금")-COUNTIFS('MP내역(중립)'!$A:$A,A103,'MP내역(중립)'!$B:$B,"합계"))</f>
        <v/>
      </c>
      <c r="R103" s="20" t="str">
        <f>IF(A103="","",IF(COUNTIFS('MP내역(중립)'!A:A,A103,'MP내역(중립)'!G:G,"&gt;"&amp;$F$2,'MP내역(중립)'!D:D,"&lt;&gt;"&amp;$H$2,'MP내역(중립)'!D:D,"&lt;&gt;"&amp;$I$2,'MP내역(중립)'!B:B,"&lt;&gt;현금",'MP내역(중립)'!B:B,"&lt;&gt;합계")=0,"O","X"))</f>
        <v/>
      </c>
      <c r="S103" s="20" t="str">
        <f>IF(A103="","",IF(AND(ABS(I103-SUMIFS('MP내역(중립)'!G:G,'MP내역(중립)'!A:A,A103,'MP내역(중립)'!F:F,"Y"))&lt;0.001,ABS(H103-SUMIFS('MP내역(중립)'!G:G,'MP내역(중립)'!A:A,A103,'MP내역(중립)'!B:B,"&lt;&gt;합계"))&lt;0.001),"O","X"))</f>
        <v/>
      </c>
      <c r="T103" s="20" t="str">
        <f>IF(A103="","",IF(COUNTIFS('MP내역(중립)'!A:A,A103,'MP내역(중립)'!H:H,"X")=0,"O","X"))</f>
        <v/>
      </c>
      <c r="U103" s="19"/>
    </row>
    <row r="104" spans="14:21" x14ac:dyDescent="0.3">
      <c r="N104" s="20" t="str">
        <f t="shared" si="2"/>
        <v/>
      </c>
      <c r="O104" s="20" t="str">
        <f t="shared" si="3"/>
        <v/>
      </c>
      <c r="P104" s="20" t="str">
        <f>IF(A104="","",IFERROR(IF(L104&lt;VLOOKUP(A104,#REF!,10,0),"O","X"),""))</f>
        <v/>
      </c>
      <c r="Q104" s="20" t="str">
        <f>IF(A104="","",COUNTIFS('MP내역(중립)'!$A:$A,A104)-COUNTIFS('MP내역(중립)'!$A:$A,A104,'MP내역(중립)'!$B:$B,"현금")-COUNTIFS('MP내역(중립)'!$A:$A,A104,'MP내역(중립)'!$B:$B,"예수금")-COUNTIFS('MP내역(중립)'!$A:$A,A104,'MP내역(중립)'!$B:$B,"예탁금")-COUNTIFS('MP내역(중립)'!$A:$A,A104,'MP내역(중립)'!$B:$B,"합계"))</f>
        <v/>
      </c>
      <c r="R104" s="20" t="str">
        <f>IF(A104="","",IF(COUNTIFS('MP내역(중립)'!A:A,A104,'MP내역(중립)'!G:G,"&gt;"&amp;$F$2,'MP내역(중립)'!D:D,"&lt;&gt;"&amp;$H$2,'MP내역(중립)'!D:D,"&lt;&gt;"&amp;$I$2,'MP내역(중립)'!B:B,"&lt;&gt;현금",'MP내역(중립)'!B:B,"&lt;&gt;합계")=0,"O","X"))</f>
        <v/>
      </c>
      <c r="S104" s="20" t="str">
        <f>IF(A104="","",IF(AND(ABS(I104-SUMIFS('MP내역(중립)'!G:G,'MP내역(중립)'!A:A,A104,'MP내역(중립)'!F:F,"Y"))&lt;0.001,ABS(H104-SUMIFS('MP내역(중립)'!G:G,'MP내역(중립)'!A:A,A104,'MP내역(중립)'!B:B,"&lt;&gt;합계"))&lt;0.001),"O","X"))</f>
        <v/>
      </c>
      <c r="T104" s="20" t="str">
        <f>IF(A104="","",IF(COUNTIFS('MP내역(중립)'!A:A,A104,'MP내역(중립)'!H:H,"X")=0,"O","X"))</f>
        <v/>
      </c>
      <c r="U104" s="19"/>
    </row>
    <row r="105" spans="14:21" x14ac:dyDescent="0.3">
      <c r="N105" s="20" t="str">
        <f t="shared" si="2"/>
        <v/>
      </c>
      <c r="O105" s="20" t="str">
        <f t="shared" si="3"/>
        <v/>
      </c>
      <c r="P105" s="20" t="str">
        <f>IF(A105="","",IFERROR(IF(L105&lt;VLOOKUP(A105,#REF!,10,0),"O","X"),""))</f>
        <v/>
      </c>
      <c r="Q105" s="20" t="str">
        <f>IF(A105="","",COUNTIFS('MP내역(중립)'!$A:$A,A105)-COUNTIFS('MP내역(중립)'!$A:$A,A105,'MP내역(중립)'!$B:$B,"현금")-COUNTIFS('MP내역(중립)'!$A:$A,A105,'MP내역(중립)'!$B:$B,"예수금")-COUNTIFS('MP내역(중립)'!$A:$A,A105,'MP내역(중립)'!$B:$B,"예탁금")-COUNTIFS('MP내역(중립)'!$A:$A,A105,'MP내역(중립)'!$B:$B,"합계"))</f>
        <v/>
      </c>
      <c r="R105" s="20" t="str">
        <f>IF(A105="","",IF(COUNTIFS('MP내역(중립)'!A:A,A105,'MP내역(중립)'!G:G,"&gt;"&amp;$F$2,'MP내역(중립)'!D:D,"&lt;&gt;"&amp;$H$2,'MP내역(중립)'!D:D,"&lt;&gt;"&amp;$I$2,'MP내역(중립)'!B:B,"&lt;&gt;현금",'MP내역(중립)'!B:B,"&lt;&gt;합계")=0,"O","X"))</f>
        <v/>
      </c>
      <c r="S105" s="20" t="str">
        <f>IF(A105="","",IF(AND(ABS(I105-SUMIFS('MP내역(중립)'!G:G,'MP내역(중립)'!A:A,A105,'MP내역(중립)'!F:F,"Y"))&lt;0.001,ABS(H105-SUMIFS('MP내역(중립)'!G:G,'MP내역(중립)'!A:A,A105,'MP내역(중립)'!B:B,"&lt;&gt;합계"))&lt;0.001),"O","X"))</f>
        <v/>
      </c>
      <c r="T105" s="20" t="str">
        <f>IF(A105="","",IF(COUNTIFS('MP내역(중립)'!A:A,A105,'MP내역(중립)'!H:H,"X")=0,"O","X"))</f>
        <v/>
      </c>
      <c r="U105" s="19"/>
    </row>
    <row r="106" spans="14:21" x14ac:dyDescent="0.3">
      <c r="N106" s="20" t="str">
        <f t="shared" si="2"/>
        <v/>
      </c>
      <c r="O106" s="20" t="str">
        <f t="shared" si="3"/>
        <v/>
      </c>
      <c r="P106" s="20" t="str">
        <f>IF(A106="","",IFERROR(IF(L106&lt;VLOOKUP(A106,#REF!,10,0),"O","X"),""))</f>
        <v/>
      </c>
      <c r="Q106" s="20" t="str">
        <f>IF(A106="","",COUNTIFS('MP내역(중립)'!$A:$A,A106)-COUNTIFS('MP내역(중립)'!$A:$A,A106,'MP내역(중립)'!$B:$B,"현금")-COUNTIFS('MP내역(중립)'!$A:$A,A106,'MP내역(중립)'!$B:$B,"예수금")-COUNTIFS('MP내역(중립)'!$A:$A,A106,'MP내역(중립)'!$B:$B,"예탁금")-COUNTIFS('MP내역(중립)'!$A:$A,A106,'MP내역(중립)'!$B:$B,"합계"))</f>
        <v/>
      </c>
      <c r="R106" s="20" t="str">
        <f>IF(A106="","",IF(COUNTIFS('MP내역(중립)'!A:A,A106,'MP내역(중립)'!G:G,"&gt;"&amp;$F$2,'MP내역(중립)'!D:D,"&lt;&gt;"&amp;$H$2,'MP내역(중립)'!D:D,"&lt;&gt;"&amp;$I$2,'MP내역(중립)'!B:B,"&lt;&gt;현금",'MP내역(중립)'!B:B,"&lt;&gt;합계")=0,"O","X"))</f>
        <v/>
      </c>
      <c r="S106" s="20" t="str">
        <f>IF(A106="","",IF(AND(ABS(I106-SUMIFS('MP내역(중립)'!G:G,'MP내역(중립)'!A:A,A106,'MP내역(중립)'!F:F,"Y"))&lt;0.001,ABS(H106-SUMIFS('MP내역(중립)'!G:G,'MP내역(중립)'!A:A,A106,'MP내역(중립)'!B:B,"&lt;&gt;합계"))&lt;0.001),"O","X"))</f>
        <v/>
      </c>
      <c r="T106" s="20" t="str">
        <f>IF(A106="","",IF(COUNTIFS('MP내역(중립)'!A:A,A106,'MP내역(중립)'!H:H,"X")=0,"O","X"))</f>
        <v/>
      </c>
      <c r="U106" s="19"/>
    </row>
    <row r="107" spans="14:21" x14ac:dyDescent="0.3">
      <c r="N107" s="20" t="str">
        <f t="shared" si="2"/>
        <v/>
      </c>
      <c r="O107" s="20" t="str">
        <f t="shared" si="3"/>
        <v/>
      </c>
      <c r="P107" s="20" t="str">
        <f>IF(A107="","",IFERROR(IF(L107&lt;VLOOKUP(A107,#REF!,10,0),"O","X"),""))</f>
        <v/>
      </c>
      <c r="Q107" s="20" t="str">
        <f>IF(A107="","",COUNTIFS('MP내역(중립)'!$A:$A,A107)-COUNTIFS('MP내역(중립)'!$A:$A,A107,'MP내역(중립)'!$B:$B,"현금")-COUNTIFS('MP내역(중립)'!$A:$A,A107,'MP내역(중립)'!$B:$B,"예수금")-COUNTIFS('MP내역(중립)'!$A:$A,A107,'MP내역(중립)'!$B:$B,"예탁금")-COUNTIFS('MP내역(중립)'!$A:$A,A107,'MP내역(중립)'!$B:$B,"합계"))</f>
        <v/>
      </c>
      <c r="R107" s="20" t="str">
        <f>IF(A107="","",IF(COUNTIFS('MP내역(중립)'!A:A,A107,'MP내역(중립)'!G:G,"&gt;"&amp;$F$2,'MP내역(중립)'!D:D,"&lt;&gt;"&amp;$H$2,'MP내역(중립)'!D:D,"&lt;&gt;"&amp;$I$2,'MP내역(중립)'!B:B,"&lt;&gt;현금",'MP내역(중립)'!B:B,"&lt;&gt;합계")=0,"O","X"))</f>
        <v/>
      </c>
      <c r="S107" s="20" t="str">
        <f>IF(A107="","",IF(AND(ABS(I107-SUMIFS('MP내역(중립)'!G:G,'MP내역(중립)'!A:A,A107,'MP내역(중립)'!F:F,"Y"))&lt;0.001,ABS(H107-SUMIFS('MP내역(중립)'!G:G,'MP내역(중립)'!A:A,A107,'MP내역(중립)'!B:B,"&lt;&gt;합계"))&lt;0.001),"O","X"))</f>
        <v/>
      </c>
      <c r="T107" s="20" t="str">
        <f>IF(A107="","",IF(COUNTIFS('MP내역(중립)'!A:A,A107,'MP내역(중립)'!H:H,"X")=0,"O","X"))</f>
        <v/>
      </c>
      <c r="U107" s="19"/>
    </row>
    <row r="108" spans="14:21" x14ac:dyDescent="0.3">
      <c r="N108" s="20" t="str">
        <f t="shared" si="2"/>
        <v/>
      </c>
      <c r="O108" s="20" t="str">
        <f t="shared" si="3"/>
        <v/>
      </c>
      <c r="P108" s="20" t="str">
        <f>IF(A108="","",IFERROR(IF(L108&lt;VLOOKUP(A108,#REF!,10,0),"O","X"),""))</f>
        <v/>
      </c>
      <c r="Q108" s="20" t="str">
        <f>IF(A108="","",COUNTIFS('MP내역(중립)'!$A:$A,A108)-COUNTIFS('MP내역(중립)'!$A:$A,A108,'MP내역(중립)'!$B:$B,"현금")-COUNTIFS('MP내역(중립)'!$A:$A,A108,'MP내역(중립)'!$B:$B,"예수금")-COUNTIFS('MP내역(중립)'!$A:$A,A108,'MP내역(중립)'!$B:$B,"예탁금")-COUNTIFS('MP내역(중립)'!$A:$A,A108,'MP내역(중립)'!$B:$B,"합계"))</f>
        <v/>
      </c>
      <c r="R108" s="20" t="str">
        <f>IF(A108="","",IF(COUNTIFS('MP내역(중립)'!A:A,A108,'MP내역(중립)'!G:G,"&gt;"&amp;$F$2,'MP내역(중립)'!D:D,"&lt;&gt;"&amp;$H$2,'MP내역(중립)'!D:D,"&lt;&gt;"&amp;$I$2,'MP내역(중립)'!B:B,"&lt;&gt;현금",'MP내역(중립)'!B:B,"&lt;&gt;합계")=0,"O","X"))</f>
        <v/>
      </c>
      <c r="S108" s="20" t="str">
        <f>IF(A108="","",IF(AND(ABS(I108-SUMIFS('MP내역(중립)'!G:G,'MP내역(중립)'!A:A,A108,'MP내역(중립)'!F:F,"Y"))&lt;0.001,ABS(H108-SUMIFS('MP내역(중립)'!G:G,'MP내역(중립)'!A:A,A108,'MP내역(중립)'!B:B,"&lt;&gt;합계"))&lt;0.001),"O","X"))</f>
        <v/>
      </c>
      <c r="T108" s="20" t="str">
        <f>IF(A108="","",IF(COUNTIFS('MP내역(중립)'!A:A,A108,'MP내역(중립)'!H:H,"X")=0,"O","X"))</f>
        <v/>
      </c>
      <c r="U108" s="19"/>
    </row>
    <row r="109" spans="14:21" x14ac:dyDescent="0.3">
      <c r="N109" s="20" t="str">
        <f t="shared" si="2"/>
        <v/>
      </c>
      <c r="O109" s="20" t="str">
        <f t="shared" si="3"/>
        <v/>
      </c>
      <c r="P109" s="20" t="str">
        <f>IF(A109="","",IFERROR(IF(L109&lt;VLOOKUP(A109,#REF!,10,0),"O","X"),""))</f>
        <v/>
      </c>
      <c r="Q109" s="20" t="str">
        <f>IF(A109="","",COUNTIFS('MP내역(중립)'!$A:$A,A109)-COUNTIFS('MP내역(중립)'!$A:$A,A109,'MP내역(중립)'!$B:$B,"현금")-COUNTIFS('MP내역(중립)'!$A:$A,A109,'MP내역(중립)'!$B:$B,"예수금")-COUNTIFS('MP내역(중립)'!$A:$A,A109,'MP내역(중립)'!$B:$B,"예탁금")-COUNTIFS('MP내역(중립)'!$A:$A,A109,'MP내역(중립)'!$B:$B,"합계"))</f>
        <v/>
      </c>
      <c r="R109" s="20" t="str">
        <f>IF(A109="","",IF(COUNTIFS('MP내역(중립)'!A:A,A109,'MP내역(중립)'!G:G,"&gt;"&amp;$F$2,'MP내역(중립)'!D:D,"&lt;&gt;"&amp;$H$2,'MP내역(중립)'!D:D,"&lt;&gt;"&amp;$I$2,'MP내역(중립)'!B:B,"&lt;&gt;현금",'MP내역(중립)'!B:B,"&lt;&gt;합계")=0,"O","X"))</f>
        <v/>
      </c>
      <c r="S109" s="20" t="str">
        <f>IF(A109="","",IF(AND(ABS(I109-SUMIFS('MP내역(중립)'!G:G,'MP내역(중립)'!A:A,A109,'MP내역(중립)'!F:F,"Y"))&lt;0.001,ABS(H109-SUMIFS('MP내역(중립)'!G:G,'MP내역(중립)'!A:A,A109,'MP내역(중립)'!B:B,"&lt;&gt;합계"))&lt;0.001),"O","X"))</f>
        <v/>
      </c>
      <c r="T109" s="20" t="str">
        <f>IF(A109="","",IF(COUNTIFS('MP내역(중립)'!A:A,A109,'MP내역(중립)'!H:H,"X")=0,"O","X"))</f>
        <v/>
      </c>
      <c r="U109" s="19"/>
    </row>
    <row r="110" spans="14:21" x14ac:dyDescent="0.3">
      <c r="N110" s="20" t="str">
        <f t="shared" si="2"/>
        <v/>
      </c>
      <c r="O110" s="20" t="str">
        <f t="shared" si="3"/>
        <v/>
      </c>
      <c r="P110" s="20" t="str">
        <f>IF(A110="","",IFERROR(IF(L110&lt;VLOOKUP(A110,#REF!,10,0),"O","X"),""))</f>
        <v/>
      </c>
      <c r="Q110" s="20" t="str">
        <f>IF(A110="","",COUNTIFS('MP내역(중립)'!$A:$A,A110)-COUNTIFS('MP내역(중립)'!$A:$A,A110,'MP내역(중립)'!$B:$B,"현금")-COUNTIFS('MP내역(중립)'!$A:$A,A110,'MP내역(중립)'!$B:$B,"예수금")-COUNTIFS('MP내역(중립)'!$A:$A,A110,'MP내역(중립)'!$B:$B,"예탁금")-COUNTIFS('MP내역(중립)'!$A:$A,A110,'MP내역(중립)'!$B:$B,"합계"))</f>
        <v/>
      </c>
      <c r="R110" s="20" t="str">
        <f>IF(A110="","",IF(COUNTIFS('MP내역(중립)'!A:A,A110,'MP내역(중립)'!G:G,"&gt;"&amp;$F$2,'MP내역(중립)'!D:D,"&lt;&gt;"&amp;$H$2,'MP내역(중립)'!D:D,"&lt;&gt;"&amp;$I$2,'MP내역(중립)'!B:B,"&lt;&gt;현금",'MP내역(중립)'!B:B,"&lt;&gt;합계")=0,"O","X"))</f>
        <v/>
      </c>
      <c r="S110" s="20" t="str">
        <f>IF(A110="","",IF(AND(ABS(I110-SUMIFS('MP내역(중립)'!G:G,'MP내역(중립)'!A:A,A110,'MP내역(중립)'!F:F,"Y"))&lt;0.001,ABS(H110-SUMIFS('MP내역(중립)'!G:G,'MP내역(중립)'!A:A,A110,'MP내역(중립)'!B:B,"&lt;&gt;합계"))&lt;0.001),"O","X"))</f>
        <v/>
      </c>
      <c r="T110" s="20" t="str">
        <f>IF(A110="","",IF(COUNTIFS('MP내역(중립)'!A:A,A110,'MP내역(중립)'!H:H,"X")=0,"O","X"))</f>
        <v/>
      </c>
      <c r="U110" s="19"/>
    </row>
    <row r="111" spans="14:21" x14ac:dyDescent="0.3">
      <c r="N111" s="20" t="str">
        <f t="shared" si="2"/>
        <v/>
      </c>
      <c r="O111" s="20" t="str">
        <f t="shared" si="3"/>
        <v/>
      </c>
      <c r="P111" s="20" t="str">
        <f>IF(A111="","",IFERROR(IF(L111&lt;VLOOKUP(A111,#REF!,10,0),"O","X"),""))</f>
        <v/>
      </c>
      <c r="Q111" s="20" t="str">
        <f>IF(A111="","",COUNTIFS('MP내역(중립)'!$A:$A,A111)-COUNTIFS('MP내역(중립)'!$A:$A,A111,'MP내역(중립)'!$B:$B,"현금")-COUNTIFS('MP내역(중립)'!$A:$A,A111,'MP내역(중립)'!$B:$B,"예수금")-COUNTIFS('MP내역(중립)'!$A:$A,A111,'MP내역(중립)'!$B:$B,"예탁금")-COUNTIFS('MP내역(중립)'!$A:$A,A111,'MP내역(중립)'!$B:$B,"합계"))</f>
        <v/>
      </c>
      <c r="R111" s="20" t="str">
        <f>IF(A111="","",IF(COUNTIFS('MP내역(중립)'!A:A,A111,'MP내역(중립)'!G:G,"&gt;"&amp;$F$2,'MP내역(중립)'!D:D,"&lt;&gt;"&amp;$H$2,'MP내역(중립)'!D:D,"&lt;&gt;"&amp;$I$2,'MP내역(중립)'!B:B,"&lt;&gt;현금",'MP내역(중립)'!B:B,"&lt;&gt;합계")=0,"O","X"))</f>
        <v/>
      </c>
      <c r="S111" s="20" t="str">
        <f>IF(A111="","",IF(AND(ABS(I111-SUMIFS('MP내역(중립)'!G:G,'MP내역(중립)'!A:A,A111,'MP내역(중립)'!F:F,"Y"))&lt;0.001,ABS(H111-SUMIFS('MP내역(중립)'!G:G,'MP내역(중립)'!A:A,A111,'MP내역(중립)'!B:B,"&lt;&gt;합계"))&lt;0.001),"O","X"))</f>
        <v/>
      </c>
      <c r="T111" s="20" t="str">
        <f>IF(A111="","",IF(COUNTIFS('MP내역(중립)'!A:A,A111,'MP내역(중립)'!H:H,"X")=0,"O","X"))</f>
        <v/>
      </c>
      <c r="U111" s="19"/>
    </row>
    <row r="112" spans="14:21" x14ac:dyDescent="0.3">
      <c r="N112" s="20" t="str">
        <f t="shared" si="2"/>
        <v/>
      </c>
      <c r="O112" s="20" t="str">
        <f t="shared" si="3"/>
        <v/>
      </c>
      <c r="P112" s="20" t="str">
        <f>IF(A112="","",IFERROR(IF(L112&lt;VLOOKUP(A112,#REF!,10,0),"O","X"),""))</f>
        <v/>
      </c>
      <c r="Q112" s="20" t="str">
        <f>IF(A112="","",COUNTIFS('MP내역(중립)'!$A:$A,A112)-COUNTIFS('MP내역(중립)'!$A:$A,A112,'MP내역(중립)'!$B:$B,"현금")-COUNTIFS('MP내역(중립)'!$A:$A,A112,'MP내역(중립)'!$B:$B,"예수금")-COUNTIFS('MP내역(중립)'!$A:$A,A112,'MP내역(중립)'!$B:$B,"예탁금")-COUNTIFS('MP내역(중립)'!$A:$A,A112,'MP내역(중립)'!$B:$B,"합계"))</f>
        <v/>
      </c>
      <c r="R112" s="20" t="str">
        <f>IF(A112="","",IF(COUNTIFS('MP내역(중립)'!A:A,A112,'MP내역(중립)'!G:G,"&gt;"&amp;$F$2,'MP내역(중립)'!D:D,"&lt;&gt;"&amp;$H$2,'MP내역(중립)'!D:D,"&lt;&gt;"&amp;$I$2,'MP내역(중립)'!B:B,"&lt;&gt;현금",'MP내역(중립)'!B:B,"&lt;&gt;합계")=0,"O","X"))</f>
        <v/>
      </c>
      <c r="S112" s="20" t="str">
        <f>IF(A112="","",IF(AND(ABS(I112-SUMIFS('MP내역(중립)'!G:G,'MP내역(중립)'!A:A,A112,'MP내역(중립)'!F:F,"Y"))&lt;0.001,ABS(H112-SUMIFS('MP내역(중립)'!G:G,'MP내역(중립)'!A:A,A112,'MP내역(중립)'!B:B,"&lt;&gt;합계"))&lt;0.001),"O","X"))</f>
        <v/>
      </c>
      <c r="T112" s="20" t="str">
        <f>IF(A112="","",IF(COUNTIFS('MP내역(중립)'!A:A,A112,'MP내역(중립)'!H:H,"X")=0,"O","X"))</f>
        <v/>
      </c>
      <c r="U112" s="19"/>
    </row>
    <row r="113" spans="14:21" x14ac:dyDescent="0.3">
      <c r="N113" s="20" t="str">
        <f t="shared" si="2"/>
        <v/>
      </c>
      <c r="O113" s="20" t="str">
        <f t="shared" si="3"/>
        <v/>
      </c>
      <c r="P113" s="20" t="str">
        <f>IF(A113="","",IFERROR(IF(L113&lt;VLOOKUP(A113,#REF!,10,0),"O","X"),""))</f>
        <v/>
      </c>
      <c r="Q113" s="20" t="str">
        <f>IF(A113="","",COUNTIFS('MP내역(중립)'!$A:$A,A113)-COUNTIFS('MP내역(중립)'!$A:$A,A113,'MP내역(중립)'!$B:$B,"현금")-COUNTIFS('MP내역(중립)'!$A:$A,A113,'MP내역(중립)'!$B:$B,"예수금")-COUNTIFS('MP내역(중립)'!$A:$A,A113,'MP내역(중립)'!$B:$B,"예탁금")-COUNTIFS('MP내역(중립)'!$A:$A,A113,'MP내역(중립)'!$B:$B,"합계"))</f>
        <v/>
      </c>
      <c r="R113" s="20" t="str">
        <f>IF(A113="","",IF(COUNTIFS('MP내역(중립)'!A:A,A113,'MP내역(중립)'!G:G,"&gt;"&amp;$F$2,'MP내역(중립)'!D:D,"&lt;&gt;"&amp;$H$2,'MP내역(중립)'!D:D,"&lt;&gt;"&amp;$I$2,'MP내역(중립)'!B:B,"&lt;&gt;현금",'MP내역(중립)'!B:B,"&lt;&gt;합계")=0,"O","X"))</f>
        <v/>
      </c>
      <c r="S113" s="20" t="str">
        <f>IF(A113="","",IF(AND(ABS(I113-SUMIFS('MP내역(중립)'!G:G,'MP내역(중립)'!A:A,A113,'MP내역(중립)'!F:F,"Y"))&lt;0.001,ABS(H113-SUMIFS('MP내역(중립)'!G:G,'MP내역(중립)'!A:A,A113,'MP내역(중립)'!B:B,"&lt;&gt;합계"))&lt;0.001),"O","X"))</f>
        <v/>
      </c>
      <c r="T113" s="20" t="str">
        <f>IF(A113="","",IF(COUNTIFS('MP내역(중립)'!A:A,A113,'MP내역(중립)'!H:H,"X")=0,"O","X"))</f>
        <v/>
      </c>
      <c r="U113" s="19"/>
    </row>
    <row r="114" spans="14:21" x14ac:dyDescent="0.3">
      <c r="N114" s="20" t="str">
        <f t="shared" si="2"/>
        <v/>
      </c>
      <c r="O114" s="20" t="str">
        <f t="shared" si="3"/>
        <v/>
      </c>
      <c r="P114" s="20" t="str">
        <f>IF(A114="","",IFERROR(IF(L114&lt;VLOOKUP(A114,#REF!,10,0),"O","X"),""))</f>
        <v/>
      </c>
      <c r="Q114" s="20" t="str">
        <f>IF(A114="","",COUNTIFS('MP내역(중립)'!$A:$A,A114)-COUNTIFS('MP내역(중립)'!$A:$A,A114,'MP내역(중립)'!$B:$B,"현금")-COUNTIFS('MP내역(중립)'!$A:$A,A114,'MP내역(중립)'!$B:$B,"예수금")-COUNTIFS('MP내역(중립)'!$A:$A,A114,'MP내역(중립)'!$B:$B,"예탁금")-COUNTIFS('MP내역(중립)'!$A:$A,A114,'MP내역(중립)'!$B:$B,"합계"))</f>
        <v/>
      </c>
      <c r="R114" s="20" t="str">
        <f>IF(A114="","",IF(COUNTIFS('MP내역(중립)'!A:A,A114,'MP내역(중립)'!G:G,"&gt;"&amp;$F$2,'MP내역(중립)'!D:D,"&lt;&gt;"&amp;$H$2,'MP내역(중립)'!D:D,"&lt;&gt;"&amp;$I$2,'MP내역(중립)'!B:B,"&lt;&gt;현금",'MP내역(중립)'!B:B,"&lt;&gt;합계")=0,"O","X"))</f>
        <v/>
      </c>
      <c r="S114" s="20" t="str">
        <f>IF(A114="","",IF(AND(ABS(I114-SUMIFS('MP내역(중립)'!G:G,'MP내역(중립)'!A:A,A114,'MP내역(중립)'!F:F,"Y"))&lt;0.001,ABS(H114-SUMIFS('MP내역(중립)'!G:G,'MP내역(중립)'!A:A,A114,'MP내역(중립)'!B:B,"&lt;&gt;합계"))&lt;0.001),"O","X"))</f>
        <v/>
      </c>
      <c r="T114" s="20" t="str">
        <f>IF(A114="","",IF(COUNTIFS('MP내역(중립)'!A:A,A114,'MP내역(중립)'!H:H,"X")=0,"O","X"))</f>
        <v/>
      </c>
      <c r="U114" s="19"/>
    </row>
    <row r="115" spans="14:21" x14ac:dyDescent="0.3">
      <c r="N115" s="20" t="str">
        <f t="shared" si="2"/>
        <v/>
      </c>
      <c r="O115" s="20" t="str">
        <f t="shared" si="3"/>
        <v/>
      </c>
      <c r="P115" s="20" t="str">
        <f>IF(A115="","",IFERROR(IF(L115&lt;VLOOKUP(A115,#REF!,10,0),"O","X"),""))</f>
        <v/>
      </c>
      <c r="Q115" s="20" t="str">
        <f>IF(A115="","",COUNTIFS('MP내역(중립)'!$A:$A,A115)-COUNTIFS('MP내역(중립)'!$A:$A,A115,'MP내역(중립)'!$B:$B,"현금")-COUNTIFS('MP내역(중립)'!$A:$A,A115,'MP내역(중립)'!$B:$B,"예수금")-COUNTIFS('MP내역(중립)'!$A:$A,A115,'MP내역(중립)'!$B:$B,"예탁금")-COUNTIFS('MP내역(중립)'!$A:$A,A115,'MP내역(중립)'!$B:$B,"합계"))</f>
        <v/>
      </c>
      <c r="R115" s="20" t="str">
        <f>IF(A115="","",IF(COUNTIFS('MP내역(중립)'!A:A,A115,'MP내역(중립)'!G:G,"&gt;"&amp;$F$2,'MP내역(중립)'!D:D,"&lt;&gt;"&amp;$H$2,'MP내역(중립)'!D:D,"&lt;&gt;"&amp;$I$2,'MP내역(중립)'!B:B,"&lt;&gt;현금",'MP내역(중립)'!B:B,"&lt;&gt;합계")=0,"O","X"))</f>
        <v/>
      </c>
      <c r="S115" s="20" t="str">
        <f>IF(A115="","",IF(AND(ABS(I115-SUMIFS('MP내역(중립)'!G:G,'MP내역(중립)'!A:A,A115,'MP내역(중립)'!F:F,"Y"))&lt;0.001,ABS(H115-SUMIFS('MP내역(중립)'!G:G,'MP내역(중립)'!A:A,A115,'MP내역(중립)'!B:B,"&lt;&gt;합계"))&lt;0.001),"O","X"))</f>
        <v/>
      </c>
      <c r="T115" s="20" t="str">
        <f>IF(A115="","",IF(COUNTIFS('MP내역(중립)'!A:A,A115,'MP내역(중립)'!H:H,"X")=0,"O","X"))</f>
        <v/>
      </c>
      <c r="U115" s="19"/>
    </row>
    <row r="116" spans="14:21" x14ac:dyDescent="0.3">
      <c r="N116" s="20" t="str">
        <f t="shared" si="2"/>
        <v/>
      </c>
      <c r="O116" s="20" t="str">
        <f t="shared" si="3"/>
        <v/>
      </c>
      <c r="P116" s="20" t="str">
        <f>IF(A116="","",IFERROR(IF(L116&lt;VLOOKUP(A116,#REF!,10,0),"O","X"),""))</f>
        <v/>
      </c>
      <c r="Q116" s="20" t="str">
        <f>IF(A116="","",COUNTIFS('MP내역(중립)'!$A:$A,A116)-COUNTIFS('MP내역(중립)'!$A:$A,A116,'MP내역(중립)'!$B:$B,"현금")-COUNTIFS('MP내역(중립)'!$A:$A,A116,'MP내역(중립)'!$B:$B,"예수금")-COUNTIFS('MP내역(중립)'!$A:$A,A116,'MP내역(중립)'!$B:$B,"예탁금")-COUNTIFS('MP내역(중립)'!$A:$A,A116,'MP내역(중립)'!$B:$B,"합계"))</f>
        <v/>
      </c>
      <c r="R116" s="20" t="str">
        <f>IF(A116="","",IF(COUNTIFS('MP내역(중립)'!A:A,A116,'MP내역(중립)'!G:G,"&gt;"&amp;$F$2,'MP내역(중립)'!D:D,"&lt;&gt;"&amp;$H$2,'MP내역(중립)'!D:D,"&lt;&gt;"&amp;$I$2,'MP내역(중립)'!B:B,"&lt;&gt;현금",'MP내역(중립)'!B:B,"&lt;&gt;합계")=0,"O","X"))</f>
        <v/>
      </c>
      <c r="S116" s="20" t="str">
        <f>IF(A116="","",IF(AND(ABS(I116-SUMIFS('MP내역(중립)'!G:G,'MP내역(중립)'!A:A,A116,'MP내역(중립)'!F:F,"Y"))&lt;0.001,ABS(H116-SUMIFS('MP내역(중립)'!G:G,'MP내역(중립)'!A:A,A116,'MP내역(중립)'!B:B,"&lt;&gt;합계"))&lt;0.001),"O","X"))</f>
        <v/>
      </c>
      <c r="T116" s="20" t="str">
        <f>IF(A116="","",IF(COUNTIFS('MP내역(중립)'!A:A,A116,'MP내역(중립)'!H:H,"X")=0,"O","X"))</f>
        <v/>
      </c>
      <c r="U116" s="19"/>
    </row>
    <row r="117" spans="14:21" x14ac:dyDescent="0.3">
      <c r="N117" s="20" t="str">
        <f t="shared" si="2"/>
        <v/>
      </c>
      <c r="O117" s="20" t="str">
        <f t="shared" si="3"/>
        <v/>
      </c>
      <c r="P117" s="20" t="str">
        <f>IF(A117="","",IFERROR(IF(L117&lt;VLOOKUP(A117,#REF!,10,0),"O","X"),""))</f>
        <v/>
      </c>
      <c r="Q117" s="20" t="str">
        <f>IF(A117="","",COUNTIFS('MP내역(중립)'!$A:$A,A117)-COUNTIFS('MP내역(중립)'!$A:$A,A117,'MP내역(중립)'!$B:$B,"현금")-COUNTIFS('MP내역(중립)'!$A:$A,A117,'MP내역(중립)'!$B:$B,"예수금")-COUNTIFS('MP내역(중립)'!$A:$A,A117,'MP내역(중립)'!$B:$B,"예탁금")-COUNTIFS('MP내역(중립)'!$A:$A,A117,'MP내역(중립)'!$B:$B,"합계"))</f>
        <v/>
      </c>
      <c r="R117" s="20" t="str">
        <f>IF(A117="","",IF(COUNTIFS('MP내역(중립)'!A:A,A117,'MP내역(중립)'!G:G,"&gt;"&amp;$F$2,'MP내역(중립)'!D:D,"&lt;&gt;"&amp;$H$2,'MP내역(중립)'!D:D,"&lt;&gt;"&amp;$I$2,'MP내역(중립)'!B:B,"&lt;&gt;현금",'MP내역(중립)'!B:B,"&lt;&gt;합계")=0,"O","X"))</f>
        <v/>
      </c>
      <c r="S117" s="20" t="str">
        <f>IF(A117="","",IF(AND(ABS(I117-SUMIFS('MP내역(중립)'!G:G,'MP내역(중립)'!A:A,A117,'MP내역(중립)'!F:F,"Y"))&lt;0.001,ABS(H117-SUMIFS('MP내역(중립)'!G:G,'MP내역(중립)'!A:A,A117,'MP내역(중립)'!B:B,"&lt;&gt;합계"))&lt;0.001),"O","X"))</f>
        <v/>
      </c>
      <c r="T117" s="20" t="str">
        <f>IF(A117="","",IF(COUNTIFS('MP내역(중립)'!A:A,A117,'MP내역(중립)'!H:H,"X")=0,"O","X"))</f>
        <v/>
      </c>
      <c r="U117" s="19"/>
    </row>
    <row r="118" spans="14:21" x14ac:dyDescent="0.3">
      <c r="N118" s="20" t="str">
        <f t="shared" si="2"/>
        <v/>
      </c>
      <c r="O118" s="20" t="str">
        <f t="shared" si="3"/>
        <v/>
      </c>
      <c r="P118" s="20" t="str">
        <f>IF(A118="","",IFERROR(IF(L118&lt;VLOOKUP(A118,#REF!,10,0),"O","X"),""))</f>
        <v/>
      </c>
      <c r="Q118" s="20" t="str">
        <f>IF(A118="","",COUNTIFS('MP내역(중립)'!$A:$A,A118)-COUNTIFS('MP내역(중립)'!$A:$A,A118,'MP내역(중립)'!$B:$B,"현금")-COUNTIFS('MP내역(중립)'!$A:$A,A118,'MP내역(중립)'!$B:$B,"예수금")-COUNTIFS('MP내역(중립)'!$A:$A,A118,'MP내역(중립)'!$B:$B,"예탁금")-COUNTIFS('MP내역(중립)'!$A:$A,A118,'MP내역(중립)'!$B:$B,"합계"))</f>
        <v/>
      </c>
      <c r="R118" s="20" t="str">
        <f>IF(A118="","",IF(COUNTIFS('MP내역(중립)'!A:A,A118,'MP내역(중립)'!G:G,"&gt;"&amp;$F$2,'MP내역(중립)'!D:D,"&lt;&gt;"&amp;$H$2,'MP내역(중립)'!D:D,"&lt;&gt;"&amp;$I$2,'MP내역(중립)'!B:B,"&lt;&gt;현금",'MP내역(중립)'!B:B,"&lt;&gt;합계")=0,"O","X"))</f>
        <v/>
      </c>
      <c r="S118" s="20" t="str">
        <f>IF(A118="","",IF(AND(ABS(I118-SUMIFS('MP내역(중립)'!G:G,'MP내역(중립)'!A:A,A118,'MP내역(중립)'!F:F,"Y"))&lt;0.001,ABS(H118-SUMIFS('MP내역(중립)'!G:G,'MP내역(중립)'!A:A,A118,'MP내역(중립)'!B:B,"&lt;&gt;합계"))&lt;0.001),"O","X"))</f>
        <v/>
      </c>
      <c r="T118" s="20" t="str">
        <f>IF(A118="","",IF(COUNTIFS('MP내역(중립)'!A:A,A118,'MP내역(중립)'!H:H,"X")=0,"O","X"))</f>
        <v/>
      </c>
      <c r="U118" s="19"/>
    </row>
    <row r="119" spans="14:21" x14ac:dyDescent="0.3">
      <c r="N119" s="20" t="str">
        <f t="shared" si="2"/>
        <v/>
      </c>
      <c r="O119" s="20" t="str">
        <f t="shared" si="3"/>
        <v/>
      </c>
      <c r="P119" s="20" t="str">
        <f>IF(A119="","",IFERROR(IF(L119&lt;VLOOKUP(A119,#REF!,10,0),"O","X"),""))</f>
        <v/>
      </c>
      <c r="Q119" s="20" t="str">
        <f>IF(A119="","",COUNTIFS('MP내역(중립)'!$A:$A,A119)-COUNTIFS('MP내역(중립)'!$A:$A,A119,'MP내역(중립)'!$B:$B,"현금")-COUNTIFS('MP내역(중립)'!$A:$A,A119,'MP내역(중립)'!$B:$B,"예수금")-COUNTIFS('MP내역(중립)'!$A:$A,A119,'MP내역(중립)'!$B:$B,"예탁금")-COUNTIFS('MP내역(중립)'!$A:$A,A119,'MP내역(중립)'!$B:$B,"합계"))</f>
        <v/>
      </c>
      <c r="R119" s="20" t="str">
        <f>IF(A119="","",IF(COUNTIFS('MP내역(중립)'!A:A,A119,'MP내역(중립)'!G:G,"&gt;"&amp;$F$2,'MP내역(중립)'!D:D,"&lt;&gt;"&amp;$H$2,'MP내역(중립)'!D:D,"&lt;&gt;"&amp;$I$2,'MP내역(중립)'!B:B,"&lt;&gt;현금",'MP내역(중립)'!B:B,"&lt;&gt;합계")=0,"O","X"))</f>
        <v/>
      </c>
      <c r="S119" s="20" t="str">
        <f>IF(A119="","",IF(AND(ABS(I119-SUMIFS('MP내역(중립)'!G:G,'MP내역(중립)'!A:A,A119,'MP내역(중립)'!F:F,"Y"))&lt;0.001,ABS(H119-SUMIFS('MP내역(중립)'!G:G,'MP내역(중립)'!A:A,A119,'MP내역(중립)'!B:B,"&lt;&gt;합계"))&lt;0.001),"O","X"))</f>
        <v/>
      </c>
      <c r="T119" s="20" t="str">
        <f>IF(A119="","",IF(COUNTIFS('MP내역(중립)'!A:A,A119,'MP내역(중립)'!H:H,"X")=0,"O","X"))</f>
        <v/>
      </c>
      <c r="U119" s="19"/>
    </row>
    <row r="120" spans="14:21" x14ac:dyDescent="0.3">
      <c r="N120" s="20" t="str">
        <f t="shared" si="2"/>
        <v/>
      </c>
      <c r="O120" s="20" t="str">
        <f t="shared" si="3"/>
        <v/>
      </c>
      <c r="P120" s="20" t="str">
        <f>IF(A120="","",IFERROR(IF(L120&lt;VLOOKUP(A120,#REF!,10,0),"O","X"),""))</f>
        <v/>
      </c>
      <c r="Q120" s="20" t="str">
        <f>IF(A120="","",COUNTIFS('MP내역(중립)'!$A:$A,A120)-COUNTIFS('MP내역(중립)'!$A:$A,A120,'MP내역(중립)'!$B:$B,"현금")-COUNTIFS('MP내역(중립)'!$A:$A,A120,'MP내역(중립)'!$B:$B,"예수금")-COUNTIFS('MP내역(중립)'!$A:$A,A120,'MP내역(중립)'!$B:$B,"예탁금")-COUNTIFS('MP내역(중립)'!$A:$A,A120,'MP내역(중립)'!$B:$B,"합계"))</f>
        <v/>
      </c>
      <c r="R120" s="20" t="str">
        <f>IF(A120="","",IF(COUNTIFS('MP내역(중립)'!A:A,A120,'MP내역(중립)'!G:G,"&gt;"&amp;$F$2,'MP내역(중립)'!D:D,"&lt;&gt;"&amp;$H$2,'MP내역(중립)'!D:D,"&lt;&gt;"&amp;$I$2,'MP내역(중립)'!B:B,"&lt;&gt;현금",'MP내역(중립)'!B:B,"&lt;&gt;합계")=0,"O","X"))</f>
        <v/>
      </c>
      <c r="S120" s="20" t="str">
        <f>IF(A120="","",IF(AND(ABS(I120-SUMIFS('MP내역(중립)'!G:G,'MP내역(중립)'!A:A,A120,'MP내역(중립)'!F:F,"Y"))&lt;0.001,ABS(H120-SUMIFS('MP내역(중립)'!G:G,'MP내역(중립)'!A:A,A120,'MP내역(중립)'!B:B,"&lt;&gt;합계"))&lt;0.001),"O","X"))</f>
        <v/>
      </c>
      <c r="T120" s="20" t="str">
        <f>IF(A120="","",IF(COUNTIFS('MP내역(중립)'!A:A,A120,'MP내역(중립)'!H:H,"X")=0,"O","X"))</f>
        <v/>
      </c>
      <c r="U120" s="19"/>
    </row>
    <row r="121" spans="14:21" x14ac:dyDescent="0.3">
      <c r="N121" s="20" t="str">
        <f t="shared" si="2"/>
        <v/>
      </c>
      <c r="O121" s="20" t="str">
        <f t="shared" si="3"/>
        <v/>
      </c>
      <c r="P121" s="20" t="str">
        <f>IF(A121="","",IFERROR(IF(L121&lt;VLOOKUP(A121,#REF!,10,0),"O","X"),""))</f>
        <v/>
      </c>
      <c r="Q121" s="20" t="str">
        <f>IF(A121="","",COUNTIFS('MP내역(중립)'!$A:$A,A121)-COUNTIFS('MP내역(중립)'!$A:$A,A121,'MP내역(중립)'!$B:$B,"현금")-COUNTIFS('MP내역(중립)'!$A:$A,A121,'MP내역(중립)'!$B:$B,"예수금")-COUNTIFS('MP내역(중립)'!$A:$A,A121,'MP내역(중립)'!$B:$B,"예탁금")-COUNTIFS('MP내역(중립)'!$A:$A,A121,'MP내역(중립)'!$B:$B,"합계"))</f>
        <v/>
      </c>
      <c r="R121" s="20" t="str">
        <f>IF(A121="","",IF(COUNTIFS('MP내역(중립)'!A:A,A121,'MP내역(중립)'!G:G,"&gt;"&amp;$F$2,'MP내역(중립)'!D:D,"&lt;&gt;"&amp;$H$2,'MP내역(중립)'!D:D,"&lt;&gt;"&amp;$I$2,'MP내역(중립)'!B:B,"&lt;&gt;현금",'MP내역(중립)'!B:B,"&lt;&gt;합계")=0,"O","X"))</f>
        <v/>
      </c>
      <c r="S121" s="20" t="str">
        <f>IF(A121="","",IF(AND(ABS(I121-SUMIFS('MP내역(중립)'!G:G,'MP내역(중립)'!A:A,A121,'MP내역(중립)'!F:F,"Y"))&lt;0.001,ABS(H121-SUMIFS('MP내역(중립)'!G:G,'MP내역(중립)'!A:A,A121,'MP내역(중립)'!B:B,"&lt;&gt;합계"))&lt;0.001),"O","X"))</f>
        <v/>
      </c>
      <c r="T121" s="20" t="str">
        <f>IF(A121="","",IF(COUNTIFS('MP내역(중립)'!A:A,A121,'MP내역(중립)'!H:H,"X")=0,"O","X"))</f>
        <v/>
      </c>
      <c r="U121" s="19"/>
    </row>
    <row r="122" spans="14:21" x14ac:dyDescent="0.3">
      <c r="N122" s="20" t="str">
        <f t="shared" si="2"/>
        <v/>
      </c>
      <c r="O122" s="20" t="str">
        <f t="shared" si="3"/>
        <v/>
      </c>
      <c r="P122" s="20" t="str">
        <f>IF(A122="","",IFERROR(IF(L122&lt;VLOOKUP(A122,#REF!,10,0),"O","X"),""))</f>
        <v/>
      </c>
      <c r="Q122" s="20" t="str">
        <f>IF(A122="","",COUNTIFS('MP내역(중립)'!$A:$A,A122)-COUNTIFS('MP내역(중립)'!$A:$A,A122,'MP내역(중립)'!$B:$B,"현금")-COUNTIFS('MP내역(중립)'!$A:$A,A122,'MP내역(중립)'!$B:$B,"예수금")-COUNTIFS('MP내역(중립)'!$A:$A,A122,'MP내역(중립)'!$B:$B,"예탁금")-COUNTIFS('MP내역(중립)'!$A:$A,A122,'MP내역(중립)'!$B:$B,"합계"))</f>
        <v/>
      </c>
      <c r="R122" s="20" t="str">
        <f>IF(A122="","",IF(COUNTIFS('MP내역(중립)'!A:A,A122,'MP내역(중립)'!G:G,"&gt;"&amp;$F$2,'MP내역(중립)'!D:D,"&lt;&gt;"&amp;$H$2,'MP내역(중립)'!D:D,"&lt;&gt;"&amp;$I$2,'MP내역(중립)'!B:B,"&lt;&gt;현금",'MP내역(중립)'!B:B,"&lt;&gt;합계")=0,"O","X"))</f>
        <v/>
      </c>
      <c r="S122" s="20" t="str">
        <f>IF(A122="","",IF(AND(ABS(I122-SUMIFS('MP내역(중립)'!G:G,'MP내역(중립)'!A:A,A122,'MP내역(중립)'!F:F,"Y"))&lt;0.001,ABS(H122-SUMIFS('MP내역(중립)'!G:G,'MP내역(중립)'!A:A,A122,'MP내역(중립)'!B:B,"&lt;&gt;합계"))&lt;0.001),"O","X"))</f>
        <v/>
      </c>
      <c r="T122" s="20" t="str">
        <f>IF(A122="","",IF(COUNTIFS('MP내역(중립)'!A:A,A122,'MP내역(중립)'!H:H,"X")=0,"O","X"))</f>
        <v/>
      </c>
      <c r="U122" s="19"/>
    </row>
    <row r="123" spans="14:21" x14ac:dyDescent="0.3">
      <c r="N123" s="20" t="str">
        <f t="shared" si="2"/>
        <v/>
      </c>
      <c r="O123" s="20" t="str">
        <f t="shared" si="3"/>
        <v/>
      </c>
      <c r="P123" s="20" t="str">
        <f>IF(A123="","",IFERROR(IF(L123&lt;VLOOKUP(A123,#REF!,10,0),"O","X"),""))</f>
        <v/>
      </c>
      <c r="Q123" s="20" t="str">
        <f>IF(A123="","",COUNTIFS('MP내역(중립)'!$A:$A,A123)-COUNTIFS('MP내역(중립)'!$A:$A,A123,'MP내역(중립)'!$B:$B,"현금")-COUNTIFS('MP내역(중립)'!$A:$A,A123,'MP내역(중립)'!$B:$B,"예수금")-COUNTIFS('MP내역(중립)'!$A:$A,A123,'MP내역(중립)'!$B:$B,"예탁금")-COUNTIFS('MP내역(중립)'!$A:$A,A123,'MP내역(중립)'!$B:$B,"합계"))</f>
        <v/>
      </c>
      <c r="R123" s="20" t="str">
        <f>IF(A123="","",IF(COUNTIFS('MP내역(중립)'!A:A,A123,'MP내역(중립)'!G:G,"&gt;"&amp;$F$2,'MP내역(중립)'!D:D,"&lt;&gt;"&amp;$H$2,'MP내역(중립)'!D:D,"&lt;&gt;"&amp;$I$2,'MP내역(중립)'!B:B,"&lt;&gt;현금",'MP내역(중립)'!B:B,"&lt;&gt;합계")=0,"O","X"))</f>
        <v/>
      </c>
      <c r="S123" s="20" t="str">
        <f>IF(A123="","",IF(AND(ABS(I123-SUMIFS('MP내역(중립)'!G:G,'MP내역(중립)'!A:A,A123,'MP내역(중립)'!F:F,"Y"))&lt;0.001,ABS(H123-SUMIFS('MP내역(중립)'!G:G,'MP내역(중립)'!A:A,A123,'MP내역(중립)'!B:B,"&lt;&gt;합계"))&lt;0.001),"O","X"))</f>
        <v/>
      </c>
      <c r="T123" s="20" t="str">
        <f>IF(A123="","",IF(COUNTIFS('MP내역(중립)'!A:A,A123,'MP내역(중립)'!H:H,"X")=0,"O","X"))</f>
        <v/>
      </c>
      <c r="U123" s="19"/>
    </row>
    <row r="124" spans="14:21" x14ac:dyDescent="0.3">
      <c r="N124" s="20" t="str">
        <f t="shared" si="2"/>
        <v/>
      </c>
      <c r="O124" s="20" t="str">
        <f t="shared" si="3"/>
        <v/>
      </c>
      <c r="P124" s="20" t="str">
        <f>IF(A124="","",IFERROR(IF(L124&lt;VLOOKUP(A124,#REF!,10,0),"O","X"),""))</f>
        <v/>
      </c>
      <c r="Q124" s="20" t="str">
        <f>IF(A124="","",COUNTIFS('MP내역(중립)'!$A:$A,A124)-COUNTIFS('MP내역(중립)'!$A:$A,A124,'MP내역(중립)'!$B:$B,"현금")-COUNTIFS('MP내역(중립)'!$A:$A,A124,'MP내역(중립)'!$B:$B,"예수금")-COUNTIFS('MP내역(중립)'!$A:$A,A124,'MP내역(중립)'!$B:$B,"예탁금")-COUNTIFS('MP내역(중립)'!$A:$A,A124,'MP내역(중립)'!$B:$B,"합계"))</f>
        <v/>
      </c>
      <c r="R124" s="20" t="str">
        <f>IF(A124="","",IF(COUNTIFS('MP내역(중립)'!A:A,A124,'MP내역(중립)'!G:G,"&gt;"&amp;$F$2,'MP내역(중립)'!D:D,"&lt;&gt;"&amp;$H$2,'MP내역(중립)'!D:D,"&lt;&gt;"&amp;$I$2,'MP내역(중립)'!B:B,"&lt;&gt;현금",'MP내역(중립)'!B:B,"&lt;&gt;합계")=0,"O","X"))</f>
        <v/>
      </c>
      <c r="S124" s="20" t="str">
        <f>IF(A124="","",IF(AND(ABS(I124-SUMIFS('MP내역(중립)'!G:G,'MP내역(중립)'!A:A,A124,'MP내역(중립)'!F:F,"Y"))&lt;0.001,ABS(H124-SUMIFS('MP내역(중립)'!G:G,'MP내역(중립)'!A:A,A124,'MP내역(중립)'!B:B,"&lt;&gt;합계"))&lt;0.001),"O","X"))</f>
        <v/>
      </c>
      <c r="T124" s="20" t="str">
        <f>IF(A124="","",IF(COUNTIFS('MP내역(중립)'!A:A,A124,'MP내역(중립)'!H:H,"X")=0,"O","X"))</f>
        <v/>
      </c>
      <c r="U124" s="19"/>
    </row>
    <row r="125" spans="14:21" x14ac:dyDescent="0.3">
      <c r="N125" s="20" t="str">
        <f t="shared" si="2"/>
        <v/>
      </c>
      <c r="O125" s="20" t="str">
        <f t="shared" si="3"/>
        <v/>
      </c>
      <c r="P125" s="20" t="str">
        <f>IF(A125="","",IFERROR(IF(L125&lt;VLOOKUP(A125,#REF!,10,0),"O","X"),""))</f>
        <v/>
      </c>
      <c r="Q125" s="20" t="str">
        <f>IF(A125="","",COUNTIFS('MP내역(중립)'!$A:$A,A125)-COUNTIFS('MP내역(중립)'!$A:$A,A125,'MP내역(중립)'!$B:$B,"현금")-COUNTIFS('MP내역(중립)'!$A:$A,A125,'MP내역(중립)'!$B:$B,"예수금")-COUNTIFS('MP내역(중립)'!$A:$A,A125,'MP내역(중립)'!$B:$B,"예탁금")-COUNTIFS('MP내역(중립)'!$A:$A,A125,'MP내역(중립)'!$B:$B,"합계"))</f>
        <v/>
      </c>
      <c r="R125" s="20" t="str">
        <f>IF(A125="","",IF(COUNTIFS('MP내역(중립)'!A:A,A125,'MP내역(중립)'!G:G,"&gt;"&amp;$F$2,'MP내역(중립)'!D:D,"&lt;&gt;"&amp;$H$2,'MP내역(중립)'!D:D,"&lt;&gt;"&amp;$I$2,'MP내역(중립)'!B:B,"&lt;&gt;현금",'MP내역(중립)'!B:B,"&lt;&gt;합계")=0,"O","X"))</f>
        <v/>
      </c>
      <c r="S125" s="20" t="str">
        <f>IF(A125="","",IF(AND(ABS(I125-SUMIFS('MP내역(중립)'!G:G,'MP내역(중립)'!A:A,A125,'MP내역(중립)'!F:F,"Y"))&lt;0.001,ABS(H125-SUMIFS('MP내역(중립)'!G:G,'MP내역(중립)'!A:A,A125,'MP내역(중립)'!B:B,"&lt;&gt;합계"))&lt;0.001),"O","X"))</f>
        <v/>
      </c>
      <c r="T125" s="20" t="str">
        <f>IF(A125="","",IF(COUNTIFS('MP내역(중립)'!A:A,A125,'MP내역(중립)'!H:H,"X")=0,"O","X"))</f>
        <v/>
      </c>
      <c r="U125" s="19"/>
    </row>
    <row r="126" spans="14:21" x14ac:dyDescent="0.3">
      <c r="N126" s="20" t="str">
        <f t="shared" si="2"/>
        <v/>
      </c>
      <c r="O126" s="20" t="str">
        <f t="shared" si="3"/>
        <v/>
      </c>
      <c r="P126" s="20" t="str">
        <f>IF(A126="","",IFERROR(IF(L126&lt;VLOOKUP(A126,#REF!,10,0),"O","X"),""))</f>
        <v/>
      </c>
      <c r="Q126" s="20" t="str">
        <f>IF(A126="","",COUNTIFS('MP내역(중립)'!$A:$A,A126)-COUNTIFS('MP내역(중립)'!$A:$A,A126,'MP내역(중립)'!$B:$B,"현금")-COUNTIFS('MP내역(중립)'!$A:$A,A126,'MP내역(중립)'!$B:$B,"예수금")-COUNTIFS('MP내역(중립)'!$A:$A,A126,'MP내역(중립)'!$B:$B,"예탁금")-COUNTIFS('MP내역(중립)'!$A:$A,A126,'MP내역(중립)'!$B:$B,"합계"))</f>
        <v/>
      </c>
      <c r="R126" s="20" t="str">
        <f>IF(A126="","",IF(COUNTIFS('MP내역(중립)'!A:A,A126,'MP내역(중립)'!G:G,"&gt;"&amp;$F$2,'MP내역(중립)'!D:D,"&lt;&gt;"&amp;$H$2,'MP내역(중립)'!D:D,"&lt;&gt;"&amp;$I$2,'MP내역(중립)'!B:B,"&lt;&gt;현금",'MP내역(중립)'!B:B,"&lt;&gt;합계")=0,"O","X"))</f>
        <v/>
      </c>
      <c r="S126" s="20" t="str">
        <f>IF(A126="","",IF(AND(ABS(I126-SUMIFS('MP내역(중립)'!G:G,'MP내역(중립)'!A:A,A126,'MP내역(중립)'!F:F,"Y"))&lt;0.001,ABS(H126-SUMIFS('MP내역(중립)'!G:G,'MP내역(중립)'!A:A,A126,'MP내역(중립)'!B:B,"&lt;&gt;합계"))&lt;0.001),"O","X"))</f>
        <v/>
      </c>
      <c r="T126" s="20" t="str">
        <f>IF(A126="","",IF(COUNTIFS('MP내역(중립)'!A:A,A126,'MP내역(중립)'!H:H,"X")=0,"O","X"))</f>
        <v/>
      </c>
      <c r="U126" s="19"/>
    </row>
    <row r="127" spans="14:21" x14ac:dyDescent="0.3">
      <c r="N127" s="20" t="str">
        <f t="shared" si="2"/>
        <v/>
      </c>
      <c r="O127" s="20" t="str">
        <f t="shared" si="3"/>
        <v/>
      </c>
      <c r="P127" s="20" t="str">
        <f>IF(A127="","",IFERROR(IF(L127&lt;VLOOKUP(A127,#REF!,10,0),"O","X"),""))</f>
        <v/>
      </c>
      <c r="Q127" s="20" t="str">
        <f>IF(A127="","",COUNTIFS('MP내역(중립)'!$A:$A,A127)-COUNTIFS('MP내역(중립)'!$A:$A,A127,'MP내역(중립)'!$B:$B,"현금")-COUNTIFS('MP내역(중립)'!$A:$A,A127,'MP내역(중립)'!$B:$B,"예수금")-COUNTIFS('MP내역(중립)'!$A:$A,A127,'MP내역(중립)'!$B:$B,"예탁금")-COUNTIFS('MP내역(중립)'!$A:$A,A127,'MP내역(중립)'!$B:$B,"합계"))</f>
        <v/>
      </c>
      <c r="R127" s="20" t="str">
        <f>IF(A127="","",IF(COUNTIFS('MP내역(중립)'!A:A,A127,'MP내역(중립)'!G:G,"&gt;"&amp;$F$2,'MP내역(중립)'!D:D,"&lt;&gt;"&amp;$H$2,'MP내역(중립)'!D:D,"&lt;&gt;"&amp;$I$2,'MP내역(중립)'!B:B,"&lt;&gt;현금",'MP내역(중립)'!B:B,"&lt;&gt;합계")=0,"O","X"))</f>
        <v/>
      </c>
      <c r="S127" s="20" t="str">
        <f>IF(A127="","",IF(AND(ABS(I127-SUMIFS('MP내역(중립)'!G:G,'MP내역(중립)'!A:A,A127,'MP내역(중립)'!F:F,"Y"))&lt;0.001,ABS(H127-SUMIFS('MP내역(중립)'!G:G,'MP내역(중립)'!A:A,A127,'MP내역(중립)'!B:B,"&lt;&gt;합계"))&lt;0.001),"O","X"))</f>
        <v/>
      </c>
      <c r="T127" s="20" t="str">
        <f>IF(A127="","",IF(COUNTIFS('MP내역(중립)'!A:A,A127,'MP내역(중립)'!H:H,"X")=0,"O","X"))</f>
        <v/>
      </c>
      <c r="U127" s="19"/>
    </row>
    <row r="128" spans="14:21" x14ac:dyDescent="0.3">
      <c r="N128" s="20" t="str">
        <f t="shared" si="2"/>
        <v/>
      </c>
      <c r="O128" s="20" t="str">
        <f t="shared" si="3"/>
        <v/>
      </c>
      <c r="P128" s="20" t="str">
        <f>IF(A128="","",IFERROR(IF(L128&lt;VLOOKUP(A128,#REF!,10,0),"O","X"),""))</f>
        <v/>
      </c>
      <c r="Q128" s="20" t="str">
        <f>IF(A128="","",COUNTIFS('MP내역(중립)'!$A:$A,A128)-COUNTIFS('MP내역(중립)'!$A:$A,A128,'MP내역(중립)'!$B:$B,"현금")-COUNTIFS('MP내역(중립)'!$A:$A,A128,'MP내역(중립)'!$B:$B,"예수금")-COUNTIFS('MP내역(중립)'!$A:$A,A128,'MP내역(중립)'!$B:$B,"예탁금")-COUNTIFS('MP내역(중립)'!$A:$A,A128,'MP내역(중립)'!$B:$B,"합계"))</f>
        <v/>
      </c>
      <c r="R128" s="20" t="str">
        <f>IF(A128="","",IF(COUNTIFS('MP내역(중립)'!A:A,A128,'MP내역(중립)'!G:G,"&gt;"&amp;$F$2,'MP내역(중립)'!D:D,"&lt;&gt;"&amp;$H$2,'MP내역(중립)'!D:D,"&lt;&gt;"&amp;$I$2,'MP내역(중립)'!B:B,"&lt;&gt;현금",'MP내역(중립)'!B:B,"&lt;&gt;합계")=0,"O","X"))</f>
        <v/>
      </c>
      <c r="S128" s="20" t="str">
        <f>IF(A128="","",IF(AND(ABS(I128-SUMIFS('MP내역(중립)'!G:G,'MP내역(중립)'!A:A,A128,'MP내역(중립)'!F:F,"Y"))&lt;0.001,ABS(H128-SUMIFS('MP내역(중립)'!G:G,'MP내역(중립)'!A:A,A128,'MP내역(중립)'!B:B,"&lt;&gt;합계"))&lt;0.001),"O","X"))</f>
        <v/>
      </c>
      <c r="T128" s="20" t="str">
        <f>IF(A128="","",IF(COUNTIFS('MP내역(중립)'!A:A,A128,'MP내역(중립)'!H:H,"X")=0,"O","X"))</f>
        <v/>
      </c>
      <c r="U128" s="19"/>
    </row>
    <row r="129" spans="14:21" x14ac:dyDescent="0.3">
      <c r="N129" s="20" t="str">
        <f t="shared" si="2"/>
        <v/>
      </c>
      <c r="O129" s="20" t="str">
        <f t="shared" si="3"/>
        <v/>
      </c>
      <c r="P129" s="20" t="str">
        <f>IF(A129="","",IFERROR(IF(L129&lt;VLOOKUP(A129,#REF!,10,0),"O","X"),""))</f>
        <v/>
      </c>
      <c r="Q129" s="20" t="str">
        <f>IF(A129="","",COUNTIFS('MP내역(중립)'!$A:$A,A129)-COUNTIFS('MP내역(중립)'!$A:$A,A129,'MP내역(중립)'!$B:$B,"현금")-COUNTIFS('MP내역(중립)'!$A:$A,A129,'MP내역(중립)'!$B:$B,"예수금")-COUNTIFS('MP내역(중립)'!$A:$A,A129,'MP내역(중립)'!$B:$B,"예탁금")-COUNTIFS('MP내역(중립)'!$A:$A,A129,'MP내역(중립)'!$B:$B,"합계"))</f>
        <v/>
      </c>
      <c r="R129" s="20" t="str">
        <f>IF(A129="","",IF(COUNTIFS('MP내역(중립)'!A:A,A129,'MP내역(중립)'!G:G,"&gt;"&amp;$F$2,'MP내역(중립)'!D:D,"&lt;&gt;"&amp;$H$2,'MP내역(중립)'!D:D,"&lt;&gt;"&amp;$I$2,'MP내역(중립)'!B:B,"&lt;&gt;현금",'MP내역(중립)'!B:B,"&lt;&gt;합계")=0,"O","X"))</f>
        <v/>
      </c>
      <c r="S129" s="20" t="str">
        <f>IF(A129="","",IF(AND(ABS(I129-SUMIFS('MP내역(중립)'!G:G,'MP내역(중립)'!A:A,A129,'MP내역(중립)'!F:F,"Y"))&lt;0.001,ABS(H129-SUMIFS('MP내역(중립)'!G:G,'MP내역(중립)'!A:A,A129,'MP내역(중립)'!B:B,"&lt;&gt;합계"))&lt;0.001),"O","X"))</f>
        <v/>
      </c>
      <c r="T129" s="20" t="str">
        <f>IF(A129="","",IF(COUNTIFS('MP내역(중립)'!A:A,A129,'MP내역(중립)'!H:H,"X")=0,"O","X"))</f>
        <v/>
      </c>
      <c r="U129" s="19"/>
    </row>
    <row r="130" spans="14:21" x14ac:dyDescent="0.3">
      <c r="N130" s="20" t="str">
        <f t="shared" si="2"/>
        <v/>
      </c>
      <c r="O130" s="20" t="str">
        <f t="shared" si="3"/>
        <v/>
      </c>
      <c r="P130" s="20" t="str">
        <f>IF(A130="","",IFERROR(IF(L130&lt;VLOOKUP(A130,#REF!,10,0),"O","X"),""))</f>
        <v/>
      </c>
      <c r="Q130" s="20" t="str">
        <f>IF(A130="","",COUNTIFS('MP내역(중립)'!$A:$A,A130)-COUNTIFS('MP내역(중립)'!$A:$A,A130,'MP내역(중립)'!$B:$B,"현금")-COUNTIFS('MP내역(중립)'!$A:$A,A130,'MP내역(중립)'!$B:$B,"예수금")-COUNTIFS('MP내역(중립)'!$A:$A,A130,'MP내역(중립)'!$B:$B,"예탁금")-COUNTIFS('MP내역(중립)'!$A:$A,A130,'MP내역(중립)'!$B:$B,"합계"))</f>
        <v/>
      </c>
      <c r="R130" s="20" t="str">
        <f>IF(A130="","",IF(COUNTIFS('MP내역(중립)'!A:A,A130,'MP내역(중립)'!G:G,"&gt;"&amp;$F$2,'MP내역(중립)'!D:D,"&lt;&gt;"&amp;$H$2,'MP내역(중립)'!D:D,"&lt;&gt;"&amp;$I$2,'MP내역(중립)'!B:B,"&lt;&gt;현금",'MP내역(중립)'!B:B,"&lt;&gt;합계")=0,"O","X"))</f>
        <v/>
      </c>
      <c r="S130" s="20" t="str">
        <f>IF(A130="","",IF(AND(ABS(I130-SUMIFS('MP내역(중립)'!G:G,'MP내역(중립)'!A:A,A130,'MP내역(중립)'!F:F,"Y"))&lt;0.001,ABS(H130-SUMIFS('MP내역(중립)'!G:G,'MP내역(중립)'!A:A,A130,'MP내역(중립)'!B:B,"&lt;&gt;합계"))&lt;0.001),"O","X"))</f>
        <v/>
      </c>
      <c r="T130" s="20" t="str">
        <f>IF(A130="","",IF(COUNTIFS('MP내역(중립)'!A:A,A130,'MP내역(중립)'!H:H,"X")=0,"O","X"))</f>
        <v/>
      </c>
      <c r="U130" s="19"/>
    </row>
    <row r="131" spans="14:21" x14ac:dyDescent="0.3">
      <c r="N131" s="20" t="str">
        <f t="shared" si="2"/>
        <v/>
      </c>
      <c r="O131" s="20" t="str">
        <f t="shared" si="3"/>
        <v/>
      </c>
      <c r="P131" s="20" t="str">
        <f>IF(A131="","",IFERROR(IF(L131&lt;VLOOKUP(A131,#REF!,10,0),"O","X"),""))</f>
        <v/>
      </c>
      <c r="Q131" s="20" t="str">
        <f>IF(A131="","",COUNTIFS('MP내역(중립)'!$A:$A,A131)-COUNTIFS('MP내역(중립)'!$A:$A,A131,'MP내역(중립)'!$B:$B,"현금")-COUNTIFS('MP내역(중립)'!$A:$A,A131,'MP내역(중립)'!$B:$B,"예수금")-COUNTIFS('MP내역(중립)'!$A:$A,A131,'MP내역(중립)'!$B:$B,"예탁금")-COUNTIFS('MP내역(중립)'!$A:$A,A131,'MP내역(중립)'!$B:$B,"합계"))</f>
        <v/>
      </c>
      <c r="R131" s="20" t="str">
        <f>IF(A131="","",IF(COUNTIFS('MP내역(중립)'!A:A,A131,'MP내역(중립)'!G:G,"&gt;"&amp;$F$2,'MP내역(중립)'!D:D,"&lt;&gt;"&amp;$H$2,'MP내역(중립)'!D:D,"&lt;&gt;"&amp;$I$2,'MP내역(중립)'!B:B,"&lt;&gt;현금",'MP내역(중립)'!B:B,"&lt;&gt;합계")=0,"O","X"))</f>
        <v/>
      </c>
      <c r="S131" s="20" t="str">
        <f>IF(A131="","",IF(AND(ABS(I131-SUMIFS('MP내역(중립)'!G:G,'MP내역(중립)'!A:A,A131,'MP내역(중립)'!F:F,"Y"))&lt;0.001,ABS(H131-SUMIFS('MP내역(중립)'!G:G,'MP내역(중립)'!A:A,A131,'MP내역(중립)'!B:B,"&lt;&gt;합계"))&lt;0.001),"O","X"))</f>
        <v/>
      </c>
      <c r="T131" s="20" t="str">
        <f>IF(A131="","",IF(COUNTIFS('MP내역(중립)'!A:A,A131,'MP내역(중립)'!H:H,"X")=0,"O","X"))</f>
        <v/>
      </c>
      <c r="U131" s="19"/>
    </row>
    <row r="132" spans="14:21" x14ac:dyDescent="0.3">
      <c r="N132" s="20" t="str">
        <f t="shared" si="2"/>
        <v/>
      </c>
      <c r="O132" s="20" t="str">
        <f t="shared" si="3"/>
        <v/>
      </c>
      <c r="P132" s="20" t="str">
        <f>IF(A132="","",IFERROR(IF(L132&lt;VLOOKUP(A132,#REF!,10,0),"O","X"),""))</f>
        <v/>
      </c>
      <c r="Q132" s="20" t="str">
        <f>IF(A132="","",COUNTIFS('MP내역(중립)'!$A:$A,A132)-COUNTIFS('MP내역(중립)'!$A:$A,A132,'MP내역(중립)'!$B:$B,"현금")-COUNTIFS('MP내역(중립)'!$A:$A,A132,'MP내역(중립)'!$B:$B,"예수금")-COUNTIFS('MP내역(중립)'!$A:$A,A132,'MP내역(중립)'!$B:$B,"예탁금")-COUNTIFS('MP내역(중립)'!$A:$A,A132,'MP내역(중립)'!$B:$B,"합계"))</f>
        <v/>
      </c>
      <c r="R132" s="20" t="str">
        <f>IF(A132="","",IF(COUNTIFS('MP내역(중립)'!A:A,A132,'MP내역(중립)'!G:G,"&gt;"&amp;$F$2,'MP내역(중립)'!D:D,"&lt;&gt;"&amp;$H$2,'MP내역(중립)'!D:D,"&lt;&gt;"&amp;$I$2,'MP내역(중립)'!B:B,"&lt;&gt;현금",'MP내역(중립)'!B:B,"&lt;&gt;합계")=0,"O","X"))</f>
        <v/>
      </c>
      <c r="S132" s="20" t="str">
        <f>IF(A132="","",IF(AND(ABS(I132-SUMIFS('MP내역(중립)'!G:G,'MP내역(중립)'!A:A,A132,'MP내역(중립)'!F:F,"Y"))&lt;0.001,ABS(H132-SUMIFS('MP내역(중립)'!G:G,'MP내역(중립)'!A:A,A132,'MP내역(중립)'!B:B,"&lt;&gt;합계"))&lt;0.001),"O","X"))</f>
        <v/>
      </c>
      <c r="T132" s="20" t="str">
        <f>IF(A132="","",IF(COUNTIFS('MP내역(중립)'!A:A,A132,'MP내역(중립)'!H:H,"X")=0,"O","X"))</f>
        <v/>
      </c>
      <c r="U132" s="19"/>
    </row>
    <row r="133" spans="14:21" x14ac:dyDescent="0.3">
      <c r="N133" s="20" t="str">
        <f t="shared" si="2"/>
        <v/>
      </c>
      <c r="O133" s="20" t="str">
        <f t="shared" si="3"/>
        <v/>
      </c>
      <c r="P133" s="20" t="str">
        <f>IF(A133="","",IFERROR(IF(L133&lt;VLOOKUP(A133,#REF!,10,0),"O","X"),""))</f>
        <v/>
      </c>
      <c r="Q133" s="20" t="str">
        <f>IF(A133="","",COUNTIFS('MP내역(중립)'!$A:$A,A133)-COUNTIFS('MP내역(중립)'!$A:$A,A133,'MP내역(중립)'!$B:$B,"현금")-COUNTIFS('MP내역(중립)'!$A:$A,A133,'MP내역(중립)'!$B:$B,"예수금")-COUNTIFS('MP내역(중립)'!$A:$A,A133,'MP내역(중립)'!$B:$B,"예탁금")-COUNTIFS('MP내역(중립)'!$A:$A,A133,'MP내역(중립)'!$B:$B,"합계"))</f>
        <v/>
      </c>
      <c r="R133" s="20" t="str">
        <f>IF(A133="","",IF(COUNTIFS('MP내역(중립)'!A:A,A133,'MP내역(중립)'!G:G,"&gt;"&amp;$F$2,'MP내역(중립)'!D:D,"&lt;&gt;"&amp;$H$2,'MP내역(중립)'!D:D,"&lt;&gt;"&amp;$I$2,'MP내역(중립)'!B:B,"&lt;&gt;현금",'MP내역(중립)'!B:B,"&lt;&gt;합계")=0,"O","X"))</f>
        <v/>
      </c>
      <c r="S133" s="20" t="str">
        <f>IF(A133="","",IF(AND(ABS(I133-SUMIFS('MP내역(중립)'!G:G,'MP내역(중립)'!A:A,A133,'MP내역(중립)'!F:F,"Y"))&lt;0.001,ABS(H133-SUMIFS('MP내역(중립)'!G:G,'MP내역(중립)'!A:A,A133,'MP내역(중립)'!B:B,"&lt;&gt;합계"))&lt;0.001),"O","X"))</f>
        <v/>
      </c>
      <c r="T133" s="20" t="str">
        <f>IF(A133="","",IF(COUNTIFS('MP내역(중립)'!A:A,A133,'MP내역(중립)'!H:H,"X")=0,"O","X"))</f>
        <v/>
      </c>
      <c r="U133" s="19"/>
    </row>
    <row r="134" spans="14:21" x14ac:dyDescent="0.3">
      <c r="N134" s="20" t="str">
        <f t="shared" si="2"/>
        <v/>
      </c>
      <c r="O134" s="20" t="str">
        <f t="shared" si="3"/>
        <v/>
      </c>
      <c r="P134" s="20" t="str">
        <f>IF(A134="","",IFERROR(IF(L134&lt;VLOOKUP(A134,#REF!,10,0),"O","X"),""))</f>
        <v/>
      </c>
      <c r="Q134" s="20" t="str">
        <f>IF(A134="","",COUNTIFS('MP내역(중립)'!$A:$A,A134)-COUNTIFS('MP내역(중립)'!$A:$A,A134,'MP내역(중립)'!$B:$B,"현금")-COUNTIFS('MP내역(중립)'!$A:$A,A134,'MP내역(중립)'!$B:$B,"예수금")-COUNTIFS('MP내역(중립)'!$A:$A,A134,'MP내역(중립)'!$B:$B,"예탁금")-COUNTIFS('MP내역(중립)'!$A:$A,A134,'MP내역(중립)'!$B:$B,"합계"))</f>
        <v/>
      </c>
      <c r="R134" s="20" t="str">
        <f>IF(A134="","",IF(COUNTIFS('MP내역(중립)'!A:A,A134,'MP내역(중립)'!G:G,"&gt;"&amp;$F$2,'MP내역(중립)'!D:D,"&lt;&gt;"&amp;$H$2,'MP내역(중립)'!D:D,"&lt;&gt;"&amp;$I$2,'MP내역(중립)'!B:B,"&lt;&gt;현금",'MP내역(중립)'!B:B,"&lt;&gt;합계")=0,"O","X"))</f>
        <v/>
      </c>
      <c r="S134" s="20" t="str">
        <f>IF(A134="","",IF(AND(ABS(I134-SUMIFS('MP내역(중립)'!G:G,'MP내역(중립)'!A:A,A134,'MP내역(중립)'!F:F,"Y"))&lt;0.001,ABS(H134-SUMIFS('MP내역(중립)'!G:G,'MP내역(중립)'!A:A,A134,'MP내역(중립)'!B:B,"&lt;&gt;합계"))&lt;0.001),"O","X"))</f>
        <v/>
      </c>
      <c r="T134" s="20" t="str">
        <f>IF(A134="","",IF(COUNTIFS('MP내역(중립)'!A:A,A134,'MP내역(중립)'!H:H,"X")=0,"O","X"))</f>
        <v/>
      </c>
      <c r="U134" s="19"/>
    </row>
    <row r="135" spans="14:21" x14ac:dyDescent="0.3">
      <c r="N135" s="20" t="str">
        <f t="shared" si="2"/>
        <v/>
      </c>
      <c r="O135" s="20" t="str">
        <f t="shared" si="3"/>
        <v/>
      </c>
      <c r="P135" s="20" t="str">
        <f>IF(A135="","",IFERROR(IF(L135&lt;VLOOKUP(A135,#REF!,10,0),"O","X"),""))</f>
        <v/>
      </c>
      <c r="Q135" s="20" t="str">
        <f>IF(A135="","",COUNTIFS('MP내역(중립)'!$A:$A,A135)-COUNTIFS('MP내역(중립)'!$A:$A,A135,'MP내역(중립)'!$B:$B,"현금")-COUNTIFS('MP내역(중립)'!$A:$A,A135,'MP내역(중립)'!$B:$B,"예수금")-COUNTIFS('MP내역(중립)'!$A:$A,A135,'MP내역(중립)'!$B:$B,"예탁금")-COUNTIFS('MP내역(중립)'!$A:$A,A135,'MP내역(중립)'!$B:$B,"합계"))</f>
        <v/>
      </c>
      <c r="R135" s="20" t="str">
        <f>IF(A135="","",IF(COUNTIFS('MP내역(중립)'!A:A,A135,'MP내역(중립)'!G:G,"&gt;"&amp;$F$2,'MP내역(중립)'!D:D,"&lt;&gt;"&amp;$H$2,'MP내역(중립)'!D:D,"&lt;&gt;"&amp;$I$2,'MP내역(중립)'!B:B,"&lt;&gt;현금",'MP내역(중립)'!B:B,"&lt;&gt;합계")=0,"O","X"))</f>
        <v/>
      </c>
      <c r="S135" s="20" t="str">
        <f>IF(A135="","",IF(AND(ABS(I135-SUMIFS('MP내역(중립)'!G:G,'MP내역(중립)'!A:A,A135,'MP내역(중립)'!F:F,"Y"))&lt;0.001,ABS(H135-SUMIFS('MP내역(중립)'!G:G,'MP내역(중립)'!A:A,A135,'MP내역(중립)'!B:B,"&lt;&gt;합계"))&lt;0.001),"O","X"))</f>
        <v/>
      </c>
      <c r="T135" s="20" t="str">
        <f>IF(A135="","",IF(COUNTIFS('MP내역(중립)'!A:A,A135,'MP내역(중립)'!H:H,"X")=0,"O","X"))</f>
        <v/>
      </c>
      <c r="U135" s="19"/>
    </row>
    <row r="136" spans="14:21" x14ac:dyDescent="0.3">
      <c r="N136" s="20" t="str">
        <f t="shared" si="2"/>
        <v/>
      </c>
      <c r="O136" s="20" t="str">
        <f t="shared" si="3"/>
        <v/>
      </c>
      <c r="P136" s="20" t="str">
        <f>IF(A136="","",IFERROR(IF(L136&lt;VLOOKUP(A136,#REF!,10,0),"O","X"),""))</f>
        <v/>
      </c>
      <c r="Q136" s="20" t="str">
        <f>IF(A136="","",COUNTIFS('MP내역(중립)'!$A:$A,A136)-COUNTIFS('MP내역(중립)'!$A:$A,A136,'MP내역(중립)'!$B:$B,"현금")-COUNTIFS('MP내역(중립)'!$A:$A,A136,'MP내역(중립)'!$B:$B,"예수금")-COUNTIFS('MP내역(중립)'!$A:$A,A136,'MP내역(중립)'!$B:$B,"예탁금")-COUNTIFS('MP내역(중립)'!$A:$A,A136,'MP내역(중립)'!$B:$B,"합계"))</f>
        <v/>
      </c>
      <c r="R136" s="20" t="str">
        <f>IF(A136="","",IF(COUNTIFS('MP내역(중립)'!A:A,A136,'MP내역(중립)'!G:G,"&gt;"&amp;$F$2,'MP내역(중립)'!D:D,"&lt;&gt;"&amp;$H$2,'MP내역(중립)'!D:D,"&lt;&gt;"&amp;$I$2,'MP내역(중립)'!B:B,"&lt;&gt;현금",'MP내역(중립)'!B:B,"&lt;&gt;합계")=0,"O","X"))</f>
        <v/>
      </c>
      <c r="S136" s="20" t="str">
        <f>IF(A136="","",IF(AND(ABS(I136-SUMIFS('MP내역(중립)'!G:G,'MP내역(중립)'!A:A,A136,'MP내역(중립)'!F:F,"Y"))&lt;0.001,ABS(H136-SUMIFS('MP내역(중립)'!G:G,'MP내역(중립)'!A:A,A136,'MP내역(중립)'!B:B,"&lt;&gt;합계"))&lt;0.001),"O","X"))</f>
        <v/>
      </c>
      <c r="T136" s="20" t="str">
        <f>IF(A136="","",IF(COUNTIFS('MP내역(중립)'!A:A,A136,'MP내역(중립)'!H:H,"X")=0,"O","X"))</f>
        <v/>
      </c>
      <c r="U136" s="19"/>
    </row>
    <row r="137" spans="14:21" x14ac:dyDescent="0.3">
      <c r="N137" s="20" t="str">
        <f t="shared" si="2"/>
        <v/>
      </c>
      <c r="O137" s="20" t="str">
        <f t="shared" si="3"/>
        <v/>
      </c>
      <c r="P137" s="20" t="str">
        <f>IF(A137="","",IFERROR(IF(L137&lt;VLOOKUP(A137,#REF!,10,0),"O","X"),""))</f>
        <v/>
      </c>
      <c r="Q137" s="20" t="str">
        <f>IF(A137="","",COUNTIFS('MP내역(중립)'!$A:$A,A137)-COUNTIFS('MP내역(중립)'!$A:$A,A137,'MP내역(중립)'!$B:$B,"현금")-COUNTIFS('MP내역(중립)'!$A:$A,A137,'MP내역(중립)'!$B:$B,"예수금")-COUNTIFS('MP내역(중립)'!$A:$A,A137,'MP내역(중립)'!$B:$B,"예탁금")-COUNTIFS('MP내역(중립)'!$A:$A,A137,'MP내역(중립)'!$B:$B,"합계"))</f>
        <v/>
      </c>
      <c r="R137" s="20" t="str">
        <f>IF(A137="","",IF(COUNTIFS('MP내역(중립)'!A:A,A137,'MP내역(중립)'!G:G,"&gt;"&amp;$F$2,'MP내역(중립)'!D:D,"&lt;&gt;"&amp;$H$2,'MP내역(중립)'!D:D,"&lt;&gt;"&amp;$I$2,'MP내역(중립)'!B:B,"&lt;&gt;현금",'MP내역(중립)'!B:B,"&lt;&gt;합계")=0,"O","X"))</f>
        <v/>
      </c>
      <c r="S137" s="20" t="str">
        <f>IF(A137="","",IF(AND(ABS(I137-SUMIFS('MP내역(중립)'!G:G,'MP내역(중립)'!A:A,A137,'MP내역(중립)'!F:F,"Y"))&lt;0.001,ABS(H137-SUMIFS('MP내역(중립)'!G:G,'MP내역(중립)'!A:A,A137,'MP내역(중립)'!B:B,"&lt;&gt;합계"))&lt;0.001),"O","X"))</f>
        <v/>
      </c>
      <c r="T137" s="20" t="str">
        <f>IF(A137="","",IF(COUNTIFS('MP내역(중립)'!A:A,A137,'MP내역(중립)'!H:H,"X")=0,"O","X"))</f>
        <v/>
      </c>
      <c r="U137" s="19"/>
    </row>
    <row r="138" spans="14:21" x14ac:dyDescent="0.3">
      <c r="N138" s="20" t="str">
        <f t="shared" si="2"/>
        <v/>
      </c>
      <c r="O138" s="20" t="str">
        <f t="shared" si="3"/>
        <v/>
      </c>
      <c r="P138" s="20" t="str">
        <f>IF(A138="","",IFERROR(IF(L138&lt;VLOOKUP(A138,#REF!,10,0),"O","X"),""))</f>
        <v/>
      </c>
      <c r="Q138" s="20" t="str">
        <f>IF(A138="","",COUNTIFS('MP내역(중립)'!$A:$A,A138)-COUNTIFS('MP내역(중립)'!$A:$A,A138,'MP내역(중립)'!$B:$B,"현금")-COUNTIFS('MP내역(중립)'!$A:$A,A138,'MP내역(중립)'!$B:$B,"예수금")-COUNTIFS('MP내역(중립)'!$A:$A,A138,'MP내역(중립)'!$B:$B,"예탁금")-COUNTIFS('MP내역(중립)'!$A:$A,A138,'MP내역(중립)'!$B:$B,"합계"))</f>
        <v/>
      </c>
      <c r="R138" s="20" t="str">
        <f>IF(A138="","",IF(COUNTIFS('MP내역(중립)'!A:A,A138,'MP내역(중립)'!G:G,"&gt;"&amp;$F$2,'MP내역(중립)'!D:D,"&lt;&gt;"&amp;$H$2,'MP내역(중립)'!D:D,"&lt;&gt;"&amp;$I$2,'MP내역(중립)'!B:B,"&lt;&gt;현금",'MP내역(중립)'!B:B,"&lt;&gt;합계")=0,"O","X"))</f>
        <v/>
      </c>
      <c r="S138" s="20" t="str">
        <f>IF(A138="","",IF(AND(ABS(I138-SUMIFS('MP내역(중립)'!G:G,'MP내역(중립)'!A:A,A138,'MP내역(중립)'!F:F,"Y"))&lt;0.001,ABS(H138-SUMIFS('MP내역(중립)'!G:G,'MP내역(중립)'!A:A,A138,'MP내역(중립)'!B:B,"&lt;&gt;합계"))&lt;0.001),"O","X"))</f>
        <v/>
      </c>
      <c r="T138" s="20" t="str">
        <f>IF(A138="","",IF(COUNTIFS('MP내역(중립)'!A:A,A138,'MP내역(중립)'!H:H,"X")=0,"O","X"))</f>
        <v/>
      </c>
      <c r="U138" s="19"/>
    </row>
    <row r="139" spans="14:21" x14ac:dyDescent="0.3">
      <c r="N139" s="20" t="str">
        <f t="shared" si="2"/>
        <v/>
      </c>
      <c r="O139" s="20" t="str">
        <f t="shared" si="3"/>
        <v/>
      </c>
      <c r="P139" s="20" t="str">
        <f>IF(A139="","",IFERROR(IF(L139&lt;VLOOKUP(A139,#REF!,10,0),"O","X"),""))</f>
        <v/>
      </c>
      <c r="Q139" s="20" t="str">
        <f>IF(A139="","",COUNTIFS('MP내역(중립)'!$A:$A,A139)-COUNTIFS('MP내역(중립)'!$A:$A,A139,'MP내역(중립)'!$B:$B,"현금")-COUNTIFS('MP내역(중립)'!$A:$A,A139,'MP내역(중립)'!$B:$B,"예수금")-COUNTIFS('MP내역(중립)'!$A:$A,A139,'MP내역(중립)'!$B:$B,"예탁금")-COUNTIFS('MP내역(중립)'!$A:$A,A139,'MP내역(중립)'!$B:$B,"합계"))</f>
        <v/>
      </c>
      <c r="R139" s="20" t="str">
        <f>IF(A139="","",IF(COUNTIFS('MP내역(중립)'!A:A,A139,'MP내역(중립)'!G:G,"&gt;"&amp;$F$2,'MP내역(중립)'!D:D,"&lt;&gt;"&amp;$H$2,'MP내역(중립)'!D:D,"&lt;&gt;"&amp;$I$2,'MP내역(중립)'!B:B,"&lt;&gt;현금",'MP내역(중립)'!B:B,"&lt;&gt;합계")=0,"O","X"))</f>
        <v/>
      </c>
      <c r="S139" s="20" t="str">
        <f>IF(A139="","",IF(AND(ABS(I139-SUMIFS('MP내역(중립)'!G:G,'MP내역(중립)'!A:A,A139,'MP내역(중립)'!F:F,"Y"))&lt;0.001,ABS(H139-SUMIFS('MP내역(중립)'!G:G,'MP내역(중립)'!A:A,A139,'MP내역(중립)'!B:B,"&lt;&gt;합계"))&lt;0.001),"O","X"))</f>
        <v/>
      </c>
      <c r="T139" s="20" t="str">
        <f>IF(A139="","",IF(COUNTIFS('MP내역(중립)'!A:A,A139,'MP내역(중립)'!H:H,"X")=0,"O","X"))</f>
        <v/>
      </c>
      <c r="U139" s="19"/>
    </row>
    <row r="140" spans="14:21" x14ac:dyDescent="0.3">
      <c r="N140" s="20" t="str">
        <f t="shared" si="2"/>
        <v/>
      </c>
      <c r="O140" s="20" t="str">
        <f t="shared" si="3"/>
        <v/>
      </c>
      <c r="P140" s="20" t="str">
        <f>IF(A140="","",IFERROR(IF(L140&lt;VLOOKUP(A140,#REF!,10,0),"O","X"),""))</f>
        <v/>
      </c>
      <c r="Q140" s="20" t="str">
        <f>IF(A140="","",COUNTIFS('MP내역(중립)'!$A:$A,A140)-COUNTIFS('MP내역(중립)'!$A:$A,A140,'MP내역(중립)'!$B:$B,"현금")-COUNTIFS('MP내역(중립)'!$A:$A,A140,'MP내역(중립)'!$B:$B,"예수금")-COUNTIFS('MP내역(중립)'!$A:$A,A140,'MP내역(중립)'!$B:$B,"예탁금")-COUNTIFS('MP내역(중립)'!$A:$A,A140,'MP내역(중립)'!$B:$B,"합계"))</f>
        <v/>
      </c>
      <c r="R140" s="20" t="str">
        <f>IF(A140="","",IF(COUNTIFS('MP내역(중립)'!A:A,A140,'MP내역(중립)'!G:G,"&gt;"&amp;$F$2,'MP내역(중립)'!D:D,"&lt;&gt;"&amp;$H$2,'MP내역(중립)'!D:D,"&lt;&gt;"&amp;$I$2,'MP내역(중립)'!B:B,"&lt;&gt;현금",'MP내역(중립)'!B:B,"&lt;&gt;합계")=0,"O","X"))</f>
        <v/>
      </c>
      <c r="S140" s="20" t="str">
        <f>IF(A140="","",IF(AND(ABS(I140-SUMIFS('MP내역(중립)'!G:G,'MP내역(중립)'!A:A,A140,'MP내역(중립)'!F:F,"Y"))&lt;0.001,ABS(H140-SUMIFS('MP내역(중립)'!G:G,'MP내역(중립)'!A:A,A140,'MP내역(중립)'!B:B,"&lt;&gt;합계"))&lt;0.001),"O","X"))</f>
        <v/>
      </c>
      <c r="T140" s="20" t="str">
        <f>IF(A140="","",IF(COUNTIFS('MP내역(중립)'!A:A,A140,'MP내역(중립)'!H:H,"X")=0,"O","X"))</f>
        <v/>
      </c>
      <c r="U140" s="19"/>
    </row>
    <row r="141" spans="14:21" x14ac:dyDescent="0.3">
      <c r="N141" s="20" t="str">
        <f t="shared" si="2"/>
        <v/>
      </c>
      <c r="O141" s="20" t="str">
        <f t="shared" si="3"/>
        <v/>
      </c>
      <c r="P141" s="20" t="str">
        <f>IF(A141="","",IFERROR(IF(L141&lt;VLOOKUP(A141,#REF!,10,0),"O","X"),""))</f>
        <v/>
      </c>
      <c r="Q141" s="20" t="str">
        <f>IF(A141="","",COUNTIFS('MP내역(중립)'!$A:$A,A141)-COUNTIFS('MP내역(중립)'!$A:$A,A141,'MP내역(중립)'!$B:$B,"현금")-COUNTIFS('MP내역(중립)'!$A:$A,A141,'MP내역(중립)'!$B:$B,"예수금")-COUNTIFS('MP내역(중립)'!$A:$A,A141,'MP내역(중립)'!$B:$B,"예탁금")-COUNTIFS('MP내역(중립)'!$A:$A,A141,'MP내역(중립)'!$B:$B,"합계"))</f>
        <v/>
      </c>
      <c r="R141" s="20" t="str">
        <f>IF(A141="","",IF(COUNTIFS('MP내역(중립)'!A:A,A141,'MP내역(중립)'!G:G,"&gt;"&amp;$F$2,'MP내역(중립)'!D:D,"&lt;&gt;"&amp;$H$2,'MP내역(중립)'!D:D,"&lt;&gt;"&amp;$I$2,'MP내역(중립)'!B:B,"&lt;&gt;현금",'MP내역(중립)'!B:B,"&lt;&gt;합계")=0,"O","X"))</f>
        <v/>
      </c>
      <c r="S141" s="20" t="str">
        <f>IF(A141="","",IF(AND(ABS(I141-SUMIFS('MP내역(중립)'!G:G,'MP내역(중립)'!A:A,A141,'MP내역(중립)'!F:F,"Y"))&lt;0.001,ABS(H141-SUMIFS('MP내역(중립)'!G:G,'MP내역(중립)'!A:A,A141,'MP내역(중립)'!B:B,"&lt;&gt;합계"))&lt;0.001),"O","X"))</f>
        <v/>
      </c>
      <c r="T141" s="20" t="str">
        <f>IF(A141="","",IF(COUNTIFS('MP내역(중립)'!A:A,A141,'MP내역(중립)'!H:H,"X")=0,"O","X"))</f>
        <v/>
      </c>
      <c r="U141" s="19"/>
    </row>
    <row r="142" spans="14:21" x14ac:dyDescent="0.3">
      <c r="N142" s="20" t="str">
        <f t="shared" si="2"/>
        <v/>
      </c>
      <c r="O142" s="20" t="str">
        <f t="shared" si="3"/>
        <v/>
      </c>
      <c r="P142" s="20" t="str">
        <f>IF(A142="","",IFERROR(IF(L142&lt;VLOOKUP(A142,#REF!,10,0),"O","X"),""))</f>
        <v/>
      </c>
      <c r="Q142" s="20" t="str">
        <f>IF(A142="","",COUNTIFS('MP내역(중립)'!$A:$A,A142)-COUNTIFS('MP내역(중립)'!$A:$A,A142,'MP내역(중립)'!$B:$B,"현금")-COUNTIFS('MP내역(중립)'!$A:$A,A142,'MP내역(중립)'!$B:$B,"예수금")-COUNTIFS('MP내역(중립)'!$A:$A,A142,'MP내역(중립)'!$B:$B,"예탁금")-COUNTIFS('MP내역(중립)'!$A:$A,A142,'MP내역(중립)'!$B:$B,"합계"))</f>
        <v/>
      </c>
      <c r="R142" s="20" t="str">
        <f>IF(A142="","",IF(COUNTIFS('MP내역(중립)'!A:A,A142,'MP내역(중립)'!G:G,"&gt;"&amp;$F$2,'MP내역(중립)'!D:D,"&lt;&gt;"&amp;$H$2,'MP내역(중립)'!D:D,"&lt;&gt;"&amp;$I$2,'MP내역(중립)'!B:B,"&lt;&gt;현금",'MP내역(중립)'!B:B,"&lt;&gt;합계")=0,"O","X"))</f>
        <v/>
      </c>
      <c r="S142" s="20" t="str">
        <f>IF(A142="","",IF(AND(ABS(I142-SUMIFS('MP내역(중립)'!G:G,'MP내역(중립)'!A:A,A142,'MP내역(중립)'!F:F,"Y"))&lt;0.001,ABS(H142-SUMIFS('MP내역(중립)'!G:G,'MP내역(중립)'!A:A,A142,'MP내역(중립)'!B:B,"&lt;&gt;합계"))&lt;0.001),"O","X"))</f>
        <v/>
      </c>
      <c r="T142" s="20" t="str">
        <f>IF(A142="","",IF(COUNTIFS('MP내역(중립)'!A:A,A142,'MP내역(중립)'!H:H,"X")=0,"O","X"))</f>
        <v/>
      </c>
      <c r="U142" s="19"/>
    </row>
    <row r="143" spans="14:21" x14ac:dyDescent="0.3">
      <c r="N143" s="20" t="str">
        <f t="shared" si="2"/>
        <v/>
      </c>
      <c r="O143" s="20" t="str">
        <f t="shared" si="3"/>
        <v/>
      </c>
      <c r="P143" s="20" t="str">
        <f>IF(A143="","",IFERROR(IF(L143&lt;VLOOKUP(A143,#REF!,10,0),"O","X"),""))</f>
        <v/>
      </c>
      <c r="Q143" s="20" t="str">
        <f>IF(A143="","",COUNTIFS('MP내역(중립)'!$A:$A,A143)-COUNTIFS('MP내역(중립)'!$A:$A,A143,'MP내역(중립)'!$B:$B,"현금")-COUNTIFS('MP내역(중립)'!$A:$A,A143,'MP내역(중립)'!$B:$B,"예수금")-COUNTIFS('MP내역(중립)'!$A:$A,A143,'MP내역(중립)'!$B:$B,"예탁금")-COUNTIFS('MP내역(중립)'!$A:$A,A143,'MP내역(중립)'!$B:$B,"합계"))</f>
        <v/>
      </c>
      <c r="R143" s="20" t="str">
        <f>IF(A143="","",IF(COUNTIFS('MP내역(중립)'!A:A,A143,'MP내역(중립)'!G:G,"&gt;"&amp;$F$2,'MP내역(중립)'!D:D,"&lt;&gt;"&amp;$H$2,'MP내역(중립)'!D:D,"&lt;&gt;"&amp;$I$2,'MP내역(중립)'!B:B,"&lt;&gt;현금",'MP내역(중립)'!B:B,"&lt;&gt;합계")=0,"O","X"))</f>
        <v/>
      </c>
      <c r="S143" s="20" t="str">
        <f>IF(A143="","",IF(AND(ABS(I143-SUMIFS('MP내역(중립)'!G:G,'MP내역(중립)'!A:A,A143,'MP내역(중립)'!F:F,"Y"))&lt;0.001,ABS(H143-SUMIFS('MP내역(중립)'!G:G,'MP내역(중립)'!A:A,A143,'MP내역(중립)'!B:B,"&lt;&gt;합계"))&lt;0.001),"O","X"))</f>
        <v/>
      </c>
      <c r="T143" s="20" t="str">
        <f>IF(A143="","",IF(COUNTIFS('MP내역(중립)'!A:A,A143,'MP내역(중립)'!H:H,"X")=0,"O","X"))</f>
        <v/>
      </c>
      <c r="U143" s="19"/>
    </row>
    <row r="144" spans="14:21" x14ac:dyDescent="0.3">
      <c r="N144" s="20" t="str">
        <f t="shared" si="2"/>
        <v/>
      </c>
      <c r="O144" s="20" t="str">
        <f t="shared" si="3"/>
        <v/>
      </c>
      <c r="P144" s="20" t="str">
        <f>IF(A144="","",IFERROR(IF(L144&lt;VLOOKUP(A144,#REF!,10,0),"O","X"),""))</f>
        <v/>
      </c>
      <c r="Q144" s="20" t="str">
        <f>IF(A144="","",COUNTIFS('MP내역(중립)'!$A:$A,A144)-COUNTIFS('MP내역(중립)'!$A:$A,A144,'MP내역(중립)'!$B:$B,"현금")-COUNTIFS('MP내역(중립)'!$A:$A,A144,'MP내역(중립)'!$B:$B,"예수금")-COUNTIFS('MP내역(중립)'!$A:$A,A144,'MP내역(중립)'!$B:$B,"예탁금")-COUNTIFS('MP내역(중립)'!$A:$A,A144,'MP내역(중립)'!$B:$B,"합계"))</f>
        <v/>
      </c>
      <c r="R144" s="20" t="str">
        <f>IF(A144="","",IF(COUNTIFS('MP내역(중립)'!A:A,A144,'MP내역(중립)'!G:G,"&gt;"&amp;$F$2,'MP내역(중립)'!D:D,"&lt;&gt;"&amp;$H$2,'MP내역(중립)'!D:D,"&lt;&gt;"&amp;$I$2,'MP내역(중립)'!B:B,"&lt;&gt;현금",'MP내역(중립)'!B:B,"&lt;&gt;합계")=0,"O","X"))</f>
        <v/>
      </c>
      <c r="S144" s="20" t="str">
        <f>IF(A144="","",IF(AND(ABS(I144-SUMIFS('MP내역(중립)'!G:G,'MP내역(중립)'!A:A,A144,'MP내역(중립)'!F:F,"Y"))&lt;0.001,ABS(H144-SUMIFS('MP내역(중립)'!G:G,'MP내역(중립)'!A:A,A144,'MP내역(중립)'!B:B,"&lt;&gt;합계"))&lt;0.001),"O","X"))</f>
        <v/>
      </c>
      <c r="T144" s="20" t="str">
        <f>IF(A144="","",IF(COUNTIFS('MP내역(중립)'!A:A,A144,'MP내역(중립)'!H:H,"X")=0,"O","X"))</f>
        <v/>
      </c>
      <c r="U144" s="19"/>
    </row>
    <row r="145" spans="14:21" x14ac:dyDescent="0.3">
      <c r="N145" s="20" t="str">
        <f t="shared" si="2"/>
        <v/>
      </c>
      <c r="O145" s="20" t="str">
        <f t="shared" si="3"/>
        <v/>
      </c>
      <c r="P145" s="20" t="str">
        <f>IF(A145="","",IFERROR(IF(L145&lt;VLOOKUP(A145,#REF!,10,0),"O","X"),""))</f>
        <v/>
      </c>
      <c r="Q145" s="20" t="str">
        <f>IF(A145="","",COUNTIFS('MP내역(중립)'!$A:$A,A145)-COUNTIFS('MP내역(중립)'!$A:$A,A145,'MP내역(중립)'!$B:$B,"현금")-COUNTIFS('MP내역(중립)'!$A:$A,A145,'MP내역(중립)'!$B:$B,"예수금")-COUNTIFS('MP내역(중립)'!$A:$A,A145,'MP내역(중립)'!$B:$B,"예탁금")-COUNTIFS('MP내역(중립)'!$A:$A,A145,'MP내역(중립)'!$B:$B,"합계"))</f>
        <v/>
      </c>
      <c r="R145" s="20" t="str">
        <f>IF(A145="","",IF(COUNTIFS('MP내역(중립)'!A:A,A145,'MP내역(중립)'!G:G,"&gt;"&amp;$F$2,'MP내역(중립)'!D:D,"&lt;&gt;"&amp;$H$2,'MP내역(중립)'!D:D,"&lt;&gt;"&amp;$I$2,'MP내역(중립)'!B:B,"&lt;&gt;현금",'MP내역(중립)'!B:B,"&lt;&gt;합계")=0,"O","X"))</f>
        <v/>
      </c>
      <c r="S145" s="20" t="str">
        <f>IF(A145="","",IF(AND(ABS(I145-SUMIFS('MP내역(중립)'!G:G,'MP내역(중립)'!A:A,A145,'MP내역(중립)'!F:F,"Y"))&lt;0.001,ABS(H145-SUMIFS('MP내역(중립)'!G:G,'MP내역(중립)'!A:A,A145,'MP내역(중립)'!B:B,"&lt;&gt;합계"))&lt;0.001),"O","X"))</f>
        <v/>
      </c>
      <c r="T145" s="20" t="str">
        <f>IF(A145="","",IF(COUNTIFS('MP내역(중립)'!A:A,A145,'MP내역(중립)'!H:H,"X")=0,"O","X"))</f>
        <v/>
      </c>
      <c r="U145" s="19"/>
    </row>
    <row r="146" spans="14:21" x14ac:dyDescent="0.3">
      <c r="N146" s="20" t="str">
        <f t="shared" si="2"/>
        <v/>
      </c>
      <c r="O146" s="20" t="str">
        <f t="shared" si="3"/>
        <v/>
      </c>
      <c r="P146" s="20" t="str">
        <f>IF(A146="","",IFERROR(IF(L146&lt;VLOOKUP(A146,#REF!,10,0),"O","X"),""))</f>
        <v/>
      </c>
      <c r="Q146" s="20" t="str">
        <f>IF(A146="","",COUNTIFS('MP내역(중립)'!$A:$A,A146)-COUNTIFS('MP내역(중립)'!$A:$A,A146,'MP내역(중립)'!$B:$B,"현금")-COUNTIFS('MP내역(중립)'!$A:$A,A146,'MP내역(중립)'!$B:$B,"예수금")-COUNTIFS('MP내역(중립)'!$A:$A,A146,'MP내역(중립)'!$B:$B,"예탁금")-COUNTIFS('MP내역(중립)'!$A:$A,A146,'MP내역(중립)'!$B:$B,"합계"))</f>
        <v/>
      </c>
      <c r="R146" s="20" t="str">
        <f>IF(A146="","",IF(COUNTIFS('MP내역(중립)'!A:A,A146,'MP내역(중립)'!G:G,"&gt;"&amp;$F$2,'MP내역(중립)'!D:D,"&lt;&gt;"&amp;$H$2,'MP내역(중립)'!D:D,"&lt;&gt;"&amp;$I$2,'MP내역(중립)'!B:B,"&lt;&gt;현금",'MP내역(중립)'!B:B,"&lt;&gt;합계")=0,"O","X"))</f>
        <v/>
      </c>
      <c r="S146" s="20" t="str">
        <f>IF(A146="","",IF(AND(ABS(I146-SUMIFS('MP내역(중립)'!G:G,'MP내역(중립)'!A:A,A146,'MP내역(중립)'!F:F,"Y"))&lt;0.001,ABS(H146-SUMIFS('MP내역(중립)'!G:G,'MP내역(중립)'!A:A,A146,'MP내역(중립)'!B:B,"&lt;&gt;합계"))&lt;0.001),"O","X"))</f>
        <v/>
      </c>
      <c r="T146" s="20" t="str">
        <f>IF(A146="","",IF(COUNTIFS('MP내역(중립)'!A:A,A146,'MP내역(중립)'!H:H,"X")=0,"O","X"))</f>
        <v/>
      </c>
      <c r="U146" s="19"/>
    </row>
    <row r="147" spans="14:21" x14ac:dyDescent="0.3">
      <c r="N147" s="20" t="str">
        <f t="shared" si="2"/>
        <v/>
      </c>
      <c r="O147" s="20" t="str">
        <f t="shared" si="3"/>
        <v/>
      </c>
      <c r="P147" s="20" t="str">
        <f>IF(A147="","",IFERROR(IF(L147&lt;VLOOKUP(A147,#REF!,10,0),"O","X"),""))</f>
        <v/>
      </c>
      <c r="Q147" s="20" t="str">
        <f>IF(A147="","",COUNTIFS('MP내역(중립)'!$A:$A,A147)-COUNTIFS('MP내역(중립)'!$A:$A,A147,'MP내역(중립)'!$B:$B,"현금")-COUNTIFS('MP내역(중립)'!$A:$A,A147,'MP내역(중립)'!$B:$B,"예수금")-COUNTIFS('MP내역(중립)'!$A:$A,A147,'MP내역(중립)'!$B:$B,"예탁금")-COUNTIFS('MP내역(중립)'!$A:$A,A147,'MP내역(중립)'!$B:$B,"합계"))</f>
        <v/>
      </c>
      <c r="R147" s="20" t="str">
        <f>IF(A147="","",IF(COUNTIFS('MP내역(중립)'!A:A,A147,'MP내역(중립)'!G:G,"&gt;"&amp;$F$2,'MP내역(중립)'!D:D,"&lt;&gt;"&amp;$H$2,'MP내역(중립)'!D:D,"&lt;&gt;"&amp;$I$2,'MP내역(중립)'!B:B,"&lt;&gt;현금",'MP내역(중립)'!B:B,"&lt;&gt;합계")=0,"O","X"))</f>
        <v/>
      </c>
      <c r="S147" s="20" t="str">
        <f>IF(A147="","",IF(AND(ABS(I147-SUMIFS('MP내역(중립)'!G:G,'MP내역(중립)'!A:A,A147,'MP내역(중립)'!F:F,"Y"))&lt;0.001,ABS(H147-SUMIFS('MP내역(중립)'!G:G,'MP내역(중립)'!A:A,A147,'MP내역(중립)'!B:B,"&lt;&gt;합계"))&lt;0.001),"O","X"))</f>
        <v/>
      </c>
      <c r="T147" s="20" t="str">
        <f>IF(A147="","",IF(COUNTIFS('MP내역(중립)'!A:A,A147,'MP내역(중립)'!H:H,"X")=0,"O","X"))</f>
        <v/>
      </c>
      <c r="U147" s="19"/>
    </row>
    <row r="148" spans="14:21" x14ac:dyDescent="0.3">
      <c r="N148" s="20" t="str">
        <f t="shared" si="2"/>
        <v/>
      </c>
      <c r="O148" s="20" t="str">
        <f t="shared" si="3"/>
        <v/>
      </c>
      <c r="P148" s="20" t="str">
        <f>IF(A148="","",IFERROR(IF(L148&lt;VLOOKUP(A148,#REF!,10,0),"O","X"),""))</f>
        <v/>
      </c>
      <c r="Q148" s="20" t="str">
        <f>IF(A148="","",COUNTIFS('MP내역(중립)'!$A:$A,A148)-COUNTIFS('MP내역(중립)'!$A:$A,A148,'MP내역(중립)'!$B:$B,"현금")-COUNTIFS('MP내역(중립)'!$A:$A,A148,'MP내역(중립)'!$B:$B,"예수금")-COUNTIFS('MP내역(중립)'!$A:$A,A148,'MP내역(중립)'!$B:$B,"예탁금")-COUNTIFS('MP내역(중립)'!$A:$A,A148,'MP내역(중립)'!$B:$B,"합계"))</f>
        <v/>
      </c>
      <c r="R148" s="20" t="str">
        <f>IF(A148="","",IF(COUNTIFS('MP내역(중립)'!A:A,A148,'MP내역(중립)'!G:G,"&gt;"&amp;$F$2,'MP내역(중립)'!D:D,"&lt;&gt;"&amp;$H$2,'MP내역(중립)'!D:D,"&lt;&gt;"&amp;$I$2,'MP내역(중립)'!B:B,"&lt;&gt;현금",'MP내역(중립)'!B:B,"&lt;&gt;합계")=0,"O","X"))</f>
        <v/>
      </c>
      <c r="S148" s="20" t="str">
        <f>IF(A148="","",IF(AND(ABS(I148-SUMIFS('MP내역(중립)'!G:G,'MP내역(중립)'!A:A,A148,'MP내역(중립)'!F:F,"Y"))&lt;0.001,ABS(H148-SUMIFS('MP내역(중립)'!G:G,'MP내역(중립)'!A:A,A148,'MP내역(중립)'!B:B,"&lt;&gt;합계"))&lt;0.001),"O","X"))</f>
        <v/>
      </c>
      <c r="T148" s="20" t="str">
        <f>IF(A148="","",IF(COUNTIFS('MP내역(중립)'!A:A,A148,'MP내역(중립)'!H:H,"X")=0,"O","X"))</f>
        <v/>
      </c>
      <c r="U148" s="19"/>
    </row>
    <row r="149" spans="14:21" x14ac:dyDescent="0.3">
      <c r="N149" s="20" t="str">
        <f t="shared" si="2"/>
        <v/>
      </c>
      <c r="O149" s="20" t="str">
        <f t="shared" si="3"/>
        <v/>
      </c>
      <c r="P149" s="20" t="str">
        <f>IF(A149="","",IFERROR(IF(L149&lt;VLOOKUP(A149,#REF!,10,0),"O","X"),""))</f>
        <v/>
      </c>
      <c r="Q149" s="20" t="str">
        <f>IF(A149="","",COUNTIFS('MP내역(중립)'!$A:$A,A149)-COUNTIFS('MP내역(중립)'!$A:$A,A149,'MP내역(중립)'!$B:$B,"현금")-COUNTIFS('MP내역(중립)'!$A:$A,A149,'MP내역(중립)'!$B:$B,"예수금")-COUNTIFS('MP내역(중립)'!$A:$A,A149,'MP내역(중립)'!$B:$B,"예탁금")-COUNTIFS('MP내역(중립)'!$A:$A,A149,'MP내역(중립)'!$B:$B,"합계"))</f>
        <v/>
      </c>
      <c r="R149" s="20" t="str">
        <f>IF(A149="","",IF(COUNTIFS('MP내역(중립)'!A:A,A149,'MP내역(중립)'!G:G,"&gt;"&amp;$F$2,'MP내역(중립)'!D:D,"&lt;&gt;"&amp;$H$2,'MP내역(중립)'!D:D,"&lt;&gt;"&amp;$I$2,'MP내역(중립)'!B:B,"&lt;&gt;현금",'MP내역(중립)'!B:B,"&lt;&gt;합계")=0,"O","X"))</f>
        <v/>
      </c>
      <c r="S149" s="20" t="str">
        <f>IF(A149="","",IF(AND(ABS(I149-SUMIFS('MP내역(중립)'!G:G,'MP내역(중립)'!A:A,A149,'MP내역(중립)'!F:F,"Y"))&lt;0.001,ABS(H149-SUMIFS('MP내역(중립)'!G:G,'MP내역(중립)'!A:A,A149,'MP내역(중립)'!B:B,"&lt;&gt;합계"))&lt;0.001),"O","X"))</f>
        <v/>
      </c>
      <c r="T149" s="20" t="str">
        <f>IF(A149="","",IF(COUNTIFS('MP내역(중립)'!A:A,A149,'MP내역(중립)'!H:H,"X")=0,"O","X"))</f>
        <v/>
      </c>
      <c r="U149" s="19"/>
    </row>
    <row r="150" spans="14:21" x14ac:dyDescent="0.3">
      <c r="N150" s="20" t="str">
        <f t="shared" si="2"/>
        <v/>
      </c>
      <c r="O150" s="20" t="str">
        <f t="shared" si="3"/>
        <v/>
      </c>
      <c r="P150" s="20" t="str">
        <f>IF(A150="","",IFERROR(IF(L150&lt;VLOOKUP(A150,#REF!,10,0),"O","X"),""))</f>
        <v/>
      </c>
      <c r="Q150" s="20" t="str">
        <f>IF(A150="","",COUNTIFS('MP내역(중립)'!$A:$A,A150)-COUNTIFS('MP내역(중립)'!$A:$A,A150,'MP내역(중립)'!$B:$B,"현금")-COUNTIFS('MP내역(중립)'!$A:$A,A150,'MP내역(중립)'!$B:$B,"예수금")-COUNTIFS('MP내역(중립)'!$A:$A,A150,'MP내역(중립)'!$B:$B,"예탁금")-COUNTIFS('MP내역(중립)'!$A:$A,A150,'MP내역(중립)'!$B:$B,"합계"))</f>
        <v/>
      </c>
      <c r="R150" s="20" t="str">
        <f>IF(A150="","",IF(COUNTIFS('MP내역(중립)'!A:A,A150,'MP내역(중립)'!G:G,"&gt;"&amp;$F$2,'MP내역(중립)'!D:D,"&lt;&gt;"&amp;$H$2,'MP내역(중립)'!D:D,"&lt;&gt;"&amp;$I$2,'MP내역(중립)'!B:B,"&lt;&gt;현금",'MP내역(중립)'!B:B,"&lt;&gt;합계")=0,"O","X"))</f>
        <v/>
      </c>
      <c r="S150" s="20" t="str">
        <f>IF(A150="","",IF(AND(ABS(I150-SUMIFS('MP내역(중립)'!G:G,'MP내역(중립)'!A:A,A150,'MP내역(중립)'!F:F,"Y"))&lt;0.001,ABS(H150-SUMIFS('MP내역(중립)'!G:G,'MP내역(중립)'!A:A,A150,'MP내역(중립)'!B:B,"&lt;&gt;합계"))&lt;0.001),"O","X"))</f>
        <v/>
      </c>
      <c r="T150" s="20" t="str">
        <f>IF(A150="","",IF(COUNTIFS('MP내역(중립)'!A:A,A150,'MP내역(중립)'!H:H,"X")=0,"O","X"))</f>
        <v/>
      </c>
      <c r="U150" s="19"/>
    </row>
    <row r="151" spans="14:21" x14ac:dyDescent="0.3">
      <c r="N151" s="20" t="str">
        <f t="shared" si="2"/>
        <v/>
      </c>
      <c r="O151" s="20" t="str">
        <f t="shared" si="3"/>
        <v/>
      </c>
      <c r="P151" s="20" t="str">
        <f>IF(A151="","",IFERROR(IF(L151&lt;VLOOKUP(A151,#REF!,10,0),"O","X"),""))</f>
        <v/>
      </c>
      <c r="Q151" s="20" t="str">
        <f>IF(A151="","",COUNTIFS('MP내역(중립)'!$A:$A,A151)-COUNTIFS('MP내역(중립)'!$A:$A,A151,'MP내역(중립)'!$B:$B,"현금")-COUNTIFS('MP내역(중립)'!$A:$A,A151,'MP내역(중립)'!$B:$B,"예수금")-COUNTIFS('MP내역(중립)'!$A:$A,A151,'MP내역(중립)'!$B:$B,"예탁금")-COUNTIFS('MP내역(중립)'!$A:$A,A151,'MP내역(중립)'!$B:$B,"합계"))</f>
        <v/>
      </c>
      <c r="R151" s="20" t="str">
        <f>IF(A151="","",IF(COUNTIFS('MP내역(중립)'!A:A,A151,'MP내역(중립)'!G:G,"&gt;"&amp;$F$2,'MP내역(중립)'!D:D,"&lt;&gt;"&amp;$H$2,'MP내역(중립)'!D:D,"&lt;&gt;"&amp;$I$2,'MP내역(중립)'!B:B,"&lt;&gt;현금",'MP내역(중립)'!B:B,"&lt;&gt;합계")=0,"O","X"))</f>
        <v/>
      </c>
      <c r="S151" s="20" t="str">
        <f>IF(A151="","",IF(AND(ABS(I151-SUMIFS('MP내역(중립)'!G:G,'MP내역(중립)'!A:A,A151,'MP내역(중립)'!F:F,"Y"))&lt;0.001,ABS(H151-SUMIFS('MP내역(중립)'!G:G,'MP내역(중립)'!A:A,A151,'MP내역(중립)'!B:B,"&lt;&gt;합계"))&lt;0.001),"O","X"))</f>
        <v/>
      </c>
      <c r="T151" s="20" t="str">
        <f>IF(A151="","",IF(COUNTIFS('MP내역(중립)'!A:A,A151,'MP내역(중립)'!H:H,"X")=0,"O","X"))</f>
        <v/>
      </c>
      <c r="U151" s="19"/>
    </row>
    <row r="152" spans="14:21" x14ac:dyDescent="0.3">
      <c r="N152" s="20" t="str">
        <f t="shared" ref="N152:N215" si="4">IF(I152="","",IF($C$2&gt;=I152,"O","X"))</f>
        <v/>
      </c>
      <c r="O152" s="20" t="str">
        <f t="shared" ref="O152:O215" si="5">IF(L152="","",IF(AND($D$2&lt;=L152,L152&lt;=$E$2),"O","X"))</f>
        <v/>
      </c>
      <c r="P152" s="20" t="str">
        <f>IF(A152="","",IFERROR(IF(L152&lt;VLOOKUP(A152,#REF!,10,0),"O","X"),""))</f>
        <v/>
      </c>
      <c r="Q152" s="20" t="str">
        <f>IF(A152="","",COUNTIFS('MP내역(중립)'!$A:$A,A152)-COUNTIFS('MP내역(중립)'!$A:$A,A152,'MP내역(중립)'!$B:$B,"현금")-COUNTIFS('MP내역(중립)'!$A:$A,A152,'MP내역(중립)'!$B:$B,"예수금")-COUNTIFS('MP내역(중립)'!$A:$A,A152,'MP내역(중립)'!$B:$B,"예탁금")-COUNTIFS('MP내역(중립)'!$A:$A,A152,'MP내역(중립)'!$B:$B,"합계"))</f>
        <v/>
      </c>
      <c r="R152" s="20" t="str">
        <f>IF(A152="","",IF(COUNTIFS('MP내역(중립)'!A:A,A152,'MP내역(중립)'!G:G,"&gt;"&amp;$F$2,'MP내역(중립)'!D:D,"&lt;&gt;"&amp;$H$2,'MP내역(중립)'!D:D,"&lt;&gt;"&amp;$I$2,'MP내역(중립)'!B:B,"&lt;&gt;현금",'MP내역(중립)'!B:B,"&lt;&gt;합계")=0,"O","X"))</f>
        <v/>
      </c>
      <c r="S152" s="20" t="str">
        <f>IF(A152="","",IF(AND(ABS(I152-SUMIFS('MP내역(중립)'!G:G,'MP내역(중립)'!A:A,A152,'MP내역(중립)'!F:F,"Y"))&lt;0.001,ABS(H152-SUMIFS('MP내역(중립)'!G:G,'MP내역(중립)'!A:A,A152,'MP내역(중립)'!B:B,"&lt;&gt;합계"))&lt;0.001),"O","X"))</f>
        <v/>
      </c>
      <c r="T152" s="20" t="str">
        <f>IF(A152="","",IF(COUNTIFS('MP내역(중립)'!A:A,A152,'MP내역(중립)'!H:H,"X")=0,"O","X"))</f>
        <v/>
      </c>
      <c r="U152" s="19"/>
    </row>
    <row r="153" spans="14:21" x14ac:dyDescent="0.3">
      <c r="N153" s="20" t="str">
        <f t="shared" si="4"/>
        <v/>
      </c>
      <c r="O153" s="20" t="str">
        <f t="shared" si="5"/>
        <v/>
      </c>
      <c r="P153" s="20" t="str">
        <f>IF(A153="","",IFERROR(IF(L153&lt;VLOOKUP(A153,#REF!,10,0),"O","X"),""))</f>
        <v/>
      </c>
      <c r="Q153" s="20" t="str">
        <f>IF(A153="","",COUNTIFS('MP내역(중립)'!$A:$A,A153)-COUNTIFS('MP내역(중립)'!$A:$A,A153,'MP내역(중립)'!$B:$B,"현금")-COUNTIFS('MP내역(중립)'!$A:$A,A153,'MP내역(중립)'!$B:$B,"예수금")-COUNTIFS('MP내역(중립)'!$A:$A,A153,'MP내역(중립)'!$B:$B,"예탁금")-COUNTIFS('MP내역(중립)'!$A:$A,A153,'MP내역(중립)'!$B:$B,"합계"))</f>
        <v/>
      </c>
      <c r="R153" s="20" t="str">
        <f>IF(A153="","",IF(COUNTIFS('MP내역(중립)'!A:A,A153,'MP내역(중립)'!G:G,"&gt;"&amp;$F$2,'MP내역(중립)'!D:D,"&lt;&gt;"&amp;$H$2,'MP내역(중립)'!D:D,"&lt;&gt;"&amp;$I$2,'MP내역(중립)'!B:B,"&lt;&gt;현금",'MP내역(중립)'!B:B,"&lt;&gt;합계")=0,"O","X"))</f>
        <v/>
      </c>
      <c r="S153" s="20" t="str">
        <f>IF(A153="","",IF(AND(ABS(I153-SUMIFS('MP내역(중립)'!G:G,'MP내역(중립)'!A:A,A153,'MP내역(중립)'!F:F,"Y"))&lt;0.001,ABS(H153-SUMIFS('MP내역(중립)'!G:G,'MP내역(중립)'!A:A,A153,'MP내역(중립)'!B:B,"&lt;&gt;합계"))&lt;0.001),"O","X"))</f>
        <v/>
      </c>
      <c r="T153" s="20" t="str">
        <f>IF(A153="","",IF(COUNTIFS('MP내역(중립)'!A:A,A153,'MP내역(중립)'!H:H,"X")=0,"O","X"))</f>
        <v/>
      </c>
      <c r="U153" s="19"/>
    </row>
    <row r="154" spans="14:21" x14ac:dyDescent="0.3">
      <c r="N154" s="20" t="str">
        <f t="shared" si="4"/>
        <v/>
      </c>
      <c r="O154" s="20" t="str">
        <f t="shared" si="5"/>
        <v/>
      </c>
      <c r="P154" s="20" t="str">
        <f>IF(A154="","",IFERROR(IF(L154&lt;VLOOKUP(A154,#REF!,10,0),"O","X"),""))</f>
        <v/>
      </c>
      <c r="Q154" s="20" t="str">
        <f>IF(A154="","",COUNTIFS('MP내역(중립)'!$A:$A,A154)-COUNTIFS('MP내역(중립)'!$A:$A,A154,'MP내역(중립)'!$B:$B,"현금")-COUNTIFS('MP내역(중립)'!$A:$A,A154,'MP내역(중립)'!$B:$B,"예수금")-COUNTIFS('MP내역(중립)'!$A:$A,A154,'MP내역(중립)'!$B:$B,"예탁금")-COUNTIFS('MP내역(중립)'!$A:$A,A154,'MP내역(중립)'!$B:$B,"합계"))</f>
        <v/>
      </c>
      <c r="R154" s="20" t="str">
        <f>IF(A154="","",IF(COUNTIFS('MP내역(중립)'!A:A,A154,'MP내역(중립)'!G:G,"&gt;"&amp;$F$2,'MP내역(중립)'!D:D,"&lt;&gt;"&amp;$H$2,'MP내역(중립)'!D:D,"&lt;&gt;"&amp;$I$2,'MP내역(중립)'!B:B,"&lt;&gt;현금",'MP내역(중립)'!B:B,"&lt;&gt;합계")=0,"O","X"))</f>
        <v/>
      </c>
      <c r="S154" s="20" t="str">
        <f>IF(A154="","",IF(AND(ABS(I154-SUMIFS('MP내역(중립)'!G:G,'MP내역(중립)'!A:A,A154,'MP내역(중립)'!F:F,"Y"))&lt;0.001,ABS(H154-SUMIFS('MP내역(중립)'!G:G,'MP내역(중립)'!A:A,A154,'MP내역(중립)'!B:B,"&lt;&gt;합계"))&lt;0.001),"O","X"))</f>
        <v/>
      </c>
      <c r="T154" s="20" t="str">
        <f>IF(A154="","",IF(COUNTIFS('MP내역(중립)'!A:A,A154,'MP내역(중립)'!H:H,"X")=0,"O","X"))</f>
        <v/>
      </c>
      <c r="U154" s="19"/>
    </row>
    <row r="155" spans="14:21" x14ac:dyDescent="0.3">
      <c r="N155" s="20" t="str">
        <f t="shared" si="4"/>
        <v/>
      </c>
      <c r="O155" s="20" t="str">
        <f t="shared" si="5"/>
        <v/>
      </c>
      <c r="P155" s="20" t="str">
        <f>IF(A155="","",IFERROR(IF(L155&lt;VLOOKUP(A155,#REF!,10,0),"O","X"),""))</f>
        <v/>
      </c>
      <c r="Q155" s="20" t="str">
        <f>IF(A155="","",COUNTIFS('MP내역(중립)'!$A:$A,A155)-COUNTIFS('MP내역(중립)'!$A:$A,A155,'MP내역(중립)'!$B:$B,"현금")-COUNTIFS('MP내역(중립)'!$A:$A,A155,'MP내역(중립)'!$B:$B,"예수금")-COUNTIFS('MP내역(중립)'!$A:$A,A155,'MP내역(중립)'!$B:$B,"예탁금")-COUNTIFS('MP내역(중립)'!$A:$A,A155,'MP내역(중립)'!$B:$B,"합계"))</f>
        <v/>
      </c>
      <c r="R155" s="20" t="str">
        <f>IF(A155="","",IF(COUNTIFS('MP내역(중립)'!A:A,A155,'MP내역(중립)'!G:G,"&gt;"&amp;$F$2,'MP내역(중립)'!D:D,"&lt;&gt;"&amp;$H$2,'MP내역(중립)'!D:D,"&lt;&gt;"&amp;$I$2,'MP내역(중립)'!B:B,"&lt;&gt;현금",'MP내역(중립)'!B:B,"&lt;&gt;합계")=0,"O","X"))</f>
        <v/>
      </c>
      <c r="S155" s="20" t="str">
        <f>IF(A155="","",IF(AND(ABS(I155-SUMIFS('MP내역(중립)'!G:G,'MP내역(중립)'!A:A,A155,'MP내역(중립)'!F:F,"Y"))&lt;0.001,ABS(H155-SUMIFS('MP내역(중립)'!G:G,'MP내역(중립)'!A:A,A155,'MP내역(중립)'!B:B,"&lt;&gt;합계"))&lt;0.001),"O","X"))</f>
        <v/>
      </c>
      <c r="T155" s="20" t="str">
        <f>IF(A155="","",IF(COUNTIFS('MP내역(중립)'!A:A,A155,'MP내역(중립)'!H:H,"X")=0,"O","X"))</f>
        <v/>
      </c>
      <c r="U155" s="19"/>
    </row>
    <row r="156" spans="14:21" x14ac:dyDescent="0.3">
      <c r="N156" s="20" t="str">
        <f t="shared" si="4"/>
        <v/>
      </c>
      <c r="O156" s="20" t="str">
        <f t="shared" si="5"/>
        <v/>
      </c>
      <c r="P156" s="20" t="str">
        <f>IF(A156="","",IFERROR(IF(L156&lt;VLOOKUP(A156,#REF!,10,0),"O","X"),""))</f>
        <v/>
      </c>
      <c r="Q156" s="20" t="str">
        <f>IF(A156="","",COUNTIFS('MP내역(중립)'!$A:$A,A156)-COUNTIFS('MP내역(중립)'!$A:$A,A156,'MP내역(중립)'!$B:$B,"현금")-COUNTIFS('MP내역(중립)'!$A:$A,A156,'MP내역(중립)'!$B:$B,"예수금")-COUNTIFS('MP내역(중립)'!$A:$A,A156,'MP내역(중립)'!$B:$B,"예탁금")-COUNTIFS('MP내역(중립)'!$A:$A,A156,'MP내역(중립)'!$B:$B,"합계"))</f>
        <v/>
      </c>
      <c r="R156" s="20" t="str">
        <f>IF(A156="","",IF(COUNTIFS('MP내역(중립)'!A:A,A156,'MP내역(중립)'!G:G,"&gt;"&amp;$F$2,'MP내역(중립)'!D:D,"&lt;&gt;"&amp;$H$2,'MP내역(중립)'!D:D,"&lt;&gt;"&amp;$I$2,'MP내역(중립)'!B:B,"&lt;&gt;현금",'MP내역(중립)'!B:B,"&lt;&gt;합계")=0,"O","X"))</f>
        <v/>
      </c>
      <c r="S156" s="20" t="str">
        <f>IF(A156="","",IF(AND(ABS(I156-SUMIFS('MP내역(중립)'!G:G,'MP내역(중립)'!A:A,A156,'MP내역(중립)'!F:F,"Y"))&lt;0.001,ABS(H156-SUMIFS('MP내역(중립)'!G:G,'MP내역(중립)'!A:A,A156,'MP내역(중립)'!B:B,"&lt;&gt;합계"))&lt;0.001),"O","X"))</f>
        <v/>
      </c>
      <c r="T156" s="20" t="str">
        <f>IF(A156="","",IF(COUNTIFS('MP내역(중립)'!A:A,A156,'MP내역(중립)'!H:H,"X")=0,"O","X"))</f>
        <v/>
      </c>
      <c r="U156" s="19"/>
    </row>
    <row r="157" spans="14:21" x14ac:dyDescent="0.3">
      <c r="N157" s="20" t="str">
        <f t="shared" si="4"/>
        <v/>
      </c>
      <c r="O157" s="20" t="str">
        <f t="shared" si="5"/>
        <v/>
      </c>
      <c r="P157" s="20" t="str">
        <f>IF(A157="","",IFERROR(IF(L157&lt;VLOOKUP(A157,#REF!,10,0),"O","X"),""))</f>
        <v/>
      </c>
      <c r="Q157" s="20" t="str">
        <f>IF(A157="","",COUNTIFS('MP내역(중립)'!$A:$A,A157)-COUNTIFS('MP내역(중립)'!$A:$A,A157,'MP내역(중립)'!$B:$B,"현금")-COUNTIFS('MP내역(중립)'!$A:$A,A157,'MP내역(중립)'!$B:$B,"예수금")-COUNTIFS('MP내역(중립)'!$A:$A,A157,'MP내역(중립)'!$B:$B,"예탁금")-COUNTIFS('MP내역(중립)'!$A:$A,A157,'MP내역(중립)'!$B:$B,"합계"))</f>
        <v/>
      </c>
      <c r="R157" s="20" t="str">
        <f>IF(A157="","",IF(COUNTIFS('MP내역(중립)'!A:A,A157,'MP내역(중립)'!G:G,"&gt;"&amp;$F$2,'MP내역(중립)'!D:D,"&lt;&gt;"&amp;$H$2,'MP내역(중립)'!D:D,"&lt;&gt;"&amp;$I$2,'MP내역(중립)'!B:B,"&lt;&gt;현금",'MP내역(중립)'!B:B,"&lt;&gt;합계")=0,"O","X"))</f>
        <v/>
      </c>
      <c r="S157" s="20" t="str">
        <f>IF(A157="","",IF(AND(ABS(I157-SUMIFS('MP내역(중립)'!G:G,'MP내역(중립)'!A:A,A157,'MP내역(중립)'!F:F,"Y"))&lt;0.001,ABS(H157-SUMIFS('MP내역(중립)'!G:G,'MP내역(중립)'!A:A,A157,'MP내역(중립)'!B:B,"&lt;&gt;합계"))&lt;0.001),"O","X"))</f>
        <v/>
      </c>
      <c r="T157" s="20" t="str">
        <f>IF(A157="","",IF(COUNTIFS('MP내역(중립)'!A:A,A157,'MP내역(중립)'!H:H,"X")=0,"O","X"))</f>
        <v/>
      </c>
      <c r="U157" s="19"/>
    </row>
    <row r="158" spans="14:21" x14ac:dyDescent="0.3">
      <c r="N158" s="20" t="str">
        <f t="shared" si="4"/>
        <v/>
      </c>
      <c r="O158" s="20" t="str">
        <f t="shared" si="5"/>
        <v/>
      </c>
      <c r="P158" s="20" t="str">
        <f>IF(A158="","",IFERROR(IF(L158&lt;VLOOKUP(A158,#REF!,10,0),"O","X"),""))</f>
        <v/>
      </c>
      <c r="Q158" s="20" t="str">
        <f>IF(A158="","",COUNTIFS('MP내역(중립)'!$A:$A,A158)-COUNTIFS('MP내역(중립)'!$A:$A,A158,'MP내역(중립)'!$B:$B,"현금")-COUNTIFS('MP내역(중립)'!$A:$A,A158,'MP내역(중립)'!$B:$B,"예수금")-COUNTIFS('MP내역(중립)'!$A:$A,A158,'MP내역(중립)'!$B:$B,"예탁금")-COUNTIFS('MP내역(중립)'!$A:$A,A158,'MP내역(중립)'!$B:$B,"합계"))</f>
        <v/>
      </c>
      <c r="R158" s="20" t="str">
        <f>IF(A158="","",IF(COUNTIFS('MP내역(중립)'!A:A,A158,'MP내역(중립)'!G:G,"&gt;"&amp;$F$2,'MP내역(중립)'!D:D,"&lt;&gt;"&amp;$H$2,'MP내역(중립)'!D:D,"&lt;&gt;"&amp;$I$2,'MP내역(중립)'!B:B,"&lt;&gt;현금",'MP내역(중립)'!B:B,"&lt;&gt;합계")=0,"O","X"))</f>
        <v/>
      </c>
      <c r="S158" s="20" t="str">
        <f>IF(A158="","",IF(AND(ABS(I158-SUMIFS('MP내역(중립)'!G:G,'MP내역(중립)'!A:A,A158,'MP내역(중립)'!F:F,"Y"))&lt;0.001,ABS(H158-SUMIFS('MP내역(중립)'!G:G,'MP내역(중립)'!A:A,A158,'MP내역(중립)'!B:B,"&lt;&gt;합계"))&lt;0.001),"O","X"))</f>
        <v/>
      </c>
      <c r="T158" s="20" t="str">
        <f>IF(A158="","",IF(COUNTIFS('MP내역(중립)'!A:A,A158,'MP내역(중립)'!H:H,"X")=0,"O","X"))</f>
        <v/>
      </c>
      <c r="U158" s="19"/>
    </row>
    <row r="159" spans="14:21" x14ac:dyDescent="0.3">
      <c r="N159" s="20" t="str">
        <f t="shared" si="4"/>
        <v/>
      </c>
      <c r="O159" s="20" t="str">
        <f t="shared" si="5"/>
        <v/>
      </c>
      <c r="P159" s="20" t="str">
        <f>IF(A159="","",IFERROR(IF(L159&lt;VLOOKUP(A159,#REF!,10,0),"O","X"),""))</f>
        <v/>
      </c>
      <c r="Q159" s="20" t="str">
        <f>IF(A159="","",COUNTIFS('MP내역(중립)'!$A:$A,A159)-COUNTIFS('MP내역(중립)'!$A:$A,A159,'MP내역(중립)'!$B:$B,"현금")-COUNTIFS('MP내역(중립)'!$A:$A,A159,'MP내역(중립)'!$B:$B,"예수금")-COUNTIFS('MP내역(중립)'!$A:$A,A159,'MP내역(중립)'!$B:$B,"예탁금")-COUNTIFS('MP내역(중립)'!$A:$A,A159,'MP내역(중립)'!$B:$B,"합계"))</f>
        <v/>
      </c>
      <c r="R159" s="20" t="str">
        <f>IF(A159="","",IF(COUNTIFS('MP내역(중립)'!A:A,A159,'MP내역(중립)'!G:G,"&gt;"&amp;$F$2,'MP내역(중립)'!D:D,"&lt;&gt;"&amp;$H$2,'MP내역(중립)'!D:D,"&lt;&gt;"&amp;$I$2,'MP내역(중립)'!B:B,"&lt;&gt;현금",'MP내역(중립)'!B:B,"&lt;&gt;합계")=0,"O","X"))</f>
        <v/>
      </c>
      <c r="S159" s="20" t="str">
        <f>IF(A159="","",IF(AND(ABS(I159-SUMIFS('MP내역(중립)'!G:G,'MP내역(중립)'!A:A,A159,'MP내역(중립)'!F:F,"Y"))&lt;0.001,ABS(H159-SUMIFS('MP내역(중립)'!G:G,'MP내역(중립)'!A:A,A159,'MP내역(중립)'!B:B,"&lt;&gt;합계"))&lt;0.001),"O","X"))</f>
        <v/>
      </c>
      <c r="T159" s="20" t="str">
        <f>IF(A159="","",IF(COUNTIFS('MP내역(중립)'!A:A,A159,'MP내역(중립)'!H:H,"X")=0,"O","X"))</f>
        <v/>
      </c>
      <c r="U159" s="19"/>
    </row>
    <row r="160" spans="14:21" x14ac:dyDescent="0.3">
      <c r="N160" s="20" t="str">
        <f t="shared" si="4"/>
        <v/>
      </c>
      <c r="O160" s="20" t="str">
        <f t="shared" si="5"/>
        <v/>
      </c>
      <c r="P160" s="20" t="str">
        <f>IF(A160="","",IFERROR(IF(L160&lt;VLOOKUP(A160,#REF!,10,0),"O","X"),""))</f>
        <v/>
      </c>
      <c r="Q160" s="20" t="str">
        <f>IF(A160="","",COUNTIFS('MP내역(중립)'!$A:$A,A160)-COUNTIFS('MP내역(중립)'!$A:$A,A160,'MP내역(중립)'!$B:$B,"현금")-COUNTIFS('MP내역(중립)'!$A:$A,A160,'MP내역(중립)'!$B:$B,"예수금")-COUNTIFS('MP내역(중립)'!$A:$A,A160,'MP내역(중립)'!$B:$B,"예탁금")-COUNTIFS('MP내역(중립)'!$A:$A,A160,'MP내역(중립)'!$B:$B,"합계"))</f>
        <v/>
      </c>
      <c r="R160" s="20" t="str">
        <f>IF(A160="","",IF(COUNTIFS('MP내역(중립)'!A:A,A160,'MP내역(중립)'!G:G,"&gt;"&amp;$F$2,'MP내역(중립)'!D:D,"&lt;&gt;"&amp;$H$2,'MP내역(중립)'!D:D,"&lt;&gt;"&amp;$I$2,'MP내역(중립)'!B:B,"&lt;&gt;현금",'MP내역(중립)'!B:B,"&lt;&gt;합계")=0,"O","X"))</f>
        <v/>
      </c>
      <c r="S160" s="20" t="str">
        <f>IF(A160="","",IF(AND(ABS(I160-SUMIFS('MP내역(중립)'!G:G,'MP내역(중립)'!A:A,A160,'MP내역(중립)'!F:F,"Y"))&lt;0.001,ABS(H160-SUMIFS('MP내역(중립)'!G:G,'MP내역(중립)'!A:A,A160,'MP내역(중립)'!B:B,"&lt;&gt;합계"))&lt;0.001),"O","X"))</f>
        <v/>
      </c>
      <c r="T160" s="20" t="str">
        <f>IF(A160="","",IF(COUNTIFS('MP내역(중립)'!A:A,A160,'MP내역(중립)'!H:H,"X")=0,"O","X"))</f>
        <v/>
      </c>
      <c r="U160" s="19"/>
    </row>
    <row r="161" spans="14:21" x14ac:dyDescent="0.3">
      <c r="N161" s="20" t="str">
        <f t="shared" si="4"/>
        <v/>
      </c>
      <c r="O161" s="20" t="str">
        <f t="shared" si="5"/>
        <v/>
      </c>
      <c r="P161" s="20" t="str">
        <f>IF(A161="","",IFERROR(IF(L161&lt;VLOOKUP(A161,#REF!,10,0),"O","X"),""))</f>
        <v/>
      </c>
      <c r="Q161" s="20" t="str">
        <f>IF(A161="","",COUNTIFS('MP내역(중립)'!$A:$A,A161)-COUNTIFS('MP내역(중립)'!$A:$A,A161,'MP내역(중립)'!$B:$B,"현금")-COUNTIFS('MP내역(중립)'!$A:$A,A161,'MP내역(중립)'!$B:$B,"예수금")-COUNTIFS('MP내역(중립)'!$A:$A,A161,'MP내역(중립)'!$B:$B,"예탁금")-COUNTIFS('MP내역(중립)'!$A:$A,A161,'MP내역(중립)'!$B:$B,"합계"))</f>
        <v/>
      </c>
      <c r="R161" s="20" t="str">
        <f>IF(A161="","",IF(COUNTIFS('MP내역(중립)'!A:A,A161,'MP내역(중립)'!G:G,"&gt;"&amp;$F$2,'MP내역(중립)'!D:D,"&lt;&gt;"&amp;$H$2,'MP내역(중립)'!D:D,"&lt;&gt;"&amp;$I$2,'MP내역(중립)'!B:B,"&lt;&gt;현금",'MP내역(중립)'!B:B,"&lt;&gt;합계")=0,"O","X"))</f>
        <v/>
      </c>
      <c r="S161" s="20" t="str">
        <f>IF(A161="","",IF(AND(ABS(I161-SUMIFS('MP내역(중립)'!G:G,'MP내역(중립)'!A:A,A161,'MP내역(중립)'!F:F,"Y"))&lt;0.001,ABS(H161-SUMIFS('MP내역(중립)'!G:G,'MP내역(중립)'!A:A,A161,'MP내역(중립)'!B:B,"&lt;&gt;합계"))&lt;0.001),"O","X"))</f>
        <v/>
      </c>
      <c r="T161" s="20" t="str">
        <f>IF(A161="","",IF(COUNTIFS('MP내역(중립)'!A:A,A161,'MP내역(중립)'!H:H,"X")=0,"O","X"))</f>
        <v/>
      </c>
      <c r="U161" s="19"/>
    </row>
    <row r="162" spans="14:21" x14ac:dyDescent="0.3">
      <c r="N162" s="20" t="str">
        <f t="shared" si="4"/>
        <v/>
      </c>
      <c r="O162" s="20" t="str">
        <f t="shared" si="5"/>
        <v/>
      </c>
      <c r="P162" s="20" t="str">
        <f>IF(A162="","",IFERROR(IF(L162&lt;VLOOKUP(A162,#REF!,10,0),"O","X"),""))</f>
        <v/>
      </c>
      <c r="Q162" s="20" t="str">
        <f>IF(A162="","",COUNTIFS('MP내역(중립)'!$A:$A,A162)-COUNTIFS('MP내역(중립)'!$A:$A,A162,'MP내역(중립)'!$B:$B,"현금")-COUNTIFS('MP내역(중립)'!$A:$A,A162,'MP내역(중립)'!$B:$B,"예수금")-COUNTIFS('MP내역(중립)'!$A:$A,A162,'MP내역(중립)'!$B:$B,"예탁금")-COUNTIFS('MP내역(중립)'!$A:$A,A162,'MP내역(중립)'!$B:$B,"합계"))</f>
        <v/>
      </c>
      <c r="R162" s="20" t="str">
        <f>IF(A162="","",IF(COUNTIFS('MP내역(중립)'!A:A,A162,'MP내역(중립)'!G:G,"&gt;"&amp;$F$2,'MP내역(중립)'!D:D,"&lt;&gt;"&amp;$H$2,'MP내역(중립)'!D:D,"&lt;&gt;"&amp;$I$2,'MP내역(중립)'!B:B,"&lt;&gt;현금",'MP내역(중립)'!B:B,"&lt;&gt;합계")=0,"O","X"))</f>
        <v/>
      </c>
      <c r="S162" s="20" t="str">
        <f>IF(A162="","",IF(AND(ABS(I162-SUMIFS('MP내역(중립)'!G:G,'MP내역(중립)'!A:A,A162,'MP내역(중립)'!F:F,"Y"))&lt;0.001,ABS(H162-SUMIFS('MP내역(중립)'!G:G,'MP내역(중립)'!A:A,A162,'MP내역(중립)'!B:B,"&lt;&gt;합계"))&lt;0.001),"O","X"))</f>
        <v/>
      </c>
      <c r="T162" s="20" t="str">
        <f>IF(A162="","",IF(COUNTIFS('MP내역(중립)'!A:A,A162,'MP내역(중립)'!H:H,"X")=0,"O","X"))</f>
        <v/>
      </c>
      <c r="U162" s="19"/>
    </row>
    <row r="163" spans="14:21" x14ac:dyDescent="0.3">
      <c r="N163" s="20" t="str">
        <f t="shared" si="4"/>
        <v/>
      </c>
      <c r="O163" s="20" t="str">
        <f t="shared" si="5"/>
        <v/>
      </c>
      <c r="P163" s="20" t="str">
        <f>IF(A163="","",IFERROR(IF(L163&lt;VLOOKUP(A163,#REF!,10,0),"O","X"),""))</f>
        <v/>
      </c>
      <c r="Q163" s="20" t="str">
        <f>IF(A163="","",COUNTIFS('MP내역(중립)'!$A:$A,A163)-COUNTIFS('MP내역(중립)'!$A:$A,A163,'MP내역(중립)'!$B:$B,"현금")-COUNTIFS('MP내역(중립)'!$A:$A,A163,'MP내역(중립)'!$B:$B,"예수금")-COUNTIFS('MP내역(중립)'!$A:$A,A163,'MP내역(중립)'!$B:$B,"예탁금")-COUNTIFS('MP내역(중립)'!$A:$A,A163,'MP내역(중립)'!$B:$B,"합계"))</f>
        <v/>
      </c>
      <c r="R163" s="20" t="str">
        <f>IF(A163="","",IF(COUNTIFS('MP내역(중립)'!A:A,A163,'MP내역(중립)'!G:G,"&gt;"&amp;$F$2,'MP내역(중립)'!D:D,"&lt;&gt;"&amp;$H$2,'MP내역(중립)'!D:D,"&lt;&gt;"&amp;$I$2,'MP내역(중립)'!B:B,"&lt;&gt;현금",'MP내역(중립)'!B:B,"&lt;&gt;합계")=0,"O","X"))</f>
        <v/>
      </c>
      <c r="S163" s="20" t="str">
        <f>IF(A163="","",IF(AND(ABS(I163-SUMIFS('MP내역(중립)'!G:G,'MP내역(중립)'!A:A,A163,'MP내역(중립)'!F:F,"Y"))&lt;0.001,ABS(H163-SUMIFS('MP내역(중립)'!G:G,'MP내역(중립)'!A:A,A163,'MP내역(중립)'!B:B,"&lt;&gt;합계"))&lt;0.001),"O","X"))</f>
        <v/>
      </c>
      <c r="T163" s="20" t="str">
        <f>IF(A163="","",IF(COUNTIFS('MP내역(중립)'!A:A,A163,'MP내역(중립)'!H:H,"X")=0,"O","X"))</f>
        <v/>
      </c>
      <c r="U163" s="19"/>
    </row>
    <row r="164" spans="14:21" x14ac:dyDescent="0.3">
      <c r="N164" s="20" t="str">
        <f t="shared" si="4"/>
        <v/>
      </c>
      <c r="O164" s="20" t="str">
        <f t="shared" si="5"/>
        <v/>
      </c>
      <c r="P164" s="20" t="str">
        <f>IF(A164="","",IFERROR(IF(L164&lt;VLOOKUP(A164,#REF!,10,0),"O","X"),""))</f>
        <v/>
      </c>
      <c r="Q164" s="20" t="str">
        <f>IF(A164="","",COUNTIFS('MP내역(중립)'!$A:$A,A164)-COUNTIFS('MP내역(중립)'!$A:$A,A164,'MP내역(중립)'!$B:$B,"현금")-COUNTIFS('MP내역(중립)'!$A:$A,A164,'MP내역(중립)'!$B:$B,"예수금")-COUNTIFS('MP내역(중립)'!$A:$A,A164,'MP내역(중립)'!$B:$B,"예탁금")-COUNTIFS('MP내역(중립)'!$A:$A,A164,'MP내역(중립)'!$B:$B,"합계"))</f>
        <v/>
      </c>
      <c r="R164" s="20" t="str">
        <f>IF(A164="","",IF(COUNTIFS('MP내역(중립)'!A:A,A164,'MP내역(중립)'!G:G,"&gt;"&amp;$F$2,'MP내역(중립)'!D:D,"&lt;&gt;"&amp;$H$2,'MP내역(중립)'!D:D,"&lt;&gt;"&amp;$I$2,'MP내역(중립)'!B:B,"&lt;&gt;현금",'MP내역(중립)'!B:B,"&lt;&gt;합계")=0,"O","X"))</f>
        <v/>
      </c>
      <c r="S164" s="20" t="str">
        <f>IF(A164="","",IF(AND(ABS(I164-SUMIFS('MP내역(중립)'!G:G,'MP내역(중립)'!A:A,A164,'MP내역(중립)'!F:F,"Y"))&lt;0.001,ABS(H164-SUMIFS('MP내역(중립)'!G:G,'MP내역(중립)'!A:A,A164,'MP내역(중립)'!B:B,"&lt;&gt;합계"))&lt;0.001),"O","X"))</f>
        <v/>
      </c>
      <c r="T164" s="20" t="str">
        <f>IF(A164="","",IF(COUNTIFS('MP내역(중립)'!A:A,A164,'MP내역(중립)'!H:H,"X")=0,"O","X"))</f>
        <v/>
      </c>
      <c r="U164" s="19"/>
    </row>
    <row r="165" spans="14:21" x14ac:dyDescent="0.3">
      <c r="N165" s="20" t="str">
        <f t="shared" si="4"/>
        <v/>
      </c>
      <c r="O165" s="20" t="str">
        <f t="shared" si="5"/>
        <v/>
      </c>
      <c r="P165" s="20" t="str">
        <f>IF(A165="","",IFERROR(IF(L165&lt;VLOOKUP(A165,#REF!,10,0),"O","X"),""))</f>
        <v/>
      </c>
      <c r="Q165" s="20" t="str">
        <f>IF(A165="","",COUNTIFS('MP내역(중립)'!$A:$A,A165)-COUNTIFS('MP내역(중립)'!$A:$A,A165,'MP내역(중립)'!$B:$B,"현금")-COUNTIFS('MP내역(중립)'!$A:$A,A165,'MP내역(중립)'!$B:$B,"예수금")-COUNTIFS('MP내역(중립)'!$A:$A,A165,'MP내역(중립)'!$B:$B,"예탁금")-COUNTIFS('MP내역(중립)'!$A:$A,A165,'MP내역(중립)'!$B:$B,"합계"))</f>
        <v/>
      </c>
      <c r="R165" s="20" t="str">
        <f>IF(A165="","",IF(COUNTIFS('MP내역(중립)'!A:A,A165,'MP내역(중립)'!G:G,"&gt;"&amp;$F$2,'MP내역(중립)'!D:D,"&lt;&gt;"&amp;$H$2,'MP내역(중립)'!D:D,"&lt;&gt;"&amp;$I$2,'MP내역(중립)'!B:B,"&lt;&gt;현금",'MP내역(중립)'!B:B,"&lt;&gt;합계")=0,"O","X"))</f>
        <v/>
      </c>
      <c r="S165" s="20" t="str">
        <f>IF(A165="","",IF(AND(ABS(I165-SUMIFS('MP내역(중립)'!G:G,'MP내역(중립)'!A:A,A165,'MP내역(중립)'!F:F,"Y"))&lt;0.001,ABS(H165-SUMIFS('MP내역(중립)'!G:G,'MP내역(중립)'!A:A,A165,'MP내역(중립)'!B:B,"&lt;&gt;합계"))&lt;0.001),"O","X"))</f>
        <v/>
      </c>
      <c r="T165" s="20" t="str">
        <f>IF(A165="","",IF(COUNTIFS('MP내역(중립)'!A:A,A165,'MP내역(중립)'!H:H,"X")=0,"O","X"))</f>
        <v/>
      </c>
      <c r="U165" s="19"/>
    </row>
    <row r="166" spans="14:21" x14ac:dyDescent="0.3">
      <c r="N166" s="20" t="str">
        <f t="shared" si="4"/>
        <v/>
      </c>
      <c r="O166" s="20" t="str">
        <f t="shared" si="5"/>
        <v/>
      </c>
      <c r="P166" s="20" t="str">
        <f>IF(A166="","",IFERROR(IF(L166&lt;VLOOKUP(A166,#REF!,10,0),"O","X"),""))</f>
        <v/>
      </c>
      <c r="Q166" s="20" t="str">
        <f>IF(A166="","",COUNTIFS('MP내역(중립)'!$A:$A,A166)-COUNTIFS('MP내역(중립)'!$A:$A,A166,'MP내역(중립)'!$B:$B,"현금")-COUNTIFS('MP내역(중립)'!$A:$A,A166,'MP내역(중립)'!$B:$B,"예수금")-COUNTIFS('MP내역(중립)'!$A:$A,A166,'MP내역(중립)'!$B:$B,"예탁금")-COUNTIFS('MP내역(중립)'!$A:$A,A166,'MP내역(중립)'!$B:$B,"합계"))</f>
        <v/>
      </c>
      <c r="R166" s="20" t="str">
        <f>IF(A166="","",IF(COUNTIFS('MP내역(중립)'!A:A,A166,'MP내역(중립)'!G:G,"&gt;"&amp;$F$2,'MP내역(중립)'!D:D,"&lt;&gt;"&amp;$H$2,'MP내역(중립)'!D:D,"&lt;&gt;"&amp;$I$2,'MP내역(중립)'!B:B,"&lt;&gt;현금",'MP내역(중립)'!B:B,"&lt;&gt;합계")=0,"O","X"))</f>
        <v/>
      </c>
      <c r="S166" s="20" t="str">
        <f>IF(A166="","",IF(AND(ABS(I166-SUMIFS('MP내역(중립)'!G:G,'MP내역(중립)'!A:A,A166,'MP내역(중립)'!F:F,"Y"))&lt;0.001,ABS(H166-SUMIFS('MP내역(중립)'!G:G,'MP내역(중립)'!A:A,A166,'MP내역(중립)'!B:B,"&lt;&gt;합계"))&lt;0.001),"O","X"))</f>
        <v/>
      </c>
      <c r="T166" s="20" t="str">
        <f>IF(A166="","",IF(COUNTIFS('MP내역(중립)'!A:A,A166,'MP내역(중립)'!H:H,"X")=0,"O","X"))</f>
        <v/>
      </c>
      <c r="U166" s="19"/>
    </row>
    <row r="167" spans="14:21" x14ac:dyDescent="0.3">
      <c r="N167" s="20" t="str">
        <f t="shared" si="4"/>
        <v/>
      </c>
      <c r="O167" s="20" t="str">
        <f t="shared" si="5"/>
        <v/>
      </c>
      <c r="P167" s="20" t="str">
        <f>IF(A167="","",IFERROR(IF(L167&lt;VLOOKUP(A167,#REF!,10,0),"O","X"),""))</f>
        <v/>
      </c>
      <c r="Q167" s="20" t="str">
        <f>IF(A167="","",COUNTIFS('MP내역(중립)'!$A:$A,A167)-COUNTIFS('MP내역(중립)'!$A:$A,A167,'MP내역(중립)'!$B:$B,"현금")-COUNTIFS('MP내역(중립)'!$A:$A,A167,'MP내역(중립)'!$B:$B,"예수금")-COUNTIFS('MP내역(중립)'!$A:$A,A167,'MP내역(중립)'!$B:$B,"예탁금")-COUNTIFS('MP내역(중립)'!$A:$A,A167,'MP내역(중립)'!$B:$B,"합계"))</f>
        <v/>
      </c>
      <c r="R167" s="20" t="str">
        <f>IF(A167="","",IF(COUNTIFS('MP내역(중립)'!A:A,A167,'MP내역(중립)'!G:G,"&gt;"&amp;$F$2,'MP내역(중립)'!D:D,"&lt;&gt;"&amp;$H$2,'MP내역(중립)'!D:D,"&lt;&gt;"&amp;$I$2,'MP내역(중립)'!B:B,"&lt;&gt;현금",'MP내역(중립)'!B:B,"&lt;&gt;합계")=0,"O","X"))</f>
        <v/>
      </c>
      <c r="S167" s="20" t="str">
        <f>IF(A167="","",IF(AND(ABS(I167-SUMIFS('MP내역(중립)'!G:G,'MP내역(중립)'!A:A,A167,'MP내역(중립)'!F:F,"Y"))&lt;0.001,ABS(H167-SUMIFS('MP내역(중립)'!G:G,'MP내역(중립)'!A:A,A167,'MP내역(중립)'!B:B,"&lt;&gt;합계"))&lt;0.001),"O","X"))</f>
        <v/>
      </c>
      <c r="T167" s="20" t="str">
        <f>IF(A167="","",IF(COUNTIFS('MP내역(중립)'!A:A,A167,'MP내역(중립)'!H:H,"X")=0,"O","X"))</f>
        <v/>
      </c>
      <c r="U167" s="19"/>
    </row>
    <row r="168" spans="14:21" x14ac:dyDescent="0.3">
      <c r="N168" s="20" t="str">
        <f t="shared" si="4"/>
        <v/>
      </c>
      <c r="O168" s="20" t="str">
        <f t="shared" si="5"/>
        <v/>
      </c>
      <c r="P168" s="20" t="str">
        <f>IF(A168="","",IFERROR(IF(L168&lt;VLOOKUP(A168,#REF!,10,0),"O","X"),""))</f>
        <v/>
      </c>
      <c r="Q168" s="20" t="str">
        <f>IF(A168="","",COUNTIFS('MP내역(중립)'!$A:$A,A168)-COUNTIFS('MP내역(중립)'!$A:$A,A168,'MP내역(중립)'!$B:$B,"현금")-COUNTIFS('MP내역(중립)'!$A:$A,A168,'MP내역(중립)'!$B:$B,"예수금")-COUNTIFS('MP내역(중립)'!$A:$A,A168,'MP내역(중립)'!$B:$B,"예탁금")-COUNTIFS('MP내역(중립)'!$A:$A,A168,'MP내역(중립)'!$B:$B,"합계"))</f>
        <v/>
      </c>
      <c r="R168" s="20" t="str">
        <f>IF(A168="","",IF(COUNTIFS('MP내역(중립)'!A:A,A168,'MP내역(중립)'!G:G,"&gt;"&amp;$F$2,'MP내역(중립)'!D:D,"&lt;&gt;"&amp;$H$2,'MP내역(중립)'!D:D,"&lt;&gt;"&amp;$I$2,'MP내역(중립)'!B:B,"&lt;&gt;현금",'MP내역(중립)'!B:B,"&lt;&gt;합계")=0,"O","X"))</f>
        <v/>
      </c>
      <c r="S168" s="20" t="str">
        <f>IF(A168="","",IF(AND(ABS(I168-SUMIFS('MP내역(중립)'!G:G,'MP내역(중립)'!A:A,A168,'MP내역(중립)'!F:F,"Y"))&lt;0.001,ABS(H168-SUMIFS('MP내역(중립)'!G:G,'MP내역(중립)'!A:A,A168,'MP내역(중립)'!B:B,"&lt;&gt;합계"))&lt;0.001),"O","X"))</f>
        <v/>
      </c>
      <c r="T168" s="20" t="str">
        <f>IF(A168="","",IF(COUNTIFS('MP내역(중립)'!A:A,A168,'MP내역(중립)'!H:H,"X")=0,"O","X"))</f>
        <v/>
      </c>
      <c r="U168" s="19"/>
    </row>
    <row r="169" spans="14:21" x14ac:dyDescent="0.3">
      <c r="N169" s="20" t="str">
        <f t="shared" si="4"/>
        <v/>
      </c>
      <c r="O169" s="20" t="str">
        <f t="shared" si="5"/>
        <v/>
      </c>
      <c r="P169" s="20" t="str">
        <f>IF(A169="","",IFERROR(IF(L169&lt;VLOOKUP(A169,#REF!,10,0),"O","X"),""))</f>
        <v/>
      </c>
      <c r="Q169" s="20" t="str">
        <f>IF(A169="","",COUNTIFS('MP내역(중립)'!$A:$A,A169)-COUNTIFS('MP내역(중립)'!$A:$A,A169,'MP내역(중립)'!$B:$B,"현금")-COUNTIFS('MP내역(중립)'!$A:$A,A169,'MP내역(중립)'!$B:$B,"예수금")-COUNTIFS('MP내역(중립)'!$A:$A,A169,'MP내역(중립)'!$B:$B,"예탁금")-COUNTIFS('MP내역(중립)'!$A:$A,A169,'MP내역(중립)'!$B:$B,"합계"))</f>
        <v/>
      </c>
      <c r="R169" s="20" t="str">
        <f>IF(A169="","",IF(COUNTIFS('MP내역(중립)'!A:A,A169,'MP내역(중립)'!G:G,"&gt;"&amp;$F$2,'MP내역(중립)'!D:D,"&lt;&gt;"&amp;$H$2,'MP내역(중립)'!D:D,"&lt;&gt;"&amp;$I$2,'MP내역(중립)'!B:B,"&lt;&gt;현금",'MP내역(중립)'!B:B,"&lt;&gt;합계")=0,"O","X"))</f>
        <v/>
      </c>
      <c r="S169" s="20" t="str">
        <f>IF(A169="","",IF(AND(ABS(I169-SUMIFS('MP내역(중립)'!G:G,'MP내역(중립)'!A:A,A169,'MP내역(중립)'!F:F,"Y"))&lt;0.001,ABS(H169-SUMIFS('MP내역(중립)'!G:G,'MP내역(중립)'!A:A,A169,'MP내역(중립)'!B:B,"&lt;&gt;합계"))&lt;0.001),"O","X"))</f>
        <v/>
      </c>
      <c r="T169" s="20" t="str">
        <f>IF(A169="","",IF(COUNTIFS('MP내역(중립)'!A:A,A169,'MP내역(중립)'!H:H,"X")=0,"O","X"))</f>
        <v/>
      </c>
      <c r="U169" s="19"/>
    </row>
    <row r="170" spans="14:21" x14ac:dyDescent="0.3">
      <c r="N170" s="20" t="str">
        <f t="shared" si="4"/>
        <v/>
      </c>
      <c r="O170" s="20" t="str">
        <f t="shared" si="5"/>
        <v/>
      </c>
      <c r="P170" s="20" t="str">
        <f>IF(A170="","",IFERROR(IF(L170&lt;VLOOKUP(A170,#REF!,10,0),"O","X"),""))</f>
        <v/>
      </c>
      <c r="Q170" s="20" t="str">
        <f>IF(A170="","",COUNTIFS('MP내역(중립)'!$A:$A,A170)-COUNTIFS('MP내역(중립)'!$A:$A,A170,'MP내역(중립)'!$B:$B,"현금")-COUNTIFS('MP내역(중립)'!$A:$A,A170,'MP내역(중립)'!$B:$B,"예수금")-COUNTIFS('MP내역(중립)'!$A:$A,A170,'MP내역(중립)'!$B:$B,"예탁금")-COUNTIFS('MP내역(중립)'!$A:$A,A170,'MP내역(중립)'!$B:$B,"합계"))</f>
        <v/>
      </c>
      <c r="R170" s="20" t="str">
        <f>IF(A170="","",IF(COUNTIFS('MP내역(중립)'!A:A,A170,'MP내역(중립)'!G:G,"&gt;"&amp;$F$2,'MP내역(중립)'!D:D,"&lt;&gt;"&amp;$H$2,'MP내역(중립)'!D:D,"&lt;&gt;"&amp;$I$2,'MP내역(중립)'!B:B,"&lt;&gt;현금",'MP내역(중립)'!B:B,"&lt;&gt;합계")=0,"O","X"))</f>
        <v/>
      </c>
      <c r="S170" s="20" t="str">
        <f>IF(A170="","",IF(AND(ABS(I170-SUMIFS('MP내역(중립)'!G:G,'MP내역(중립)'!A:A,A170,'MP내역(중립)'!F:F,"Y"))&lt;0.001,ABS(H170-SUMIFS('MP내역(중립)'!G:G,'MP내역(중립)'!A:A,A170,'MP내역(중립)'!B:B,"&lt;&gt;합계"))&lt;0.001),"O","X"))</f>
        <v/>
      </c>
      <c r="T170" s="20" t="str">
        <f>IF(A170="","",IF(COUNTIFS('MP내역(중립)'!A:A,A170,'MP내역(중립)'!H:H,"X")=0,"O","X"))</f>
        <v/>
      </c>
      <c r="U170" s="19"/>
    </row>
    <row r="171" spans="14:21" x14ac:dyDescent="0.3">
      <c r="N171" s="20" t="str">
        <f t="shared" si="4"/>
        <v/>
      </c>
      <c r="O171" s="20" t="str">
        <f t="shared" si="5"/>
        <v/>
      </c>
      <c r="P171" s="20" t="str">
        <f>IF(A171="","",IFERROR(IF(L171&lt;VLOOKUP(A171,#REF!,10,0),"O","X"),""))</f>
        <v/>
      </c>
      <c r="Q171" s="20" t="str">
        <f>IF(A171="","",COUNTIFS('MP내역(중립)'!$A:$A,A171)-COUNTIFS('MP내역(중립)'!$A:$A,A171,'MP내역(중립)'!$B:$B,"현금")-COUNTIFS('MP내역(중립)'!$A:$A,A171,'MP내역(중립)'!$B:$B,"예수금")-COUNTIFS('MP내역(중립)'!$A:$A,A171,'MP내역(중립)'!$B:$B,"예탁금")-COUNTIFS('MP내역(중립)'!$A:$A,A171,'MP내역(중립)'!$B:$B,"합계"))</f>
        <v/>
      </c>
      <c r="R171" s="20" t="str">
        <f>IF(A171="","",IF(COUNTIFS('MP내역(중립)'!A:A,A171,'MP내역(중립)'!G:G,"&gt;"&amp;$F$2,'MP내역(중립)'!D:D,"&lt;&gt;"&amp;$H$2,'MP내역(중립)'!D:D,"&lt;&gt;"&amp;$I$2,'MP내역(중립)'!B:B,"&lt;&gt;현금",'MP내역(중립)'!B:B,"&lt;&gt;합계")=0,"O","X"))</f>
        <v/>
      </c>
      <c r="S171" s="20" t="str">
        <f>IF(A171="","",IF(AND(ABS(I171-SUMIFS('MP내역(중립)'!G:G,'MP내역(중립)'!A:A,A171,'MP내역(중립)'!F:F,"Y"))&lt;0.001,ABS(H171-SUMIFS('MP내역(중립)'!G:G,'MP내역(중립)'!A:A,A171,'MP내역(중립)'!B:B,"&lt;&gt;합계"))&lt;0.001),"O","X"))</f>
        <v/>
      </c>
      <c r="T171" s="20" t="str">
        <f>IF(A171="","",IF(COUNTIFS('MP내역(중립)'!A:A,A171,'MP내역(중립)'!H:H,"X")=0,"O","X"))</f>
        <v/>
      </c>
      <c r="U171" s="19"/>
    </row>
    <row r="172" spans="14:21" x14ac:dyDescent="0.3">
      <c r="N172" s="20" t="str">
        <f t="shared" si="4"/>
        <v/>
      </c>
      <c r="O172" s="20" t="str">
        <f t="shared" si="5"/>
        <v/>
      </c>
      <c r="P172" s="20" t="str">
        <f>IF(A172="","",IFERROR(IF(L172&lt;VLOOKUP(A172,#REF!,10,0),"O","X"),""))</f>
        <v/>
      </c>
      <c r="Q172" s="20" t="str">
        <f>IF(A172="","",COUNTIFS('MP내역(중립)'!$A:$A,A172)-COUNTIFS('MP내역(중립)'!$A:$A,A172,'MP내역(중립)'!$B:$B,"현금")-COUNTIFS('MP내역(중립)'!$A:$A,A172,'MP내역(중립)'!$B:$B,"예수금")-COUNTIFS('MP내역(중립)'!$A:$A,A172,'MP내역(중립)'!$B:$B,"예탁금")-COUNTIFS('MP내역(중립)'!$A:$A,A172,'MP내역(중립)'!$B:$B,"합계"))</f>
        <v/>
      </c>
      <c r="R172" s="20" t="str">
        <f>IF(A172="","",IF(COUNTIFS('MP내역(중립)'!A:A,A172,'MP내역(중립)'!G:G,"&gt;"&amp;$F$2,'MP내역(중립)'!D:D,"&lt;&gt;"&amp;$H$2,'MP내역(중립)'!D:D,"&lt;&gt;"&amp;$I$2,'MP내역(중립)'!B:B,"&lt;&gt;현금",'MP내역(중립)'!B:B,"&lt;&gt;합계")=0,"O","X"))</f>
        <v/>
      </c>
      <c r="S172" s="20" t="str">
        <f>IF(A172="","",IF(AND(ABS(I172-SUMIFS('MP내역(중립)'!G:G,'MP내역(중립)'!A:A,A172,'MP내역(중립)'!F:F,"Y"))&lt;0.001,ABS(H172-SUMIFS('MP내역(중립)'!G:G,'MP내역(중립)'!A:A,A172,'MP내역(중립)'!B:B,"&lt;&gt;합계"))&lt;0.001),"O","X"))</f>
        <v/>
      </c>
      <c r="T172" s="20" t="str">
        <f>IF(A172="","",IF(COUNTIFS('MP내역(중립)'!A:A,A172,'MP내역(중립)'!H:H,"X")=0,"O","X"))</f>
        <v/>
      </c>
      <c r="U172" s="19"/>
    </row>
    <row r="173" spans="14:21" x14ac:dyDescent="0.3">
      <c r="N173" s="20" t="str">
        <f t="shared" si="4"/>
        <v/>
      </c>
      <c r="O173" s="20" t="str">
        <f t="shared" si="5"/>
        <v/>
      </c>
      <c r="P173" s="20" t="str">
        <f>IF(A173="","",IFERROR(IF(L173&lt;VLOOKUP(A173,#REF!,10,0),"O","X"),""))</f>
        <v/>
      </c>
      <c r="Q173" s="20" t="str">
        <f>IF(A173="","",COUNTIFS('MP내역(중립)'!$A:$A,A173)-COUNTIFS('MP내역(중립)'!$A:$A,A173,'MP내역(중립)'!$B:$B,"현금")-COUNTIFS('MP내역(중립)'!$A:$A,A173,'MP내역(중립)'!$B:$B,"예수금")-COUNTIFS('MP내역(중립)'!$A:$A,A173,'MP내역(중립)'!$B:$B,"예탁금")-COUNTIFS('MP내역(중립)'!$A:$A,A173,'MP내역(중립)'!$B:$B,"합계"))</f>
        <v/>
      </c>
      <c r="R173" s="20" t="str">
        <f>IF(A173="","",IF(COUNTIFS('MP내역(중립)'!A:A,A173,'MP내역(중립)'!G:G,"&gt;"&amp;$F$2,'MP내역(중립)'!D:D,"&lt;&gt;"&amp;$H$2,'MP내역(중립)'!D:D,"&lt;&gt;"&amp;$I$2,'MP내역(중립)'!B:B,"&lt;&gt;현금",'MP내역(중립)'!B:B,"&lt;&gt;합계")=0,"O","X"))</f>
        <v/>
      </c>
      <c r="S173" s="20" t="str">
        <f>IF(A173="","",IF(AND(ABS(I173-SUMIFS('MP내역(중립)'!G:G,'MP내역(중립)'!A:A,A173,'MP내역(중립)'!F:F,"Y"))&lt;0.001,ABS(H173-SUMIFS('MP내역(중립)'!G:G,'MP내역(중립)'!A:A,A173,'MP내역(중립)'!B:B,"&lt;&gt;합계"))&lt;0.001),"O","X"))</f>
        <v/>
      </c>
      <c r="T173" s="20" t="str">
        <f>IF(A173="","",IF(COUNTIFS('MP내역(중립)'!A:A,A173,'MP내역(중립)'!H:H,"X")=0,"O","X"))</f>
        <v/>
      </c>
      <c r="U173" s="19"/>
    </row>
    <row r="174" spans="14:21" x14ac:dyDescent="0.3">
      <c r="N174" s="20" t="str">
        <f t="shared" si="4"/>
        <v/>
      </c>
      <c r="O174" s="20" t="str">
        <f t="shared" si="5"/>
        <v/>
      </c>
      <c r="P174" s="20" t="str">
        <f>IF(A174="","",IFERROR(IF(L174&lt;VLOOKUP(A174,#REF!,10,0),"O","X"),""))</f>
        <v/>
      </c>
      <c r="Q174" s="20" t="str">
        <f>IF(A174="","",COUNTIFS('MP내역(중립)'!$A:$A,A174)-COUNTIFS('MP내역(중립)'!$A:$A,A174,'MP내역(중립)'!$B:$B,"현금")-COUNTIFS('MP내역(중립)'!$A:$A,A174,'MP내역(중립)'!$B:$B,"예수금")-COUNTIFS('MP내역(중립)'!$A:$A,A174,'MP내역(중립)'!$B:$B,"예탁금")-COUNTIFS('MP내역(중립)'!$A:$A,A174,'MP내역(중립)'!$B:$B,"합계"))</f>
        <v/>
      </c>
      <c r="R174" s="20" t="str">
        <f>IF(A174="","",IF(COUNTIFS('MP내역(중립)'!A:A,A174,'MP내역(중립)'!G:G,"&gt;"&amp;$F$2,'MP내역(중립)'!D:D,"&lt;&gt;"&amp;$H$2,'MP내역(중립)'!D:D,"&lt;&gt;"&amp;$I$2,'MP내역(중립)'!B:B,"&lt;&gt;현금",'MP내역(중립)'!B:B,"&lt;&gt;합계")=0,"O","X"))</f>
        <v/>
      </c>
      <c r="S174" s="20" t="str">
        <f>IF(A174="","",IF(AND(ABS(I174-SUMIFS('MP내역(중립)'!G:G,'MP내역(중립)'!A:A,A174,'MP내역(중립)'!F:F,"Y"))&lt;0.001,ABS(H174-SUMIFS('MP내역(중립)'!G:G,'MP내역(중립)'!A:A,A174,'MP내역(중립)'!B:B,"&lt;&gt;합계"))&lt;0.001),"O","X"))</f>
        <v/>
      </c>
      <c r="T174" s="20" t="str">
        <f>IF(A174="","",IF(COUNTIFS('MP내역(중립)'!A:A,A174,'MP내역(중립)'!H:H,"X")=0,"O","X"))</f>
        <v/>
      </c>
      <c r="U174" s="19"/>
    </row>
    <row r="175" spans="14:21" x14ac:dyDescent="0.3">
      <c r="N175" s="20" t="str">
        <f t="shared" si="4"/>
        <v/>
      </c>
      <c r="O175" s="20" t="str">
        <f t="shared" si="5"/>
        <v/>
      </c>
      <c r="P175" s="20" t="str">
        <f>IF(A175="","",IFERROR(IF(L175&lt;VLOOKUP(A175,#REF!,10,0),"O","X"),""))</f>
        <v/>
      </c>
      <c r="Q175" s="20" t="str">
        <f>IF(A175="","",COUNTIFS('MP내역(중립)'!$A:$A,A175)-COUNTIFS('MP내역(중립)'!$A:$A,A175,'MP내역(중립)'!$B:$B,"현금")-COUNTIFS('MP내역(중립)'!$A:$A,A175,'MP내역(중립)'!$B:$B,"예수금")-COUNTIFS('MP내역(중립)'!$A:$A,A175,'MP내역(중립)'!$B:$B,"예탁금")-COUNTIFS('MP내역(중립)'!$A:$A,A175,'MP내역(중립)'!$B:$B,"합계"))</f>
        <v/>
      </c>
      <c r="R175" s="20" t="str">
        <f>IF(A175="","",IF(COUNTIFS('MP내역(중립)'!A:A,A175,'MP내역(중립)'!G:G,"&gt;"&amp;$F$2,'MP내역(중립)'!D:D,"&lt;&gt;"&amp;$H$2,'MP내역(중립)'!D:D,"&lt;&gt;"&amp;$I$2,'MP내역(중립)'!B:B,"&lt;&gt;현금",'MP내역(중립)'!B:B,"&lt;&gt;합계")=0,"O","X"))</f>
        <v/>
      </c>
      <c r="S175" s="20" t="str">
        <f>IF(A175="","",IF(AND(ABS(I175-SUMIFS('MP내역(중립)'!G:G,'MP내역(중립)'!A:A,A175,'MP내역(중립)'!F:F,"Y"))&lt;0.001,ABS(H175-SUMIFS('MP내역(중립)'!G:G,'MP내역(중립)'!A:A,A175,'MP내역(중립)'!B:B,"&lt;&gt;합계"))&lt;0.001),"O","X"))</f>
        <v/>
      </c>
      <c r="T175" s="20" t="str">
        <f>IF(A175="","",IF(COUNTIFS('MP내역(중립)'!A:A,A175,'MP내역(중립)'!H:H,"X")=0,"O","X"))</f>
        <v/>
      </c>
      <c r="U175" s="19"/>
    </row>
    <row r="176" spans="14:21" x14ac:dyDescent="0.3">
      <c r="N176" s="20" t="str">
        <f t="shared" si="4"/>
        <v/>
      </c>
      <c r="O176" s="20" t="str">
        <f t="shared" si="5"/>
        <v/>
      </c>
      <c r="P176" s="20" t="str">
        <f>IF(A176="","",IFERROR(IF(L176&lt;VLOOKUP(A176,#REF!,10,0),"O","X"),""))</f>
        <v/>
      </c>
      <c r="Q176" s="20" t="str">
        <f>IF(A176="","",COUNTIFS('MP내역(중립)'!$A:$A,A176)-COUNTIFS('MP내역(중립)'!$A:$A,A176,'MP내역(중립)'!$B:$B,"현금")-COUNTIFS('MP내역(중립)'!$A:$A,A176,'MP내역(중립)'!$B:$B,"예수금")-COUNTIFS('MP내역(중립)'!$A:$A,A176,'MP내역(중립)'!$B:$B,"예탁금")-COUNTIFS('MP내역(중립)'!$A:$A,A176,'MP내역(중립)'!$B:$B,"합계"))</f>
        <v/>
      </c>
      <c r="R176" s="20" t="str">
        <f>IF(A176="","",IF(COUNTIFS('MP내역(중립)'!A:A,A176,'MP내역(중립)'!G:G,"&gt;"&amp;$F$2,'MP내역(중립)'!D:D,"&lt;&gt;"&amp;$H$2,'MP내역(중립)'!D:D,"&lt;&gt;"&amp;$I$2,'MP내역(중립)'!B:B,"&lt;&gt;현금",'MP내역(중립)'!B:B,"&lt;&gt;합계")=0,"O","X"))</f>
        <v/>
      </c>
      <c r="S176" s="20" t="str">
        <f>IF(A176="","",IF(AND(ABS(I176-SUMIFS('MP내역(중립)'!G:G,'MP내역(중립)'!A:A,A176,'MP내역(중립)'!F:F,"Y"))&lt;0.001,ABS(H176-SUMIFS('MP내역(중립)'!G:G,'MP내역(중립)'!A:A,A176,'MP내역(중립)'!B:B,"&lt;&gt;합계"))&lt;0.001),"O","X"))</f>
        <v/>
      </c>
      <c r="T176" s="20" t="str">
        <f>IF(A176="","",IF(COUNTIFS('MP내역(중립)'!A:A,A176,'MP내역(중립)'!H:H,"X")=0,"O","X"))</f>
        <v/>
      </c>
      <c r="U176" s="19"/>
    </row>
    <row r="177" spans="14:21" x14ac:dyDescent="0.3">
      <c r="N177" s="20" t="str">
        <f t="shared" si="4"/>
        <v/>
      </c>
      <c r="O177" s="20" t="str">
        <f t="shared" si="5"/>
        <v/>
      </c>
      <c r="P177" s="20" t="str">
        <f>IF(A177="","",IFERROR(IF(L177&lt;VLOOKUP(A177,#REF!,10,0),"O","X"),""))</f>
        <v/>
      </c>
      <c r="Q177" s="20" t="str">
        <f>IF(A177="","",COUNTIFS('MP내역(중립)'!$A:$A,A177)-COUNTIFS('MP내역(중립)'!$A:$A,A177,'MP내역(중립)'!$B:$B,"현금")-COUNTIFS('MP내역(중립)'!$A:$A,A177,'MP내역(중립)'!$B:$B,"예수금")-COUNTIFS('MP내역(중립)'!$A:$A,A177,'MP내역(중립)'!$B:$B,"예탁금")-COUNTIFS('MP내역(중립)'!$A:$A,A177,'MP내역(중립)'!$B:$B,"합계"))</f>
        <v/>
      </c>
      <c r="R177" s="20" t="str">
        <f>IF(A177="","",IF(COUNTIFS('MP내역(중립)'!A:A,A177,'MP내역(중립)'!G:G,"&gt;"&amp;$F$2,'MP내역(중립)'!D:D,"&lt;&gt;"&amp;$H$2,'MP내역(중립)'!D:D,"&lt;&gt;"&amp;$I$2,'MP내역(중립)'!B:B,"&lt;&gt;현금",'MP내역(중립)'!B:B,"&lt;&gt;합계")=0,"O","X"))</f>
        <v/>
      </c>
      <c r="S177" s="20" t="str">
        <f>IF(A177="","",IF(AND(ABS(I177-SUMIFS('MP내역(중립)'!G:G,'MP내역(중립)'!A:A,A177,'MP내역(중립)'!F:F,"Y"))&lt;0.001,ABS(H177-SUMIFS('MP내역(중립)'!G:G,'MP내역(중립)'!A:A,A177,'MP내역(중립)'!B:B,"&lt;&gt;합계"))&lt;0.001),"O","X"))</f>
        <v/>
      </c>
      <c r="T177" s="20" t="str">
        <f>IF(A177="","",IF(COUNTIFS('MP내역(중립)'!A:A,A177,'MP내역(중립)'!H:H,"X")=0,"O","X"))</f>
        <v/>
      </c>
      <c r="U177" s="19"/>
    </row>
    <row r="178" spans="14:21" x14ac:dyDescent="0.3">
      <c r="N178" s="20" t="str">
        <f t="shared" si="4"/>
        <v/>
      </c>
      <c r="O178" s="20" t="str">
        <f t="shared" si="5"/>
        <v/>
      </c>
      <c r="P178" s="20" t="str">
        <f>IF(A178="","",IFERROR(IF(L178&lt;VLOOKUP(A178,#REF!,10,0),"O","X"),""))</f>
        <v/>
      </c>
      <c r="Q178" s="20" t="str">
        <f>IF(A178="","",COUNTIFS('MP내역(중립)'!$A:$A,A178)-COUNTIFS('MP내역(중립)'!$A:$A,A178,'MP내역(중립)'!$B:$B,"현금")-COUNTIFS('MP내역(중립)'!$A:$A,A178,'MP내역(중립)'!$B:$B,"예수금")-COUNTIFS('MP내역(중립)'!$A:$A,A178,'MP내역(중립)'!$B:$B,"예탁금")-COUNTIFS('MP내역(중립)'!$A:$A,A178,'MP내역(중립)'!$B:$B,"합계"))</f>
        <v/>
      </c>
      <c r="R178" s="20" t="str">
        <f>IF(A178="","",IF(COUNTIFS('MP내역(중립)'!A:A,A178,'MP내역(중립)'!G:G,"&gt;"&amp;$F$2,'MP내역(중립)'!D:D,"&lt;&gt;"&amp;$H$2,'MP내역(중립)'!D:D,"&lt;&gt;"&amp;$I$2,'MP내역(중립)'!B:B,"&lt;&gt;현금",'MP내역(중립)'!B:B,"&lt;&gt;합계")=0,"O","X"))</f>
        <v/>
      </c>
      <c r="S178" s="20" t="str">
        <f>IF(A178="","",IF(AND(ABS(I178-SUMIFS('MP내역(중립)'!G:G,'MP내역(중립)'!A:A,A178,'MP내역(중립)'!F:F,"Y"))&lt;0.001,ABS(H178-SUMIFS('MP내역(중립)'!G:G,'MP내역(중립)'!A:A,A178,'MP내역(중립)'!B:B,"&lt;&gt;합계"))&lt;0.001),"O","X"))</f>
        <v/>
      </c>
      <c r="T178" s="20" t="str">
        <f>IF(A178="","",IF(COUNTIFS('MP내역(중립)'!A:A,A178,'MP내역(중립)'!H:H,"X")=0,"O","X"))</f>
        <v/>
      </c>
      <c r="U178" s="19"/>
    </row>
    <row r="179" spans="14:21" x14ac:dyDescent="0.3">
      <c r="N179" s="20" t="str">
        <f t="shared" si="4"/>
        <v/>
      </c>
      <c r="O179" s="20" t="str">
        <f t="shared" si="5"/>
        <v/>
      </c>
      <c r="P179" s="20" t="str">
        <f>IF(A179="","",IFERROR(IF(L179&lt;VLOOKUP(A179,#REF!,10,0),"O","X"),""))</f>
        <v/>
      </c>
      <c r="Q179" s="20" t="str">
        <f>IF(A179="","",COUNTIFS('MP내역(중립)'!$A:$A,A179)-COUNTIFS('MP내역(중립)'!$A:$A,A179,'MP내역(중립)'!$B:$B,"현금")-COUNTIFS('MP내역(중립)'!$A:$A,A179,'MP내역(중립)'!$B:$B,"예수금")-COUNTIFS('MP내역(중립)'!$A:$A,A179,'MP내역(중립)'!$B:$B,"예탁금")-COUNTIFS('MP내역(중립)'!$A:$A,A179,'MP내역(중립)'!$B:$B,"합계"))</f>
        <v/>
      </c>
      <c r="R179" s="20" t="str">
        <f>IF(A179="","",IF(COUNTIFS('MP내역(중립)'!A:A,A179,'MP내역(중립)'!G:G,"&gt;"&amp;$F$2,'MP내역(중립)'!D:D,"&lt;&gt;"&amp;$H$2,'MP내역(중립)'!D:D,"&lt;&gt;"&amp;$I$2,'MP내역(중립)'!B:B,"&lt;&gt;현금",'MP내역(중립)'!B:B,"&lt;&gt;합계")=0,"O","X"))</f>
        <v/>
      </c>
      <c r="S179" s="20" t="str">
        <f>IF(A179="","",IF(AND(ABS(I179-SUMIFS('MP내역(중립)'!G:G,'MP내역(중립)'!A:A,A179,'MP내역(중립)'!F:F,"Y"))&lt;0.001,ABS(H179-SUMIFS('MP내역(중립)'!G:G,'MP내역(중립)'!A:A,A179,'MP내역(중립)'!B:B,"&lt;&gt;합계"))&lt;0.001),"O","X"))</f>
        <v/>
      </c>
      <c r="T179" s="20" t="str">
        <f>IF(A179="","",IF(COUNTIFS('MP내역(중립)'!A:A,A179,'MP내역(중립)'!H:H,"X")=0,"O","X"))</f>
        <v/>
      </c>
      <c r="U179" s="19"/>
    </row>
    <row r="180" spans="14:21" x14ac:dyDescent="0.3">
      <c r="N180" s="20" t="str">
        <f t="shared" si="4"/>
        <v/>
      </c>
      <c r="O180" s="20" t="str">
        <f t="shared" si="5"/>
        <v/>
      </c>
      <c r="P180" s="20" t="str">
        <f>IF(A180="","",IFERROR(IF(L180&lt;VLOOKUP(A180,#REF!,10,0),"O","X"),""))</f>
        <v/>
      </c>
      <c r="Q180" s="20" t="str">
        <f>IF(A180="","",COUNTIFS('MP내역(중립)'!$A:$A,A180)-COUNTIFS('MP내역(중립)'!$A:$A,A180,'MP내역(중립)'!$B:$B,"현금")-COUNTIFS('MP내역(중립)'!$A:$A,A180,'MP내역(중립)'!$B:$B,"예수금")-COUNTIFS('MP내역(중립)'!$A:$A,A180,'MP내역(중립)'!$B:$B,"예탁금")-COUNTIFS('MP내역(중립)'!$A:$A,A180,'MP내역(중립)'!$B:$B,"합계"))</f>
        <v/>
      </c>
      <c r="R180" s="20" t="str">
        <f>IF(A180="","",IF(COUNTIFS('MP내역(중립)'!A:A,A180,'MP내역(중립)'!G:G,"&gt;"&amp;$F$2,'MP내역(중립)'!D:D,"&lt;&gt;"&amp;$H$2,'MP내역(중립)'!D:D,"&lt;&gt;"&amp;$I$2,'MP내역(중립)'!B:B,"&lt;&gt;현금",'MP내역(중립)'!B:B,"&lt;&gt;합계")=0,"O","X"))</f>
        <v/>
      </c>
      <c r="S180" s="20" t="str">
        <f>IF(A180="","",IF(AND(ABS(I180-SUMIFS('MP내역(중립)'!G:G,'MP내역(중립)'!A:A,A180,'MP내역(중립)'!F:F,"Y"))&lt;0.001,ABS(H180-SUMIFS('MP내역(중립)'!G:G,'MP내역(중립)'!A:A,A180,'MP내역(중립)'!B:B,"&lt;&gt;합계"))&lt;0.001),"O","X"))</f>
        <v/>
      </c>
      <c r="T180" s="20" t="str">
        <f>IF(A180="","",IF(COUNTIFS('MP내역(중립)'!A:A,A180,'MP내역(중립)'!H:H,"X")=0,"O","X"))</f>
        <v/>
      </c>
      <c r="U180" s="19"/>
    </row>
    <row r="181" spans="14:21" x14ac:dyDescent="0.3">
      <c r="N181" s="20" t="str">
        <f t="shared" si="4"/>
        <v/>
      </c>
      <c r="O181" s="20" t="str">
        <f t="shared" si="5"/>
        <v/>
      </c>
      <c r="P181" s="20" t="str">
        <f>IF(A181="","",IFERROR(IF(L181&lt;VLOOKUP(A181,#REF!,10,0),"O","X"),""))</f>
        <v/>
      </c>
      <c r="Q181" s="20" t="str">
        <f>IF(A181="","",COUNTIFS('MP내역(중립)'!$A:$A,A181)-COUNTIFS('MP내역(중립)'!$A:$A,A181,'MP내역(중립)'!$B:$B,"현금")-COUNTIFS('MP내역(중립)'!$A:$A,A181,'MP내역(중립)'!$B:$B,"예수금")-COUNTIFS('MP내역(중립)'!$A:$A,A181,'MP내역(중립)'!$B:$B,"예탁금")-COUNTIFS('MP내역(중립)'!$A:$A,A181,'MP내역(중립)'!$B:$B,"합계"))</f>
        <v/>
      </c>
      <c r="R181" s="20" t="str">
        <f>IF(A181="","",IF(COUNTIFS('MP내역(중립)'!A:A,A181,'MP내역(중립)'!G:G,"&gt;"&amp;$F$2,'MP내역(중립)'!D:D,"&lt;&gt;"&amp;$H$2,'MP내역(중립)'!D:D,"&lt;&gt;"&amp;$I$2,'MP내역(중립)'!B:B,"&lt;&gt;현금",'MP내역(중립)'!B:B,"&lt;&gt;합계")=0,"O","X"))</f>
        <v/>
      </c>
      <c r="S181" s="20" t="str">
        <f>IF(A181="","",IF(AND(ABS(I181-SUMIFS('MP내역(중립)'!G:G,'MP내역(중립)'!A:A,A181,'MP내역(중립)'!F:F,"Y"))&lt;0.001,ABS(H181-SUMIFS('MP내역(중립)'!G:G,'MP내역(중립)'!A:A,A181,'MP내역(중립)'!B:B,"&lt;&gt;합계"))&lt;0.001),"O","X"))</f>
        <v/>
      </c>
      <c r="T181" s="20" t="str">
        <f>IF(A181="","",IF(COUNTIFS('MP내역(중립)'!A:A,A181,'MP내역(중립)'!H:H,"X")=0,"O","X"))</f>
        <v/>
      </c>
      <c r="U181" s="19"/>
    </row>
    <row r="182" spans="14:21" x14ac:dyDescent="0.3">
      <c r="N182" s="20" t="str">
        <f t="shared" si="4"/>
        <v/>
      </c>
      <c r="O182" s="20" t="str">
        <f t="shared" si="5"/>
        <v/>
      </c>
      <c r="P182" s="20" t="str">
        <f>IF(A182="","",IFERROR(IF(L182&lt;VLOOKUP(A182,#REF!,10,0),"O","X"),""))</f>
        <v/>
      </c>
      <c r="Q182" s="20" t="str">
        <f>IF(A182="","",COUNTIFS('MP내역(중립)'!$A:$A,A182)-COUNTIFS('MP내역(중립)'!$A:$A,A182,'MP내역(중립)'!$B:$B,"현금")-COUNTIFS('MP내역(중립)'!$A:$A,A182,'MP내역(중립)'!$B:$B,"예수금")-COUNTIFS('MP내역(중립)'!$A:$A,A182,'MP내역(중립)'!$B:$B,"예탁금")-COUNTIFS('MP내역(중립)'!$A:$A,A182,'MP내역(중립)'!$B:$B,"합계"))</f>
        <v/>
      </c>
      <c r="R182" s="20" t="str">
        <f>IF(A182="","",IF(COUNTIFS('MP내역(중립)'!A:A,A182,'MP내역(중립)'!G:G,"&gt;"&amp;$F$2,'MP내역(중립)'!D:D,"&lt;&gt;"&amp;$H$2,'MP내역(중립)'!D:D,"&lt;&gt;"&amp;$I$2,'MP내역(중립)'!B:B,"&lt;&gt;현금",'MP내역(중립)'!B:B,"&lt;&gt;합계")=0,"O","X"))</f>
        <v/>
      </c>
      <c r="S182" s="20" t="str">
        <f>IF(A182="","",IF(AND(ABS(I182-SUMIFS('MP내역(중립)'!G:G,'MP내역(중립)'!A:A,A182,'MP내역(중립)'!F:F,"Y"))&lt;0.001,ABS(H182-SUMIFS('MP내역(중립)'!G:G,'MP내역(중립)'!A:A,A182,'MP내역(중립)'!B:B,"&lt;&gt;합계"))&lt;0.001),"O","X"))</f>
        <v/>
      </c>
      <c r="T182" s="20" t="str">
        <f>IF(A182="","",IF(COUNTIFS('MP내역(중립)'!A:A,A182,'MP내역(중립)'!H:H,"X")=0,"O","X"))</f>
        <v/>
      </c>
      <c r="U182" s="19"/>
    </row>
    <row r="183" spans="14:21" x14ac:dyDescent="0.3">
      <c r="N183" s="20" t="str">
        <f t="shared" si="4"/>
        <v/>
      </c>
      <c r="O183" s="20" t="str">
        <f t="shared" si="5"/>
        <v/>
      </c>
      <c r="P183" s="20" t="str">
        <f>IF(A183="","",IFERROR(IF(L183&lt;VLOOKUP(A183,#REF!,10,0),"O","X"),""))</f>
        <v/>
      </c>
      <c r="Q183" s="20" t="str">
        <f>IF(A183="","",COUNTIFS('MP내역(중립)'!$A:$A,A183)-COUNTIFS('MP내역(중립)'!$A:$A,A183,'MP내역(중립)'!$B:$B,"현금")-COUNTIFS('MP내역(중립)'!$A:$A,A183,'MP내역(중립)'!$B:$B,"예수금")-COUNTIFS('MP내역(중립)'!$A:$A,A183,'MP내역(중립)'!$B:$B,"예탁금")-COUNTIFS('MP내역(중립)'!$A:$A,A183,'MP내역(중립)'!$B:$B,"합계"))</f>
        <v/>
      </c>
      <c r="R183" s="20" t="str">
        <f>IF(A183="","",IF(COUNTIFS('MP내역(중립)'!A:A,A183,'MP내역(중립)'!G:G,"&gt;"&amp;$F$2,'MP내역(중립)'!D:D,"&lt;&gt;"&amp;$H$2,'MP내역(중립)'!D:D,"&lt;&gt;"&amp;$I$2,'MP내역(중립)'!B:B,"&lt;&gt;현금",'MP내역(중립)'!B:B,"&lt;&gt;합계")=0,"O","X"))</f>
        <v/>
      </c>
      <c r="S183" s="20" t="str">
        <f>IF(A183="","",IF(AND(ABS(I183-SUMIFS('MP내역(중립)'!G:G,'MP내역(중립)'!A:A,A183,'MP내역(중립)'!F:F,"Y"))&lt;0.001,ABS(H183-SUMIFS('MP내역(중립)'!G:G,'MP내역(중립)'!A:A,A183,'MP내역(중립)'!B:B,"&lt;&gt;합계"))&lt;0.001),"O","X"))</f>
        <v/>
      </c>
      <c r="T183" s="20" t="str">
        <f>IF(A183="","",IF(COUNTIFS('MP내역(중립)'!A:A,A183,'MP내역(중립)'!H:H,"X")=0,"O","X"))</f>
        <v/>
      </c>
      <c r="U183" s="19"/>
    </row>
    <row r="184" spans="14:21" x14ac:dyDescent="0.3">
      <c r="N184" s="20" t="str">
        <f t="shared" si="4"/>
        <v/>
      </c>
      <c r="O184" s="20" t="str">
        <f t="shared" si="5"/>
        <v/>
      </c>
      <c r="P184" s="20" t="str">
        <f>IF(A184="","",IFERROR(IF(L184&lt;VLOOKUP(A184,#REF!,10,0),"O","X"),""))</f>
        <v/>
      </c>
      <c r="Q184" s="20" t="str">
        <f>IF(A184="","",COUNTIFS('MP내역(중립)'!$A:$A,A184)-COUNTIFS('MP내역(중립)'!$A:$A,A184,'MP내역(중립)'!$B:$B,"현금")-COUNTIFS('MP내역(중립)'!$A:$A,A184,'MP내역(중립)'!$B:$B,"예수금")-COUNTIFS('MP내역(중립)'!$A:$A,A184,'MP내역(중립)'!$B:$B,"예탁금")-COUNTIFS('MP내역(중립)'!$A:$A,A184,'MP내역(중립)'!$B:$B,"합계"))</f>
        <v/>
      </c>
      <c r="R184" s="20" t="str">
        <f>IF(A184="","",IF(COUNTIFS('MP내역(중립)'!A:A,A184,'MP내역(중립)'!G:G,"&gt;"&amp;$F$2,'MP내역(중립)'!D:D,"&lt;&gt;"&amp;$H$2,'MP내역(중립)'!D:D,"&lt;&gt;"&amp;$I$2,'MP내역(중립)'!B:B,"&lt;&gt;현금",'MP내역(중립)'!B:B,"&lt;&gt;합계")=0,"O","X"))</f>
        <v/>
      </c>
      <c r="S184" s="20" t="str">
        <f>IF(A184="","",IF(AND(ABS(I184-SUMIFS('MP내역(중립)'!G:G,'MP내역(중립)'!A:A,A184,'MP내역(중립)'!F:F,"Y"))&lt;0.001,ABS(H184-SUMIFS('MP내역(중립)'!G:G,'MP내역(중립)'!A:A,A184,'MP내역(중립)'!B:B,"&lt;&gt;합계"))&lt;0.001),"O","X"))</f>
        <v/>
      </c>
      <c r="T184" s="20" t="str">
        <f>IF(A184="","",IF(COUNTIFS('MP내역(중립)'!A:A,A184,'MP내역(중립)'!H:H,"X")=0,"O","X"))</f>
        <v/>
      </c>
      <c r="U184" s="19"/>
    </row>
    <row r="185" spans="14:21" x14ac:dyDescent="0.3">
      <c r="N185" s="20" t="str">
        <f t="shared" si="4"/>
        <v/>
      </c>
      <c r="O185" s="20" t="str">
        <f t="shared" si="5"/>
        <v/>
      </c>
      <c r="P185" s="20" t="str">
        <f>IF(A185="","",IFERROR(IF(L185&lt;VLOOKUP(A185,#REF!,10,0),"O","X"),""))</f>
        <v/>
      </c>
      <c r="Q185" s="20" t="str">
        <f>IF(A185="","",COUNTIFS('MP내역(중립)'!$A:$A,A185)-COUNTIFS('MP내역(중립)'!$A:$A,A185,'MP내역(중립)'!$B:$B,"현금")-COUNTIFS('MP내역(중립)'!$A:$A,A185,'MP내역(중립)'!$B:$B,"예수금")-COUNTIFS('MP내역(중립)'!$A:$A,A185,'MP내역(중립)'!$B:$B,"예탁금")-COUNTIFS('MP내역(중립)'!$A:$A,A185,'MP내역(중립)'!$B:$B,"합계"))</f>
        <v/>
      </c>
      <c r="R185" s="20" t="str">
        <f>IF(A185="","",IF(COUNTIFS('MP내역(중립)'!A:A,A185,'MP내역(중립)'!G:G,"&gt;"&amp;$F$2,'MP내역(중립)'!D:D,"&lt;&gt;"&amp;$H$2,'MP내역(중립)'!D:D,"&lt;&gt;"&amp;$I$2,'MP내역(중립)'!B:B,"&lt;&gt;현금",'MP내역(중립)'!B:B,"&lt;&gt;합계")=0,"O","X"))</f>
        <v/>
      </c>
      <c r="S185" s="20" t="str">
        <f>IF(A185="","",IF(AND(ABS(I185-SUMIFS('MP내역(중립)'!G:G,'MP내역(중립)'!A:A,A185,'MP내역(중립)'!F:F,"Y"))&lt;0.001,ABS(H185-SUMIFS('MP내역(중립)'!G:G,'MP내역(중립)'!A:A,A185,'MP내역(중립)'!B:B,"&lt;&gt;합계"))&lt;0.001),"O","X"))</f>
        <v/>
      </c>
      <c r="T185" s="20" t="str">
        <f>IF(A185="","",IF(COUNTIFS('MP내역(중립)'!A:A,A185,'MP내역(중립)'!H:H,"X")=0,"O","X"))</f>
        <v/>
      </c>
      <c r="U185" s="19"/>
    </row>
    <row r="186" spans="14:21" x14ac:dyDescent="0.3">
      <c r="N186" s="20" t="str">
        <f t="shared" si="4"/>
        <v/>
      </c>
      <c r="O186" s="20" t="str">
        <f t="shared" si="5"/>
        <v/>
      </c>
      <c r="P186" s="20" t="str">
        <f>IF(A186="","",IFERROR(IF(L186&lt;VLOOKUP(A186,#REF!,10,0),"O","X"),""))</f>
        <v/>
      </c>
      <c r="Q186" s="20" t="str">
        <f>IF(A186="","",COUNTIFS('MP내역(중립)'!$A:$A,A186)-COUNTIFS('MP내역(중립)'!$A:$A,A186,'MP내역(중립)'!$B:$B,"현금")-COUNTIFS('MP내역(중립)'!$A:$A,A186,'MP내역(중립)'!$B:$B,"예수금")-COUNTIFS('MP내역(중립)'!$A:$A,A186,'MP내역(중립)'!$B:$B,"예탁금")-COUNTIFS('MP내역(중립)'!$A:$A,A186,'MP내역(중립)'!$B:$B,"합계"))</f>
        <v/>
      </c>
      <c r="R186" s="20" t="str">
        <f>IF(A186="","",IF(COUNTIFS('MP내역(중립)'!A:A,A186,'MP내역(중립)'!G:G,"&gt;"&amp;$F$2,'MP내역(중립)'!D:D,"&lt;&gt;"&amp;$H$2,'MP내역(중립)'!D:D,"&lt;&gt;"&amp;$I$2,'MP내역(중립)'!B:B,"&lt;&gt;현금",'MP내역(중립)'!B:B,"&lt;&gt;합계")=0,"O","X"))</f>
        <v/>
      </c>
      <c r="S186" s="20" t="str">
        <f>IF(A186="","",IF(AND(ABS(I186-SUMIFS('MP내역(중립)'!G:G,'MP내역(중립)'!A:A,A186,'MP내역(중립)'!F:F,"Y"))&lt;0.001,ABS(H186-SUMIFS('MP내역(중립)'!G:G,'MP내역(중립)'!A:A,A186,'MP내역(중립)'!B:B,"&lt;&gt;합계"))&lt;0.001),"O","X"))</f>
        <v/>
      </c>
      <c r="T186" s="20" t="str">
        <f>IF(A186="","",IF(COUNTIFS('MP내역(중립)'!A:A,A186,'MP내역(중립)'!H:H,"X")=0,"O","X"))</f>
        <v/>
      </c>
      <c r="U186" s="19"/>
    </row>
    <row r="187" spans="14:21" x14ac:dyDescent="0.3">
      <c r="N187" s="20" t="str">
        <f t="shared" si="4"/>
        <v/>
      </c>
      <c r="O187" s="20" t="str">
        <f t="shared" si="5"/>
        <v/>
      </c>
      <c r="P187" s="20" t="str">
        <f>IF(A187="","",IFERROR(IF(L187&lt;VLOOKUP(A187,#REF!,10,0),"O","X"),""))</f>
        <v/>
      </c>
      <c r="Q187" s="20" t="str">
        <f>IF(A187="","",COUNTIFS('MP내역(중립)'!$A:$A,A187)-COUNTIFS('MP내역(중립)'!$A:$A,A187,'MP내역(중립)'!$B:$B,"현금")-COUNTIFS('MP내역(중립)'!$A:$A,A187,'MP내역(중립)'!$B:$B,"예수금")-COUNTIFS('MP내역(중립)'!$A:$A,A187,'MP내역(중립)'!$B:$B,"예탁금")-COUNTIFS('MP내역(중립)'!$A:$A,A187,'MP내역(중립)'!$B:$B,"합계"))</f>
        <v/>
      </c>
      <c r="R187" s="20" t="str">
        <f>IF(A187="","",IF(COUNTIFS('MP내역(중립)'!A:A,A187,'MP내역(중립)'!G:G,"&gt;"&amp;$F$2,'MP내역(중립)'!D:D,"&lt;&gt;"&amp;$H$2,'MP내역(중립)'!D:D,"&lt;&gt;"&amp;$I$2,'MP내역(중립)'!B:B,"&lt;&gt;현금",'MP내역(중립)'!B:B,"&lt;&gt;합계")=0,"O","X"))</f>
        <v/>
      </c>
      <c r="S187" s="20" t="str">
        <f>IF(A187="","",IF(AND(ABS(I187-SUMIFS('MP내역(중립)'!G:G,'MP내역(중립)'!A:A,A187,'MP내역(중립)'!F:F,"Y"))&lt;0.001,ABS(H187-SUMIFS('MP내역(중립)'!G:G,'MP내역(중립)'!A:A,A187,'MP내역(중립)'!B:B,"&lt;&gt;합계"))&lt;0.001),"O","X"))</f>
        <v/>
      </c>
      <c r="T187" s="20" t="str">
        <f>IF(A187="","",IF(COUNTIFS('MP내역(중립)'!A:A,A187,'MP내역(중립)'!H:H,"X")=0,"O","X"))</f>
        <v/>
      </c>
      <c r="U187" s="19"/>
    </row>
    <row r="188" spans="14:21" x14ac:dyDescent="0.3">
      <c r="N188" s="20" t="str">
        <f t="shared" si="4"/>
        <v/>
      </c>
      <c r="O188" s="20" t="str">
        <f t="shared" si="5"/>
        <v/>
      </c>
      <c r="P188" s="20" t="str">
        <f>IF(A188="","",IFERROR(IF(L188&lt;VLOOKUP(A188,#REF!,10,0),"O","X"),""))</f>
        <v/>
      </c>
      <c r="Q188" s="20" t="str">
        <f>IF(A188="","",COUNTIFS('MP내역(중립)'!$A:$A,A188)-COUNTIFS('MP내역(중립)'!$A:$A,A188,'MP내역(중립)'!$B:$B,"현금")-COUNTIFS('MP내역(중립)'!$A:$A,A188,'MP내역(중립)'!$B:$B,"예수금")-COUNTIFS('MP내역(중립)'!$A:$A,A188,'MP내역(중립)'!$B:$B,"예탁금")-COUNTIFS('MP내역(중립)'!$A:$A,A188,'MP내역(중립)'!$B:$B,"합계"))</f>
        <v/>
      </c>
      <c r="R188" s="20" t="str">
        <f>IF(A188="","",IF(COUNTIFS('MP내역(중립)'!A:A,A188,'MP내역(중립)'!G:G,"&gt;"&amp;$F$2,'MP내역(중립)'!D:D,"&lt;&gt;"&amp;$H$2,'MP내역(중립)'!D:D,"&lt;&gt;"&amp;$I$2,'MP내역(중립)'!B:B,"&lt;&gt;현금",'MP내역(중립)'!B:B,"&lt;&gt;합계")=0,"O","X"))</f>
        <v/>
      </c>
      <c r="S188" s="20" t="str">
        <f>IF(A188="","",IF(AND(ABS(I188-SUMIFS('MP내역(중립)'!G:G,'MP내역(중립)'!A:A,A188,'MP내역(중립)'!F:F,"Y"))&lt;0.001,ABS(H188-SUMIFS('MP내역(중립)'!G:G,'MP내역(중립)'!A:A,A188,'MP내역(중립)'!B:B,"&lt;&gt;합계"))&lt;0.001),"O","X"))</f>
        <v/>
      </c>
      <c r="T188" s="20" t="str">
        <f>IF(A188="","",IF(COUNTIFS('MP내역(중립)'!A:A,A188,'MP내역(중립)'!H:H,"X")=0,"O","X"))</f>
        <v/>
      </c>
      <c r="U188" s="19"/>
    </row>
    <row r="189" spans="14:21" x14ac:dyDescent="0.3">
      <c r="N189" s="20" t="str">
        <f t="shared" si="4"/>
        <v/>
      </c>
      <c r="O189" s="20" t="str">
        <f t="shared" si="5"/>
        <v/>
      </c>
      <c r="P189" s="20" t="str">
        <f>IF(A189="","",IFERROR(IF(L189&lt;VLOOKUP(A189,#REF!,10,0),"O","X"),""))</f>
        <v/>
      </c>
      <c r="Q189" s="20" t="str">
        <f>IF(A189="","",COUNTIFS('MP내역(중립)'!$A:$A,A189)-COUNTIFS('MP내역(중립)'!$A:$A,A189,'MP내역(중립)'!$B:$B,"현금")-COUNTIFS('MP내역(중립)'!$A:$A,A189,'MP내역(중립)'!$B:$B,"예수금")-COUNTIFS('MP내역(중립)'!$A:$A,A189,'MP내역(중립)'!$B:$B,"예탁금")-COUNTIFS('MP내역(중립)'!$A:$A,A189,'MP내역(중립)'!$B:$B,"합계"))</f>
        <v/>
      </c>
      <c r="R189" s="20" t="str">
        <f>IF(A189="","",IF(COUNTIFS('MP내역(중립)'!A:A,A189,'MP내역(중립)'!G:G,"&gt;"&amp;$F$2,'MP내역(중립)'!D:D,"&lt;&gt;"&amp;$H$2,'MP내역(중립)'!D:D,"&lt;&gt;"&amp;$I$2,'MP내역(중립)'!B:B,"&lt;&gt;현금",'MP내역(중립)'!B:B,"&lt;&gt;합계")=0,"O","X"))</f>
        <v/>
      </c>
      <c r="S189" s="20" t="str">
        <f>IF(A189="","",IF(AND(ABS(I189-SUMIFS('MP내역(중립)'!G:G,'MP내역(중립)'!A:A,A189,'MP내역(중립)'!F:F,"Y"))&lt;0.001,ABS(H189-SUMIFS('MP내역(중립)'!G:G,'MP내역(중립)'!A:A,A189,'MP내역(중립)'!B:B,"&lt;&gt;합계"))&lt;0.001),"O","X"))</f>
        <v/>
      </c>
      <c r="T189" s="20" t="str">
        <f>IF(A189="","",IF(COUNTIFS('MP내역(중립)'!A:A,A189,'MP내역(중립)'!H:H,"X")=0,"O","X"))</f>
        <v/>
      </c>
      <c r="U189" s="19"/>
    </row>
    <row r="190" spans="14:21" x14ac:dyDescent="0.3">
      <c r="N190" s="20" t="str">
        <f t="shared" si="4"/>
        <v/>
      </c>
      <c r="O190" s="20" t="str">
        <f t="shared" si="5"/>
        <v/>
      </c>
      <c r="P190" s="20" t="str">
        <f>IF(A190="","",IFERROR(IF(L190&lt;VLOOKUP(A190,#REF!,10,0),"O","X"),""))</f>
        <v/>
      </c>
      <c r="Q190" s="20" t="str">
        <f>IF(A190="","",COUNTIFS('MP내역(중립)'!$A:$A,A190)-COUNTIFS('MP내역(중립)'!$A:$A,A190,'MP내역(중립)'!$B:$B,"현금")-COUNTIFS('MP내역(중립)'!$A:$A,A190,'MP내역(중립)'!$B:$B,"예수금")-COUNTIFS('MP내역(중립)'!$A:$A,A190,'MP내역(중립)'!$B:$B,"예탁금")-COUNTIFS('MP내역(중립)'!$A:$A,A190,'MP내역(중립)'!$B:$B,"합계"))</f>
        <v/>
      </c>
      <c r="R190" s="20" t="str">
        <f>IF(A190="","",IF(COUNTIFS('MP내역(중립)'!A:A,A190,'MP내역(중립)'!G:G,"&gt;"&amp;$F$2,'MP내역(중립)'!D:D,"&lt;&gt;"&amp;$H$2,'MP내역(중립)'!D:D,"&lt;&gt;"&amp;$I$2,'MP내역(중립)'!B:B,"&lt;&gt;현금",'MP내역(중립)'!B:B,"&lt;&gt;합계")=0,"O","X"))</f>
        <v/>
      </c>
      <c r="S190" s="20" t="str">
        <f>IF(A190="","",IF(AND(ABS(I190-SUMIFS('MP내역(중립)'!G:G,'MP내역(중립)'!A:A,A190,'MP내역(중립)'!F:F,"Y"))&lt;0.001,ABS(H190-SUMIFS('MP내역(중립)'!G:G,'MP내역(중립)'!A:A,A190,'MP내역(중립)'!B:B,"&lt;&gt;합계"))&lt;0.001),"O","X"))</f>
        <v/>
      </c>
      <c r="T190" s="20" t="str">
        <f>IF(A190="","",IF(COUNTIFS('MP내역(중립)'!A:A,A190,'MP내역(중립)'!H:H,"X")=0,"O","X"))</f>
        <v/>
      </c>
      <c r="U190" s="19"/>
    </row>
    <row r="191" spans="14:21" x14ac:dyDescent="0.3">
      <c r="N191" s="20" t="str">
        <f t="shared" si="4"/>
        <v/>
      </c>
      <c r="O191" s="20" t="str">
        <f t="shared" si="5"/>
        <v/>
      </c>
      <c r="P191" s="20" t="str">
        <f>IF(A191="","",IFERROR(IF(L191&lt;VLOOKUP(A191,#REF!,10,0),"O","X"),""))</f>
        <v/>
      </c>
      <c r="Q191" s="20" t="str">
        <f>IF(A191="","",COUNTIFS('MP내역(중립)'!$A:$A,A191)-COUNTIFS('MP내역(중립)'!$A:$A,A191,'MP내역(중립)'!$B:$B,"현금")-COUNTIFS('MP내역(중립)'!$A:$A,A191,'MP내역(중립)'!$B:$B,"예수금")-COUNTIFS('MP내역(중립)'!$A:$A,A191,'MP내역(중립)'!$B:$B,"예탁금")-COUNTIFS('MP내역(중립)'!$A:$A,A191,'MP내역(중립)'!$B:$B,"합계"))</f>
        <v/>
      </c>
      <c r="R191" s="20" t="str">
        <f>IF(A191="","",IF(COUNTIFS('MP내역(중립)'!A:A,A191,'MP내역(중립)'!G:G,"&gt;"&amp;$F$2,'MP내역(중립)'!D:D,"&lt;&gt;"&amp;$H$2,'MP내역(중립)'!D:D,"&lt;&gt;"&amp;$I$2,'MP내역(중립)'!B:B,"&lt;&gt;현금",'MP내역(중립)'!B:B,"&lt;&gt;합계")=0,"O","X"))</f>
        <v/>
      </c>
      <c r="S191" s="20" t="str">
        <f>IF(A191="","",IF(AND(ABS(I191-SUMIFS('MP내역(중립)'!G:G,'MP내역(중립)'!A:A,A191,'MP내역(중립)'!F:F,"Y"))&lt;0.001,ABS(H191-SUMIFS('MP내역(중립)'!G:G,'MP내역(중립)'!A:A,A191,'MP내역(중립)'!B:B,"&lt;&gt;합계"))&lt;0.001),"O","X"))</f>
        <v/>
      </c>
      <c r="T191" s="20" t="str">
        <f>IF(A191="","",IF(COUNTIFS('MP내역(중립)'!A:A,A191,'MP내역(중립)'!H:H,"X")=0,"O","X"))</f>
        <v/>
      </c>
      <c r="U191" s="19"/>
    </row>
    <row r="192" spans="14:21" x14ac:dyDescent="0.3">
      <c r="N192" s="20" t="str">
        <f t="shared" si="4"/>
        <v/>
      </c>
      <c r="O192" s="20" t="str">
        <f t="shared" si="5"/>
        <v/>
      </c>
      <c r="P192" s="20" t="str">
        <f>IF(A192="","",IFERROR(IF(L192&lt;VLOOKUP(A192,#REF!,10,0),"O","X"),""))</f>
        <v/>
      </c>
      <c r="Q192" s="20" t="str">
        <f>IF(A192="","",COUNTIFS('MP내역(중립)'!$A:$A,A192)-COUNTIFS('MP내역(중립)'!$A:$A,A192,'MP내역(중립)'!$B:$B,"현금")-COUNTIFS('MP내역(중립)'!$A:$A,A192,'MP내역(중립)'!$B:$B,"예수금")-COUNTIFS('MP내역(중립)'!$A:$A,A192,'MP내역(중립)'!$B:$B,"예탁금")-COUNTIFS('MP내역(중립)'!$A:$A,A192,'MP내역(중립)'!$B:$B,"합계"))</f>
        <v/>
      </c>
      <c r="R192" s="20" t="str">
        <f>IF(A192="","",IF(COUNTIFS('MP내역(중립)'!A:A,A192,'MP내역(중립)'!G:G,"&gt;"&amp;$F$2,'MP내역(중립)'!D:D,"&lt;&gt;"&amp;$H$2,'MP내역(중립)'!D:D,"&lt;&gt;"&amp;$I$2,'MP내역(중립)'!B:B,"&lt;&gt;현금",'MP내역(중립)'!B:B,"&lt;&gt;합계")=0,"O","X"))</f>
        <v/>
      </c>
      <c r="S192" s="20" t="str">
        <f>IF(A192="","",IF(AND(ABS(I192-SUMIFS('MP내역(중립)'!G:G,'MP내역(중립)'!A:A,A192,'MP내역(중립)'!F:F,"Y"))&lt;0.001,ABS(H192-SUMIFS('MP내역(중립)'!G:G,'MP내역(중립)'!A:A,A192,'MP내역(중립)'!B:B,"&lt;&gt;합계"))&lt;0.001),"O","X"))</f>
        <v/>
      </c>
      <c r="T192" s="20" t="str">
        <f>IF(A192="","",IF(COUNTIFS('MP내역(중립)'!A:A,A192,'MP내역(중립)'!H:H,"X")=0,"O","X"))</f>
        <v/>
      </c>
      <c r="U192" s="19"/>
    </row>
    <row r="193" spans="14:21" x14ac:dyDescent="0.3">
      <c r="N193" s="20" t="str">
        <f t="shared" si="4"/>
        <v/>
      </c>
      <c r="O193" s="20" t="str">
        <f t="shared" si="5"/>
        <v/>
      </c>
      <c r="P193" s="20" t="str">
        <f>IF(A193="","",IFERROR(IF(L193&lt;VLOOKUP(A193,#REF!,10,0),"O","X"),""))</f>
        <v/>
      </c>
      <c r="Q193" s="20" t="str">
        <f>IF(A193="","",COUNTIFS('MP내역(중립)'!$A:$A,A193)-COUNTIFS('MP내역(중립)'!$A:$A,A193,'MP내역(중립)'!$B:$B,"현금")-COUNTIFS('MP내역(중립)'!$A:$A,A193,'MP내역(중립)'!$B:$B,"예수금")-COUNTIFS('MP내역(중립)'!$A:$A,A193,'MP내역(중립)'!$B:$B,"예탁금")-COUNTIFS('MP내역(중립)'!$A:$A,A193,'MP내역(중립)'!$B:$B,"합계"))</f>
        <v/>
      </c>
      <c r="R193" s="20" t="str">
        <f>IF(A193="","",IF(COUNTIFS('MP내역(중립)'!A:A,A193,'MP내역(중립)'!G:G,"&gt;"&amp;$F$2,'MP내역(중립)'!D:D,"&lt;&gt;"&amp;$H$2,'MP내역(중립)'!D:D,"&lt;&gt;"&amp;$I$2,'MP내역(중립)'!B:B,"&lt;&gt;현금",'MP내역(중립)'!B:B,"&lt;&gt;합계")=0,"O","X"))</f>
        <v/>
      </c>
      <c r="S193" s="20" t="str">
        <f>IF(A193="","",IF(AND(ABS(I193-SUMIFS('MP내역(중립)'!G:G,'MP내역(중립)'!A:A,A193,'MP내역(중립)'!F:F,"Y"))&lt;0.001,ABS(H193-SUMIFS('MP내역(중립)'!G:G,'MP내역(중립)'!A:A,A193,'MP내역(중립)'!B:B,"&lt;&gt;합계"))&lt;0.001),"O","X"))</f>
        <v/>
      </c>
      <c r="T193" s="20" t="str">
        <f>IF(A193="","",IF(COUNTIFS('MP내역(중립)'!A:A,A193,'MP내역(중립)'!H:H,"X")=0,"O","X"))</f>
        <v/>
      </c>
      <c r="U193" s="19"/>
    </row>
    <row r="194" spans="14:21" x14ac:dyDescent="0.3">
      <c r="N194" s="20" t="str">
        <f t="shared" si="4"/>
        <v/>
      </c>
      <c r="O194" s="20" t="str">
        <f t="shared" si="5"/>
        <v/>
      </c>
      <c r="P194" s="20" t="str">
        <f>IF(A194="","",IFERROR(IF(L194&lt;VLOOKUP(A194,#REF!,10,0),"O","X"),""))</f>
        <v/>
      </c>
      <c r="Q194" s="20" t="str">
        <f>IF(A194="","",COUNTIFS('MP내역(중립)'!$A:$A,A194)-COUNTIFS('MP내역(중립)'!$A:$A,A194,'MP내역(중립)'!$B:$B,"현금")-COUNTIFS('MP내역(중립)'!$A:$A,A194,'MP내역(중립)'!$B:$B,"예수금")-COUNTIFS('MP내역(중립)'!$A:$A,A194,'MP내역(중립)'!$B:$B,"예탁금")-COUNTIFS('MP내역(중립)'!$A:$A,A194,'MP내역(중립)'!$B:$B,"합계"))</f>
        <v/>
      </c>
      <c r="R194" s="20" t="str">
        <f>IF(A194="","",IF(COUNTIFS('MP내역(중립)'!A:A,A194,'MP내역(중립)'!G:G,"&gt;"&amp;$F$2,'MP내역(중립)'!D:D,"&lt;&gt;"&amp;$H$2,'MP내역(중립)'!D:D,"&lt;&gt;"&amp;$I$2,'MP내역(중립)'!B:B,"&lt;&gt;현금",'MP내역(중립)'!B:B,"&lt;&gt;합계")=0,"O","X"))</f>
        <v/>
      </c>
      <c r="S194" s="20" t="str">
        <f>IF(A194="","",IF(AND(ABS(I194-SUMIFS('MP내역(중립)'!G:G,'MP내역(중립)'!A:A,A194,'MP내역(중립)'!F:F,"Y"))&lt;0.001,ABS(H194-SUMIFS('MP내역(중립)'!G:G,'MP내역(중립)'!A:A,A194,'MP내역(중립)'!B:B,"&lt;&gt;합계"))&lt;0.001),"O","X"))</f>
        <v/>
      </c>
      <c r="T194" s="20" t="str">
        <f>IF(A194="","",IF(COUNTIFS('MP내역(중립)'!A:A,A194,'MP내역(중립)'!H:H,"X")=0,"O","X"))</f>
        <v/>
      </c>
      <c r="U194" s="19"/>
    </row>
    <row r="195" spans="14:21" x14ac:dyDescent="0.3">
      <c r="N195" s="20" t="str">
        <f t="shared" si="4"/>
        <v/>
      </c>
      <c r="O195" s="20" t="str">
        <f t="shared" si="5"/>
        <v/>
      </c>
      <c r="P195" s="20" t="str">
        <f>IF(A195="","",IFERROR(IF(L195&lt;VLOOKUP(A195,#REF!,10,0),"O","X"),""))</f>
        <v/>
      </c>
      <c r="Q195" s="20" t="str">
        <f>IF(A195="","",COUNTIFS('MP내역(중립)'!$A:$A,A195)-COUNTIFS('MP내역(중립)'!$A:$A,A195,'MP내역(중립)'!$B:$B,"현금")-COUNTIFS('MP내역(중립)'!$A:$A,A195,'MP내역(중립)'!$B:$B,"예수금")-COUNTIFS('MP내역(중립)'!$A:$A,A195,'MP내역(중립)'!$B:$B,"예탁금")-COUNTIFS('MP내역(중립)'!$A:$A,A195,'MP내역(중립)'!$B:$B,"합계"))</f>
        <v/>
      </c>
      <c r="R195" s="20" t="str">
        <f>IF(A195="","",IF(COUNTIFS('MP내역(중립)'!A:A,A195,'MP내역(중립)'!G:G,"&gt;"&amp;$F$2,'MP내역(중립)'!D:D,"&lt;&gt;"&amp;$H$2,'MP내역(중립)'!D:D,"&lt;&gt;"&amp;$I$2,'MP내역(중립)'!B:B,"&lt;&gt;현금",'MP내역(중립)'!B:B,"&lt;&gt;합계")=0,"O","X"))</f>
        <v/>
      </c>
      <c r="S195" s="20" t="str">
        <f>IF(A195="","",IF(AND(ABS(I195-SUMIFS('MP내역(중립)'!G:G,'MP내역(중립)'!A:A,A195,'MP내역(중립)'!F:F,"Y"))&lt;0.001,ABS(H195-SUMIFS('MP내역(중립)'!G:G,'MP내역(중립)'!A:A,A195,'MP내역(중립)'!B:B,"&lt;&gt;합계"))&lt;0.001),"O","X"))</f>
        <v/>
      </c>
      <c r="T195" s="20" t="str">
        <f>IF(A195="","",IF(COUNTIFS('MP내역(중립)'!A:A,A195,'MP내역(중립)'!H:H,"X")=0,"O","X"))</f>
        <v/>
      </c>
      <c r="U195" s="19"/>
    </row>
    <row r="196" spans="14:21" x14ac:dyDescent="0.3">
      <c r="N196" s="20" t="str">
        <f t="shared" si="4"/>
        <v/>
      </c>
      <c r="O196" s="20" t="str">
        <f t="shared" si="5"/>
        <v/>
      </c>
      <c r="P196" s="20" t="str">
        <f>IF(A196="","",IFERROR(IF(L196&lt;VLOOKUP(A196,#REF!,10,0),"O","X"),""))</f>
        <v/>
      </c>
      <c r="Q196" s="20" t="str">
        <f>IF(A196="","",COUNTIFS('MP내역(중립)'!$A:$A,A196)-COUNTIFS('MP내역(중립)'!$A:$A,A196,'MP내역(중립)'!$B:$B,"현금")-COUNTIFS('MP내역(중립)'!$A:$A,A196,'MP내역(중립)'!$B:$B,"예수금")-COUNTIFS('MP내역(중립)'!$A:$A,A196,'MP내역(중립)'!$B:$B,"예탁금")-COUNTIFS('MP내역(중립)'!$A:$A,A196,'MP내역(중립)'!$B:$B,"합계"))</f>
        <v/>
      </c>
      <c r="R196" s="20" t="str">
        <f>IF(A196="","",IF(COUNTIFS('MP내역(중립)'!A:A,A196,'MP내역(중립)'!G:G,"&gt;"&amp;$F$2,'MP내역(중립)'!D:D,"&lt;&gt;"&amp;$H$2,'MP내역(중립)'!D:D,"&lt;&gt;"&amp;$I$2,'MP내역(중립)'!B:B,"&lt;&gt;현금",'MP내역(중립)'!B:B,"&lt;&gt;합계")=0,"O","X"))</f>
        <v/>
      </c>
      <c r="S196" s="20" t="str">
        <f>IF(A196="","",IF(AND(ABS(I196-SUMIFS('MP내역(중립)'!G:G,'MP내역(중립)'!A:A,A196,'MP내역(중립)'!F:F,"Y"))&lt;0.001,ABS(H196-SUMIFS('MP내역(중립)'!G:G,'MP내역(중립)'!A:A,A196,'MP내역(중립)'!B:B,"&lt;&gt;합계"))&lt;0.001),"O","X"))</f>
        <v/>
      </c>
      <c r="T196" s="20" t="str">
        <f>IF(A196="","",IF(COUNTIFS('MP내역(중립)'!A:A,A196,'MP내역(중립)'!H:H,"X")=0,"O","X"))</f>
        <v/>
      </c>
      <c r="U196" s="19"/>
    </row>
    <row r="197" spans="14:21" x14ac:dyDescent="0.3">
      <c r="N197" s="20" t="str">
        <f t="shared" si="4"/>
        <v/>
      </c>
      <c r="O197" s="20" t="str">
        <f t="shared" si="5"/>
        <v/>
      </c>
      <c r="P197" s="20" t="str">
        <f>IF(A197="","",IFERROR(IF(L197&lt;VLOOKUP(A197,#REF!,10,0),"O","X"),""))</f>
        <v/>
      </c>
      <c r="Q197" s="20" t="str">
        <f>IF(A197="","",COUNTIFS('MP내역(중립)'!$A:$A,A197)-COUNTIFS('MP내역(중립)'!$A:$A,A197,'MP내역(중립)'!$B:$B,"현금")-COUNTIFS('MP내역(중립)'!$A:$A,A197,'MP내역(중립)'!$B:$B,"예수금")-COUNTIFS('MP내역(중립)'!$A:$A,A197,'MP내역(중립)'!$B:$B,"예탁금")-COUNTIFS('MP내역(중립)'!$A:$A,A197,'MP내역(중립)'!$B:$B,"합계"))</f>
        <v/>
      </c>
      <c r="R197" s="20" t="str">
        <f>IF(A197="","",IF(COUNTIFS('MP내역(중립)'!A:A,A197,'MP내역(중립)'!G:G,"&gt;"&amp;$F$2,'MP내역(중립)'!D:D,"&lt;&gt;"&amp;$H$2,'MP내역(중립)'!D:D,"&lt;&gt;"&amp;$I$2,'MP내역(중립)'!B:B,"&lt;&gt;현금",'MP내역(중립)'!B:B,"&lt;&gt;합계")=0,"O","X"))</f>
        <v/>
      </c>
      <c r="S197" s="20" t="str">
        <f>IF(A197="","",IF(AND(ABS(I197-SUMIFS('MP내역(중립)'!G:G,'MP내역(중립)'!A:A,A197,'MP내역(중립)'!F:F,"Y"))&lt;0.001,ABS(H197-SUMIFS('MP내역(중립)'!G:G,'MP내역(중립)'!A:A,A197,'MP내역(중립)'!B:B,"&lt;&gt;합계"))&lt;0.001),"O","X"))</f>
        <v/>
      </c>
      <c r="T197" s="20" t="str">
        <f>IF(A197="","",IF(COUNTIFS('MP내역(중립)'!A:A,A197,'MP내역(중립)'!H:H,"X")=0,"O","X"))</f>
        <v/>
      </c>
      <c r="U197" s="19"/>
    </row>
    <row r="198" spans="14:21" x14ac:dyDescent="0.3">
      <c r="N198" s="20" t="str">
        <f t="shared" si="4"/>
        <v/>
      </c>
      <c r="O198" s="20" t="str">
        <f t="shared" si="5"/>
        <v/>
      </c>
      <c r="P198" s="20" t="str">
        <f>IF(A198="","",IFERROR(IF(L198&lt;VLOOKUP(A198,#REF!,10,0),"O","X"),""))</f>
        <v/>
      </c>
      <c r="Q198" s="20" t="str">
        <f>IF(A198="","",COUNTIFS('MP내역(중립)'!$A:$A,A198)-COUNTIFS('MP내역(중립)'!$A:$A,A198,'MP내역(중립)'!$B:$B,"현금")-COUNTIFS('MP내역(중립)'!$A:$A,A198,'MP내역(중립)'!$B:$B,"예수금")-COUNTIFS('MP내역(중립)'!$A:$A,A198,'MP내역(중립)'!$B:$B,"예탁금")-COUNTIFS('MP내역(중립)'!$A:$A,A198,'MP내역(중립)'!$B:$B,"합계"))</f>
        <v/>
      </c>
      <c r="R198" s="20" t="str">
        <f>IF(A198="","",IF(COUNTIFS('MP내역(중립)'!A:A,A198,'MP내역(중립)'!G:G,"&gt;"&amp;$F$2,'MP내역(중립)'!D:D,"&lt;&gt;"&amp;$H$2,'MP내역(중립)'!D:D,"&lt;&gt;"&amp;$I$2,'MP내역(중립)'!B:B,"&lt;&gt;현금",'MP내역(중립)'!B:B,"&lt;&gt;합계")=0,"O","X"))</f>
        <v/>
      </c>
      <c r="S198" s="20" t="str">
        <f>IF(A198="","",IF(AND(ABS(I198-SUMIFS('MP내역(중립)'!G:G,'MP내역(중립)'!A:A,A198,'MP내역(중립)'!F:F,"Y"))&lt;0.001,ABS(H198-SUMIFS('MP내역(중립)'!G:G,'MP내역(중립)'!A:A,A198,'MP내역(중립)'!B:B,"&lt;&gt;합계"))&lt;0.001),"O","X"))</f>
        <v/>
      </c>
      <c r="T198" s="20" t="str">
        <f>IF(A198="","",IF(COUNTIFS('MP내역(중립)'!A:A,A198,'MP내역(중립)'!H:H,"X")=0,"O","X"))</f>
        <v/>
      </c>
      <c r="U198" s="19"/>
    </row>
    <row r="199" spans="14:21" x14ac:dyDescent="0.3">
      <c r="N199" s="20" t="str">
        <f t="shared" si="4"/>
        <v/>
      </c>
      <c r="O199" s="20" t="str">
        <f t="shared" si="5"/>
        <v/>
      </c>
      <c r="P199" s="20" t="str">
        <f>IF(A199="","",IFERROR(IF(L199&lt;VLOOKUP(A199,#REF!,10,0),"O","X"),""))</f>
        <v/>
      </c>
      <c r="Q199" s="20" t="str">
        <f>IF(A199="","",COUNTIFS('MP내역(중립)'!$A:$A,A199)-COUNTIFS('MP내역(중립)'!$A:$A,A199,'MP내역(중립)'!$B:$B,"현금")-COUNTIFS('MP내역(중립)'!$A:$A,A199,'MP내역(중립)'!$B:$B,"예수금")-COUNTIFS('MP내역(중립)'!$A:$A,A199,'MP내역(중립)'!$B:$B,"예탁금")-COUNTIFS('MP내역(중립)'!$A:$A,A199,'MP내역(중립)'!$B:$B,"합계"))</f>
        <v/>
      </c>
      <c r="R199" s="20" t="str">
        <f>IF(A199="","",IF(COUNTIFS('MP내역(중립)'!A:A,A199,'MP내역(중립)'!G:G,"&gt;"&amp;$F$2,'MP내역(중립)'!D:D,"&lt;&gt;"&amp;$H$2,'MP내역(중립)'!D:D,"&lt;&gt;"&amp;$I$2,'MP내역(중립)'!B:B,"&lt;&gt;현금",'MP내역(중립)'!B:B,"&lt;&gt;합계")=0,"O","X"))</f>
        <v/>
      </c>
      <c r="S199" s="20" t="str">
        <f>IF(A199="","",IF(AND(ABS(I199-SUMIFS('MP내역(중립)'!G:G,'MP내역(중립)'!A:A,A199,'MP내역(중립)'!F:F,"Y"))&lt;0.001,ABS(H199-SUMIFS('MP내역(중립)'!G:G,'MP내역(중립)'!A:A,A199,'MP내역(중립)'!B:B,"&lt;&gt;합계"))&lt;0.001),"O","X"))</f>
        <v/>
      </c>
      <c r="T199" s="20" t="str">
        <f>IF(A199="","",IF(COUNTIFS('MP내역(중립)'!A:A,A199,'MP내역(중립)'!H:H,"X")=0,"O","X"))</f>
        <v/>
      </c>
      <c r="U199" s="19"/>
    </row>
    <row r="200" spans="14:21" x14ac:dyDescent="0.3">
      <c r="N200" s="20" t="str">
        <f t="shared" si="4"/>
        <v/>
      </c>
      <c r="O200" s="20" t="str">
        <f t="shared" si="5"/>
        <v/>
      </c>
      <c r="P200" s="20" t="str">
        <f>IF(A200="","",IFERROR(IF(L200&lt;VLOOKUP(A200,#REF!,10,0),"O","X"),""))</f>
        <v/>
      </c>
      <c r="Q200" s="20" t="str">
        <f>IF(A200="","",COUNTIFS('MP내역(중립)'!$A:$A,A200)-COUNTIFS('MP내역(중립)'!$A:$A,A200,'MP내역(중립)'!$B:$B,"현금")-COUNTIFS('MP내역(중립)'!$A:$A,A200,'MP내역(중립)'!$B:$B,"예수금")-COUNTIFS('MP내역(중립)'!$A:$A,A200,'MP내역(중립)'!$B:$B,"예탁금")-COUNTIFS('MP내역(중립)'!$A:$A,A200,'MP내역(중립)'!$B:$B,"합계"))</f>
        <v/>
      </c>
      <c r="R200" s="20" t="str">
        <f>IF(A200="","",IF(COUNTIFS('MP내역(중립)'!A:A,A200,'MP내역(중립)'!G:G,"&gt;"&amp;$F$2,'MP내역(중립)'!D:D,"&lt;&gt;"&amp;$H$2,'MP내역(중립)'!D:D,"&lt;&gt;"&amp;$I$2,'MP내역(중립)'!B:B,"&lt;&gt;현금",'MP내역(중립)'!B:B,"&lt;&gt;합계")=0,"O","X"))</f>
        <v/>
      </c>
      <c r="S200" s="20" t="str">
        <f>IF(A200="","",IF(AND(ABS(I200-SUMIFS('MP내역(중립)'!G:G,'MP내역(중립)'!A:A,A200,'MP내역(중립)'!F:F,"Y"))&lt;0.001,ABS(H200-SUMIFS('MP내역(중립)'!G:G,'MP내역(중립)'!A:A,A200,'MP내역(중립)'!B:B,"&lt;&gt;합계"))&lt;0.001),"O","X"))</f>
        <v/>
      </c>
      <c r="T200" s="20" t="str">
        <f>IF(A200="","",IF(COUNTIFS('MP내역(중립)'!A:A,A200,'MP내역(중립)'!H:H,"X")=0,"O","X"))</f>
        <v/>
      </c>
      <c r="U200" s="19"/>
    </row>
    <row r="201" spans="14:21" x14ac:dyDescent="0.3">
      <c r="N201" s="20" t="str">
        <f t="shared" si="4"/>
        <v/>
      </c>
      <c r="O201" s="20" t="str">
        <f t="shared" si="5"/>
        <v/>
      </c>
      <c r="P201" s="20" t="str">
        <f>IF(A201="","",IFERROR(IF(L201&lt;VLOOKUP(A201,#REF!,10,0),"O","X"),""))</f>
        <v/>
      </c>
      <c r="Q201" s="20" t="str">
        <f>IF(A201="","",COUNTIFS('MP내역(중립)'!$A:$A,A201)-COUNTIFS('MP내역(중립)'!$A:$A,A201,'MP내역(중립)'!$B:$B,"현금")-COUNTIFS('MP내역(중립)'!$A:$A,A201,'MP내역(중립)'!$B:$B,"예수금")-COUNTIFS('MP내역(중립)'!$A:$A,A201,'MP내역(중립)'!$B:$B,"예탁금")-COUNTIFS('MP내역(중립)'!$A:$A,A201,'MP내역(중립)'!$B:$B,"합계"))</f>
        <v/>
      </c>
      <c r="R201" s="20" t="str">
        <f>IF(A201="","",IF(COUNTIFS('MP내역(중립)'!A:A,A201,'MP내역(중립)'!G:G,"&gt;"&amp;$F$2,'MP내역(중립)'!D:D,"&lt;&gt;"&amp;$H$2,'MP내역(중립)'!D:D,"&lt;&gt;"&amp;$I$2,'MP내역(중립)'!B:B,"&lt;&gt;현금",'MP내역(중립)'!B:B,"&lt;&gt;합계")=0,"O","X"))</f>
        <v/>
      </c>
      <c r="S201" s="20" t="str">
        <f>IF(A201="","",IF(AND(ABS(I201-SUMIFS('MP내역(중립)'!G:G,'MP내역(중립)'!A:A,A201,'MP내역(중립)'!F:F,"Y"))&lt;0.001,ABS(H201-SUMIFS('MP내역(중립)'!G:G,'MP내역(중립)'!A:A,A201,'MP내역(중립)'!B:B,"&lt;&gt;합계"))&lt;0.001),"O","X"))</f>
        <v/>
      </c>
      <c r="T201" s="20" t="str">
        <f>IF(A201="","",IF(COUNTIFS('MP내역(중립)'!A:A,A201,'MP내역(중립)'!H:H,"X")=0,"O","X"))</f>
        <v/>
      </c>
      <c r="U201" s="19"/>
    </row>
    <row r="202" spans="14:21" x14ac:dyDescent="0.3">
      <c r="N202" s="20" t="str">
        <f t="shared" si="4"/>
        <v/>
      </c>
      <c r="O202" s="20" t="str">
        <f t="shared" si="5"/>
        <v/>
      </c>
      <c r="P202" s="20" t="str">
        <f>IF(A202="","",IFERROR(IF(L202&lt;VLOOKUP(A202,#REF!,10,0),"O","X"),""))</f>
        <v/>
      </c>
      <c r="Q202" s="20" t="str">
        <f>IF(A202="","",COUNTIFS('MP내역(중립)'!$A:$A,A202)-COUNTIFS('MP내역(중립)'!$A:$A,A202,'MP내역(중립)'!$B:$B,"현금")-COUNTIFS('MP내역(중립)'!$A:$A,A202,'MP내역(중립)'!$B:$B,"예수금")-COUNTIFS('MP내역(중립)'!$A:$A,A202,'MP내역(중립)'!$B:$B,"예탁금")-COUNTIFS('MP내역(중립)'!$A:$A,A202,'MP내역(중립)'!$B:$B,"합계"))</f>
        <v/>
      </c>
      <c r="R202" s="20" t="str">
        <f>IF(A202="","",IF(COUNTIFS('MP내역(중립)'!A:A,A202,'MP내역(중립)'!G:G,"&gt;"&amp;$F$2,'MP내역(중립)'!D:D,"&lt;&gt;"&amp;$H$2,'MP내역(중립)'!D:D,"&lt;&gt;"&amp;$I$2,'MP내역(중립)'!B:B,"&lt;&gt;현금",'MP내역(중립)'!B:B,"&lt;&gt;합계")=0,"O","X"))</f>
        <v/>
      </c>
      <c r="S202" s="20" t="str">
        <f>IF(A202="","",IF(AND(ABS(I202-SUMIFS('MP내역(중립)'!G:G,'MP내역(중립)'!A:A,A202,'MP내역(중립)'!F:F,"Y"))&lt;0.001,ABS(H202-SUMIFS('MP내역(중립)'!G:G,'MP내역(중립)'!A:A,A202,'MP내역(중립)'!B:B,"&lt;&gt;합계"))&lt;0.001),"O","X"))</f>
        <v/>
      </c>
      <c r="T202" s="20" t="str">
        <f>IF(A202="","",IF(COUNTIFS('MP내역(중립)'!A:A,A202,'MP내역(중립)'!H:H,"X")=0,"O","X"))</f>
        <v/>
      </c>
      <c r="U202" s="19"/>
    </row>
    <row r="203" spans="14:21" x14ac:dyDescent="0.3">
      <c r="N203" s="20" t="str">
        <f t="shared" si="4"/>
        <v/>
      </c>
      <c r="O203" s="20" t="str">
        <f t="shared" si="5"/>
        <v/>
      </c>
      <c r="P203" s="20" t="str">
        <f>IF(A203="","",IFERROR(IF(L203&lt;VLOOKUP(A203,#REF!,10,0),"O","X"),""))</f>
        <v/>
      </c>
      <c r="Q203" s="20" t="str">
        <f>IF(A203="","",COUNTIFS('MP내역(중립)'!$A:$A,A203)-COUNTIFS('MP내역(중립)'!$A:$A,A203,'MP내역(중립)'!$B:$B,"현금")-COUNTIFS('MP내역(중립)'!$A:$A,A203,'MP내역(중립)'!$B:$B,"예수금")-COUNTIFS('MP내역(중립)'!$A:$A,A203,'MP내역(중립)'!$B:$B,"예탁금")-COUNTIFS('MP내역(중립)'!$A:$A,A203,'MP내역(중립)'!$B:$B,"합계"))</f>
        <v/>
      </c>
      <c r="R203" s="20" t="str">
        <f>IF(A203="","",IF(COUNTIFS('MP내역(중립)'!A:A,A203,'MP내역(중립)'!G:G,"&gt;"&amp;$F$2,'MP내역(중립)'!D:D,"&lt;&gt;"&amp;$H$2,'MP내역(중립)'!D:D,"&lt;&gt;"&amp;$I$2,'MP내역(중립)'!B:B,"&lt;&gt;현금",'MP내역(중립)'!B:B,"&lt;&gt;합계")=0,"O","X"))</f>
        <v/>
      </c>
      <c r="S203" s="20" t="str">
        <f>IF(A203="","",IF(AND(ABS(I203-SUMIFS('MP내역(중립)'!G:G,'MP내역(중립)'!A:A,A203,'MP내역(중립)'!F:F,"Y"))&lt;0.001,ABS(H203-SUMIFS('MP내역(중립)'!G:G,'MP내역(중립)'!A:A,A203,'MP내역(중립)'!B:B,"&lt;&gt;합계"))&lt;0.001),"O","X"))</f>
        <v/>
      </c>
      <c r="T203" s="20" t="str">
        <f>IF(A203="","",IF(COUNTIFS('MP내역(중립)'!A:A,A203,'MP내역(중립)'!H:H,"X")=0,"O","X"))</f>
        <v/>
      </c>
      <c r="U203" s="19"/>
    </row>
    <row r="204" spans="14:21" x14ac:dyDescent="0.3">
      <c r="N204" s="20" t="str">
        <f t="shared" si="4"/>
        <v/>
      </c>
      <c r="O204" s="20" t="str">
        <f t="shared" si="5"/>
        <v/>
      </c>
      <c r="P204" s="20" t="str">
        <f>IF(A204="","",IFERROR(IF(L204&lt;VLOOKUP(A204,#REF!,10,0),"O","X"),""))</f>
        <v/>
      </c>
      <c r="Q204" s="20" t="str">
        <f>IF(A204="","",COUNTIFS('MP내역(중립)'!$A:$A,A204)-COUNTIFS('MP내역(중립)'!$A:$A,A204,'MP내역(중립)'!$B:$B,"현금")-COUNTIFS('MP내역(중립)'!$A:$A,A204,'MP내역(중립)'!$B:$B,"예수금")-COUNTIFS('MP내역(중립)'!$A:$A,A204,'MP내역(중립)'!$B:$B,"예탁금")-COUNTIFS('MP내역(중립)'!$A:$A,A204,'MP내역(중립)'!$B:$B,"합계"))</f>
        <v/>
      </c>
      <c r="R204" s="20" t="str">
        <f>IF(A204="","",IF(COUNTIFS('MP내역(중립)'!A:A,A204,'MP내역(중립)'!G:G,"&gt;"&amp;$F$2,'MP내역(중립)'!D:D,"&lt;&gt;"&amp;$H$2,'MP내역(중립)'!D:D,"&lt;&gt;"&amp;$I$2,'MP내역(중립)'!B:B,"&lt;&gt;현금",'MP내역(중립)'!B:B,"&lt;&gt;합계")=0,"O","X"))</f>
        <v/>
      </c>
      <c r="S204" s="20" t="str">
        <f>IF(A204="","",IF(AND(ABS(I204-SUMIFS('MP내역(중립)'!G:G,'MP내역(중립)'!A:A,A204,'MP내역(중립)'!F:F,"Y"))&lt;0.001,ABS(H204-SUMIFS('MP내역(중립)'!G:G,'MP내역(중립)'!A:A,A204,'MP내역(중립)'!B:B,"&lt;&gt;합계"))&lt;0.001),"O","X"))</f>
        <v/>
      </c>
      <c r="T204" s="20" t="str">
        <f>IF(A204="","",IF(COUNTIFS('MP내역(중립)'!A:A,A204,'MP내역(중립)'!H:H,"X")=0,"O","X"))</f>
        <v/>
      </c>
      <c r="U204" s="19"/>
    </row>
    <row r="205" spans="14:21" x14ac:dyDescent="0.3">
      <c r="N205" s="20" t="str">
        <f t="shared" si="4"/>
        <v/>
      </c>
      <c r="O205" s="20" t="str">
        <f t="shared" si="5"/>
        <v/>
      </c>
      <c r="P205" s="20" t="str">
        <f>IF(A205="","",IFERROR(IF(L205&lt;VLOOKUP(A205,#REF!,10,0),"O","X"),""))</f>
        <v/>
      </c>
      <c r="Q205" s="20" t="str">
        <f>IF(A205="","",COUNTIFS('MP내역(중립)'!$A:$A,A205)-COUNTIFS('MP내역(중립)'!$A:$A,A205,'MP내역(중립)'!$B:$B,"현금")-COUNTIFS('MP내역(중립)'!$A:$A,A205,'MP내역(중립)'!$B:$B,"예수금")-COUNTIFS('MP내역(중립)'!$A:$A,A205,'MP내역(중립)'!$B:$B,"예탁금")-COUNTIFS('MP내역(중립)'!$A:$A,A205,'MP내역(중립)'!$B:$B,"합계"))</f>
        <v/>
      </c>
      <c r="R205" s="20" t="str">
        <f>IF(A205="","",IF(COUNTIFS('MP내역(중립)'!A:A,A205,'MP내역(중립)'!G:G,"&gt;"&amp;$F$2,'MP내역(중립)'!D:D,"&lt;&gt;"&amp;$H$2,'MP내역(중립)'!D:D,"&lt;&gt;"&amp;$I$2,'MP내역(중립)'!B:B,"&lt;&gt;현금",'MP내역(중립)'!B:B,"&lt;&gt;합계")=0,"O","X"))</f>
        <v/>
      </c>
      <c r="S205" s="20" t="str">
        <f>IF(A205="","",IF(AND(ABS(I205-SUMIFS('MP내역(중립)'!G:G,'MP내역(중립)'!A:A,A205,'MP내역(중립)'!F:F,"Y"))&lt;0.001,ABS(H205-SUMIFS('MP내역(중립)'!G:G,'MP내역(중립)'!A:A,A205,'MP내역(중립)'!B:B,"&lt;&gt;합계"))&lt;0.001),"O","X"))</f>
        <v/>
      </c>
      <c r="T205" s="20" t="str">
        <f>IF(A205="","",IF(COUNTIFS('MP내역(중립)'!A:A,A205,'MP내역(중립)'!H:H,"X")=0,"O","X"))</f>
        <v/>
      </c>
      <c r="U205" s="19"/>
    </row>
    <row r="206" spans="14:21" x14ac:dyDescent="0.3">
      <c r="N206" s="20" t="str">
        <f t="shared" si="4"/>
        <v/>
      </c>
      <c r="O206" s="20" t="str">
        <f t="shared" si="5"/>
        <v/>
      </c>
      <c r="P206" s="20" t="str">
        <f>IF(A206="","",IFERROR(IF(L206&lt;VLOOKUP(A206,#REF!,10,0),"O","X"),""))</f>
        <v/>
      </c>
      <c r="Q206" s="20" t="str">
        <f>IF(A206="","",COUNTIFS('MP내역(중립)'!$A:$A,A206)-COUNTIFS('MP내역(중립)'!$A:$A,A206,'MP내역(중립)'!$B:$B,"현금")-COUNTIFS('MP내역(중립)'!$A:$A,A206,'MP내역(중립)'!$B:$B,"예수금")-COUNTIFS('MP내역(중립)'!$A:$A,A206,'MP내역(중립)'!$B:$B,"예탁금")-COUNTIFS('MP내역(중립)'!$A:$A,A206,'MP내역(중립)'!$B:$B,"합계"))</f>
        <v/>
      </c>
      <c r="R206" s="20" t="str">
        <f>IF(A206="","",IF(COUNTIFS('MP내역(중립)'!A:A,A206,'MP내역(중립)'!G:G,"&gt;"&amp;$F$2,'MP내역(중립)'!D:D,"&lt;&gt;"&amp;$H$2,'MP내역(중립)'!D:D,"&lt;&gt;"&amp;$I$2,'MP내역(중립)'!B:B,"&lt;&gt;현금",'MP내역(중립)'!B:B,"&lt;&gt;합계")=0,"O","X"))</f>
        <v/>
      </c>
      <c r="S206" s="20" t="str">
        <f>IF(A206="","",IF(AND(ABS(I206-SUMIFS('MP내역(중립)'!G:G,'MP내역(중립)'!A:A,A206,'MP내역(중립)'!F:F,"Y"))&lt;0.001,ABS(H206-SUMIFS('MP내역(중립)'!G:G,'MP내역(중립)'!A:A,A206,'MP내역(중립)'!B:B,"&lt;&gt;합계"))&lt;0.001),"O","X"))</f>
        <v/>
      </c>
      <c r="T206" s="20" t="str">
        <f>IF(A206="","",IF(COUNTIFS('MP내역(중립)'!A:A,A206,'MP내역(중립)'!H:H,"X")=0,"O","X"))</f>
        <v/>
      </c>
      <c r="U206" s="19"/>
    </row>
    <row r="207" spans="14:21" x14ac:dyDescent="0.3">
      <c r="N207" s="20" t="str">
        <f t="shared" si="4"/>
        <v/>
      </c>
      <c r="O207" s="20" t="str">
        <f t="shared" si="5"/>
        <v/>
      </c>
      <c r="P207" s="20" t="str">
        <f>IF(A207="","",IFERROR(IF(L207&lt;VLOOKUP(A207,#REF!,10,0),"O","X"),""))</f>
        <v/>
      </c>
      <c r="Q207" s="20" t="str">
        <f>IF(A207="","",COUNTIFS('MP내역(중립)'!$A:$A,A207)-COUNTIFS('MP내역(중립)'!$A:$A,A207,'MP내역(중립)'!$B:$B,"현금")-COUNTIFS('MP내역(중립)'!$A:$A,A207,'MP내역(중립)'!$B:$B,"예수금")-COUNTIFS('MP내역(중립)'!$A:$A,A207,'MP내역(중립)'!$B:$B,"예탁금")-COUNTIFS('MP내역(중립)'!$A:$A,A207,'MP내역(중립)'!$B:$B,"합계"))</f>
        <v/>
      </c>
      <c r="R207" s="20" t="str">
        <f>IF(A207="","",IF(COUNTIFS('MP내역(중립)'!A:A,A207,'MP내역(중립)'!G:G,"&gt;"&amp;$F$2,'MP내역(중립)'!D:D,"&lt;&gt;"&amp;$H$2,'MP내역(중립)'!D:D,"&lt;&gt;"&amp;$I$2,'MP내역(중립)'!B:B,"&lt;&gt;현금",'MP내역(중립)'!B:B,"&lt;&gt;합계")=0,"O","X"))</f>
        <v/>
      </c>
      <c r="S207" s="20" t="str">
        <f>IF(A207="","",IF(AND(ABS(I207-SUMIFS('MP내역(중립)'!G:G,'MP내역(중립)'!A:A,A207,'MP내역(중립)'!F:F,"Y"))&lt;0.001,ABS(H207-SUMIFS('MP내역(중립)'!G:G,'MP내역(중립)'!A:A,A207,'MP내역(중립)'!B:B,"&lt;&gt;합계"))&lt;0.001),"O","X"))</f>
        <v/>
      </c>
      <c r="T207" s="20" t="str">
        <f>IF(A207="","",IF(COUNTIFS('MP내역(중립)'!A:A,A207,'MP내역(중립)'!H:H,"X")=0,"O","X"))</f>
        <v/>
      </c>
      <c r="U207" s="19"/>
    </row>
    <row r="208" spans="14:21" x14ac:dyDescent="0.3">
      <c r="N208" s="20" t="str">
        <f t="shared" si="4"/>
        <v/>
      </c>
      <c r="O208" s="20" t="str">
        <f t="shared" si="5"/>
        <v/>
      </c>
      <c r="P208" s="20" t="str">
        <f>IF(A208="","",IFERROR(IF(L208&lt;VLOOKUP(A208,#REF!,10,0),"O","X"),""))</f>
        <v/>
      </c>
      <c r="Q208" s="20" t="str">
        <f>IF(A208="","",COUNTIFS('MP내역(중립)'!$A:$A,A208)-COUNTIFS('MP내역(중립)'!$A:$A,A208,'MP내역(중립)'!$B:$B,"현금")-COUNTIFS('MP내역(중립)'!$A:$A,A208,'MP내역(중립)'!$B:$B,"예수금")-COUNTIFS('MP내역(중립)'!$A:$A,A208,'MP내역(중립)'!$B:$B,"예탁금")-COUNTIFS('MP내역(중립)'!$A:$A,A208,'MP내역(중립)'!$B:$B,"합계"))</f>
        <v/>
      </c>
      <c r="R208" s="20" t="str">
        <f>IF(A208="","",IF(COUNTIFS('MP내역(중립)'!A:A,A208,'MP내역(중립)'!G:G,"&gt;"&amp;$F$2,'MP내역(중립)'!D:D,"&lt;&gt;"&amp;$H$2,'MP내역(중립)'!D:D,"&lt;&gt;"&amp;$I$2,'MP내역(중립)'!B:B,"&lt;&gt;현금",'MP내역(중립)'!B:B,"&lt;&gt;합계")=0,"O","X"))</f>
        <v/>
      </c>
      <c r="S208" s="20" t="str">
        <f>IF(A208="","",IF(AND(ABS(I208-SUMIFS('MP내역(중립)'!G:G,'MP내역(중립)'!A:A,A208,'MP내역(중립)'!F:F,"Y"))&lt;0.001,ABS(H208-SUMIFS('MP내역(중립)'!G:G,'MP내역(중립)'!A:A,A208,'MP내역(중립)'!B:B,"&lt;&gt;합계"))&lt;0.001),"O","X"))</f>
        <v/>
      </c>
      <c r="T208" s="20" t="str">
        <f>IF(A208="","",IF(COUNTIFS('MP내역(중립)'!A:A,A208,'MP내역(중립)'!H:H,"X")=0,"O","X"))</f>
        <v/>
      </c>
      <c r="U208" s="19"/>
    </row>
    <row r="209" spans="14:21" x14ac:dyDescent="0.3">
      <c r="N209" s="20" t="str">
        <f t="shared" si="4"/>
        <v/>
      </c>
      <c r="O209" s="20" t="str">
        <f t="shared" si="5"/>
        <v/>
      </c>
      <c r="P209" s="20" t="str">
        <f>IF(A209="","",IFERROR(IF(L209&lt;VLOOKUP(A209,#REF!,10,0),"O","X"),""))</f>
        <v/>
      </c>
      <c r="Q209" s="20" t="str">
        <f>IF(A209="","",COUNTIFS('MP내역(중립)'!$A:$A,A209)-COUNTIFS('MP내역(중립)'!$A:$A,A209,'MP내역(중립)'!$B:$B,"현금")-COUNTIFS('MP내역(중립)'!$A:$A,A209,'MP내역(중립)'!$B:$B,"예수금")-COUNTIFS('MP내역(중립)'!$A:$A,A209,'MP내역(중립)'!$B:$B,"예탁금")-COUNTIFS('MP내역(중립)'!$A:$A,A209,'MP내역(중립)'!$B:$B,"합계"))</f>
        <v/>
      </c>
      <c r="R209" s="20" t="str">
        <f>IF(A209="","",IF(COUNTIFS('MP내역(중립)'!A:A,A209,'MP내역(중립)'!G:G,"&gt;"&amp;$F$2,'MP내역(중립)'!D:D,"&lt;&gt;"&amp;$H$2,'MP내역(중립)'!D:D,"&lt;&gt;"&amp;$I$2,'MP내역(중립)'!B:B,"&lt;&gt;현금",'MP내역(중립)'!B:B,"&lt;&gt;합계")=0,"O","X"))</f>
        <v/>
      </c>
      <c r="S209" s="20" t="str">
        <f>IF(A209="","",IF(AND(ABS(I209-SUMIFS('MP내역(중립)'!G:G,'MP내역(중립)'!A:A,A209,'MP내역(중립)'!F:F,"Y"))&lt;0.001,ABS(H209-SUMIFS('MP내역(중립)'!G:G,'MP내역(중립)'!A:A,A209,'MP내역(중립)'!B:B,"&lt;&gt;합계"))&lt;0.001),"O","X"))</f>
        <v/>
      </c>
      <c r="T209" s="20" t="str">
        <f>IF(A209="","",IF(COUNTIFS('MP내역(중립)'!A:A,A209,'MP내역(중립)'!H:H,"X")=0,"O","X"))</f>
        <v/>
      </c>
      <c r="U209" s="19"/>
    </row>
    <row r="210" spans="14:21" x14ac:dyDescent="0.3">
      <c r="N210" s="20" t="str">
        <f t="shared" si="4"/>
        <v/>
      </c>
      <c r="O210" s="20" t="str">
        <f t="shared" si="5"/>
        <v/>
      </c>
      <c r="P210" s="20" t="str">
        <f>IF(A210="","",IFERROR(IF(L210&lt;VLOOKUP(A210,#REF!,10,0),"O","X"),""))</f>
        <v/>
      </c>
      <c r="Q210" s="20" t="str">
        <f>IF(A210="","",COUNTIFS('MP내역(중립)'!$A:$A,A210)-COUNTIFS('MP내역(중립)'!$A:$A,A210,'MP내역(중립)'!$B:$B,"현금")-COUNTIFS('MP내역(중립)'!$A:$A,A210,'MP내역(중립)'!$B:$B,"예수금")-COUNTIFS('MP내역(중립)'!$A:$A,A210,'MP내역(중립)'!$B:$B,"예탁금")-COUNTIFS('MP내역(중립)'!$A:$A,A210,'MP내역(중립)'!$B:$B,"합계"))</f>
        <v/>
      </c>
      <c r="R210" s="20" t="str">
        <f>IF(A210="","",IF(COUNTIFS('MP내역(중립)'!A:A,A210,'MP내역(중립)'!G:G,"&gt;"&amp;$F$2,'MP내역(중립)'!D:D,"&lt;&gt;"&amp;$H$2,'MP내역(중립)'!D:D,"&lt;&gt;"&amp;$I$2,'MP내역(중립)'!B:B,"&lt;&gt;현금",'MP내역(중립)'!B:B,"&lt;&gt;합계")=0,"O","X"))</f>
        <v/>
      </c>
      <c r="S210" s="20" t="str">
        <f>IF(A210="","",IF(AND(ABS(I210-SUMIFS('MP내역(중립)'!G:G,'MP내역(중립)'!A:A,A210,'MP내역(중립)'!F:F,"Y"))&lt;0.001,ABS(H210-SUMIFS('MP내역(중립)'!G:G,'MP내역(중립)'!A:A,A210,'MP내역(중립)'!B:B,"&lt;&gt;합계"))&lt;0.001),"O","X"))</f>
        <v/>
      </c>
      <c r="T210" s="20" t="str">
        <f>IF(A210="","",IF(COUNTIFS('MP내역(중립)'!A:A,A210,'MP내역(중립)'!H:H,"X")=0,"O","X"))</f>
        <v/>
      </c>
      <c r="U210" s="19"/>
    </row>
    <row r="211" spans="14:21" x14ac:dyDescent="0.3">
      <c r="N211" s="20" t="str">
        <f t="shared" si="4"/>
        <v/>
      </c>
      <c r="O211" s="20" t="str">
        <f t="shared" si="5"/>
        <v/>
      </c>
      <c r="P211" s="20" t="str">
        <f>IF(A211="","",IFERROR(IF(L211&lt;VLOOKUP(A211,#REF!,10,0),"O","X"),""))</f>
        <v/>
      </c>
      <c r="Q211" s="20" t="str">
        <f>IF(A211="","",COUNTIFS('MP내역(중립)'!$A:$A,A211)-COUNTIFS('MP내역(중립)'!$A:$A,A211,'MP내역(중립)'!$B:$B,"현금")-COUNTIFS('MP내역(중립)'!$A:$A,A211,'MP내역(중립)'!$B:$B,"예수금")-COUNTIFS('MP내역(중립)'!$A:$A,A211,'MP내역(중립)'!$B:$B,"예탁금")-COUNTIFS('MP내역(중립)'!$A:$A,A211,'MP내역(중립)'!$B:$B,"합계"))</f>
        <v/>
      </c>
      <c r="R211" s="20" t="str">
        <f>IF(A211="","",IF(COUNTIFS('MP내역(중립)'!A:A,A211,'MP내역(중립)'!G:G,"&gt;"&amp;$F$2,'MP내역(중립)'!D:D,"&lt;&gt;"&amp;$H$2,'MP내역(중립)'!D:D,"&lt;&gt;"&amp;$I$2,'MP내역(중립)'!B:B,"&lt;&gt;현금",'MP내역(중립)'!B:B,"&lt;&gt;합계")=0,"O","X"))</f>
        <v/>
      </c>
      <c r="S211" s="20" t="str">
        <f>IF(A211="","",IF(AND(ABS(I211-SUMIFS('MP내역(중립)'!G:G,'MP내역(중립)'!A:A,A211,'MP내역(중립)'!F:F,"Y"))&lt;0.001,ABS(H211-SUMIFS('MP내역(중립)'!G:G,'MP내역(중립)'!A:A,A211,'MP내역(중립)'!B:B,"&lt;&gt;합계"))&lt;0.001),"O","X"))</f>
        <v/>
      </c>
      <c r="T211" s="20" t="str">
        <f>IF(A211="","",IF(COUNTIFS('MP내역(중립)'!A:A,A211,'MP내역(중립)'!H:H,"X")=0,"O","X"))</f>
        <v/>
      </c>
      <c r="U211" s="19"/>
    </row>
    <row r="212" spans="14:21" x14ac:dyDescent="0.3">
      <c r="N212" s="20" t="str">
        <f t="shared" si="4"/>
        <v/>
      </c>
      <c r="O212" s="20" t="str">
        <f t="shared" si="5"/>
        <v/>
      </c>
      <c r="P212" s="20" t="str">
        <f>IF(A212="","",IFERROR(IF(L212&lt;VLOOKUP(A212,#REF!,10,0),"O","X"),""))</f>
        <v/>
      </c>
      <c r="Q212" s="20" t="str">
        <f>IF(A212="","",COUNTIFS('MP내역(중립)'!$A:$A,A212)-COUNTIFS('MP내역(중립)'!$A:$A,A212,'MP내역(중립)'!$B:$B,"현금")-COUNTIFS('MP내역(중립)'!$A:$A,A212,'MP내역(중립)'!$B:$B,"예수금")-COUNTIFS('MP내역(중립)'!$A:$A,A212,'MP내역(중립)'!$B:$B,"예탁금")-COUNTIFS('MP내역(중립)'!$A:$A,A212,'MP내역(중립)'!$B:$B,"합계"))</f>
        <v/>
      </c>
      <c r="R212" s="20" t="str">
        <f>IF(A212="","",IF(COUNTIFS('MP내역(중립)'!A:A,A212,'MP내역(중립)'!G:G,"&gt;"&amp;$F$2,'MP내역(중립)'!D:D,"&lt;&gt;"&amp;$H$2,'MP내역(중립)'!D:D,"&lt;&gt;"&amp;$I$2,'MP내역(중립)'!B:B,"&lt;&gt;현금",'MP내역(중립)'!B:B,"&lt;&gt;합계")=0,"O","X"))</f>
        <v/>
      </c>
      <c r="S212" s="20" t="str">
        <f>IF(A212="","",IF(AND(ABS(I212-SUMIFS('MP내역(중립)'!G:G,'MP내역(중립)'!A:A,A212,'MP내역(중립)'!F:F,"Y"))&lt;0.001,ABS(H212-SUMIFS('MP내역(중립)'!G:G,'MP내역(중립)'!A:A,A212,'MP내역(중립)'!B:B,"&lt;&gt;합계"))&lt;0.001),"O","X"))</f>
        <v/>
      </c>
      <c r="T212" s="20" t="str">
        <f>IF(A212="","",IF(COUNTIFS('MP내역(중립)'!A:A,A212,'MP내역(중립)'!H:H,"X")=0,"O","X"))</f>
        <v/>
      </c>
      <c r="U212" s="19"/>
    </row>
    <row r="213" spans="14:21" x14ac:dyDescent="0.3">
      <c r="N213" s="20" t="str">
        <f t="shared" si="4"/>
        <v/>
      </c>
      <c r="O213" s="20" t="str">
        <f t="shared" si="5"/>
        <v/>
      </c>
      <c r="P213" s="20" t="str">
        <f>IF(A213="","",IFERROR(IF(L213&lt;VLOOKUP(A213,#REF!,10,0),"O","X"),""))</f>
        <v/>
      </c>
      <c r="Q213" s="20" t="str">
        <f>IF(A213="","",COUNTIFS('MP내역(중립)'!$A:$A,A213)-COUNTIFS('MP내역(중립)'!$A:$A,A213,'MP내역(중립)'!$B:$B,"현금")-COUNTIFS('MP내역(중립)'!$A:$A,A213,'MP내역(중립)'!$B:$B,"예수금")-COUNTIFS('MP내역(중립)'!$A:$A,A213,'MP내역(중립)'!$B:$B,"예탁금")-COUNTIFS('MP내역(중립)'!$A:$A,A213,'MP내역(중립)'!$B:$B,"합계"))</f>
        <v/>
      </c>
      <c r="R213" s="20" t="str">
        <f>IF(A213="","",IF(COUNTIFS('MP내역(중립)'!A:A,A213,'MP내역(중립)'!G:G,"&gt;"&amp;$F$2,'MP내역(중립)'!D:D,"&lt;&gt;"&amp;$H$2,'MP내역(중립)'!D:D,"&lt;&gt;"&amp;$I$2,'MP내역(중립)'!B:B,"&lt;&gt;현금",'MP내역(중립)'!B:B,"&lt;&gt;합계")=0,"O","X"))</f>
        <v/>
      </c>
      <c r="S213" s="20" t="str">
        <f>IF(A213="","",IF(AND(ABS(I213-SUMIFS('MP내역(중립)'!G:G,'MP내역(중립)'!A:A,A213,'MP내역(중립)'!F:F,"Y"))&lt;0.001,ABS(H213-SUMIFS('MP내역(중립)'!G:G,'MP내역(중립)'!A:A,A213,'MP내역(중립)'!B:B,"&lt;&gt;합계"))&lt;0.001),"O","X"))</f>
        <v/>
      </c>
      <c r="T213" s="20" t="str">
        <f>IF(A213="","",IF(COUNTIFS('MP내역(중립)'!A:A,A213,'MP내역(중립)'!H:H,"X")=0,"O","X"))</f>
        <v/>
      </c>
      <c r="U213" s="19"/>
    </row>
    <row r="214" spans="14:21" x14ac:dyDescent="0.3">
      <c r="N214" s="20" t="str">
        <f t="shared" si="4"/>
        <v/>
      </c>
      <c r="O214" s="20" t="str">
        <f t="shared" si="5"/>
        <v/>
      </c>
      <c r="P214" s="20" t="str">
        <f>IF(A214="","",IFERROR(IF(L214&lt;VLOOKUP(A214,#REF!,10,0),"O","X"),""))</f>
        <v/>
      </c>
      <c r="Q214" s="20" t="str">
        <f>IF(A214="","",COUNTIFS('MP내역(중립)'!$A:$A,A214)-COUNTIFS('MP내역(중립)'!$A:$A,A214,'MP내역(중립)'!$B:$B,"현금")-COUNTIFS('MP내역(중립)'!$A:$A,A214,'MP내역(중립)'!$B:$B,"예수금")-COUNTIFS('MP내역(중립)'!$A:$A,A214,'MP내역(중립)'!$B:$B,"예탁금")-COUNTIFS('MP내역(중립)'!$A:$A,A214,'MP내역(중립)'!$B:$B,"합계"))</f>
        <v/>
      </c>
      <c r="R214" s="20" t="str">
        <f>IF(A214="","",IF(COUNTIFS('MP내역(중립)'!A:A,A214,'MP내역(중립)'!G:G,"&gt;"&amp;$F$2,'MP내역(중립)'!D:D,"&lt;&gt;"&amp;$H$2,'MP내역(중립)'!D:D,"&lt;&gt;"&amp;$I$2,'MP내역(중립)'!B:B,"&lt;&gt;현금",'MP내역(중립)'!B:B,"&lt;&gt;합계")=0,"O","X"))</f>
        <v/>
      </c>
      <c r="S214" s="20" t="str">
        <f>IF(A214="","",IF(AND(ABS(I214-SUMIFS('MP내역(중립)'!G:G,'MP내역(중립)'!A:A,A214,'MP내역(중립)'!F:F,"Y"))&lt;0.001,ABS(H214-SUMIFS('MP내역(중립)'!G:G,'MP내역(중립)'!A:A,A214,'MP내역(중립)'!B:B,"&lt;&gt;합계"))&lt;0.001),"O","X"))</f>
        <v/>
      </c>
      <c r="T214" s="20" t="str">
        <f>IF(A214="","",IF(COUNTIFS('MP내역(중립)'!A:A,A214,'MP내역(중립)'!H:H,"X")=0,"O","X"))</f>
        <v/>
      </c>
      <c r="U214" s="19"/>
    </row>
    <row r="215" spans="14:21" x14ac:dyDescent="0.3">
      <c r="N215" s="20" t="str">
        <f t="shared" si="4"/>
        <v/>
      </c>
      <c r="O215" s="20" t="str">
        <f t="shared" si="5"/>
        <v/>
      </c>
      <c r="P215" s="20" t="str">
        <f>IF(A215="","",IFERROR(IF(L215&lt;VLOOKUP(A215,#REF!,10,0),"O","X"),""))</f>
        <v/>
      </c>
      <c r="Q215" s="20" t="str">
        <f>IF(A215="","",COUNTIFS('MP내역(중립)'!$A:$A,A215)-COUNTIFS('MP내역(중립)'!$A:$A,A215,'MP내역(중립)'!$B:$B,"현금")-COUNTIFS('MP내역(중립)'!$A:$A,A215,'MP내역(중립)'!$B:$B,"예수금")-COUNTIFS('MP내역(중립)'!$A:$A,A215,'MP내역(중립)'!$B:$B,"예탁금")-COUNTIFS('MP내역(중립)'!$A:$A,A215,'MP내역(중립)'!$B:$B,"합계"))</f>
        <v/>
      </c>
      <c r="R215" s="20" t="str">
        <f>IF(A215="","",IF(COUNTIFS('MP내역(중립)'!A:A,A215,'MP내역(중립)'!G:G,"&gt;"&amp;$F$2,'MP내역(중립)'!D:D,"&lt;&gt;"&amp;$H$2,'MP내역(중립)'!D:D,"&lt;&gt;"&amp;$I$2,'MP내역(중립)'!B:B,"&lt;&gt;현금",'MP내역(중립)'!B:B,"&lt;&gt;합계")=0,"O","X"))</f>
        <v/>
      </c>
      <c r="S215" s="20" t="str">
        <f>IF(A215="","",IF(AND(ABS(I215-SUMIFS('MP내역(중립)'!G:G,'MP내역(중립)'!A:A,A215,'MP내역(중립)'!F:F,"Y"))&lt;0.001,ABS(H215-SUMIFS('MP내역(중립)'!G:G,'MP내역(중립)'!A:A,A215,'MP내역(중립)'!B:B,"&lt;&gt;합계"))&lt;0.001),"O","X"))</f>
        <v/>
      </c>
      <c r="T215" s="20" t="str">
        <f>IF(A215="","",IF(COUNTIFS('MP내역(중립)'!A:A,A215,'MP내역(중립)'!H:H,"X")=0,"O","X"))</f>
        <v/>
      </c>
      <c r="U215" s="19"/>
    </row>
    <row r="216" spans="14:21" x14ac:dyDescent="0.3">
      <c r="N216" s="20" t="str">
        <f t="shared" ref="N216:N279" si="6">IF(I216="","",IF($C$2&gt;=I216,"O","X"))</f>
        <v/>
      </c>
      <c r="O216" s="20" t="str">
        <f t="shared" ref="O216:O279" si="7">IF(L216="","",IF(AND($D$2&lt;=L216,L216&lt;=$E$2),"O","X"))</f>
        <v/>
      </c>
      <c r="P216" s="20" t="str">
        <f>IF(A216="","",IFERROR(IF(L216&lt;VLOOKUP(A216,#REF!,10,0),"O","X"),""))</f>
        <v/>
      </c>
      <c r="Q216" s="20" t="str">
        <f>IF(A216="","",COUNTIFS('MP내역(중립)'!$A:$A,A216)-COUNTIFS('MP내역(중립)'!$A:$A,A216,'MP내역(중립)'!$B:$B,"현금")-COUNTIFS('MP내역(중립)'!$A:$A,A216,'MP내역(중립)'!$B:$B,"예수금")-COUNTIFS('MP내역(중립)'!$A:$A,A216,'MP내역(중립)'!$B:$B,"예탁금")-COUNTIFS('MP내역(중립)'!$A:$A,A216,'MP내역(중립)'!$B:$B,"합계"))</f>
        <v/>
      </c>
      <c r="R216" s="20" t="str">
        <f>IF(A216="","",IF(COUNTIFS('MP내역(중립)'!A:A,A216,'MP내역(중립)'!G:G,"&gt;"&amp;$F$2,'MP내역(중립)'!D:D,"&lt;&gt;"&amp;$H$2,'MP내역(중립)'!D:D,"&lt;&gt;"&amp;$I$2,'MP내역(중립)'!B:B,"&lt;&gt;현금",'MP내역(중립)'!B:B,"&lt;&gt;합계")=0,"O","X"))</f>
        <v/>
      </c>
      <c r="S216" s="20" t="str">
        <f>IF(A216="","",IF(AND(ABS(I216-SUMIFS('MP내역(중립)'!G:G,'MP내역(중립)'!A:A,A216,'MP내역(중립)'!F:F,"Y"))&lt;0.001,ABS(H216-SUMIFS('MP내역(중립)'!G:G,'MP내역(중립)'!A:A,A216,'MP내역(중립)'!B:B,"&lt;&gt;합계"))&lt;0.001),"O","X"))</f>
        <v/>
      </c>
      <c r="T216" s="20" t="str">
        <f>IF(A216="","",IF(COUNTIFS('MP내역(중립)'!A:A,A216,'MP내역(중립)'!H:H,"X")=0,"O","X"))</f>
        <v/>
      </c>
      <c r="U216" s="19"/>
    </row>
    <row r="217" spans="14:21" x14ac:dyDescent="0.3">
      <c r="N217" s="20" t="str">
        <f t="shared" si="6"/>
        <v/>
      </c>
      <c r="O217" s="20" t="str">
        <f t="shared" si="7"/>
        <v/>
      </c>
      <c r="P217" s="20" t="str">
        <f>IF(A217="","",IFERROR(IF(L217&lt;VLOOKUP(A217,#REF!,10,0),"O","X"),""))</f>
        <v/>
      </c>
      <c r="Q217" s="20" t="str">
        <f>IF(A217="","",COUNTIFS('MP내역(중립)'!$A:$A,A217)-COUNTIFS('MP내역(중립)'!$A:$A,A217,'MP내역(중립)'!$B:$B,"현금")-COUNTIFS('MP내역(중립)'!$A:$A,A217,'MP내역(중립)'!$B:$B,"예수금")-COUNTIFS('MP내역(중립)'!$A:$A,A217,'MP내역(중립)'!$B:$B,"예탁금")-COUNTIFS('MP내역(중립)'!$A:$A,A217,'MP내역(중립)'!$B:$B,"합계"))</f>
        <v/>
      </c>
      <c r="R217" s="20" t="str">
        <f>IF(A217="","",IF(COUNTIFS('MP내역(중립)'!A:A,A217,'MP내역(중립)'!G:G,"&gt;"&amp;$F$2,'MP내역(중립)'!D:D,"&lt;&gt;"&amp;$H$2,'MP내역(중립)'!D:D,"&lt;&gt;"&amp;$I$2,'MP내역(중립)'!B:B,"&lt;&gt;현금",'MP내역(중립)'!B:B,"&lt;&gt;합계")=0,"O","X"))</f>
        <v/>
      </c>
      <c r="S217" s="20" t="str">
        <f>IF(A217="","",IF(AND(ABS(I217-SUMIFS('MP내역(중립)'!G:G,'MP내역(중립)'!A:A,A217,'MP내역(중립)'!F:F,"Y"))&lt;0.001,ABS(H217-SUMIFS('MP내역(중립)'!G:G,'MP내역(중립)'!A:A,A217,'MP내역(중립)'!B:B,"&lt;&gt;합계"))&lt;0.001),"O","X"))</f>
        <v/>
      </c>
      <c r="T217" s="20" t="str">
        <f>IF(A217="","",IF(COUNTIFS('MP내역(중립)'!A:A,A217,'MP내역(중립)'!H:H,"X")=0,"O","X"))</f>
        <v/>
      </c>
      <c r="U217" s="19"/>
    </row>
    <row r="218" spans="14:21" x14ac:dyDescent="0.3">
      <c r="N218" s="20" t="str">
        <f t="shared" si="6"/>
        <v/>
      </c>
      <c r="O218" s="20" t="str">
        <f t="shared" si="7"/>
        <v/>
      </c>
      <c r="P218" s="20" t="str">
        <f>IF(A218="","",IFERROR(IF(L218&lt;VLOOKUP(A218,#REF!,10,0),"O","X"),""))</f>
        <v/>
      </c>
      <c r="Q218" s="20" t="str">
        <f>IF(A218="","",COUNTIFS('MP내역(중립)'!$A:$A,A218)-COUNTIFS('MP내역(중립)'!$A:$A,A218,'MP내역(중립)'!$B:$B,"현금")-COUNTIFS('MP내역(중립)'!$A:$A,A218,'MP내역(중립)'!$B:$B,"예수금")-COUNTIFS('MP내역(중립)'!$A:$A,A218,'MP내역(중립)'!$B:$B,"예탁금")-COUNTIFS('MP내역(중립)'!$A:$A,A218,'MP내역(중립)'!$B:$B,"합계"))</f>
        <v/>
      </c>
      <c r="R218" s="20" t="str">
        <f>IF(A218="","",IF(COUNTIFS('MP내역(중립)'!A:A,A218,'MP내역(중립)'!G:G,"&gt;"&amp;$F$2,'MP내역(중립)'!D:D,"&lt;&gt;"&amp;$H$2,'MP내역(중립)'!D:D,"&lt;&gt;"&amp;$I$2,'MP내역(중립)'!B:B,"&lt;&gt;현금",'MP내역(중립)'!B:B,"&lt;&gt;합계")=0,"O","X"))</f>
        <v/>
      </c>
      <c r="S218" s="20" t="str">
        <f>IF(A218="","",IF(AND(ABS(I218-SUMIFS('MP내역(중립)'!G:G,'MP내역(중립)'!A:A,A218,'MP내역(중립)'!F:F,"Y"))&lt;0.001,ABS(H218-SUMIFS('MP내역(중립)'!G:G,'MP내역(중립)'!A:A,A218,'MP내역(중립)'!B:B,"&lt;&gt;합계"))&lt;0.001),"O","X"))</f>
        <v/>
      </c>
      <c r="T218" s="20" t="str">
        <f>IF(A218="","",IF(COUNTIFS('MP내역(중립)'!A:A,A218,'MP내역(중립)'!H:H,"X")=0,"O","X"))</f>
        <v/>
      </c>
      <c r="U218" s="19"/>
    </row>
    <row r="219" spans="14:21" x14ac:dyDescent="0.3">
      <c r="N219" s="20" t="str">
        <f t="shared" si="6"/>
        <v/>
      </c>
      <c r="O219" s="20" t="str">
        <f t="shared" si="7"/>
        <v/>
      </c>
      <c r="P219" s="20" t="str">
        <f>IF(A219="","",IFERROR(IF(L219&lt;VLOOKUP(A219,#REF!,10,0),"O","X"),""))</f>
        <v/>
      </c>
      <c r="Q219" s="20" t="str">
        <f>IF(A219="","",COUNTIFS('MP내역(중립)'!$A:$A,A219)-COUNTIFS('MP내역(중립)'!$A:$A,A219,'MP내역(중립)'!$B:$B,"현금")-COUNTIFS('MP내역(중립)'!$A:$A,A219,'MP내역(중립)'!$B:$B,"예수금")-COUNTIFS('MP내역(중립)'!$A:$A,A219,'MP내역(중립)'!$B:$B,"예탁금")-COUNTIFS('MP내역(중립)'!$A:$A,A219,'MP내역(중립)'!$B:$B,"합계"))</f>
        <v/>
      </c>
      <c r="R219" s="20" t="str">
        <f>IF(A219="","",IF(COUNTIFS('MP내역(중립)'!A:A,A219,'MP내역(중립)'!G:G,"&gt;"&amp;$F$2,'MP내역(중립)'!D:D,"&lt;&gt;"&amp;$H$2,'MP내역(중립)'!D:D,"&lt;&gt;"&amp;$I$2,'MP내역(중립)'!B:B,"&lt;&gt;현금",'MP내역(중립)'!B:B,"&lt;&gt;합계")=0,"O","X"))</f>
        <v/>
      </c>
      <c r="S219" s="20" t="str">
        <f>IF(A219="","",IF(AND(ABS(I219-SUMIFS('MP내역(중립)'!G:G,'MP내역(중립)'!A:A,A219,'MP내역(중립)'!F:F,"Y"))&lt;0.001,ABS(H219-SUMIFS('MP내역(중립)'!G:G,'MP내역(중립)'!A:A,A219,'MP내역(중립)'!B:B,"&lt;&gt;합계"))&lt;0.001),"O","X"))</f>
        <v/>
      </c>
      <c r="T219" s="20" t="str">
        <f>IF(A219="","",IF(COUNTIFS('MP내역(중립)'!A:A,A219,'MP내역(중립)'!H:H,"X")=0,"O","X"))</f>
        <v/>
      </c>
      <c r="U219" s="19"/>
    </row>
    <row r="220" spans="14:21" x14ac:dyDescent="0.3">
      <c r="N220" s="20" t="str">
        <f t="shared" si="6"/>
        <v/>
      </c>
      <c r="O220" s="20" t="str">
        <f t="shared" si="7"/>
        <v/>
      </c>
      <c r="P220" s="20" t="str">
        <f>IF(A220="","",IFERROR(IF(L220&lt;VLOOKUP(A220,#REF!,10,0),"O","X"),""))</f>
        <v/>
      </c>
      <c r="Q220" s="20" t="str">
        <f>IF(A220="","",COUNTIFS('MP내역(중립)'!$A:$A,A220)-COUNTIFS('MP내역(중립)'!$A:$A,A220,'MP내역(중립)'!$B:$B,"현금")-COUNTIFS('MP내역(중립)'!$A:$A,A220,'MP내역(중립)'!$B:$B,"예수금")-COUNTIFS('MP내역(중립)'!$A:$A,A220,'MP내역(중립)'!$B:$B,"예탁금")-COUNTIFS('MP내역(중립)'!$A:$A,A220,'MP내역(중립)'!$B:$B,"합계"))</f>
        <v/>
      </c>
      <c r="R220" s="20" t="str">
        <f>IF(A220="","",IF(COUNTIFS('MP내역(중립)'!A:A,A220,'MP내역(중립)'!G:G,"&gt;"&amp;$F$2,'MP내역(중립)'!D:D,"&lt;&gt;"&amp;$H$2,'MP내역(중립)'!D:D,"&lt;&gt;"&amp;$I$2,'MP내역(중립)'!B:B,"&lt;&gt;현금",'MP내역(중립)'!B:B,"&lt;&gt;합계")=0,"O","X"))</f>
        <v/>
      </c>
      <c r="S220" s="20" t="str">
        <f>IF(A220="","",IF(AND(ABS(I220-SUMIFS('MP내역(중립)'!G:G,'MP내역(중립)'!A:A,A220,'MP내역(중립)'!F:F,"Y"))&lt;0.001,ABS(H220-SUMIFS('MP내역(중립)'!G:G,'MP내역(중립)'!A:A,A220,'MP내역(중립)'!B:B,"&lt;&gt;합계"))&lt;0.001),"O","X"))</f>
        <v/>
      </c>
      <c r="T220" s="20" t="str">
        <f>IF(A220="","",IF(COUNTIFS('MP내역(중립)'!A:A,A220,'MP내역(중립)'!H:H,"X")=0,"O","X"))</f>
        <v/>
      </c>
      <c r="U220" s="19"/>
    </row>
    <row r="221" spans="14:21" x14ac:dyDescent="0.3">
      <c r="N221" s="20" t="str">
        <f t="shared" si="6"/>
        <v/>
      </c>
      <c r="O221" s="20" t="str">
        <f t="shared" si="7"/>
        <v/>
      </c>
      <c r="P221" s="20" t="str">
        <f>IF(A221="","",IFERROR(IF(L221&lt;VLOOKUP(A221,#REF!,10,0),"O","X"),""))</f>
        <v/>
      </c>
      <c r="Q221" s="20" t="str">
        <f>IF(A221="","",COUNTIFS('MP내역(중립)'!$A:$A,A221)-COUNTIFS('MP내역(중립)'!$A:$A,A221,'MP내역(중립)'!$B:$B,"현금")-COUNTIFS('MP내역(중립)'!$A:$A,A221,'MP내역(중립)'!$B:$B,"예수금")-COUNTIFS('MP내역(중립)'!$A:$A,A221,'MP내역(중립)'!$B:$B,"예탁금")-COUNTIFS('MP내역(중립)'!$A:$A,A221,'MP내역(중립)'!$B:$B,"합계"))</f>
        <v/>
      </c>
      <c r="R221" s="20" t="str">
        <f>IF(A221="","",IF(COUNTIFS('MP내역(중립)'!A:A,A221,'MP내역(중립)'!G:G,"&gt;"&amp;$F$2,'MP내역(중립)'!D:D,"&lt;&gt;"&amp;$H$2,'MP내역(중립)'!D:D,"&lt;&gt;"&amp;$I$2,'MP내역(중립)'!B:B,"&lt;&gt;현금",'MP내역(중립)'!B:B,"&lt;&gt;합계")=0,"O","X"))</f>
        <v/>
      </c>
      <c r="S221" s="20" t="str">
        <f>IF(A221="","",IF(AND(ABS(I221-SUMIFS('MP내역(중립)'!G:G,'MP내역(중립)'!A:A,A221,'MP내역(중립)'!F:F,"Y"))&lt;0.001,ABS(H221-SUMIFS('MP내역(중립)'!G:G,'MP내역(중립)'!A:A,A221,'MP내역(중립)'!B:B,"&lt;&gt;합계"))&lt;0.001),"O","X"))</f>
        <v/>
      </c>
      <c r="T221" s="20" t="str">
        <f>IF(A221="","",IF(COUNTIFS('MP내역(중립)'!A:A,A221,'MP내역(중립)'!H:H,"X")=0,"O","X"))</f>
        <v/>
      </c>
      <c r="U221" s="19"/>
    </row>
    <row r="222" spans="14:21" x14ac:dyDescent="0.3">
      <c r="N222" s="20" t="str">
        <f t="shared" si="6"/>
        <v/>
      </c>
      <c r="O222" s="20" t="str">
        <f t="shared" si="7"/>
        <v/>
      </c>
      <c r="P222" s="20" t="str">
        <f>IF(A222="","",IFERROR(IF(L222&lt;VLOOKUP(A222,#REF!,10,0),"O","X"),""))</f>
        <v/>
      </c>
      <c r="Q222" s="20" t="str">
        <f>IF(A222="","",COUNTIFS('MP내역(중립)'!$A:$A,A222)-COUNTIFS('MP내역(중립)'!$A:$A,A222,'MP내역(중립)'!$B:$B,"현금")-COUNTIFS('MP내역(중립)'!$A:$A,A222,'MP내역(중립)'!$B:$B,"예수금")-COUNTIFS('MP내역(중립)'!$A:$A,A222,'MP내역(중립)'!$B:$B,"예탁금")-COUNTIFS('MP내역(중립)'!$A:$A,A222,'MP내역(중립)'!$B:$B,"합계"))</f>
        <v/>
      </c>
      <c r="R222" s="20" t="str">
        <f>IF(A222="","",IF(COUNTIFS('MP내역(중립)'!A:A,A222,'MP내역(중립)'!G:G,"&gt;"&amp;$F$2,'MP내역(중립)'!D:D,"&lt;&gt;"&amp;$H$2,'MP내역(중립)'!D:D,"&lt;&gt;"&amp;$I$2,'MP내역(중립)'!B:B,"&lt;&gt;현금",'MP내역(중립)'!B:B,"&lt;&gt;합계")=0,"O","X"))</f>
        <v/>
      </c>
      <c r="S222" s="20" t="str">
        <f>IF(A222="","",IF(AND(ABS(I222-SUMIFS('MP내역(중립)'!G:G,'MP내역(중립)'!A:A,A222,'MP내역(중립)'!F:F,"Y"))&lt;0.001,ABS(H222-SUMIFS('MP내역(중립)'!G:G,'MP내역(중립)'!A:A,A222,'MP내역(중립)'!B:B,"&lt;&gt;합계"))&lt;0.001),"O","X"))</f>
        <v/>
      </c>
      <c r="T222" s="20" t="str">
        <f>IF(A222="","",IF(COUNTIFS('MP내역(중립)'!A:A,A222,'MP내역(중립)'!H:H,"X")=0,"O","X"))</f>
        <v/>
      </c>
      <c r="U222" s="19"/>
    </row>
    <row r="223" spans="14:21" x14ac:dyDescent="0.3">
      <c r="N223" s="20" t="str">
        <f t="shared" si="6"/>
        <v/>
      </c>
      <c r="O223" s="20" t="str">
        <f t="shared" si="7"/>
        <v/>
      </c>
      <c r="P223" s="20" t="str">
        <f>IF(A223="","",IFERROR(IF(L223&lt;VLOOKUP(A223,#REF!,10,0),"O","X"),""))</f>
        <v/>
      </c>
      <c r="Q223" s="20" t="str">
        <f>IF(A223="","",COUNTIFS('MP내역(중립)'!$A:$A,A223)-COUNTIFS('MP내역(중립)'!$A:$A,A223,'MP내역(중립)'!$B:$B,"현금")-COUNTIFS('MP내역(중립)'!$A:$A,A223,'MP내역(중립)'!$B:$B,"예수금")-COUNTIFS('MP내역(중립)'!$A:$A,A223,'MP내역(중립)'!$B:$B,"예탁금")-COUNTIFS('MP내역(중립)'!$A:$A,A223,'MP내역(중립)'!$B:$B,"합계"))</f>
        <v/>
      </c>
      <c r="R223" s="20" t="str">
        <f>IF(A223="","",IF(COUNTIFS('MP내역(중립)'!A:A,A223,'MP내역(중립)'!G:G,"&gt;"&amp;$F$2,'MP내역(중립)'!D:D,"&lt;&gt;"&amp;$H$2,'MP내역(중립)'!D:D,"&lt;&gt;"&amp;$I$2,'MP내역(중립)'!B:B,"&lt;&gt;현금",'MP내역(중립)'!B:B,"&lt;&gt;합계")=0,"O","X"))</f>
        <v/>
      </c>
      <c r="S223" s="20" t="str">
        <f>IF(A223="","",IF(AND(ABS(I223-SUMIFS('MP내역(중립)'!G:G,'MP내역(중립)'!A:A,A223,'MP내역(중립)'!F:F,"Y"))&lt;0.001,ABS(H223-SUMIFS('MP내역(중립)'!G:G,'MP내역(중립)'!A:A,A223,'MP내역(중립)'!B:B,"&lt;&gt;합계"))&lt;0.001),"O","X"))</f>
        <v/>
      </c>
      <c r="T223" s="20" t="str">
        <f>IF(A223="","",IF(COUNTIFS('MP내역(중립)'!A:A,A223,'MP내역(중립)'!H:H,"X")=0,"O","X"))</f>
        <v/>
      </c>
      <c r="U223" s="19"/>
    </row>
    <row r="224" spans="14:21" x14ac:dyDescent="0.3">
      <c r="N224" s="20" t="str">
        <f t="shared" si="6"/>
        <v/>
      </c>
      <c r="O224" s="20" t="str">
        <f t="shared" si="7"/>
        <v/>
      </c>
      <c r="P224" s="20" t="str">
        <f>IF(A224="","",IFERROR(IF(L224&lt;VLOOKUP(A224,#REF!,10,0),"O","X"),""))</f>
        <v/>
      </c>
      <c r="Q224" s="20" t="str">
        <f>IF(A224="","",COUNTIFS('MP내역(중립)'!$A:$A,A224)-COUNTIFS('MP내역(중립)'!$A:$A,A224,'MP내역(중립)'!$B:$B,"현금")-COUNTIFS('MP내역(중립)'!$A:$A,A224,'MP내역(중립)'!$B:$B,"예수금")-COUNTIFS('MP내역(중립)'!$A:$A,A224,'MP내역(중립)'!$B:$B,"예탁금")-COUNTIFS('MP내역(중립)'!$A:$A,A224,'MP내역(중립)'!$B:$B,"합계"))</f>
        <v/>
      </c>
      <c r="R224" s="20" t="str">
        <f>IF(A224="","",IF(COUNTIFS('MP내역(중립)'!A:A,A224,'MP내역(중립)'!G:G,"&gt;"&amp;$F$2,'MP내역(중립)'!D:D,"&lt;&gt;"&amp;$H$2,'MP내역(중립)'!D:D,"&lt;&gt;"&amp;$I$2,'MP내역(중립)'!B:B,"&lt;&gt;현금",'MP내역(중립)'!B:B,"&lt;&gt;합계")=0,"O","X"))</f>
        <v/>
      </c>
      <c r="S224" s="20" t="str">
        <f>IF(A224="","",IF(AND(ABS(I224-SUMIFS('MP내역(중립)'!G:G,'MP내역(중립)'!A:A,A224,'MP내역(중립)'!F:F,"Y"))&lt;0.001,ABS(H224-SUMIFS('MP내역(중립)'!G:G,'MP내역(중립)'!A:A,A224,'MP내역(중립)'!B:B,"&lt;&gt;합계"))&lt;0.001),"O","X"))</f>
        <v/>
      </c>
      <c r="T224" s="20" t="str">
        <f>IF(A224="","",IF(COUNTIFS('MP내역(중립)'!A:A,A224,'MP내역(중립)'!H:H,"X")=0,"O","X"))</f>
        <v/>
      </c>
      <c r="U224" s="19"/>
    </row>
    <row r="225" spans="14:21" x14ac:dyDescent="0.3">
      <c r="N225" s="20" t="str">
        <f t="shared" si="6"/>
        <v/>
      </c>
      <c r="O225" s="20" t="str">
        <f t="shared" si="7"/>
        <v/>
      </c>
      <c r="P225" s="20" t="str">
        <f>IF(A225="","",IFERROR(IF(L225&lt;VLOOKUP(A225,#REF!,10,0),"O","X"),""))</f>
        <v/>
      </c>
      <c r="Q225" s="20" t="str">
        <f>IF(A225="","",COUNTIFS('MP내역(중립)'!$A:$A,A225)-COUNTIFS('MP내역(중립)'!$A:$A,A225,'MP내역(중립)'!$B:$B,"현금")-COUNTIFS('MP내역(중립)'!$A:$A,A225,'MP내역(중립)'!$B:$B,"예수금")-COUNTIFS('MP내역(중립)'!$A:$A,A225,'MP내역(중립)'!$B:$B,"예탁금")-COUNTIFS('MP내역(중립)'!$A:$A,A225,'MP내역(중립)'!$B:$B,"합계"))</f>
        <v/>
      </c>
      <c r="R225" s="20" t="str">
        <f>IF(A225="","",IF(COUNTIFS('MP내역(중립)'!A:A,A225,'MP내역(중립)'!G:G,"&gt;"&amp;$F$2,'MP내역(중립)'!D:D,"&lt;&gt;"&amp;$H$2,'MP내역(중립)'!D:D,"&lt;&gt;"&amp;$I$2,'MP내역(중립)'!B:B,"&lt;&gt;현금",'MP내역(중립)'!B:B,"&lt;&gt;합계")=0,"O","X"))</f>
        <v/>
      </c>
      <c r="S225" s="20" t="str">
        <f>IF(A225="","",IF(AND(ABS(I225-SUMIFS('MP내역(중립)'!G:G,'MP내역(중립)'!A:A,A225,'MP내역(중립)'!F:F,"Y"))&lt;0.001,ABS(H225-SUMIFS('MP내역(중립)'!G:G,'MP내역(중립)'!A:A,A225,'MP내역(중립)'!B:B,"&lt;&gt;합계"))&lt;0.001),"O","X"))</f>
        <v/>
      </c>
      <c r="T225" s="20" t="str">
        <f>IF(A225="","",IF(COUNTIFS('MP내역(중립)'!A:A,A225,'MP내역(중립)'!H:H,"X")=0,"O","X"))</f>
        <v/>
      </c>
      <c r="U225" s="19"/>
    </row>
    <row r="226" spans="14:21" x14ac:dyDescent="0.3">
      <c r="N226" s="20" t="str">
        <f t="shared" si="6"/>
        <v/>
      </c>
      <c r="O226" s="20" t="str">
        <f t="shared" si="7"/>
        <v/>
      </c>
      <c r="P226" s="20" t="str">
        <f>IF(A226="","",IFERROR(IF(L226&lt;VLOOKUP(A226,#REF!,10,0),"O","X"),""))</f>
        <v/>
      </c>
      <c r="Q226" s="20" t="str">
        <f>IF(A226="","",COUNTIFS('MP내역(중립)'!$A:$A,A226)-COUNTIFS('MP내역(중립)'!$A:$A,A226,'MP내역(중립)'!$B:$B,"현금")-COUNTIFS('MP내역(중립)'!$A:$A,A226,'MP내역(중립)'!$B:$B,"예수금")-COUNTIFS('MP내역(중립)'!$A:$A,A226,'MP내역(중립)'!$B:$B,"예탁금")-COUNTIFS('MP내역(중립)'!$A:$A,A226,'MP내역(중립)'!$B:$B,"합계"))</f>
        <v/>
      </c>
      <c r="R226" s="20" t="str">
        <f>IF(A226="","",IF(COUNTIFS('MP내역(중립)'!A:A,A226,'MP내역(중립)'!G:G,"&gt;"&amp;$F$2,'MP내역(중립)'!D:D,"&lt;&gt;"&amp;$H$2,'MP내역(중립)'!D:D,"&lt;&gt;"&amp;$I$2,'MP내역(중립)'!B:B,"&lt;&gt;현금",'MP내역(중립)'!B:B,"&lt;&gt;합계")=0,"O","X"))</f>
        <v/>
      </c>
      <c r="S226" s="20" t="str">
        <f>IF(A226="","",IF(AND(ABS(I226-SUMIFS('MP내역(중립)'!G:G,'MP내역(중립)'!A:A,A226,'MP내역(중립)'!F:F,"Y"))&lt;0.001,ABS(H226-SUMIFS('MP내역(중립)'!G:G,'MP내역(중립)'!A:A,A226,'MP내역(중립)'!B:B,"&lt;&gt;합계"))&lt;0.001),"O","X"))</f>
        <v/>
      </c>
      <c r="T226" s="20" t="str">
        <f>IF(A226="","",IF(COUNTIFS('MP내역(중립)'!A:A,A226,'MP내역(중립)'!H:H,"X")=0,"O","X"))</f>
        <v/>
      </c>
      <c r="U226" s="19"/>
    </row>
    <row r="227" spans="14:21" x14ac:dyDescent="0.3">
      <c r="N227" s="20" t="str">
        <f t="shared" si="6"/>
        <v/>
      </c>
      <c r="O227" s="20" t="str">
        <f t="shared" si="7"/>
        <v/>
      </c>
      <c r="P227" s="20" t="str">
        <f>IF(A227="","",IFERROR(IF(L227&lt;VLOOKUP(A227,#REF!,10,0),"O","X"),""))</f>
        <v/>
      </c>
      <c r="Q227" s="20" t="str">
        <f>IF(A227="","",COUNTIFS('MP내역(중립)'!$A:$A,A227)-COUNTIFS('MP내역(중립)'!$A:$A,A227,'MP내역(중립)'!$B:$B,"현금")-COUNTIFS('MP내역(중립)'!$A:$A,A227,'MP내역(중립)'!$B:$B,"예수금")-COUNTIFS('MP내역(중립)'!$A:$A,A227,'MP내역(중립)'!$B:$B,"예탁금")-COUNTIFS('MP내역(중립)'!$A:$A,A227,'MP내역(중립)'!$B:$B,"합계"))</f>
        <v/>
      </c>
      <c r="R227" s="20" t="str">
        <f>IF(A227="","",IF(COUNTIFS('MP내역(중립)'!A:A,A227,'MP내역(중립)'!G:G,"&gt;"&amp;$F$2,'MP내역(중립)'!D:D,"&lt;&gt;"&amp;$H$2,'MP내역(중립)'!D:D,"&lt;&gt;"&amp;$I$2,'MP내역(중립)'!B:B,"&lt;&gt;현금",'MP내역(중립)'!B:B,"&lt;&gt;합계")=0,"O","X"))</f>
        <v/>
      </c>
      <c r="S227" s="20" t="str">
        <f>IF(A227="","",IF(AND(ABS(I227-SUMIFS('MP내역(중립)'!G:G,'MP내역(중립)'!A:A,A227,'MP내역(중립)'!F:F,"Y"))&lt;0.001,ABS(H227-SUMIFS('MP내역(중립)'!G:G,'MP내역(중립)'!A:A,A227,'MP내역(중립)'!B:B,"&lt;&gt;합계"))&lt;0.001),"O","X"))</f>
        <v/>
      </c>
      <c r="T227" s="20" t="str">
        <f>IF(A227="","",IF(COUNTIFS('MP내역(중립)'!A:A,A227,'MP내역(중립)'!H:H,"X")=0,"O","X"))</f>
        <v/>
      </c>
      <c r="U227" s="19"/>
    </row>
    <row r="228" spans="14:21" x14ac:dyDescent="0.3">
      <c r="N228" s="20" t="str">
        <f t="shared" si="6"/>
        <v/>
      </c>
      <c r="O228" s="20" t="str">
        <f t="shared" si="7"/>
        <v/>
      </c>
      <c r="P228" s="20" t="str">
        <f>IF(A228="","",IFERROR(IF(L228&lt;VLOOKUP(A228,#REF!,10,0),"O","X"),""))</f>
        <v/>
      </c>
      <c r="Q228" s="20" t="str">
        <f>IF(A228="","",COUNTIFS('MP내역(중립)'!$A:$A,A228)-COUNTIFS('MP내역(중립)'!$A:$A,A228,'MP내역(중립)'!$B:$B,"현금")-COUNTIFS('MP내역(중립)'!$A:$A,A228,'MP내역(중립)'!$B:$B,"예수금")-COUNTIFS('MP내역(중립)'!$A:$A,A228,'MP내역(중립)'!$B:$B,"예탁금")-COUNTIFS('MP내역(중립)'!$A:$A,A228,'MP내역(중립)'!$B:$B,"합계"))</f>
        <v/>
      </c>
      <c r="R228" s="20" t="str">
        <f>IF(A228="","",IF(COUNTIFS('MP내역(중립)'!A:A,A228,'MP내역(중립)'!G:G,"&gt;"&amp;$F$2,'MP내역(중립)'!D:D,"&lt;&gt;"&amp;$H$2,'MP내역(중립)'!D:D,"&lt;&gt;"&amp;$I$2,'MP내역(중립)'!B:B,"&lt;&gt;현금",'MP내역(중립)'!B:B,"&lt;&gt;합계")=0,"O","X"))</f>
        <v/>
      </c>
      <c r="S228" s="20" t="str">
        <f>IF(A228="","",IF(AND(ABS(I228-SUMIFS('MP내역(중립)'!G:G,'MP내역(중립)'!A:A,A228,'MP내역(중립)'!F:F,"Y"))&lt;0.001,ABS(H228-SUMIFS('MP내역(중립)'!G:G,'MP내역(중립)'!A:A,A228,'MP내역(중립)'!B:B,"&lt;&gt;합계"))&lt;0.001),"O","X"))</f>
        <v/>
      </c>
      <c r="T228" s="20" t="str">
        <f>IF(A228="","",IF(COUNTIFS('MP내역(중립)'!A:A,A228,'MP내역(중립)'!H:H,"X")=0,"O","X"))</f>
        <v/>
      </c>
      <c r="U228" s="19"/>
    </row>
    <row r="229" spans="14:21" x14ac:dyDescent="0.3">
      <c r="N229" s="20" t="str">
        <f t="shared" si="6"/>
        <v/>
      </c>
      <c r="O229" s="20" t="str">
        <f t="shared" si="7"/>
        <v/>
      </c>
      <c r="P229" s="20" t="str">
        <f>IF(A229="","",IFERROR(IF(L229&lt;VLOOKUP(A229,#REF!,10,0),"O","X"),""))</f>
        <v/>
      </c>
      <c r="Q229" s="20" t="str">
        <f>IF(A229="","",COUNTIFS('MP내역(중립)'!$A:$A,A229)-COUNTIFS('MP내역(중립)'!$A:$A,A229,'MP내역(중립)'!$B:$B,"현금")-COUNTIFS('MP내역(중립)'!$A:$A,A229,'MP내역(중립)'!$B:$B,"예수금")-COUNTIFS('MP내역(중립)'!$A:$A,A229,'MP내역(중립)'!$B:$B,"예탁금")-COUNTIFS('MP내역(중립)'!$A:$A,A229,'MP내역(중립)'!$B:$B,"합계"))</f>
        <v/>
      </c>
      <c r="R229" s="20" t="str">
        <f>IF(A229="","",IF(COUNTIFS('MP내역(중립)'!A:A,A229,'MP내역(중립)'!G:G,"&gt;"&amp;$F$2,'MP내역(중립)'!D:D,"&lt;&gt;"&amp;$H$2,'MP내역(중립)'!D:D,"&lt;&gt;"&amp;$I$2,'MP내역(중립)'!B:B,"&lt;&gt;현금",'MP내역(중립)'!B:B,"&lt;&gt;합계")=0,"O","X"))</f>
        <v/>
      </c>
      <c r="S229" s="20" t="str">
        <f>IF(A229="","",IF(AND(ABS(I229-SUMIFS('MP내역(중립)'!G:G,'MP내역(중립)'!A:A,A229,'MP내역(중립)'!F:F,"Y"))&lt;0.001,ABS(H229-SUMIFS('MP내역(중립)'!G:G,'MP내역(중립)'!A:A,A229,'MP내역(중립)'!B:B,"&lt;&gt;합계"))&lt;0.001),"O","X"))</f>
        <v/>
      </c>
      <c r="T229" s="20" t="str">
        <f>IF(A229="","",IF(COUNTIFS('MP내역(중립)'!A:A,A229,'MP내역(중립)'!H:H,"X")=0,"O","X"))</f>
        <v/>
      </c>
      <c r="U229" s="19"/>
    </row>
    <row r="230" spans="14:21" x14ac:dyDescent="0.3">
      <c r="N230" s="20" t="str">
        <f t="shared" si="6"/>
        <v/>
      </c>
      <c r="O230" s="20" t="str">
        <f t="shared" si="7"/>
        <v/>
      </c>
      <c r="P230" s="20" t="str">
        <f>IF(A230="","",IFERROR(IF(L230&lt;VLOOKUP(A230,#REF!,10,0),"O","X"),""))</f>
        <v/>
      </c>
      <c r="Q230" s="20" t="str">
        <f>IF(A230="","",COUNTIFS('MP내역(중립)'!$A:$A,A230)-COUNTIFS('MP내역(중립)'!$A:$A,A230,'MP내역(중립)'!$B:$B,"현금")-COUNTIFS('MP내역(중립)'!$A:$A,A230,'MP내역(중립)'!$B:$B,"예수금")-COUNTIFS('MP내역(중립)'!$A:$A,A230,'MP내역(중립)'!$B:$B,"예탁금")-COUNTIFS('MP내역(중립)'!$A:$A,A230,'MP내역(중립)'!$B:$B,"합계"))</f>
        <v/>
      </c>
      <c r="R230" s="20" t="str">
        <f>IF(A230="","",IF(COUNTIFS('MP내역(중립)'!A:A,A230,'MP내역(중립)'!G:G,"&gt;"&amp;$F$2,'MP내역(중립)'!D:D,"&lt;&gt;"&amp;$H$2,'MP내역(중립)'!D:D,"&lt;&gt;"&amp;$I$2,'MP내역(중립)'!B:B,"&lt;&gt;현금",'MP내역(중립)'!B:B,"&lt;&gt;합계")=0,"O","X"))</f>
        <v/>
      </c>
      <c r="S230" s="20" t="str">
        <f>IF(A230="","",IF(AND(ABS(I230-SUMIFS('MP내역(중립)'!G:G,'MP내역(중립)'!A:A,A230,'MP내역(중립)'!F:F,"Y"))&lt;0.001,ABS(H230-SUMIFS('MP내역(중립)'!G:G,'MP내역(중립)'!A:A,A230,'MP내역(중립)'!B:B,"&lt;&gt;합계"))&lt;0.001),"O","X"))</f>
        <v/>
      </c>
      <c r="T230" s="20" t="str">
        <f>IF(A230="","",IF(COUNTIFS('MP내역(중립)'!A:A,A230,'MP내역(중립)'!H:H,"X")=0,"O","X"))</f>
        <v/>
      </c>
      <c r="U230" s="19"/>
    </row>
    <row r="231" spans="14:21" x14ac:dyDescent="0.3">
      <c r="N231" s="20" t="str">
        <f t="shared" si="6"/>
        <v/>
      </c>
      <c r="O231" s="20" t="str">
        <f t="shared" si="7"/>
        <v/>
      </c>
      <c r="P231" s="20" t="str">
        <f>IF(A231="","",IFERROR(IF(L231&lt;VLOOKUP(A231,#REF!,10,0),"O","X"),""))</f>
        <v/>
      </c>
      <c r="Q231" s="20" t="str">
        <f>IF(A231="","",COUNTIFS('MP내역(중립)'!$A:$A,A231)-COUNTIFS('MP내역(중립)'!$A:$A,A231,'MP내역(중립)'!$B:$B,"현금")-COUNTIFS('MP내역(중립)'!$A:$A,A231,'MP내역(중립)'!$B:$B,"예수금")-COUNTIFS('MP내역(중립)'!$A:$A,A231,'MP내역(중립)'!$B:$B,"예탁금")-COUNTIFS('MP내역(중립)'!$A:$A,A231,'MP내역(중립)'!$B:$B,"합계"))</f>
        <v/>
      </c>
      <c r="R231" s="20" t="str">
        <f>IF(A231="","",IF(COUNTIFS('MP내역(중립)'!A:A,A231,'MP내역(중립)'!G:G,"&gt;"&amp;$F$2,'MP내역(중립)'!D:D,"&lt;&gt;"&amp;$H$2,'MP내역(중립)'!D:D,"&lt;&gt;"&amp;$I$2,'MP내역(중립)'!B:B,"&lt;&gt;현금",'MP내역(중립)'!B:B,"&lt;&gt;합계")=0,"O","X"))</f>
        <v/>
      </c>
      <c r="S231" s="20" t="str">
        <f>IF(A231="","",IF(AND(ABS(I231-SUMIFS('MP내역(중립)'!G:G,'MP내역(중립)'!A:A,A231,'MP내역(중립)'!F:F,"Y"))&lt;0.001,ABS(H231-SUMIFS('MP내역(중립)'!G:G,'MP내역(중립)'!A:A,A231,'MP내역(중립)'!B:B,"&lt;&gt;합계"))&lt;0.001),"O","X"))</f>
        <v/>
      </c>
      <c r="T231" s="20" t="str">
        <f>IF(A231="","",IF(COUNTIFS('MP내역(중립)'!A:A,A231,'MP내역(중립)'!H:H,"X")=0,"O","X"))</f>
        <v/>
      </c>
      <c r="U231" s="19"/>
    </row>
    <row r="232" spans="14:21" x14ac:dyDescent="0.3">
      <c r="N232" s="20" t="str">
        <f t="shared" si="6"/>
        <v/>
      </c>
      <c r="O232" s="20" t="str">
        <f t="shared" si="7"/>
        <v/>
      </c>
      <c r="P232" s="20" t="str">
        <f>IF(A232="","",IFERROR(IF(L232&lt;VLOOKUP(A232,#REF!,10,0),"O","X"),""))</f>
        <v/>
      </c>
      <c r="Q232" s="20" t="str">
        <f>IF(A232="","",COUNTIFS('MP내역(중립)'!$A:$A,A232)-COUNTIFS('MP내역(중립)'!$A:$A,A232,'MP내역(중립)'!$B:$B,"현금")-COUNTIFS('MP내역(중립)'!$A:$A,A232,'MP내역(중립)'!$B:$B,"예수금")-COUNTIFS('MP내역(중립)'!$A:$A,A232,'MP내역(중립)'!$B:$B,"예탁금")-COUNTIFS('MP내역(중립)'!$A:$A,A232,'MP내역(중립)'!$B:$B,"합계"))</f>
        <v/>
      </c>
      <c r="R232" s="20" t="str">
        <f>IF(A232="","",IF(COUNTIFS('MP내역(중립)'!A:A,A232,'MP내역(중립)'!G:G,"&gt;"&amp;$F$2,'MP내역(중립)'!D:D,"&lt;&gt;"&amp;$H$2,'MP내역(중립)'!D:D,"&lt;&gt;"&amp;$I$2,'MP내역(중립)'!B:B,"&lt;&gt;현금",'MP내역(중립)'!B:B,"&lt;&gt;합계")=0,"O","X"))</f>
        <v/>
      </c>
      <c r="S232" s="20" t="str">
        <f>IF(A232="","",IF(AND(ABS(I232-SUMIFS('MP내역(중립)'!G:G,'MP내역(중립)'!A:A,A232,'MP내역(중립)'!F:F,"Y"))&lt;0.001,ABS(H232-SUMIFS('MP내역(중립)'!G:G,'MP내역(중립)'!A:A,A232,'MP내역(중립)'!B:B,"&lt;&gt;합계"))&lt;0.001),"O","X"))</f>
        <v/>
      </c>
      <c r="T232" s="20" t="str">
        <f>IF(A232="","",IF(COUNTIFS('MP내역(중립)'!A:A,A232,'MP내역(중립)'!H:H,"X")=0,"O","X"))</f>
        <v/>
      </c>
      <c r="U232" s="19"/>
    </row>
    <row r="233" spans="14:21" x14ac:dyDescent="0.3">
      <c r="N233" s="20" t="str">
        <f t="shared" si="6"/>
        <v/>
      </c>
      <c r="O233" s="20" t="str">
        <f t="shared" si="7"/>
        <v/>
      </c>
      <c r="P233" s="20" t="str">
        <f>IF(A233="","",IFERROR(IF(L233&lt;VLOOKUP(A233,#REF!,10,0),"O","X"),""))</f>
        <v/>
      </c>
      <c r="Q233" s="20" t="str">
        <f>IF(A233="","",COUNTIFS('MP내역(중립)'!$A:$A,A233)-COUNTIFS('MP내역(중립)'!$A:$A,A233,'MP내역(중립)'!$B:$B,"현금")-COUNTIFS('MP내역(중립)'!$A:$A,A233,'MP내역(중립)'!$B:$B,"예수금")-COUNTIFS('MP내역(중립)'!$A:$A,A233,'MP내역(중립)'!$B:$B,"예탁금")-COUNTIFS('MP내역(중립)'!$A:$A,A233,'MP내역(중립)'!$B:$B,"합계"))</f>
        <v/>
      </c>
      <c r="R233" s="20" t="str">
        <f>IF(A233="","",IF(COUNTIFS('MP내역(중립)'!A:A,A233,'MP내역(중립)'!G:G,"&gt;"&amp;$F$2,'MP내역(중립)'!D:D,"&lt;&gt;"&amp;$H$2,'MP내역(중립)'!D:D,"&lt;&gt;"&amp;$I$2,'MP내역(중립)'!B:B,"&lt;&gt;현금",'MP내역(중립)'!B:B,"&lt;&gt;합계")=0,"O","X"))</f>
        <v/>
      </c>
      <c r="S233" s="20" t="str">
        <f>IF(A233="","",IF(AND(ABS(I233-SUMIFS('MP내역(중립)'!G:G,'MP내역(중립)'!A:A,A233,'MP내역(중립)'!F:F,"Y"))&lt;0.001,ABS(H233-SUMIFS('MP내역(중립)'!G:G,'MP내역(중립)'!A:A,A233,'MP내역(중립)'!B:B,"&lt;&gt;합계"))&lt;0.001),"O","X"))</f>
        <v/>
      </c>
      <c r="T233" s="20" t="str">
        <f>IF(A233="","",IF(COUNTIFS('MP내역(중립)'!A:A,A233,'MP내역(중립)'!H:H,"X")=0,"O","X"))</f>
        <v/>
      </c>
      <c r="U233" s="19"/>
    </row>
    <row r="234" spans="14:21" x14ac:dyDescent="0.3">
      <c r="N234" s="20" t="str">
        <f t="shared" si="6"/>
        <v/>
      </c>
      <c r="O234" s="20" t="str">
        <f t="shared" si="7"/>
        <v/>
      </c>
      <c r="P234" s="20" t="str">
        <f>IF(A234="","",IFERROR(IF(L234&lt;VLOOKUP(A234,#REF!,10,0),"O","X"),""))</f>
        <v/>
      </c>
      <c r="Q234" s="20" t="str">
        <f>IF(A234="","",COUNTIFS('MP내역(중립)'!$A:$A,A234)-COUNTIFS('MP내역(중립)'!$A:$A,A234,'MP내역(중립)'!$B:$B,"현금")-COUNTIFS('MP내역(중립)'!$A:$A,A234,'MP내역(중립)'!$B:$B,"예수금")-COUNTIFS('MP내역(중립)'!$A:$A,A234,'MP내역(중립)'!$B:$B,"예탁금")-COUNTIFS('MP내역(중립)'!$A:$A,A234,'MP내역(중립)'!$B:$B,"합계"))</f>
        <v/>
      </c>
      <c r="R234" s="20" t="str">
        <f>IF(A234="","",IF(COUNTIFS('MP내역(중립)'!A:A,A234,'MP내역(중립)'!G:G,"&gt;"&amp;$F$2,'MP내역(중립)'!D:D,"&lt;&gt;"&amp;$H$2,'MP내역(중립)'!D:D,"&lt;&gt;"&amp;$I$2,'MP내역(중립)'!B:B,"&lt;&gt;현금",'MP내역(중립)'!B:B,"&lt;&gt;합계")=0,"O","X"))</f>
        <v/>
      </c>
      <c r="S234" s="20" t="str">
        <f>IF(A234="","",IF(AND(ABS(I234-SUMIFS('MP내역(중립)'!G:G,'MP내역(중립)'!A:A,A234,'MP내역(중립)'!F:F,"Y"))&lt;0.001,ABS(H234-SUMIFS('MP내역(중립)'!G:G,'MP내역(중립)'!A:A,A234,'MP내역(중립)'!B:B,"&lt;&gt;합계"))&lt;0.001),"O","X"))</f>
        <v/>
      </c>
      <c r="T234" s="20" t="str">
        <f>IF(A234="","",IF(COUNTIFS('MP내역(중립)'!A:A,A234,'MP내역(중립)'!H:H,"X")=0,"O","X"))</f>
        <v/>
      </c>
      <c r="U234" s="19"/>
    </row>
    <row r="235" spans="14:21" x14ac:dyDescent="0.3">
      <c r="N235" s="20" t="str">
        <f t="shared" si="6"/>
        <v/>
      </c>
      <c r="O235" s="20" t="str">
        <f t="shared" si="7"/>
        <v/>
      </c>
      <c r="P235" s="20" t="str">
        <f>IF(A235="","",IFERROR(IF(L235&lt;VLOOKUP(A235,#REF!,10,0),"O","X"),""))</f>
        <v/>
      </c>
      <c r="Q235" s="20" t="str">
        <f>IF(A235="","",COUNTIFS('MP내역(중립)'!$A:$A,A235)-COUNTIFS('MP내역(중립)'!$A:$A,A235,'MP내역(중립)'!$B:$B,"현금")-COUNTIFS('MP내역(중립)'!$A:$A,A235,'MP내역(중립)'!$B:$B,"예수금")-COUNTIFS('MP내역(중립)'!$A:$A,A235,'MP내역(중립)'!$B:$B,"예탁금")-COUNTIFS('MP내역(중립)'!$A:$A,A235,'MP내역(중립)'!$B:$B,"합계"))</f>
        <v/>
      </c>
      <c r="R235" s="20" t="str">
        <f>IF(A235="","",IF(COUNTIFS('MP내역(중립)'!A:A,A235,'MP내역(중립)'!G:G,"&gt;"&amp;$F$2,'MP내역(중립)'!D:D,"&lt;&gt;"&amp;$H$2,'MP내역(중립)'!D:D,"&lt;&gt;"&amp;$I$2,'MP내역(중립)'!B:B,"&lt;&gt;현금",'MP내역(중립)'!B:B,"&lt;&gt;합계")=0,"O","X"))</f>
        <v/>
      </c>
      <c r="S235" s="20" t="str">
        <f>IF(A235="","",IF(AND(ABS(I235-SUMIFS('MP내역(중립)'!G:G,'MP내역(중립)'!A:A,A235,'MP내역(중립)'!F:F,"Y"))&lt;0.001,ABS(H235-SUMIFS('MP내역(중립)'!G:G,'MP내역(중립)'!A:A,A235,'MP내역(중립)'!B:B,"&lt;&gt;합계"))&lt;0.001),"O","X"))</f>
        <v/>
      </c>
      <c r="T235" s="20" t="str">
        <f>IF(A235="","",IF(COUNTIFS('MP내역(중립)'!A:A,A235,'MP내역(중립)'!H:H,"X")=0,"O","X"))</f>
        <v/>
      </c>
      <c r="U235" s="19"/>
    </row>
    <row r="236" spans="14:21" x14ac:dyDescent="0.3">
      <c r="N236" s="20" t="str">
        <f t="shared" si="6"/>
        <v/>
      </c>
      <c r="O236" s="20" t="str">
        <f t="shared" si="7"/>
        <v/>
      </c>
      <c r="P236" s="20" t="str">
        <f>IF(A236="","",IFERROR(IF(L236&lt;VLOOKUP(A236,#REF!,10,0),"O","X"),""))</f>
        <v/>
      </c>
      <c r="Q236" s="20" t="str">
        <f>IF(A236="","",COUNTIFS('MP내역(중립)'!$A:$A,A236)-COUNTIFS('MP내역(중립)'!$A:$A,A236,'MP내역(중립)'!$B:$B,"현금")-COUNTIFS('MP내역(중립)'!$A:$A,A236,'MP내역(중립)'!$B:$B,"예수금")-COUNTIFS('MP내역(중립)'!$A:$A,A236,'MP내역(중립)'!$B:$B,"예탁금")-COUNTIFS('MP내역(중립)'!$A:$A,A236,'MP내역(중립)'!$B:$B,"합계"))</f>
        <v/>
      </c>
      <c r="R236" s="20" t="str">
        <f>IF(A236="","",IF(COUNTIFS('MP내역(중립)'!A:A,A236,'MP내역(중립)'!G:G,"&gt;"&amp;$F$2,'MP내역(중립)'!D:D,"&lt;&gt;"&amp;$H$2,'MP내역(중립)'!D:D,"&lt;&gt;"&amp;$I$2,'MP내역(중립)'!B:B,"&lt;&gt;현금",'MP내역(중립)'!B:B,"&lt;&gt;합계")=0,"O","X"))</f>
        <v/>
      </c>
      <c r="S236" s="20" t="str">
        <f>IF(A236="","",IF(AND(ABS(I236-SUMIFS('MP내역(중립)'!G:G,'MP내역(중립)'!A:A,A236,'MP내역(중립)'!F:F,"Y"))&lt;0.001,ABS(H236-SUMIFS('MP내역(중립)'!G:G,'MP내역(중립)'!A:A,A236,'MP내역(중립)'!B:B,"&lt;&gt;합계"))&lt;0.001),"O","X"))</f>
        <v/>
      </c>
      <c r="T236" s="20" t="str">
        <f>IF(A236="","",IF(COUNTIFS('MP내역(중립)'!A:A,A236,'MP내역(중립)'!H:H,"X")=0,"O","X"))</f>
        <v/>
      </c>
      <c r="U236" s="19"/>
    </row>
    <row r="237" spans="14:21" x14ac:dyDescent="0.3">
      <c r="N237" s="20" t="str">
        <f t="shared" si="6"/>
        <v/>
      </c>
      <c r="O237" s="20" t="str">
        <f t="shared" si="7"/>
        <v/>
      </c>
      <c r="P237" s="20" t="str">
        <f>IF(A237="","",IFERROR(IF(L237&lt;VLOOKUP(A237,#REF!,10,0),"O","X"),""))</f>
        <v/>
      </c>
      <c r="Q237" s="20" t="str">
        <f>IF(A237="","",COUNTIFS('MP내역(중립)'!$A:$A,A237)-COUNTIFS('MP내역(중립)'!$A:$A,A237,'MP내역(중립)'!$B:$B,"현금")-COUNTIFS('MP내역(중립)'!$A:$A,A237,'MP내역(중립)'!$B:$B,"예수금")-COUNTIFS('MP내역(중립)'!$A:$A,A237,'MP내역(중립)'!$B:$B,"예탁금")-COUNTIFS('MP내역(중립)'!$A:$A,A237,'MP내역(중립)'!$B:$B,"합계"))</f>
        <v/>
      </c>
      <c r="R237" s="20" t="str">
        <f>IF(A237="","",IF(COUNTIFS('MP내역(중립)'!A:A,A237,'MP내역(중립)'!G:G,"&gt;"&amp;$F$2,'MP내역(중립)'!D:D,"&lt;&gt;"&amp;$H$2,'MP내역(중립)'!D:D,"&lt;&gt;"&amp;$I$2,'MP내역(중립)'!B:B,"&lt;&gt;현금",'MP내역(중립)'!B:B,"&lt;&gt;합계")=0,"O","X"))</f>
        <v/>
      </c>
      <c r="S237" s="20" t="str">
        <f>IF(A237="","",IF(AND(ABS(I237-SUMIFS('MP내역(중립)'!G:G,'MP내역(중립)'!A:A,A237,'MP내역(중립)'!F:F,"Y"))&lt;0.001,ABS(H237-SUMIFS('MP내역(중립)'!G:G,'MP내역(중립)'!A:A,A237,'MP내역(중립)'!B:B,"&lt;&gt;합계"))&lt;0.001),"O","X"))</f>
        <v/>
      </c>
      <c r="T237" s="20" t="str">
        <f>IF(A237="","",IF(COUNTIFS('MP내역(중립)'!A:A,A237,'MP내역(중립)'!H:H,"X")=0,"O","X"))</f>
        <v/>
      </c>
      <c r="U237" s="19"/>
    </row>
    <row r="238" spans="14:21" x14ac:dyDescent="0.3">
      <c r="N238" s="20" t="str">
        <f t="shared" si="6"/>
        <v/>
      </c>
      <c r="O238" s="20" t="str">
        <f t="shared" si="7"/>
        <v/>
      </c>
      <c r="P238" s="20" t="str">
        <f>IF(A238="","",IFERROR(IF(L238&lt;VLOOKUP(A238,#REF!,10,0),"O","X"),""))</f>
        <v/>
      </c>
      <c r="Q238" s="20" t="str">
        <f>IF(A238="","",COUNTIFS('MP내역(중립)'!$A:$A,A238)-COUNTIFS('MP내역(중립)'!$A:$A,A238,'MP내역(중립)'!$B:$B,"현금")-COUNTIFS('MP내역(중립)'!$A:$A,A238,'MP내역(중립)'!$B:$B,"예수금")-COUNTIFS('MP내역(중립)'!$A:$A,A238,'MP내역(중립)'!$B:$B,"예탁금")-COUNTIFS('MP내역(중립)'!$A:$A,A238,'MP내역(중립)'!$B:$B,"합계"))</f>
        <v/>
      </c>
      <c r="R238" s="20" t="str">
        <f>IF(A238="","",IF(COUNTIFS('MP내역(중립)'!A:A,A238,'MP내역(중립)'!G:G,"&gt;"&amp;$F$2,'MP내역(중립)'!D:D,"&lt;&gt;"&amp;$H$2,'MP내역(중립)'!D:D,"&lt;&gt;"&amp;$I$2,'MP내역(중립)'!B:B,"&lt;&gt;현금",'MP내역(중립)'!B:B,"&lt;&gt;합계")=0,"O","X"))</f>
        <v/>
      </c>
      <c r="S238" s="20" t="str">
        <f>IF(A238="","",IF(AND(ABS(I238-SUMIFS('MP내역(중립)'!G:G,'MP내역(중립)'!A:A,A238,'MP내역(중립)'!F:F,"Y"))&lt;0.001,ABS(H238-SUMIFS('MP내역(중립)'!G:G,'MP내역(중립)'!A:A,A238,'MP내역(중립)'!B:B,"&lt;&gt;합계"))&lt;0.001),"O","X"))</f>
        <v/>
      </c>
      <c r="T238" s="20" t="str">
        <f>IF(A238="","",IF(COUNTIFS('MP내역(중립)'!A:A,A238,'MP내역(중립)'!H:H,"X")=0,"O","X"))</f>
        <v/>
      </c>
      <c r="U238" s="19"/>
    </row>
    <row r="239" spans="14:21" x14ac:dyDescent="0.3">
      <c r="N239" s="20" t="str">
        <f t="shared" si="6"/>
        <v/>
      </c>
      <c r="O239" s="20" t="str">
        <f t="shared" si="7"/>
        <v/>
      </c>
      <c r="P239" s="20" t="str">
        <f>IF(A239="","",IFERROR(IF(L239&lt;VLOOKUP(A239,#REF!,10,0),"O","X"),""))</f>
        <v/>
      </c>
      <c r="Q239" s="20" t="str">
        <f>IF(A239="","",COUNTIFS('MP내역(중립)'!$A:$A,A239)-COUNTIFS('MP내역(중립)'!$A:$A,A239,'MP내역(중립)'!$B:$B,"현금")-COUNTIFS('MP내역(중립)'!$A:$A,A239,'MP내역(중립)'!$B:$B,"예수금")-COUNTIFS('MP내역(중립)'!$A:$A,A239,'MP내역(중립)'!$B:$B,"예탁금")-COUNTIFS('MP내역(중립)'!$A:$A,A239,'MP내역(중립)'!$B:$B,"합계"))</f>
        <v/>
      </c>
      <c r="R239" s="20" t="str">
        <f>IF(A239="","",IF(COUNTIFS('MP내역(중립)'!A:A,A239,'MP내역(중립)'!G:G,"&gt;"&amp;$F$2,'MP내역(중립)'!D:D,"&lt;&gt;"&amp;$H$2,'MP내역(중립)'!D:D,"&lt;&gt;"&amp;$I$2,'MP내역(중립)'!B:B,"&lt;&gt;현금",'MP내역(중립)'!B:B,"&lt;&gt;합계")=0,"O","X"))</f>
        <v/>
      </c>
      <c r="S239" s="20" t="str">
        <f>IF(A239="","",IF(AND(ABS(I239-SUMIFS('MP내역(중립)'!G:G,'MP내역(중립)'!A:A,A239,'MP내역(중립)'!F:F,"Y"))&lt;0.001,ABS(H239-SUMIFS('MP내역(중립)'!G:G,'MP내역(중립)'!A:A,A239,'MP내역(중립)'!B:B,"&lt;&gt;합계"))&lt;0.001),"O","X"))</f>
        <v/>
      </c>
      <c r="T239" s="20" t="str">
        <f>IF(A239="","",IF(COUNTIFS('MP내역(중립)'!A:A,A239,'MP내역(중립)'!H:H,"X")=0,"O","X"))</f>
        <v/>
      </c>
      <c r="U239" s="19"/>
    </row>
    <row r="240" spans="14:21" x14ac:dyDescent="0.3">
      <c r="N240" s="20" t="str">
        <f t="shared" si="6"/>
        <v/>
      </c>
      <c r="O240" s="20" t="str">
        <f t="shared" si="7"/>
        <v/>
      </c>
      <c r="P240" s="20" t="str">
        <f>IF(A240="","",IFERROR(IF(L240&lt;VLOOKUP(A240,#REF!,10,0),"O","X"),""))</f>
        <v/>
      </c>
      <c r="Q240" s="20" t="str">
        <f>IF(A240="","",COUNTIFS('MP내역(중립)'!$A:$A,A240)-COUNTIFS('MP내역(중립)'!$A:$A,A240,'MP내역(중립)'!$B:$B,"현금")-COUNTIFS('MP내역(중립)'!$A:$A,A240,'MP내역(중립)'!$B:$B,"예수금")-COUNTIFS('MP내역(중립)'!$A:$A,A240,'MP내역(중립)'!$B:$B,"예탁금")-COUNTIFS('MP내역(중립)'!$A:$A,A240,'MP내역(중립)'!$B:$B,"합계"))</f>
        <v/>
      </c>
      <c r="R240" s="20" t="str">
        <f>IF(A240="","",IF(COUNTIFS('MP내역(중립)'!A:A,A240,'MP내역(중립)'!G:G,"&gt;"&amp;$F$2,'MP내역(중립)'!D:D,"&lt;&gt;"&amp;$H$2,'MP내역(중립)'!D:D,"&lt;&gt;"&amp;$I$2,'MP내역(중립)'!B:B,"&lt;&gt;현금",'MP내역(중립)'!B:B,"&lt;&gt;합계")=0,"O","X"))</f>
        <v/>
      </c>
      <c r="S240" s="20" t="str">
        <f>IF(A240="","",IF(AND(ABS(I240-SUMIFS('MP내역(중립)'!G:G,'MP내역(중립)'!A:A,A240,'MP내역(중립)'!F:F,"Y"))&lt;0.001,ABS(H240-SUMIFS('MP내역(중립)'!G:G,'MP내역(중립)'!A:A,A240,'MP내역(중립)'!B:B,"&lt;&gt;합계"))&lt;0.001),"O","X"))</f>
        <v/>
      </c>
      <c r="T240" s="20" t="str">
        <f>IF(A240="","",IF(COUNTIFS('MP내역(중립)'!A:A,A240,'MP내역(중립)'!H:H,"X")=0,"O","X"))</f>
        <v/>
      </c>
      <c r="U240" s="19"/>
    </row>
    <row r="241" spans="14:21" x14ac:dyDescent="0.3">
      <c r="N241" s="20" t="str">
        <f t="shared" si="6"/>
        <v/>
      </c>
      <c r="O241" s="20" t="str">
        <f t="shared" si="7"/>
        <v/>
      </c>
      <c r="P241" s="20" t="str">
        <f>IF(A241="","",IFERROR(IF(L241&lt;VLOOKUP(A241,#REF!,10,0),"O","X"),""))</f>
        <v/>
      </c>
      <c r="Q241" s="20" t="str">
        <f>IF(A241="","",COUNTIFS('MP내역(중립)'!$A:$A,A241)-COUNTIFS('MP내역(중립)'!$A:$A,A241,'MP내역(중립)'!$B:$B,"현금")-COUNTIFS('MP내역(중립)'!$A:$A,A241,'MP내역(중립)'!$B:$B,"예수금")-COUNTIFS('MP내역(중립)'!$A:$A,A241,'MP내역(중립)'!$B:$B,"예탁금")-COUNTIFS('MP내역(중립)'!$A:$A,A241,'MP내역(중립)'!$B:$B,"합계"))</f>
        <v/>
      </c>
      <c r="R241" s="20" t="str">
        <f>IF(A241="","",IF(COUNTIFS('MP내역(중립)'!A:A,A241,'MP내역(중립)'!G:G,"&gt;"&amp;$F$2,'MP내역(중립)'!D:D,"&lt;&gt;"&amp;$H$2,'MP내역(중립)'!D:D,"&lt;&gt;"&amp;$I$2,'MP내역(중립)'!B:B,"&lt;&gt;현금",'MP내역(중립)'!B:B,"&lt;&gt;합계")=0,"O","X"))</f>
        <v/>
      </c>
      <c r="S241" s="20" t="str">
        <f>IF(A241="","",IF(AND(ABS(I241-SUMIFS('MP내역(중립)'!G:G,'MP내역(중립)'!A:A,A241,'MP내역(중립)'!F:F,"Y"))&lt;0.001,ABS(H241-SUMIFS('MP내역(중립)'!G:G,'MP내역(중립)'!A:A,A241,'MP내역(중립)'!B:B,"&lt;&gt;합계"))&lt;0.001),"O","X"))</f>
        <v/>
      </c>
      <c r="T241" s="20" t="str">
        <f>IF(A241="","",IF(COUNTIFS('MP내역(중립)'!A:A,A241,'MP내역(중립)'!H:H,"X")=0,"O","X"))</f>
        <v/>
      </c>
      <c r="U241" s="19"/>
    </row>
    <row r="242" spans="14:21" x14ac:dyDescent="0.3">
      <c r="N242" s="20" t="str">
        <f t="shared" si="6"/>
        <v/>
      </c>
      <c r="O242" s="20" t="str">
        <f t="shared" si="7"/>
        <v/>
      </c>
      <c r="P242" s="20" t="str">
        <f>IF(A242="","",IFERROR(IF(L242&lt;VLOOKUP(A242,#REF!,10,0),"O","X"),""))</f>
        <v/>
      </c>
      <c r="Q242" s="20" t="str">
        <f>IF(A242="","",COUNTIFS('MP내역(중립)'!$A:$A,A242)-COUNTIFS('MP내역(중립)'!$A:$A,A242,'MP내역(중립)'!$B:$B,"현금")-COUNTIFS('MP내역(중립)'!$A:$A,A242,'MP내역(중립)'!$B:$B,"예수금")-COUNTIFS('MP내역(중립)'!$A:$A,A242,'MP내역(중립)'!$B:$B,"예탁금")-COUNTIFS('MP내역(중립)'!$A:$A,A242,'MP내역(중립)'!$B:$B,"합계"))</f>
        <v/>
      </c>
      <c r="R242" s="20" t="str">
        <f>IF(A242="","",IF(COUNTIFS('MP내역(중립)'!A:A,A242,'MP내역(중립)'!G:G,"&gt;"&amp;$F$2,'MP내역(중립)'!D:D,"&lt;&gt;"&amp;$H$2,'MP내역(중립)'!D:D,"&lt;&gt;"&amp;$I$2,'MP내역(중립)'!B:B,"&lt;&gt;현금",'MP내역(중립)'!B:B,"&lt;&gt;합계")=0,"O","X"))</f>
        <v/>
      </c>
      <c r="S242" s="20" t="str">
        <f>IF(A242="","",IF(AND(ABS(I242-SUMIFS('MP내역(중립)'!G:G,'MP내역(중립)'!A:A,A242,'MP내역(중립)'!F:F,"Y"))&lt;0.001,ABS(H242-SUMIFS('MP내역(중립)'!G:G,'MP내역(중립)'!A:A,A242,'MP내역(중립)'!B:B,"&lt;&gt;합계"))&lt;0.001),"O","X"))</f>
        <v/>
      </c>
      <c r="T242" s="20" t="str">
        <f>IF(A242="","",IF(COUNTIFS('MP내역(중립)'!A:A,A242,'MP내역(중립)'!H:H,"X")=0,"O","X"))</f>
        <v/>
      </c>
      <c r="U242" s="19"/>
    </row>
    <row r="243" spans="14:21" x14ac:dyDescent="0.3">
      <c r="N243" s="20" t="str">
        <f t="shared" si="6"/>
        <v/>
      </c>
      <c r="O243" s="20" t="str">
        <f t="shared" si="7"/>
        <v/>
      </c>
      <c r="P243" s="20" t="str">
        <f>IF(A243="","",IFERROR(IF(L243&lt;VLOOKUP(A243,#REF!,10,0),"O","X"),""))</f>
        <v/>
      </c>
      <c r="Q243" s="20" t="str">
        <f>IF(A243="","",COUNTIFS('MP내역(중립)'!$A:$A,A243)-COUNTIFS('MP내역(중립)'!$A:$A,A243,'MP내역(중립)'!$B:$B,"현금")-COUNTIFS('MP내역(중립)'!$A:$A,A243,'MP내역(중립)'!$B:$B,"예수금")-COUNTIFS('MP내역(중립)'!$A:$A,A243,'MP내역(중립)'!$B:$B,"예탁금")-COUNTIFS('MP내역(중립)'!$A:$A,A243,'MP내역(중립)'!$B:$B,"합계"))</f>
        <v/>
      </c>
      <c r="R243" s="20" t="str">
        <f>IF(A243="","",IF(COUNTIFS('MP내역(중립)'!A:A,A243,'MP내역(중립)'!G:G,"&gt;"&amp;$F$2,'MP내역(중립)'!D:D,"&lt;&gt;"&amp;$H$2,'MP내역(중립)'!D:D,"&lt;&gt;"&amp;$I$2,'MP내역(중립)'!B:B,"&lt;&gt;현금",'MP내역(중립)'!B:B,"&lt;&gt;합계")=0,"O","X"))</f>
        <v/>
      </c>
      <c r="S243" s="20" t="str">
        <f>IF(A243="","",IF(AND(ABS(I243-SUMIFS('MP내역(중립)'!G:G,'MP내역(중립)'!A:A,A243,'MP내역(중립)'!F:F,"Y"))&lt;0.001,ABS(H243-SUMIFS('MP내역(중립)'!G:G,'MP내역(중립)'!A:A,A243,'MP내역(중립)'!B:B,"&lt;&gt;합계"))&lt;0.001),"O","X"))</f>
        <v/>
      </c>
      <c r="T243" s="20" t="str">
        <f>IF(A243="","",IF(COUNTIFS('MP내역(중립)'!A:A,A243,'MP내역(중립)'!H:H,"X")=0,"O","X"))</f>
        <v/>
      </c>
      <c r="U243" s="19"/>
    </row>
    <row r="244" spans="14:21" x14ac:dyDescent="0.3">
      <c r="N244" s="20" t="str">
        <f t="shared" si="6"/>
        <v/>
      </c>
      <c r="O244" s="20" t="str">
        <f t="shared" si="7"/>
        <v/>
      </c>
      <c r="P244" s="20" t="str">
        <f>IF(A244="","",IFERROR(IF(L244&lt;VLOOKUP(A244,#REF!,10,0),"O","X"),""))</f>
        <v/>
      </c>
      <c r="Q244" s="20" t="str">
        <f>IF(A244="","",COUNTIFS('MP내역(중립)'!$A:$A,A244)-COUNTIFS('MP내역(중립)'!$A:$A,A244,'MP내역(중립)'!$B:$B,"현금")-COUNTIFS('MP내역(중립)'!$A:$A,A244,'MP내역(중립)'!$B:$B,"예수금")-COUNTIFS('MP내역(중립)'!$A:$A,A244,'MP내역(중립)'!$B:$B,"예탁금")-COUNTIFS('MP내역(중립)'!$A:$A,A244,'MP내역(중립)'!$B:$B,"합계"))</f>
        <v/>
      </c>
      <c r="R244" s="20" t="str">
        <f>IF(A244="","",IF(COUNTIFS('MP내역(중립)'!A:A,A244,'MP내역(중립)'!G:G,"&gt;"&amp;$F$2,'MP내역(중립)'!D:D,"&lt;&gt;"&amp;$H$2,'MP내역(중립)'!D:D,"&lt;&gt;"&amp;$I$2,'MP내역(중립)'!B:B,"&lt;&gt;현금",'MP내역(중립)'!B:B,"&lt;&gt;합계")=0,"O","X"))</f>
        <v/>
      </c>
      <c r="S244" s="20" t="str">
        <f>IF(A244="","",IF(AND(ABS(I244-SUMIFS('MP내역(중립)'!G:G,'MP내역(중립)'!A:A,A244,'MP내역(중립)'!F:F,"Y"))&lt;0.001,ABS(H244-SUMIFS('MP내역(중립)'!G:G,'MP내역(중립)'!A:A,A244,'MP내역(중립)'!B:B,"&lt;&gt;합계"))&lt;0.001),"O","X"))</f>
        <v/>
      </c>
      <c r="T244" s="20" t="str">
        <f>IF(A244="","",IF(COUNTIFS('MP내역(중립)'!A:A,A244,'MP내역(중립)'!H:H,"X")=0,"O","X"))</f>
        <v/>
      </c>
      <c r="U244" s="19"/>
    </row>
    <row r="245" spans="14:21" x14ac:dyDescent="0.3">
      <c r="N245" s="20" t="str">
        <f t="shared" si="6"/>
        <v/>
      </c>
      <c r="O245" s="20" t="str">
        <f t="shared" si="7"/>
        <v/>
      </c>
      <c r="P245" s="20" t="str">
        <f>IF(A245="","",IFERROR(IF(L245&lt;VLOOKUP(A245,#REF!,10,0),"O","X"),""))</f>
        <v/>
      </c>
      <c r="Q245" s="20" t="str">
        <f>IF(A245="","",COUNTIFS('MP내역(중립)'!$A:$A,A245)-COUNTIFS('MP내역(중립)'!$A:$A,A245,'MP내역(중립)'!$B:$B,"현금")-COUNTIFS('MP내역(중립)'!$A:$A,A245,'MP내역(중립)'!$B:$B,"예수금")-COUNTIFS('MP내역(중립)'!$A:$A,A245,'MP내역(중립)'!$B:$B,"예탁금")-COUNTIFS('MP내역(중립)'!$A:$A,A245,'MP내역(중립)'!$B:$B,"합계"))</f>
        <v/>
      </c>
      <c r="R245" s="20" t="str">
        <f>IF(A245="","",IF(COUNTIFS('MP내역(중립)'!A:A,A245,'MP내역(중립)'!G:G,"&gt;"&amp;$F$2,'MP내역(중립)'!D:D,"&lt;&gt;"&amp;$H$2,'MP내역(중립)'!D:D,"&lt;&gt;"&amp;$I$2,'MP내역(중립)'!B:B,"&lt;&gt;현금",'MP내역(중립)'!B:B,"&lt;&gt;합계")=0,"O","X"))</f>
        <v/>
      </c>
      <c r="S245" s="20" t="str">
        <f>IF(A245="","",IF(AND(ABS(I245-SUMIFS('MP내역(중립)'!G:G,'MP내역(중립)'!A:A,A245,'MP내역(중립)'!F:F,"Y"))&lt;0.001,ABS(H245-SUMIFS('MP내역(중립)'!G:G,'MP내역(중립)'!A:A,A245,'MP내역(중립)'!B:B,"&lt;&gt;합계"))&lt;0.001),"O","X"))</f>
        <v/>
      </c>
      <c r="T245" s="20" t="str">
        <f>IF(A245="","",IF(COUNTIFS('MP내역(중립)'!A:A,A245,'MP내역(중립)'!H:H,"X")=0,"O","X"))</f>
        <v/>
      </c>
      <c r="U245" s="19"/>
    </row>
    <row r="246" spans="14:21" x14ac:dyDescent="0.3">
      <c r="N246" s="20" t="str">
        <f t="shared" si="6"/>
        <v/>
      </c>
      <c r="O246" s="20" t="str">
        <f t="shared" si="7"/>
        <v/>
      </c>
      <c r="P246" s="20" t="str">
        <f>IF(A246="","",IFERROR(IF(L246&lt;VLOOKUP(A246,#REF!,10,0),"O","X"),""))</f>
        <v/>
      </c>
      <c r="Q246" s="20" t="str">
        <f>IF(A246="","",COUNTIFS('MP내역(중립)'!$A:$A,A246)-COUNTIFS('MP내역(중립)'!$A:$A,A246,'MP내역(중립)'!$B:$B,"현금")-COUNTIFS('MP내역(중립)'!$A:$A,A246,'MP내역(중립)'!$B:$B,"예수금")-COUNTIFS('MP내역(중립)'!$A:$A,A246,'MP내역(중립)'!$B:$B,"예탁금")-COUNTIFS('MP내역(중립)'!$A:$A,A246,'MP내역(중립)'!$B:$B,"합계"))</f>
        <v/>
      </c>
      <c r="R246" s="20" t="str">
        <f>IF(A246="","",IF(COUNTIFS('MP내역(중립)'!A:A,A246,'MP내역(중립)'!G:G,"&gt;"&amp;$F$2,'MP내역(중립)'!D:D,"&lt;&gt;"&amp;$H$2,'MP내역(중립)'!D:D,"&lt;&gt;"&amp;$I$2,'MP내역(중립)'!B:B,"&lt;&gt;현금",'MP내역(중립)'!B:B,"&lt;&gt;합계")=0,"O","X"))</f>
        <v/>
      </c>
      <c r="S246" s="20" t="str">
        <f>IF(A246="","",IF(AND(ABS(I246-SUMIFS('MP내역(중립)'!G:G,'MP내역(중립)'!A:A,A246,'MP내역(중립)'!F:F,"Y"))&lt;0.001,ABS(H246-SUMIFS('MP내역(중립)'!G:G,'MP내역(중립)'!A:A,A246,'MP내역(중립)'!B:B,"&lt;&gt;합계"))&lt;0.001),"O","X"))</f>
        <v/>
      </c>
      <c r="T246" s="20" t="str">
        <f>IF(A246="","",IF(COUNTIFS('MP내역(중립)'!A:A,A246,'MP내역(중립)'!H:H,"X")=0,"O","X"))</f>
        <v/>
      </c>
      <c r="U246" s="19"/>
    </row>
    <row r="247" spans="14:21" x14ac:dyDescent="0.3">
      <c r="N247" s="20" t="str">
        <f t="shared" si="6"/>
        <v/>
      </c>
      <c r="O247" s="20" t="str">
        <f t="shared" si="7"/>
        <v/>
      </c>
      <c r="P247" s="20" t="str">
        <f>IF(A247="","",IFERROR(IF(L247&lt;VLOOKUP(A247,#REF!,10,0),"O","X"),""))</f>
        <v/>
      </c>
      <c r="Q247" s="20" t="str">
        <f>IF(A247="","",COUNTIFS('MP내역(중립)'!$A:$A,A247)-COUNTIFS('MP내역(중립)'!$A:$A,A247,'MP내역(중립)'!$B:$B,"현금")-COUNTIFS('MP내역(중립)'!$A:$A,A247,'MP내역(중립)'!$B:$B,"예수금")-COUNTIFS('MP내역(중립)'!$A:$A,A247,'MP내역(중립)'!$B:$B,"예탁금")-COUNTIFS('MP내역(중립)'!$A:$A,A247,'MP내역(중립)'!$B:$B,"합계"))</f>
        <v/>
      </c>
      <c r="R247" s="20" t="str">
        <f>IF(A247="","",IF(COUNTIFS('MP내역(중립)'!A:A,A247,'MP내역(중립)'!G:G,"&gt;"&amp;$F$2,'MP내역(중립)'!D:D,"&lt;&gt;"&amp;$H$2,'MP내역(중립)'!D:D,"&lt;&gt;"&amp;$I$2,'MP내역(중립)'!B:B,"&lt;&gt;현금",'MP내역(중립)'!B:B,"&lt;&gt;합계")=0,"O","X"))</f>
        <v/>
      </c>
      <c r="S247" s="20" t="str">
        <f>IF(A247="","",IF(AND(ABS(I247-SUMIFS('MP내역(중립)'!G:G,'MP내역(중립)'!A:A,A247,'MP내역(중립)'!F:F,"Y"))&lt;0.001,ABS(H247-SUMIFS('MP내역(중립)'!G:G,'MP내역(중립)'!A:A,A247,'MP내역(중립)'!B:B,"&lt;&gt;합계"))&lt;0.001),"O","X"))</f>
        <v/>
      </c>
      <c r="T247" s="20" t="str">
        <f>IF(A247="","",IF(COUNTIFS('MP내역(중립)'!A:A,A247,'MP내역(중립)'!H:H,"X")=0,"O","X"))</f>
        <v/>
      </c>
      <c r="U247" s="19"/>
    </row>
    <row r="248" spans="14:21" x14ac:dyDescent="0.3">
      <c r="N248" s="20" t="str">
        <f t="shared" si="6"/>
        <v/>
      </c>
      <c r="O248" s="20" t="str">
        <f t="shared" si="7"/>
        <v/>
      </c>
      <c r="P248" s="20" t="str">
        <f>IF(A248="","",IFERROR(IF(L248&lt;VLOOKUP(A248,#REF!,10,0),"O","X"),""))</f>
        <v/>
      </c>
      <c r="Q248" s="20" t="str">
        <f>IF(A248="","",COUNTIFS('MP내역(중립)'!$A:$A,A248)-COUNTIFS('MP내역(중립)'!$A:$A,A248,'MP내역(중립)'!$B:$B,"현금")-COUNTIFS('MP내역(중립)'!$A:$A,A248,'MP내역(중립)'!$B:$B,"예수금")-COUNTIFS('MP내역(중립)'!$A:$A,A248,'MP내역(중립)'!$B:$B,"예탁금")-COUNTIFS('MP내역(중립)'!$A:$A,A248,'MP내역(중립)'!$B:$B,"합계"))</f>
        <v/>
      </c>
      <c r="R248" s="20" t="str">
        <f>IF(A248="","",IF(COUNTIFS('MP내역(중립)'!A:A,A248,'MP내역(중립)'!G:G,"&gt;"&amp;$F$2,'MP내역(중립)'!D:D,"&lt;&gt;"&amp;$H$2,'MP내역(중립)'!D:D,"&lt;&gt;"&amp;$I$2,'MP내역(중립)'!B:B,"&lt;&gt;현금",'MP내역(중립)'!B:B,"&lt;&gt;합계")=0,"O","X"))</f>
        <v/>
      </c>
      <c r="S248" s="20" t="str">
        <f>IF(A248="","",IF(AND(ABS(I248-SUMIFS('MP내역(중립)'!G:G,'MP내역(중립)'!A:A,A248,'MP내역(중립)'!F:F,"Y"))&lt;0.001,ABS(H248-SUMIFS('MP내역(중립)'!G:G,'MP내역(중립)'!A:A,A248,'MP내역(중립)'!B:B,"&lt;&gt;합계"))&lt;0.001),"O","X"))</f>
        <v/>
      </c>
      <c r="T248" s="20" t="str">
        <f>IF(A248="","",IF(COUNTIFS('MP내역(중립)'!A:A,A248,'MP내역(중립)'!H:H,"X")=0,"O","X"))</f>
        <v/>
      </c>
      <c r="U248" s="19"/>
    </row>
    <row r="249" spans="14:21" x14ac:dyDescent="0.3">
      <c r="N249" s="20" t="str">
        <f t="shared" si="6"/>
        <v/>
      </c>
      <c r="O249" s="20" t="str">
        <f t="shared" si="7"/>
        <v/>
      </c>
      <c r="P249" s="20" t="str">
        <f>IF(A249="","",IFERROR(IF(L249&lt;VLOOKUP(A249,#REF!,10,0),"O","X"),""))</f>
        <v/>
      </c>
      <c r="Q249" s="20" t="str">
        <f>IF(A249="","",COUNTIFS('MP내역(중립)'!$A:$A,A249)-COUNTIFS('MP내역(중립)'!$A:$A,A249,'MP내역(중립)'!$B:$B,"현금")-COUNTIFS('MP내역(중립)'!$A:$A,A249,'MP내역(중립)'!$B:$B,"예수금")-COUNTIFS('MP내역(중립)'!$A:$A,A249,'MP내역(중립)'!$B:$B,"예탁금")-COUNTIFS('MP내역(중립)'!$A:$A,A249,'MP내역(중립)'!$B:$B,"합계"))</f>
        <v/>
      </c>
      <c r="R249" s="20" t="str">
        <f>IF(A249="","",IF(COUNTIFS('MP내역(중립)'!A:A,A249,'MP내역(중립)'!G:G,"&gt;"&amp;$F$2,'MP내역(중립)'!D:D,"&lt;&gt;"&amp;$H$2,'MP내역(중립)'!D:D,"&lt;&gt;"&amp;$I$2,'MP내역(중립)'!B:B,"&lt;&gt;현금",'MP내역(중립)'!B:B,"&lt;&gt;합계")=0,"O","X"))</f>
        <v/>
      </c>
      <c r="S249" s="20" t="str">
        <f>IF(A249="","",IF(AND(ABS(I249-SUMIFS('MP내역(중립)'!G:G,'MP내역(중립)'!A:A,A249,'MP내역(중립)'!F:F,"Y"))&lt;0.001,ABS(H249-SUMIFS('MP내역(중립)'!G:G,'MP내역(중립)'!A:A,A249,'MP내역(중립)'!B:B,"&lt;&gt;합계"))&lt;0.001),"O","X"))</f>
        <v/>
      </c>
      <c r="T249" s="20" t="str">
        <f>IF(A249="","",IF(COUNTIFS('MP내역(중립)'!A:A,A249,'MP내역(중립)'!H:H,"X")=0,"O","X"))</f>
        <v/>
      </c>
      <c r="U249" s="19"/>
    </row>
    <row r="250" spans="14:21" x14ac:dyDescent="0.3">
      <c r="N250" s="20" t="str">
        <f t="shared" si="6"/>
        <v/>
      </c>
      <c r="O250" s="20" t="str">
        <f t="shared" si="7"/>
        <v/>
      </c>
      <c r="P250" s="20" t="str">
        <f>IF(A250="","",IFERROR(IF(L250&lt;VLOOKUP(A250,#REF!,10,0),"O","X"),""))</f>
        <v/>
      </c>
      <c r="Q250" s="20" t="str">
        <f>IF(A250="","",COUNTIFS('MP내역(중립)'!$A:$A,A250)-COUNTIFS('MP내역(중립)'!$A:$A,A250,'MP내역(중립)'!$B:$B,"현금")-COUNTIFS('MP내역(중립)'!$A:$A,A250,'MP내역(중립)'!$B:$B,"예수금")-COUNTIFS('MP내역(중립)'!$A:$A,A250,'MP내역(중립)'!$B:$B,"예탁금")-COUNTIFS('MP내역(중립)'!$A:$A,A250,'MP내역(중립)'!$B:$B,"합계"))</f>
        <v/>
      </c>
      <c r="R250" s="20" t="str">
        <f>IF(A250="","",IF(COUNTIFS('MP내역(중립)'!A:A,A250,'MP내역(중립)'!G:G,"&gt;"&amp;$F$2,'MP내역(중립)'!D:D,"&lt;&gt;"&amp;$H$2,'MP내역(중립)'!D:D,"&lt;&gt;"&amp;$I$2,'MP내역(중립)'!B:B,"&lt;&gt;현금",'MP내역(중립)'!B:B,"&lt;&gt;합계")=0,"O","X"))</f>
        <v/>
      </c>
      <c r="S250" s="20" t="str">
        <f>IF(A250="","",IF(AND(ABS(I250-SUMIFS('MP내역(중립)'!G:G,'MP내역(중립)'!A:A,A250,'MP내역(중립)'!F:F,"Y"))&lt;0.001,ABS(H250-SUMIFS('MP내역(중립)'!G:G,'MP내역(중립)'!A:A,A250,'MP내역(중립)'!B:B,"&lt;&gt;합계"))&lt;0.001),"O","X"))</f>
        <v/>
      </c>
      <c r="T250" s="20" t="str">
        <f>IF(A250="","",IF(COUNTIFS('MP내역(중립)'!A:A,A250,'MP내역(중립)'!H:H,"X")=0,"O","X"))</f>
        <v/>
      </c>
      <c r="U250" s="19"/>
    </row>
    <row r="251" spans="14:21" x14ac:dyDescent="0.3">
      <c r="N251" s="20" t="str">
        <f t="shared" si="6"/>
        <v/>
      </c>
      <c r="O251" s="20" t="str">
        <f t="shared" si="7"/>
        <v/>
      </c>
      <c r="P251" s="20" t="str">
        <f>IF(A251="","",IFERROR(IF(L251&lt;VLOOKUP(A251,#REF!,10,0),"O","X"),""))</f>
        <v/>
      </c>
      <c r="Q251" s="20" t="str">
        <f>IF(A251="","",COUNTIFS('MP내역(중립)'!$A:$A,A251)-COUNTIFS('MP내역(중립)'!$A:$A,A251,'MP내역(중립)'!$B:$B,"현금")-COUNTIFS('MP내역(중립)'!$A:$A,A251,'MP내역(중립)'!$B:$B,"예수금")-COUNTIFS('MP내역(중립)'!$A:$A,A251,'MP내역(중립)'!$B:$B,"예탁금")-COUNTIFS('MP내역(중립)'!$A:$A,A251,'MP내역(중립)'!$B:$B,"합계"))</f>
        <v/>
      </c>
      <c r="R251" s="20" t="str">
        <f>IF(A251="","",IF(COUNTIFS('MP내역(중립)'!A:A,A251,'MP내역(중립)'!G:G,"&gt;"&amp;$F$2,'MP내역(중립)'!D:D,"&lt;&gt;"&amp;$H$2,'MP내역(중립)'!D:D,"&lt;&gt;"&amp;$I$2,'MP내역(중립)'!B:B,"&lt;&gt;현금",'MP내역(중립)'!B:B,"&lt;&gt;합계")=0,"O","X"))</f>
        <v/>
      </c>
      <c r="S251" s="20" t="str">
        <f>IF(A251="","",IF(AND(ABS(I251-SUMIFS('MP내역(중립)'!G:G,'MP내역(중립)'!A:A,A251,'MP내역(중립)'!F:F,"Y"))&lt;0.001,ABS(H251-SUMIFS('MP내역(중립)'!G:G,'MP내역(중립)'!A:A,A251,'MP내역(중립)'!B:B,"&lt;&gt;합계"))&lt;0.001),"O","X"))</f>
        <v/>
      </c>
      <c r="T251" s="20" t="str">
        <f>IF(A251="","",IF(COUNTIFS('MP내역(중립)'!A:A,A251,'MP내역(중립)'!H:H,"X")=0,"O","X"))</f>
        <v/>
      </c>
      <c r="U251" s="19"/>
    </row>
    <row r="252" spans="14:21" x14ac:dyDescent="0.3">
      <c r="N252" s="20" t="str">
        <f t="shared" si="6"/>
        <v/>
      </c>
      <c r="O252" s="20" t="str">
        <f t="shared" si="7"/>
        <v/>
      </c>
      <c r="P252" s="20" t="str">
        <f>IF(A252="","",IFERROR(IF(L252&lt;VLOOKUP(A252,#REF!,10,0),"O","X"),""))</f>
        <v/>
      </c>
      <c r="Q252" s="20" t="str">
        <f>IF(A252="","",COUNTIFS('MP내역(중립)'!$A:$A,A252)-COUNTIFS('MP내역(중립)'!$A:$A,A252,'MP내역(중립)'!$B:$B,"현금")-COUNTIFS('MP내역(중립)'!$A:$A,A252,'MP내역(중립)'!$B:$B,"예수금")-COUNTIFS('MP내역(중립)'!$A:$A,A252,'MP내역(중립)'!$B:$B,"예탁금")-COUNTIFS('MP내역(중립)'!$A:$A,A252,'MP내역(중립)'!$B:$B,"합계"))</f>
        <v/>
      </c>
      <c r="R252" s="20" t="str">
        <f>IF(A252="","",IF(COUNTIFS('MP내역(중립)'!A:A,A252,'MP내역(중립)'!G:G,"&gt;"&amp;$F$2,'MP내역(중립)'!D:D,"&lt;&gt;"&amp;$H$2,'MP내역(중립)'!D:D,"&lt;&gt;"&amp;$I$2,'MP내역(중립)'!B:B,"&lt;&gt;현금",'MP내역(중립)'!B:B,"&lt;&gt;합계")=0,"O","X"))</f>
        <v/>
      </c>
      <c r="S252" s="20" t="str">
        <f>IF(A252="","",IF(AND(ABS(I252-SUMIFS('MP내역(중립)'!G:G,'MP내역(중립)'!A:A,A252,'MP내역(중립)'!F:F,"Y"))&lt;0.001,ABS(H252-SUMIFS('MP내역(중립)'!G:G,'MP내역(중립)'!A:A,A252,'MP내역(중립)'!B:B,"&lt;&gt;합계"))&lt;0.001),"O","X"))</f>
        <v/>
      </c>
      <c r="T252" s="20" t="str">
        <f>IF(A252="","",IF(COUNTIFS('MP내역(중립)'!A:A,A252,'MP내역(중립)'!H:H,"X")=0,"O","X"))</f>
        <v/>
      </c>
      <c r="U252" s="19"/>
    </row>
    <row r="253" spans="14:21" x14ac:dyDescent="0.3">
      <c r="N253" s="20" t="str">
        <f t="shared" si="6"/>
        <v/>
      </c>
      <c r="O253" s="20" t="str">
        <f t="shared" si="7"/>
        <v/>
      </c>
      <c r="P253" s="20" t="str">
        <f>IF(A253="","",IFERROR(IF(L253&lt;VLOOKUP(A253,#REF!,10,0),"O","X"),""))</f>
        <v/>
      </c>
      <c r="Q253" s="20" t="str">
        <f>IF(A253="","",COUNTIFS('MP내역(중립)'!$A:$A,A253)-COUNTIFS('MP내역(중립)'!$A:$A,A253,'MP내역(중립)'!$B:$B,"현금")-COUNTIFS('MP내역(중립)'!$A:$A,A253,'MP내역(중립)'!$B:$B,"예수금")-COUNTIFS('MP내역(중립)'!$A:$A,A253,'MP내역(중립)'!$B:$B,"예탁금")-COUNTIFS('MP내역(중립)'!$A:$A,A253,'MP내역(중립)'!$B:$B,"합계"))</f>
        <v/>
      </c>
      <c r="R253" s="20" t="str">
        <f>IF(A253="","",IF(COUNTIFS('MP내역(중립)'!A:A,A253,'MP내역(중립)'!G:G,"&gt;"&amp;$F$2,'MP내역(중립)'!D:D,"&lt;&gt;"&amp;$H$2,'MP내역(중립)'!D:D,"&lt;&gt;"&amp;$I$2,'MP내역(중립)'!B:B,"&lt;&gt;현금",'MP내역(중립)'!B:B,"&lt;&gt;합계")=0,"O","X"))</f>
        <v/>
      </c>
      <c r="S253" s="20" t="str">
        <f>IF(A253="","",IF(AND(ABS(I253-SUMIFS('MP내역(중립)'!G:G,'MP내역(중립)'!A:A,A253,'MP내역(중립)'!F:F,"Y"))&lt;0.001,ABS(H253-SUMIFS('MP내역(중립)'!G:G,'MP내역(중립)'!A:A,A253,'MP내역(중립)'!B:B,"&lt;&gt;합계"))&lt;0.001),"O","X"))</f>
        <v/>
      </c>
      <c r="T253" s="20" t="str">
        <f>IF(A253="","",IF(COUNTIFS('MP내역(중립)'!A:A,A253,'MP내역(중립)'!H:H,"X")=0,"O","X"))</f>
        <v/>
      </c>
      <c r="U253" s="19"/>
    </row>
    <row r="254" spans="14:21" x14ac:dyDescent="0.3">
      <c r="N254" s="20" t="str">
        <f t="shared" si="6"/>
        <v/>
      </c>
      <c r="O254" s="20" t="str">
        <f t="shared" si="7"/>
        <v/>
      </c>
      <c r="P254" s="20" t="str">
        <f>IF(A254="","",IFERROR(IF(L254&lt;VLOOKUP(A254,#REF!,10,0),"O","X"),""))</f>
        <v/>
      </c>
      <c r="Q254" s="20" t="str">
        <f>IF(A254="","",COUNTIFS('MP내역(중립)'!$A:$A,A254)-COUNTIFS('MP내역(중립)'!$A:$A,A254,'MP내역(중립)'!$B:$B,"현금")-COUNTIFS('MP내역(중립)'!$A:$A,A254,'MP내역(중립)'!$B:$B,"예수금")-COUNTIFS('MP내역(중립)'!$A:$A,A254,'MP내역(중립)'!$B:$B,"예탁금")-COUNTIFS('MP내역(중립)'!$A:$A,A254,'MP내역(중립)'!$B:$B,"합계"))</f>
        <v/>
      </c>
      <c r="R254" s="20" t="str">
        <f>IF(A254="","",IF(COUNTIFS('MP내역(중립)'!A:A,A254,'MP내역(중립)'!G:G,"&gt;"&amp;$F$2,'MP내역(중립)'!D:D,"&lt;&gt;"&amp;$H$2,'MP내역(중립)'!D:D,"&lt;&gt;"&amp;$I$2,'MP내역(중립)'!B:B,"&lt;&gt;현금",'MP내역(중립)'!B:B,"&lt;&gt;합계")=0,"O","X"))</f>
        <v/>
      </c>
      <c r="S254" s="20" t="str">
        <f>IF(A254="","",IF(AND(ABS(I254-SUMIFS('MP내역(중립)'!G:G,'MP내역(중립)'!A:A,A254,'MP내역(중립)'!F:F,"Y"))&lt;0.001,ABS(H254-SUMIFS('MP내역(중립)'!G:G,'MP내역(중립)'!A:A,A254,'MP내역(중립)'!B:B,"&lt;&gt;합계"))&lt;0.001),"O","X"))</f>
        <v/>
      </c>
      <c r="T254" s="20" t="str">
        <f>IF(A254="","",IF(COUNTIFS('MP내역(중립)'!A:A,A254,'MP내역(중립)'!H:H,"X")=0,"O","X"))</f>
        <v/>
      </c>
      <c r="U254" s="19"/>
    </row>
    <row r="255" spans="14:21" x14ac:dyDescent="0.3">
      <c r="N255" s="20" t="str">
        <f t="shared" si="6"/>
        <v/>
      </c>
      <c r="O255" s="20" t="str">
        <f t="shared" si="7"/>
        <v/>
      </c>
      <c r="P255" s="20" t="str">
        <f>IF(A255="","",IFERROR(IF(L255&lt;VLOOKUP(A255,#REF!,10,0),"O","X"),""))</f>
        <v/>
      </c>
      <c r="Q255" s="20" t="str">
        <f>IF(A255="","",COUNTIFS('MP내역(중립)'!$A:$A,A255)-COUNTIFS('MP내역(중립)'!$A:$A,A255,'MP내역(중립)'!$B:$B,"현금")-COUNTIFS('MP내역(중립)'!$A:$A,A255,'MP내역(중립)'!$B:$B,"예수금")-COUNTIFS('MP내역(중립)'!$A:$A,A255,'MP내역(중립)'!$B:$B,"예탁금")-COUNTIFS('MP내역(중립)'!$A:$A,A255,'MP내역(중립)'!$B:$B,"합계"))</f>
        <v/>
      </c>
      <c r="R255" s="20" t="str">
        <f>IF(A255="","",IF(COUNTIFS('MP내역(중립)'!A:A,A255,'MP내역(중립)'!G:G,"&gt;"&amp;$F$2,'MP내역(중립)'!D:D,"&lt;&gt;"&amp;$H$2,'MP내역(중립)'!D:D,"&lt;&gt;"&amp;$I$2,'MP내역(중립)'!B:B,"&lt;&gt;현금",'MP내역(중립)'!B:B,"&lt;&gt;합계")=0,"O","X"))</f>
        <v/>
      </c>
      <c r="S255" s="20" t="str">
        <f>IF(A255="","",IF(AND(ABS(I255-SUMIFS('MP내역(중립)'!G:G,'MP내역(중립)'!A:A,A255,'MP내역(중립)'!F:F,"Y"))&lt;0.001,ABS(H255-SUMIFS('MP내역(중립)'!G:G,'MP내역(중립)'!A:A,A255,'MP내역(중립)'!B:B,"&lt;&gt;합계"))&lt;0.001),"O","X"))</f>
        <v/>
      </c>
      <c r="T255" s="20" t="str">
        <f>IF(A255="","",IF(COUNTIFS('MP내역(중립)'!A:A,A255,'MP내역(중립)'!H:H,"X")=0,"O","X"))</f>
        <v/>
      </c>
      <c r="U255" s="19"/>
    </row>
    <row r="256" spans="14:21" x14ac:dyDescent="0.3">
      <c r="N256" s="20" t="str">
        <f t="shared" si="6"/>
        <v/>
      </c>
      <c r="O256" s="20" t="str">
        <f t="shared" si="7"/>
        <v/>
      </c>
      <c r="P256" s="20" t="str">
        <f>IF(A256="","",IFERROR(IF(L256&lt;VLOOKUP(A256,#REF!,10,0),"O","X"),""))</f>
        <v/>
      </c>
      <c r="Q256" s="20" t="str">
        <f>IF(A256="","",COUNTIFS('MP내역(중립)'!$A:$A,A256)-COUNTIFS('MP내역(중립)'!$A:$A,A256,'MP내역(중립)'!$B:$B,"현금")-COUNTIFS('MP내역(중립)'!$A:$A,A256,'MP내역(중립)'!$B:$B,"예수금")-COUNTIFS('MP내역(중립)'!$A:$A,A256,'MP내역(중립)'!$B:$B,"예탁금")-COUNTIFS('MP내역(중립)'!$A:$A,A256,'MP내역(중립)'!$B:$B,"합계"))</f>
        <v/>
      </c>
      <c r="R256" s="20" t="str">
        <f>IF(A256="","",IF(COUNTIFS('MP내역(중립)'!A:A,A256,'MP내역(중립)'!G:G,"&gt;"&amp;$F$2,'MP내역(중립)'!D:D,"&lt;&gt;"&amp;$H$2,'MP내역(중립)'!D:D,"&lt;&gt;"&amp;$I$2,'MP내역(중립)'!B:B,"&lt;&gt;현금",'MP내역(중립)'!B:B,"&lt;&gt;합계")=0,"O","X"))</f>
        <v/>
      </c>
      <c r="S256" s="20" t="str">
        <f>IF(A256="","",IF(AND(ABS(I256-SUMIFS('MP내역(중립)'!G:G,'MP내역(중립)'!A:A,A256,'MP내역(중립)'!F:F,"Y"))&lt;0.001,ABS(H256-SUMIFS('MP내역(중립)'!G:G,'MP내역(중립)'!A:A,A256,'MP내역(중립)'!B:B,"&lt;&gt;합계"))&lt;0.001),"O","X"))</f>
        <v/>
      </c>
      <c r="T256" s="20" t="str">
        <f>IF(A256="","",IF(COUNTIFS('MP내역(중립)'!A:A,A256,'MP내역(중립)'!H:H,"X")=0,"O","X"))</f>
        <v/>
      </c>
      <c r="U256" s="19"/>
    </row>
    <row r="257" spans="14:21" x14ac:dyDescent="0.3">
      <c r="N257" s="20" t="str">
        <f t="shared" si="6"/>
        <v/>
      </c>
      <c r="O257" s="20" t="str">
        <f t="shared" si="7"/>
        <v/>
      </c>
      <c r="P257" s="20" t="str">
        <f>IF(A257="","",IFERROR(IF(L257&lt;VLOOKUP(A257,#REF!,10,0),"O","X"),""))</f>
        <v/>
      </c>
      <c r="Q257" s="20" t="str">
        <f>IF(A257="","",COUNTIFS('MP내역(중립)'!$A:$A,A257)-COUNTIFS('MP내역(중립)'!$A:$A,A257,'MP내역(중립)'!$B:$B,"현금")-COUNTIFS('MP내역(중립)'!$A:$A,A257,'MP내역(중립)'!$B:$B,"예수금")-COUNTIFS('MP내역(중립)'!$A:$A,A257,'MP내역(중립)'!$B:$B,"예탁금")-COUNTIFS('MP내역(중립)'!$A:$A,A257,'MP내역(중립)'!$B:$B,"합계"))</f>
        <v/>
      </c>
      <c r="R257" s="20" t="str">
        <f>IF(A257="","",IF(COUNTIFS('MP내역(중립)'!A:A,A257,'MP내역(중립)'!G:G,"&gt;"&amp;$F$2,'MP내역(중립)'!D:D,"&lt;&gt;"&amp;$H$2,'MP내역(중립)'!D:D,"&lt;&gt;"&amp;$I$2,'MP내역(중립)'!B:B,"&lt;&gt;현금",'MP내역(중립)'!B:B,"&lt;&gt;합계")=0,"O","X"))</f>
        <v/>
      </c>
      <c r="S257" s="20" t="str">
        <f>IF(A257="","",IF(AND(ABS(I257-SUMIFS('MP내역(중립)'!G:G,'MP내역(중립)'!A:A,A257,'MP내역(중립)'!F:F,"Y"))&lt;0.001,ABS(H257-SUMIFS('MP내역(중립)'!G:G,'MP내역(중립)'!A:A,A257,'MP내역(중립)'!B:B,"&lt;&gt;합계"))&lt;0.001),"O","X"))</f>
        <v/>
      </c>
      <c r="T257" s="20" t="str">
        <f>IF(A257="","",IF(COUNTIFS('MP내역(중립)'!A:A,A257,'MP내역(중립)'!H:H,"X")=0,"O","X"))</f>
        <v/>
      </c>
      <c r="U257" s="19"/>
    </row>
    <row r="258" spans="14:21" x14ac:dyDescent="0.3">
      <c r="N258" s="20" t="str">
        <f t="shared" si="6"/>
        <v/>
      </c>
      <c r="O258" s="20" t="str">
        <f t="shared" si="7"/>
        <v/>
      </c>
      <c r="P258" s="20" t="str">
        <f>IF(A258="","",IFERROR(IF(L258&lt;VLOOKUP(A258,#REF!,10,0),"O","X"),""))</f>
        <v/>
      </c>
      <c r="Q258" s="20" t="str">
        <f>IF(A258="","",COUNTIFS('MP내역(중립)'!$A:$A,A258)-COUNTIFS('MP내역(중립)'!$A:$A,A258,'MP내역(중립)'!$B:$B,"현금")-COUNTIFS('MP내역(중립)'!$A:$A,A258,'MP내역(중립)'!$B:$B,"예수금")-COUNTIFS('MP내역(중립)'!$A:$A,A258,'MP내역(중립)'!$B:$B,"예탁금")-COUNTIFS('MP내역(중립)'!$A:$A,A258,'MP내역(중립)'!$B:$B,"합계"))</f>
        <v/>
      </c>
      <c r="R258" s="20" t="str">
        <f>IF(A258="","",IF(COUNTIFS('MP내역(중립)'!A:A,A258,'MP내역(중립)'!G:G,"&gt;"&amp;$F$2,'MP내역(중립)'!D:D,"&lt;&gt;"&amp;$H$2,'MP내역(중립)'!D:D,"&lt;&gt;"&amp;$I$2,'MP내역(중립)'!B:B,"&lt;&gt;현금",'MP내역(중립)'!B:B,"&lt;&gt;합계")=0,"O","X"))</f>
        <v/>
      </c>
      <c r="S258" s="20" t="str">
        <f>IF(A258="","",IF(AND(ABS(I258-SUMIFS('MP내역(중립)'!G:G,'MP내역(중립)'!A:A,A258,'MP내역(중립)'!F:F,"Y"))&lt;0.001,ABS(H258-SUMIFS('MP내역(중립)'!G:G,'MP내역(중립)'!A:A,A258,'MP내역(중립)'!B:B,"&lt;&gt;합계"))&lt;0.001),"O","X"))</f>
        <v/>
      </c>
      <c r="T258" s="20" t="str">
        <f>IF(A258="","",IF(COUNTIFS('MP내역(중립)'!A:A,A258,'MP내역(중립)'!H:H,"X")=0,"O","X"))</f>
        <v/>
      </c>
      <c r="U258" s="19"/>
    </row>
    <row r="259" spans="14:21" x14ac:dyDescent="0.3">
      <c r="N259" s="20" t="str">
        <f t="shared" si="6"/>
        <v/>
      </c>
      <c r="O259" s="20" t="str">
        <f t="shared" si="7"/>
        <v/>
      </c>
      <c r="P259" s="20" t="str">
        <f>IF(A259="","",IFERROR(IF(L259&lt;VLOOKUP(A259,#REF!,10,0),"O","X"),""))</f>
        <v/>
      </c>
      <c r="Q259" s="20" t="str">
        <f>IF(A259="","",COUNTIFS('MP내역(중립)'!$A:$A,A259)-COUNTIFS('MP내역(중립)'!$A:$A,A259,'MP내역(중립)'!$B:$B,"현금")-COUNTIFS('MP내역(중립)'!$A:$A,A259,'MP내역(중립)'!$B:$B,"예수금")-COUNTIFS('MP내역(중립)'!$A:$A,A259,'MP내역(중립)'!$B:$B,"예탁금")-COUNTIFS('MP내역(중립)'!$A:$A,A259,'MP내역(중립)'!$B:$B,"합계"))</f>
        <v/>
      </c>
      <c r="R259" s="20" t="str">
        <f>IF(A259="","",IF(COUNTIFS('MP내역(중립)'!A:A,A259,'MP내역(중립)'!G:G,"&gt;"&amp;$F$2,'MP내역(중립)'!D:D,"&lt;&gt;"&amp;$H$2,'MP내역(중립)'!D:D,"&lt;&gt;"&amp;$I$2,'MP내역(중립)'!B:B,"&lt;&gt;현금",'MP내역(중립)'!B:B,"&lt;&gt;합계")=0,"O","X"))</f>
        <v/>
      </c>
      <c r="S259" s="20" t="str">
        <f>IF(A259="","",IF(AND(ABS(I259-SUMIFS('MP내역(중립)'!G:G,'MP내역(중립)'!A:A,A259,'MP내역(중립)'!F:F,"Y"))&lt;0.001,ABS(H259-SUMIFS('MP내역(중립)'!G:G,'MP내역(중립)'!A:A,A259,'MP내역(중립)'!B:B,"&lt;&gt;합계"))&lt;0.001),"O","X"))</f>
        <v/>
      </c>
      <c r="T259" s="20" t="str">
        <f>IF(A259="","",IF(COUNTIFS('MP내역(중립)'!A:A,A259,'MP내역(중립)'!H:H,"X")=0,"O","X"))</f>
        <v/>
      </c>
      <c r="U259" s="19"/>
    </row>
    <row r="260" spans="14:21" x14ac:dyDescent="0.3">
      <c r="N260" s="20" t="str">
        <f t="shared" si="6"/>
        <v/>
      </c>
      <c r="O260" s="20" t="str">
        <f t="shared" si="7"/>
        <v/>
      </c>
      <c r="P260" s="20" t="str">
        <f>IF(A260="","",IFERROR(IF(L260&lt;VLOOKUP(A260,#REF!,10,0),"O","X"),""))</f>
        <v/>
      </c>
      <c r="Q260" s="20" t="str">
        <f>IF(A260="","",COUNTIFS('MP내역(중립)'!$A:$A,A260)-COUNTIFS('MP내역(중립)'!$A:$A,A260,'MP내역(중립)'!$B:$B,"현금")-COUNTIFS('MP내역(중립)'!$A:$A,A260,'MP내역(중립)'!$B:$B,"예수금")-COUNTIFS('MP내역(중립)'!$A:$A,A260,'MP내역(중립)'!$B:$B,"예탁금")-COUNTIFS('MP내역(중립)'!$A:$A,A260,'MP내역(중립)'!$B:$B,"합계"))</f>
        <v/>
      </c>
      <c r="R260" s="20" t="str">
        <f>IF(A260="","",IF(COUNTIFS('MP내역(중립)'!A:A,A260,'MP내역(중립)'!G:G,"&gt;"&amp;$F$2,'MP내역(중립)'!D:D,"&lt;&gt;"&amp;$H$2,'MP내역(중립)'!D:D,"&lt;&gt;"&amp;$I$2,'MP내역(중립)'!B:B,"&lt;&gt;현금",'MP내역(중립)'!B:B,"&lt;&gt;합계")=0,"O","X"))</f>
        <v/>
      </c>
      <c r="S260" s="20" t="str">
        <f>IF(A260="","",IF(AND(ABS(I260-SUMIFS('MP내역(중립)'!G:G,'MP내역(중립)'!A:A,A260,'MP내역(중립)'!F:F,"Y"))&lt;0.001,ABS(H260-SUMIFS('MP내역(중립)'!G:G,'MP내역(중립)'!A:A,A260,'MP내역(중립)'!B:B,"&lt;&gt;합계"))&lt;0.001),"O","X"))</f>
        <v/>
      </c>
      <c r="T260" s="20" t="str">
        <f>IF(A260="","",IF(COUNTIFS('MP내역(중립)'!A:A,A260,'MP내역(중립)'!H:H,"X")=0,"O","X"))</f>
        <v/>
      </c>
      <c r="U260" s="19"/>
    </row>
    <row r="261" spans="14:21" x14ac:dyDescent="0.3">
      <c r="N261" s="20" t="str">
        <f t="shared" si="6"/>
        <v/>
      </c>
      <c r="O261" s="20" t="str">
        <f t="shared" si="7"/>
        <v/>
      </c>
      <c r="P261" s="20" t="str">
        <f>IF(A261="","",IFERROR(IF(L261&lt;VLOOKUP(A261,#REF!,10,0),"O","X"),""))</f>
        <v/>
      </c>
      <c r="Q261" s="20" t="str">
        <f>IF(A261="","",COUNTIFS('MP내역(중립)'!$A:$A,A261)-COUNTIFS('MP내역(중립)'!$A:$A,A261,'MP내역(중립)'!$B:$B,"현금")-COUNTIFS('MP내역(중립)'!$A:$A,A261,'MP내역(중립)'!$B:$B,"예수금")-COUNTIFS('MP내역(중립)'!$A:$A,A261,'MP내역(중립)'!$B:$B,"예탁금")-COUNTIFS('MP내역(중립)'!$A:$A,A261,'MP내역(중립)'!$B:$B,"합계"))</f>
        <v/>
      </c>
      <c r="R261" s="20" t="str">
        <f>IF(A261="","",IF(COUNTIFS('MP내역(중립)'!A:A,A261,'MP내역(중립)'!G:G,"&gt;"&amp;$F$2,'MP내역(중립)'!D:D,"&lt;&gt;"&amp;$H$2,'MP내역(중립)'!D:D,"&lt;&gt;"&amp;$I$2,'MP내역(중립)'!B:B,"&lt;&gt;현금",'MP내역(중립)'!B:B,"&lt;&gt;합계")=0,"O","X"))</f>
        <v/>
      </c>
      <c r="S261" s="20" t="str">
        <f>IF(A261="","",IF(AND(ABS(I261-SUMIFS('MP내역(중립)'!G:G,'MP내역(중립)'!A:A,A261,'MP내역(중립)'!F:F,"Y"))&lt;0.001,ABS(H261-SUMIFS('MP내역(중립)'!G:G,'MP내역(중립)'!A:A,A261,'MP내역(중립)'!B:B,"&lt;&gt;합계"))&lt;0.001),"O","X"))</f>
        <v/>
      </c>
      <c r="T261" s="20" t="str">
        <f>IF(A261="","",IF(COUNTIFS('MP내역(중립)'!A:A,A261,'MP내역(중립)'!H:H,"X")=0,"O","X"))</f>
        <v/>
      </c>
      <c r="U261" s="19"/>
    </row>
    <row r="262" spans="14:21" x14ac:dyDescent="0.3">
      <c r="N262" s="20" t="str">
        <f t="shared" si="6"/>
        <v/>
      </c>
      <c r="O262" s="20" t="str">
        <f t="shared" si="7"/>
        <v/>
      </c>
      <c r="P262" s="20" t="str">
        <f>IF(A262="","",IFERROR(IF(L262&lt;VLOOKUP(A262,#REF!,10,0),"O","X"),""))</f>
        <v/>
      </c>
      <c r="Q262" s="20" t="str">
        <f>IF(A262="","",COUNTIFS('MP내역(중립)'!$A:$A,A262)-COUNTIFS('MP내역(중립)'!$A:$A,A262,'MP내역(중립)'!$B:$B,"현금")-COUNTIFS('MP내역(중립)'!$A:$A,A262,'MP내역(중립)'!$B:$B,"예수금")-COUNTIFS('MP내역(중립)'!$A:$A,A262,'MP내역(중립)'!$B:$B,"예탁금")-COUNTIFS('MP내역(중립)'!$A:$A,A262,'MP내역(중립)'!$B:$B,"합계"))</f>
        <v/>
      </c>
      <c r="R262" s="20" t="str">
        <f>IF(A262="","",IF(COUNTIFS('MP내역(중립)'!A:A,A262,'MP내역(중립)'!G:G,"&gt;"&amp;$F$2,'MP내역(중립)'!D:D,"&lt;&gt;"&amp;$H$2,'MP내역(중립)'!D:D,"&lt;&gt;"&amp;$I$2,'MP내역(중립)'!B:B,"&lt;&gt;현금",'MP내역(중립)'!B:B,"&lt;&gt;합계")=0,"O","X"))</f>
        <v/>
      </c>
      <c r="S262" s="20" t="str">
        <f>IF(A262="","",IF(AND(ABS(I262-SUMIFS('MP내역(중립)'!G:G,'MP내역(중립)'!A:A,A262,'MP내역(중립)'!F:F,"Y"))&lt;0.001,ABS(H262-SUMIFS('MP내역(중립)'!G:G,'MP내역(중립)'!A:A,A262,'MP내역(중립)'!B:B,"&lt;&gt;합계"))&lt;0.001),"O","X"))</f>
        <v/>
      </c>
      <c r="T262" s="20" t="str">
        <f>IF(A262="","",IF(COUNTIFS('MP내역(중립)'!A:A,A262,'MP내역(중립)'!H:H,"X")=0,"O","X"))</f>
        <v/>
      </c>
      <c r="U262" s="19"/>
    </row>
    <row r="263" spans="14:21" x14ac:dyDescent="0.3">
      <c r="N263" s="20" t="str">
        <f t="shared" si="6"/>
        <v/>
      </c>
      <c r="O263" s="20" t="str">
        <f t="shared" si="7"/>
        <v/>
      </c>
      <c r="P263" s="20" t="str">
        <f>IF(A263="","",IFERROR(IF(L263&lt;VLOOKUP(A263,#REF!,10,0),"O","X"),""))</f>
        <v/>
      </c>
      <c r="Q263" s="20" t="str">
        <f>IF(A263="","",COUNTIFS('MP내역(중립)'!$A:$A,A263)-COUNTIFS('MP내역(중립)'!$A:$A,A263,'MP내역(중립)'!$B:$B,"현금")-COUNTIFS('MP내역(중립)'!$A:$A,A263,'MP내역(중립)'!$B:$B,"예수금")-COUNTIFS('MP내역(중립)'!$A:$A,A263,'MP내역(중립)'!$B:$B,"예탁금")-COUNTIFS('MP내역(중립)'!$A:$A,A263,'MP내역(중립)'!$B:$B,"합계"))</f>
        <v/>
      </c>
      <c r="R263" s="20" t="str">
        <f>IF(A263="","",IF(COUNTIFS('MP내역(중립)'!A:A,A263,'MP내역(중립)'!G:G,"&gt;"&amp;$F$2,'MP내역(중립)'!D:D,"&lt;&gt;"&amp;$H$2,'MP내역(중립)'!D:D,"&lt;&gt;"&amp;$I$2,'MP내역(중립)'!B:B,"&lt;&gt;현금",'MP내역(중립)'!B:B,"&lt;&gt;합계")=0,"O","X"))</f>
        <v/>
      </c>
      <c r="S263" s="20" t="str">
        <f>IF(A263="","",IF(AND(ABS(I263-SUMIFS('MP내역(중립)'!G:G,'MP내역(중립)'!A:A,A263,'MP내역(중립)'!F:F,"Y"))&lt;0.001,ABS(H263-SUMIFS('MP내역(중립)'!G:G,'MP내역(중립)'!A:A,A263,'MP내역(중립)'!B:B,"&lt;&gt;합계"))&lt;0.001),"O","X"))</f>
        <v/>
      </c>
      <c r="T263" s="20" t="str">
        <f>IF(A263="","",IF(COUNTIFS('MP내역(중립)'!A:A,A263,'MP내역(중립)'!H:H,"X")=0,"O","X"))</f>
        <v/>
      </c>
      <c r="U263" s="19"/>
    </row>
    <row r="264" spans="14:21" x14ac:dyDescent="0.3">
      <c r="N264" s="20" t="str">
        <f t="shared" si="6"/>
        <v/>
      </c>
      <c r="O264" s="20" t="str">
        <f t="shared" si="7"/>
        <v/>
      </c>
      <c r="P264" s="20" t="str">
        <f>IF(A264="","",IFERROR(IF(L264&lt;VLOOKUP(A264,#REF!,10,0),"O","X"),""))</f>
        <v/>
      </c>
      <c r="Q264" s="20" t="str">
        <f>IF(A264="","",COUNTIFS('MP내역(중립)'!$A:$A,A264)-COUNTIFS('MP내역(중립)'!$A:$A,A264,'MP내역(중립)'!$B:$B,"현금")-COUNTIFS('MP내역(중립)'!$A:$A,A264,'MP내역(중립)'!$B:$B,"예수금")-COUNTIFS('MP내역(중립)'!$A:$A,A264,'MP내역(중립)'!$B:$B,"예탁금")-COUNTIFS('MP내역(중립)'!$A:$A,A264,'MP내역(중립)'!$B:$B,"합계"))</f>
        <v/>
      </c>
      <c r="R264" s="20" t="str">
        <f>IF(A264="","",IF(COUNTIFS('MP내역(중립)'!A:A,A264,'MP내역(중립)'!G:G,"&gt;"&amp;$F$2,'MP내역(중립)'!D:D,"&lt;&gt;"&amp;$H$2,'MP내역(중립)'!D:D,"&lt;&gt;"&amp;$I$2,'MP내역(중립)'!B:B,"&lt;&gt;현금",'MP내역(중립)'!B:B,"&lt;&gt;합계")=0,"O","X"))</f>
        <v/>
      </c>
      <c r="S264" s="20" t="str">
        <f>IF(A264="","",IF(AND(ABS(I264-SUMIFS('MP내역(중립)'!G:G,'MP내역(중립)'!A:A,A264,'MP내역(중립)'!F:F,"Y"))&lt;0.001,ABS(H264-SUMIFS('MP내역(중립)'!G:G,'MP내역(중립)'!A:A,A264,'MP내역(중립)'!B:B,"&lt;&gt;합계"))&lt;0.001),"O","X"))</f>
        <v/>
      </c>
      <c r="T264" s="20" t="str">
        <f>IF(A264="","",IF(COUNTIFS('MP내역(중립)'!A:A,A264,'MP내역(중립)'!H:H,"X")=0,"O","X"))</f>
        <v/>
      </c>
      <c r="U264" s="19"/>
    </row>
    <row r="265" spans="14:21" x14ac:dyDescent="0.3">
      <c r="N265" s="20" t="str">
        <f t="shared" si="6"/>
        <v/>
      </c>
      <c r="O265" s="20" t="str">
        <f t="shared" si="7"/>
        <v/>
      </c>
      <c r="P265" s="20" t="str">
        <f>IF(A265="","",IFERROR(IF(L265&lt;VLOOKUP(A265,#REF!,10,0),"O","X"),""))</f>
        <v/>
      </c>
      <c r="Q265" s="20" t="str">
        <f>IF(A265="","",COUNTIFS('MP내역(중립)'!$A:$A,A265)-COUNTIFS('MP내역(중립)'!$A:$A,A265,'MP내역(중립)'!$B:$B,"현금")-COUNTIFS('MP내역(중립)'!$A:$A,A265,'MP내역(중립)'!$B:$B,"예수금")-COUNTIFS('MP내역(중립)'!$A:$A,A265,'MP내역(중립)'!$B:$B,"예탁금")-COUNTIFS('MP내역(중립)'!$A:$A,A265,'MP내역(중립)'!$B:$B,"합계"))</f>
        <v/>
      </c>
      <c r="R265" s="20" t="str">
        <f>IF(A265="","",IF(COUNTIFS('MP내역(중립)'!A:A,A265,'MP내역(중립)'!G:G,"&gt;"&amp;$F$2,'MP내역(중립)'!D:D,"&lt;&gt;"&amp;$H$2,'MP내역(중립)'!D:D,"&lt;&gt;"&amp;$I$2,'MP내역(중립)'!B:B,"&lt;&gt;현금",'MP내역(중립)'!B:B,"&lt;&gt;합계")=0,"O","X"))</f>
        <v/>
      </c>
      <c r="S265" s="20" t="str">
        <f>IF(A265="","",IF(AND(ABS(I265-SUMIFS('MP내역(중립)'!G:G,'MP내역(중립)'!A:A,A265,'MP내역(중립)'!F:F,"Y"))&lt;0.001,ABS(H265-SUMIFS('MP내역(중립)'!G:G,'MP내역(중립)'!A:A,A265,'MP내역(중립)'!B:B,"&lt;&gt;합계"))&lt;0.001),"O","X"))</f>
        <v/>
      </c>
      <c r="T265" s="20" t="str">
        <f>IF(A265="","",IF(COUNTIFS('MP내역(중립)'!A:A,A265,'MP내역(중립)'!H:H,"X")=0,"O","X"))</f>
        <v/>
      </c>
      <c r="U265" s="19"/>
    </row>
    <row r="266" spans="14:21" x14ac:dyDescent="0.3">
      <c r="N266" s="20" t="str">
        <f t="shared" si="6"/>
        <v/>
      </c>
      <c r="O266" s="20" t="str">
        <f t="shared" si="7"/>
        <v/>
      </c>
      <c r="P266" s="20" t="str">
        <f>IF(A266="","",IFERROR(IF(L266&lt;VLOOKUP(A266,#REF!,10,0),"O","X"),""))</f>
        <v/>
      </c>
      <c r="Q266" s="20" t="str">
        <f>IF(A266="","",COUNTIFS('MP내역(중립)'!$A:$A,A266)-COUNTIFS('MP내역(중립)'!$A:$A,A266,'MP내역(중립)'!$B:$B,"현금")-COUNTIFS('MP내역(중립)'!$A:$A,A266,'MP내역(중립)'!$B:$B,"예수금")-COUNTIFS('MP내역(중립)'!$A:$A,A266,'MP내역(중립)'!$B:$B,"예탁금")-COUNTIFS('MP내역(중립)'!$A:$A,A266,'MP내역(중립)'!$B:$B,"합계"))</f>
        <v/>
      </c>
      <c r="R266" s="20" t="str">
        <f>IF(A266="","",IF(COUNTIFS('MP내역(중립)'!A:A,A266,'MP내역(중립)'!G:G,"&gt;"&amp;$F$2,'MP내역(중립)'!D:D,"&lt;&gt;"&amp;$H$2,'MP내역(중립)'!D:D,"&lt;&gt;"&amp;$I$2,'MP내역(중립)'!B:B,"&lt;&gt;현금",'MP내역(중립)'!B:B,"&lt;&gt;합계")=0,"O","X"))</f>
        <v/>
      </c>
      <c r="S266" s="20" t="str">
        <f>IF(A266="","",IF(AND(ABS(I266-SUMIFS('MP내역(중립)'!G:G,'MP내역(중립)'!A:A,A266,'MP내역(중립)'!F:F,"Y"))&lt;0.001,ABS(H266-SUMIFS('MP내역(중립)'!G:G,'MP내역(중립)'!A:A,A266,'MP내역(중립)'!B:B,"&lt;&gt;합계"))&lt;0.001),"O","X"))</f>
        <v/>
      </c>
      <c r="T266" s="20" t="str">
        <f>IF(A266="","",IF(COUNTIFS('MP내역(중립)'!A:A,A266,'MP내역(중립)'!H:H,"X")=0,"O","X"))</f>
        <v/>
      </c>
      <c r="U266" s="19"/>
    </row>
    <row r="267" spans="14:21" x14ac:dyDescent="0.3">
      <c r="N267" s="20" t="str">
        <f t="shared" si="6"/>
        <v/>
      </c>
      <c r="O267" s="20" t="str">
        <f t="shared" si="7"/>
        <v/>
      </c>
      <c r="P267" s="20" t="str">
        <f>IF(A267="","",IFERROR(IF(L267&lt;VLOOKUP(A267,#REF!,10,0),"O","X"),""))</f>
        <v/>
      </c>
      <c r="Q267" s="20" t="str">
        <f>IF(A267="","",COUNTIFS('MP내역(중립)'!$A:$A,A267)-COUNTIFS('MP내역(중립)'!$A:$A,A267,'MP내역(중립)'!$B:$B,"현금")-COUNTIFS('MP내역(중립)'!$A:$A,A267,'MP내역(중립)'!$B:$B,"예수금")-COUNTIFS('MP내역(중립)'!$A:$A,A267,'MP내역(중립)'!$B:$B,"예탁금")-COUNTIFS('MP내역(중립)'!$A:$A,A267,'MP내역(중립)'!$B:$B,"합계"))</f>
        <v/>
      </c>
      <c r="R267" s="20" t="str">
        <f>IF(A267="","",IF(COUNTIFS('MP내역(중립)'!A:A,A267,'MP내역(중립)'!G:G,"&gt;"&amp;$F$2,'MP내역(중립)'!D:D,"&lt;&gt;"&amp;$H$2,'MP내역(중립)'!D:D,"&lt;&gt;"&amp;$I$2,'MP내역(중립)'!B:B,"&lt;&gt;현금",'MP내역(중립)'!B:B,"&lt;&gt;합계")=0,"O","X"))</f>
        <v/>
      </c>
      <c r="S267" s="20" t="str">
        <f>IF(A267="","",IF(AND(ABS(I267-SUMIFS('MP내역(중립)'!G:G,'MP내역(중립)'!A:A,A267,'MP내역(중립)'!F:F,"Y"))&lt;0.001,ABS(H267-SUMIFS('MP내역(중립)'!G:G,'MP내역(중립)'!A:A,A267,'MP내역(중립)'!B:B,"&lt;&gt;합계"))&lt;0.001),"O","X"))</f>
        <v/>
      </c>
      <c r="T267" s="20" t="str">
        <f>IF(A267="","",IF(COUNTIFS('MP내역(중립)'!A:A,A267,'MP내역(중립)'!H:H,"X")=0,"O","X"))</f>
        <v/>
      </c>
      <c r="U267" s="19"/>
    </row>
    <row r="268" spans="14:21" x14ac:dyDescent="0.3">
      <c r="N268" s="20" t="str">
        <f t="shared" si="6"/>
        <v/>
      </c>
      <c r="O268" s="20" t="str">
        <f t="shared" si="7"/>
        <v/>
      </c>
      <c r="P268" s="20" t="str">
        <f>IF(A268="","",IFERROR(IF(L268&lt;VLOOKUP(A268,#REF!,10,0),"O","X"),""))</f>
        <v/>
      </c>
      <c r="Q268" s="20" t="str">
        <f>IF(A268="","",COUNTIFS('MP내역(중립)'!$A:$A,A268)-COUNTIFS('MP내역(중립)'!$A:$A,A268,'MP내역(중립)'!$B:$B,"현금")-COUNTIFS('MP내역(중립)'!$A:$A,A268,'MP내역(중립)'!$B:$B,"예수금")-COUNTIFS('MP내역(중립)'!$A:$A,A268,'MP내역(중립)'!$B:$B,"예탁금")-COUNTIFS('MP내역(중립)'!$A:$A,A268,'MP내역(중립)'!$B:$B,"합계"))</f>
        <v/>
      </c>
      <c r="R268" s="20" t="str">
        <f>IF(A268="","",IF(COUNTIFS('MP내역(중립)'!A:A,A268,'MP내역(중립)'!G:G,"&gt;"&amp;$F$2,'MP내역(중립)'!D:D,"&lt;&gt;"&amp;$H$2,'MP내역(중립)'!D:D,"&lt;&gt;"&amp;$I$2,'MP내역(중립)'!B:B,"&lt;&gt;현금",'MP내역(중립)'!B:B,"&lt;&gt;합계")=0,"O","X"))</f>
        <v/>
      </c>
      <c r="S268" s="20" t="str">
        <f>IF(A268="","",IF(AND(ABS(I268-SUMIFS('MP내역(중립)'!G:G,'MP내역(중립)'!A:A,A268,'MP내역(중립)'!F:F,"Y"))&lt;0.001,ABS(H268-SUMIFS('MP내역(중립)'!G:G,'MP내역(중립)'!A:A,A268,'MP내역(중립)'!B:B,"&lt;&gt;합계"))&lt;0.001),"O","X"))</f>
        <v/>
      </c>
      <c r="T268" s="20" t="str">
        <f>IF(A268="","",IF(COUNTIFS('MP내역(중립)'!A:A,A268,'MP내역(중립)'!H:H,"X")=0,"O","X"))</f>
        <v/>
      </c>
      <c r="U268" s="19"/>
    </row>
    <row r="269" spans="14:21" x14ac:dyDescent="0.3">
      <c r="N269" s="20" t="str">
        <f t="shared" si="6"/>
        <v/>
      </c>
      <c r="O269" s="20" t="str">
        <f t="shared" si="7"/>
        <v/>
      </c>
      <c r="P269" s="20" t="str">
        <f>IF(A269="","",IFERROR(IF(L269&lt;VLOOKUP(A269,#REF!,10,0),"O","X"),""))</f>
        <v/>
      </c>
      <c r="Q269" s="20" t="str">
        <f>IF(A269="","",COUNTIFS('MP내역(중립)'!$A:$A,A269)-COUNTIFS('MP내역(중립)'!$A:$A,A269,'MP내역(중립)'!$B:$B,"현금")-COUNTIFS('MP내역(중립)'!$A:$A,A269,'MP내역(중립)'!$B:$B,"예수금")-COUNTIFS('MP내역(중립)'!$A:$A,A269,'MP내역(중립)'!$B:$B,"예탁금")-COUNTIFS('MP내역(중립)'!$A:$A,A269,'MP내역(중립)'!$B:$B,"합계"))</f>
        <v/>
      </c>
      <c r="R269" s="20" t="str">
        <f>IF(A269="","",IF(COUNTIFS('MP내역(중립)'!A:A,A269,'MP내역(중립)'!G:G,"&gt;"&amp;$F$2,'MP내역(중립)'!D:D,"&lt;&gt;"&amp;$H$2,'MP내역(중립)'!D:D,"&lt;&gt;"&amp;$I$2,'MP내역(중립)'!B:B,"&lt;&gt;현금",'MP내역(중립)'!B:B,"&lt;&gt;합계")=0,"O","X"))</f>
        <v/>
      </c>
      <c r="S269" s="20" t="str">
        <f>IF(A269="","",IF(AND(ABS(I269-SUMIFS('MP내역(중립)'!G:G,'MP내역(중립)'!A:A,A269,'MP내역(중립)'!F:F,"Y"))&lt;0.001,ABS(H269-SUMIFS('MP내역(중립)'!G:G,'MP내역(중립)'!A:A,A269,'MP내역(중립)'!B:B,"&lt;&gt;합계"))&lt;0.001),"O","X"))</f>
        <v/>
      </c>
      <c r="T269" s="20" t="str">
        <f>IF(A269="","",IF(COUNTIFS('MP내역(중립)'!A:A,A269,'MP내역(중립)'!H:H,"X")=0,"O","X"))</f>
        <v/>
      </c>
      <c r="U269" s="19"/>
    </row>
    <row r="270" spans="14:21" x14ac:dyDescent="0.3">
      <c r="N270" s="20" t="str">
        <f t="shared" si="6"/>
        <v/>
      </c>
      <c r="O270" s="20" t="str">
        <f t="shared" si="7"/>
        <v/>
      </c>
      <c r="P270" s="20" t="str">
        <f>IF(A270="","",IFERROR(IF(L270&lt;VLOOKUP(A270,#REF!,10,0),"O","X"),""))</f>
        <v/>
      </c>
      <c r="Q270" s="20" t="str">
        <f>IF(A270="","",COUNTIFS('MP내역(중립)'!$A:$A,A270)-COUNTIFS('MP내역(중립)'!$A:$A,A270,'MP내역(중립)'!$B:$B,"현금")-COUNTIFS('MP내역(중립)'!$A:$A,A270,'MP내역(중립)'!$B:$B,"예수금")-COUNTIFS('MP내역(중립)'!$A:$A,A270,'MP내역(중립)'!$B:$B,"예탁금")-COUNTIFS('MP내역(중립)'!$A:$A,A270,'MP내역(중립)'!$B:$B,"합계"))</f>
        <v/>
      </c>
      <c r="R270" s="20" t="str">
        <f>IF(A270="","",IF(COUNTIFS('MP내역(중립)'!A:A,A270,'MP내역(중립)'!G:G,"&gt;"&amp;$F$2,'MP내역(중립)'!D:D,"&lt;&gt;"&amp;$H$2,'MP내역(중립)'!D:D,"&lt;&gt;"&amp;$I$2,'MP내역(중립)'!B:B,"&lt;&gt;현금",'MP내역(중립)'!B:B,"&lt;&gt;합계")=0,"O","X"))</f>
        <v/>
      </c>
      <c r="S270" s="20" t="str">
        <f>IF(A270="","",IF(AND(ABS(I270-SUMIFS('MP내역(중립)'!G:G,'MP내역(중립)'!A:A,A270,'MP내역(중립)'!F:F,"Y"))&lt;0.001,ABS(H270-SUMIFS('MP내역(중립)'!G:G,'MP내역(중립)'!A:A,A270,'MP내역(중립)'!B:B,"&lt;&gt;합계"))&lt;0.001),"O","X"))</f>
        <v/>
      </c>
      <c r="T270" s="20" t="str">
        <f>IF(A270="","",IF(COUNTIFS('MP내역(중립)'!A:A,A270,'MP내역(중립)'!H:H,"X")=0,"O","X"))</f>
        <v/>
      </c>
      <c r="U270" s="19"/>
    </row>
    <row r="271" spans="14:21" x14ac:dyDescent="0.3">
      <c r="N271" s="20" t="str">
        <f t="shared" si="6"/>
        <v/>
      </c>
      <c r="O271" s="20" t="str">
        <f t="shared" si="7"/>
        <v/>
      </c>
      <c r="P271" s="20" t="str">
        <f>IF(A271="","",IFERROR(IF(L271&lt;VLOOKUP(A271,#REF!,10,0),"O","X"),""))</f>
        <v/>
      </c>
      <c r="Q271" s="20" t="str">
        <f>IF(A271="","",COUNTIFS('MP내역(중립)'!$A:$A,A271)-COUNTIFS('MP내역(중립)'!$A:$A,A271,'MP내역(중립)'!$B:$B,"현금")-COUNTIFS('MP내역(중립)'!$A:$A,A271,'MP내역(중립)'!$B:$B,"예수금")-COUNTIFS('MP내역(중립)'!$A:$A,A271,'MP내역(중립)'!$B:$B,"예탁금")-COUNTIFS('MP내역(중립)'!$A:$A,A271,'MP내역(중립)'!$B:$B,"합계"))</f>
        <v/>
      </c>
      <c r="R271" s="20" t="str">
        <f>IF(A271="","",IF(COUNTIFS('MP내역(중립)'!A:A,A271,'MP내역(중립)'!G:G,"&gt;"&amp;$F$2,'MP내역(중립)'!D:D,"&lt;&gt;"&amp;$H$2,'MP내역(중립)'!D:D,"&lt;&gt;"&amp;$I$2,'MP내역(중립)'!B:B,"&lt;&gt;현금",'MP내역(중립)'!B:B,"&lt;&gt;합계")=0,"O","X"))</f>
        <v/>
      </c>
      <c r="S271" s="20" t="str">
        <f>IF(A271="","",IF(AND(ABS(I271-SUMIFS('MP내역(중립)'!G:G,'MP내역(중립)'!A:A,A271,'MP내역(중립)'!F:F,"Y"))&lt;0.001,ABS(H271-SUMIFS('MP내역(중립)'!G:G,'MP내역(중립)'!A:A,A271,'MP내역(중립)'!B:B,"&lt;&gt;합계"))&lt;0.001),"O","X"))</f>
        <v/>
      </c>
      <c r="T271" s="20" t="str">
        <f>IF(A271="","",IF(COUNTIFS('MP내역(중립)'!A:A,A271,'MP내역(중립)'!H:H,"X")=0,"O","X"))</f>
        <v/>
      </c>
      <c r="U271" s="19"/>
    </row>
    <row r="272" spans="14:21" x14ac:dyDescent="0.3">
      <c r="N272" s="20" t="str">
        <f t="shared" si="6"/>
        <v/>
      </c>
      <c r="O272" s="20" t="str">
        <f t="shared" si="7"/>
        <v/>
      </c>
      <c r="P272" s="20" t="str">
        <f>IF(A272="","",IFERROR(IF(L272&lt;VLOOKUP(A272,#REF!,10,0),"O","X"),""))</f>
        <v/>
      </c>
      <c r="Q272" s="20" t="str">
        <f>IF(A272="","",COUNTIFS('MP내역(중립)'!$A:$A,A272)-COUNTIFS('MP내역(중립)'!$A:$A,A272,'MP내역(중립)'!$B:$B,"현금")-COUNTIFS('MP내역(중립)'!$A:$A,A272,'MP내역(중립)'!$B:$B,"예수금")-COUNTIFS('MP내역(중립)'!$A:$A,A272,'MP내역(중립)'!$B:$B,"예탁금")-COUNTIFS('MP내역(중립)'!$A:$A,A272,'MP내역(중립)'!$B:$B,"합계"))</f>
        <v/>
      </c>
      <c r="R272" s="20" t="str">
        <f>IF(A272="","",IF(COUNTIFS('MP내역(중립)'!A:A,A272,'MP내역(중립)'!G:G,"&gt;"&amp;$F$2,'MP내역(중립)'!D:D,"&lt;&gt;"&amp;$H$2,'MP내역(중립)'!D:D,"&lt;&gt;"&amp;$I$2,'MP내역(중립)'!B:B,"&lt;&gt;현금",'MP내역(중립)'!B:B,"&lt;&gt;합계")=0,"O","X"))</f>
        <v/>
      </c>
      <c r="S272" s="20" t="str">
        <f>IF(A272="","",IF(AND(ABS(I272-SUMIFS('MP내역(중립)'!G:G,'MP내역(중립)'!A:A,A272,'MP내역(중립)'!F:F,"Y"))&lt;0.001,ABS(H272-SUMIFS('MP내역(중립)'!G:G,'MP내역(중립)'!A:A,A272,'MP내역(중립)'!B:B,"&lt;&gt;합계"))&lt;0.001),"O","X"))</f>
        <v/>
      </c>
      <c r="T272" s="20" t="str">
        <f>IF(A272="","",IF(COUNTIFS('MP내역(중립)'!A:A,A272,'MP내역(중립)'!H:H,"X")=0,"O","X"))</f>
        <v/>
      </c>
      <c r="U272" s="19"/>
    </row>
    <row r="273" spans="14:21" x14ac:dyDescent="0.3">
      <c r="N273" s="20" t="str">
        <f t="shared" si="6"/>
        <v/>
      </c>
      <c r="O273" s="20" t="str">
        <f t="shared" si="7"/>
        <v/>
      </c>
      <c r="P273" s="20" t="str">
        <f>IF(A273="","",IFERROR(IF(L273&lt;VLOOKUP(A273,#REF!,10,0),"O","X"),""))</f>
        <v/>
      </c>
      <c r="Q273" s="20" t="str">
        <f>IF(A273="","",COUNTIFS('MP내역(중립)'!$A:$A,A273)-COUNTIFS('MP내역(중립)'!$A:$A,A273,'MP내역(중립)'!$B:$B,"현금")-COUNTIFS('MP내역(중립)'!$A:$A,A273,'MP내역(중립)'!$B:$B,"예수금")-COUNTIFS('MP내역(중립)'!$A:$A,A273,'MP내역(중립)'!$B:$B,"예탁금")-COUNTIFS('MP내역(중립)'!$A:$A,A273,'MP내역(중립)'!$B:$B,"합계"))</f>
        <v/>
      </c>
      <c r="R273" s="20" t="str">
        <f>IF(A273="","",IF(COUNTIFS('MP내역(중립)'!A:A,A273,'MP내역(중립)'!G:G,"&gt;"&amp;$F$2,'MP내역(중립)'!D:D,"&lt;&gt;"&amp;$H$2,'MP내역(중립)'!D:D,"&lt;&gt;"&amp;$I$2,'MP내역(중립)'!B:B,"&lt;&gt;현금",'MP내역(중립)'!B:B,"&lt;&gt;합계")=0,"O","X"))</f>
        <v/>
      </c>
      <c r="S273" s="20" t="str">
        <f>IF(A273="","",IF(AND(ABS(I273-SUMIFS('MP내역(중립)'!G:G,'MP내역(중립)'!A:A,A273,'MP내역(중립)'!F:F,"Y"))&lt;0.001,ABS(H273-SUMIFS('MP내역(중립)'!G:G,'MP내역(중립)'!A:A,A273,'MP내역(중립)'!B:B,"&lt;&gt;합계"))&lt;0.001),"O","X"))</f>
        <v/>
      </c>
      <c r="T273" s="20" t="str">
        <f>IF(A273="","",IF(COUNTIFS('MP내역(중립)'!A:A,A273,'MP내역(중립)'!H:H,"X")=0,"O","X"))</f>
        <v/>
      </c>
      <c r="U273" s="19"/>
    </row>
    <row r="274" spans="14:21" x14ac:dyDescent="0.3">
      <c r="N274" s="20" t="str">
        <f t="shared" si="6"/>
        <v/>
      </c>
      <c r="O274" s="20" t="str">
        <f t="shared" si="7"/>
        <v/>
      </c>
      <c r="P274" s="20" t="str">
        <f>IF(A274="","",IFERROR(IF(L274&lt;VLOOKUP(A274,#REF!,10,0),"O","X"),""))</f>
        <v/>
      </c>
      <c r="Q274" s="20" t="str">
        <f>IF(A274="","",COUNTIFS('MP내역(중립)'!$A:$A,A274)-COUNTIFS('MP내역(중립)'!$A:$A,A274,'MP내역(중립)'!$B:$B,"현금")-COUNTIFS('MP내역(중립)'!$A:$A,A274,'MP내역(중립)'!$B:$B,"예수금")-COUNTIFS('MP내역(중립)'!$A:$A,A274,'MP내역(중립)'!$B:$B,"예탁금")-COUNTIFS('MP내역(중립)'!$A:$A,A274,'MP내역(중립)'!$B:$B,"합계"))</f>
        <v/>
      </c>
      <c r="R274" s="20" t="str">
        <f>IF(A274="","",IF(COUNTIFS('MP내역(중립)'!A:A,A274,'MP내역(중립)'!G:G,"&gt;"&amp;$F$2,'MP내역(중립)'!D:D,"&lt;&gt;"&amp;$H$2,'MP내역(중립)'!D:D,"&lt;&gt;"&amp;$I$2,'MP내역(중립)'!B:B,"&lt;&gt;현금",'MP내역(중립)'!B:B,"&lt;&gt;합계")=0,"O","X"))</f>
        <v/>
      </c>
      <c r="S274" s="20" t="str">
        <f>IF(A274="","",IF(AND(ABS(I274-SUMIFS('MP내역(중립)'!G:G,'MP내역(중립)'!A:A,A274,'MP내역(중립)'!F:F,"Y"))&lt;0.001,ABS(H274-SUMIFS('MP내역(중립)'!G:G,'MP내역(중립)'!A:A,A274,'MP내역(중립)'!B:B,"&lt;&gt;합계"))&lt;0.001),"O","X"))</f>
        <v/>
      </c>
      <c r="T274" s="20" t="str">
        <f>IF(A274="","",IF(COUNTIFS('MP내역(중립)'!A:A,A274,'MP내역(중립)'!H:H,"X")=0,"O","X"))</f>
        <v/>
      </c>
      <c r="U274" s="19"/>
    </row>
    <row r="275" spans="14:21" x14ac:dyDescent="0.3">
      <c r="N275" s="20" t="str">
        <f t="shared" si="6"/>
        <v/>
      </c>
      <c r="O275" s="20" t="str">
        <f t="shared" si="7"/>
        <v/>
      </c>
      <c r="P275" s="20" t="str">
        <f>IF(A275="","",IFERROR(IF(L275&lt;VLOOKUP(A275,#REF!,10,0),"O","X"),""))</f>
        <v/>
      </c>
      <c r="Q275" s="20" t="str">
        <f>IF(A275="","",COUNTIFS('MP내역(중립)'!$A:$A,A275)-COUNTIFS('MP내역(중립)'!$A:$A,A275,'MP내역(중립)'!$B:$B,"현금")-COUNTIFS('MP내역(중립)'!$A:$A,A275,'MP내역(중립)'!$B:$B,"예수금")-COUNTIFS('MP내역(중립)'!$A:$A,A275,'MP내역(중립)'!$B:$B,"예탁금")-COUNTIFS('MP내역(중립)'!$A:$A,A275,'MP내역(중립)'!$B:$B,"합계"))</f>
        <v/>
      </c>
      <c r="R275" s="20" t="str">
        <f>IF(A275="","",IF(COUNTIFS('MP내역(중립)'!A:A,A275,'MP내역(중립)'!G:G,"&gt;"&amp;$F$2,'MP내역(중립)'!D:D,"&lt;&gt;"&amp;$H$2,'MP내역(중립)'!D:D,"&lt;&gt;"&amp;$I$2,'MP내역(중립)'!B:B,"&lt;&gt;현금",'MP내역(중립)'!B:B,"&lt;&gt;합계")=0,"O","X"))</f>
        <v/>
      </c>
      <c r="S275" s="20" t="str">
        <f>IF(A275="","",IF(AND(ABS(I275-SUMIFS('MP내역(중립)'!G:G,'MP내역(중립)'!A:A,A275,'MP내역(중립)'!F:F,"Y"))&lt;0.001,ABS(H275-SUMIFS('MP내역(중립)'!G:G,'MP내역(중립)'!A:A,A275,'MP내역(중립)'!B:B,"&lt;&gt;합계"))&lt;0.001),"O","X"))</f>
        <v/>
      </c>
      <c r="T275" s="20" t="str">
        <f>IF(A275="","",IF(COUNTIFS('MP내역(중립)'!A:A,A275,'MP내역(중립)'!H:H,"X")=0,"O","X"))</f>
        <v/>
      </c>
      <c r="U275" s="19"/>
    </row>
    <row r="276" spans="14:21" x14ac:dyDescent="0.3">
      <c r="N276" s="20" t="str">
        <f t="shared" si="6"/>
        <v/>
      </c>
      <c r="O276" s="20" t="str">
        <f t="shared" si="7"/>
        <v/>
      </c>
      <c r="P276" s="20" t="str">
        <f>IF(A276="","",IFERROR(IF(L276&lt;VLOOKUP(A276,#REF!,10,0),"O","X"),""))</f>
        <v/>
      </c>
      <c r="Q276" s="20" t="str">
        <f>IF(A276="","",COUNTIFS('MP내역(중립)'!$A:$A,A276)-COUNTIFS('MP내역(중립)'!$A:$A,A276,'MP내역(중립)'!$B:$B,"현금")-COUNTIFS('MP내역(중립)'!$A:$A,A276,'MP내역(중립)'!$B:$B,"예수금")-COUNTIFS('MP내역(중립)'!$A:$A,A276,'MP내역(중립)'!$B:$B,"예탁금")-COUNTIFS('MP내역(중립)'!$A:$A,A276,'MP내역(중립)'!$B:$B,"합계"))</f>
        <v/>
      </c>
      <c r="R276" s="20" t="str">
        <f>IF(A276="","",IF(COUNTIFS('MP내역(중립)'!A:A,A276,'MP내역(중립)'!G:G,"&gt;"&amp;$F$2,'MP내역(중립)'!D:D,"&lt;&gt;"&amp;$H$2,'MP내역(중립)'!D:D,"&lt;&gt;"&amp;$I$2,'MP내역(중립)'!B:B,"&lt;&gt;현금",'MP내역(중립)'!B:B,"&lt;&gt;합계")=0,"O","X"))</f>
        <v/>
      </c>
      <c r="S276" s="20" t="str">
        <f>IF(A276="","",IF(AND(ABS(I276-SUMIFS('MP내역(중립)'!G:G,'MP내역(중립)'!A:A,A276,'MP내역(중립)'!F:F,"Y"))&lt;0.001,ABS(H276-SUMIFS('MP내역(중립)'!G:G,'MP내역(중립)'!A:A,A276,'MP내역(중립)'!B:B,"&lt;&gt;합계"))&lt;0.001),"O","X"))</f>
        <v/>
      </c>
      <c r="T276" s="20" t="str">
        <f>IF(A276="","",IF(COUNTIFS('MP내역(중립)'!A:A,A276,'MP내역(중립)'!H:H,"X")=0,"O","X"))</f>
        <v/>
      </c>
      <c r="U276" s="19"/>
    </row>
    <row r="277" spans="14:21" x14ac:dyDescent="0.3">
      <c r="N277" s="20" t="str">
        <f t="shared" si="6"/>
        <v/>
      </c>
      <c r="O277" s="20" t="str">
        <f t="shared" si="7"/>
        <v/>
      </c>
      <c r="P277" s="20" t="str">
        <f>IF(A277="","",IFERROR(IF(L277&lt;VLOOKUP(A277,#REF!,10,0),"O","X"),""))</f>
        <v/>
      </c>
      <c r="Q277" s="20" t="str">
        <f>IF(A277="","",COUNTIFS('MP내역(중립)'!$A:$A,A277)-COUNTIFS('MP내역(중립)'!$A:$A,A277,'MP내역(중립)'!$B:$B,"현금")-COUNTIFS('MP내역(중립)'!$A:$A,A277,'MP내역(중립)'!$B:$B,"예수금")-COUNTIFS('MP내역(중립)'!$A:$A,A277,'MP내역(중립)'!$B:$B,"예탁금")-COUNTIFS('MP내역(중립)'!$A:$A,A277,'MP내역(중립)'!$B:$B,"합계"))</f>
        <v/>
      </c>
      <c r="R277" s="20" t="str">
        <f>IF(A277="","",IF(COUNTIFS('MP내역(중립)'!A:A,A277,'MP내역(중립)'!G:G,"&gt;"&amp;$F$2,'MP내역(중립)'!D:D,"&lt;&gt;"&amp;$H$2,'MP내역(중립)'!D:D,"&lt;&gt;"&amp;$I$2,'MP내역(중립)'!B:B,"&lt;&gt;현금",'MP내역(중립)'!B:B,"&lt;&gt;합계")=0,"O","X"))</f>
        <v/>
      </c>
      <c r="S277" s="20" t="str">
        <f>IF(A277="","",IF(AND(ABS(I277-SUMIFS('MP내역(중립)'!G:G,'MP내역(중립)'!A:A,A277,'MP내역(중립)'!F:F,"Y"))&lt;0.001,ABS(H277-SUMIFS('MP내역(중립)'!G:G,'MP내역(중립)'!A:A,A277,'MP내역(중립)'!B:B,"&lt;&gt;합계"))&lt;0.001),"O","X"))</f>
        <v/>
      </c>
      <c r="T277" s="20" t="str">
        <f>IF(A277="","",IF(COUNTIFS('MP내역(중립)'!A:A,A277,'MP내역(중립)'!H:H,"X")=0,"O","X"))</f>
        <v/>
      </c>
      <c r="U277" s="19"/>
    </row>
    <row r="278" spans="14:21" x14ac:dyDescent="0.3">
      <c r="N278" s="20" t="str">
        <f t="shared" si="6"/>
        <v/>
      </c>
      <c r="O278" s="20" t="str">
        <f t="shared" si="7"/>
        <v/>
      </c>
      <c r="P278" s="20" t="str">
        <f>IF(A278="","",IFERROR(IF(L278&lt;VLOOKUP(A278,#REF!,10,0),"O","X"),""))</f>
        <v/>
      </c>
      <c r="Q278" s="20" t="str">
        <f>IF(A278="","",COUNTIFS('MP내역(중립)'!$A:$A,A278)-COUNTIFS('MP내역(중립)'!$A:$A,A278,'MP내역(중립)'!$B:$B,"현금")-COUNTIFS('MP내역(중립)'!$A:$A,A278,'MP내역(중립)'!$B:$B,"예수금")-COUNTIFS('MP내역(중립)'!$A:$A,A278,'MP내역(중립)'!$B:$B,"예탁금")-COUNTIFS('MP내역(중립)'!$A:$A,A278,'MP내역(중립)'!$B:$B,"합계"))</f>
        <v/>
      </c>
      <c r="R278" s="20" t="str">
        <f>IF(A278="","",IF(COUNTIFS('MP내역(중립)'!A:A,A278,'MP내역(중립)'!G:G,"&gt;"&amp;$F$2,'MP내역(중립)'!D:D,"&lt;&gt;"&amp;$H$2,'MP내역(중립)'!D:D,"&lt;&gt;"&amp;$I$2,'MP내역(중립)'!B:B,"&lt;&gt;현금",'MP내역(중립)'!B:B,"&lt;&gt;합계")=0,"O","X"))</f>
        <v/>
      </c>
      <c r="S278" s="20" t="str">
        <f>IF(A278="","",IF(AND(ABS(I278-SUMIFS('MP내역(중립)'!G:G,'MP내역(중립)'!A:A,A278,'MP내역(중립)'!F:F,"Y"))&lt;0.001,ABS(H278-SUMIFS('MP내역(중립)'!G:G,'MP내역(중립)'!A:A,A278,'MP내역(중립)'!B:B,"&lt;&gt;합계"))&lt;0.001),"O","X"))</f>
        <v/>
      </c>
      <c r="T278" s="20" t="str">
        <f>IF(A278="","",IF(COUNTIFS('MP내역(중립)'!A:A,A278,'MP내역(중립)'!H:H,"X")=0,"O","X"))</f>
        <v/>
      </c>
      <c r="U278" s="19"/>
    </row>
    <row r="279" spans="14:21" x14ac:dyDescent="0.3">
      <c r="N279" s="20" t="str">
        <f t="shared" si="6"/>
        <v/>
      </c>
      <c r="O279" s="20" t="str">
        <f t="shared" si="7"/>
        <v/>
      </c>
      <c r="P279" s="20" t="str">
        <f>IF(A279="","",IFERROR(IF(L279&lt;VLOOKUP(A279,#REF!,10,0),"O","X"),""))</f>
        <v/>
      </c>
      <c r="Q279" s="20" t="str">
        <f>IF(A279="","",COUNTIFS('MP내역(중립)'!$A:$A,A279)-COUNTIFS('MP내역(중립)'!$A:$A,A279,'MP내역(중립)'!$B:$B,"현금")-COUNTIFS('MP내역(중립)'!$A:$A,A279,'MP내역(중립)'!$B:$B,"예수금")-COUNTIFS('MP내역(중립)'!$A:$A,A279,'MP내역(중립)'!$B:$B,"예탁금")-COUNTIFS('MP내역(중립)'!$A:$A,A279,'MP내역(중립)'!$B:$B,"합계"))</f>
        <v/>
      </c>
      <c r="R279" s="20" t="str">
        <f>IF(A279="","",IF(COUNTIFS('MP내역(중립)'!A:A,A279,'MP내역(중립)'!G:G,"&gt;"&amp;$F$2,'MP내역(중립)'!D:D,"&lt;&gt;"&amp;$H$2,'MP내역(중립)'!D:D,"&lt;&gt;"&amp;$I$2,'MP내역(중립)'!B:B,"&lt;&gt;현금",'MP내역(중립)'!B:B,"&lt;&gt;합계")=0,"O","X"))</f>
        <v/>
      </c>
      <c r="S279" s="20" t="str">
        <f>IF(A279="","",IF(AND(ABS(I279-SUMIFS('MP내역(중립)'!G:G,'MP내역(중립)'!A:A,A279,'MP내역(중립)'!F:F,"Y"))&lt;0.001,ABS(H279-SUMIFS('MP내역(중립)'!G:G,'MP내역(중립)'!A:A,A279,'MP내역(중립)'!B:B,"&lt;&gt;합계"))&lt;0.001),"O","X"))</f>
        <v/>
      </c>
      <c r="T279" s="20" t="str">
        <f>IF(A279="","",IF(COUNTIFS('MP내역(중립)'!A:A,A279,'MP내역(중립)'!H:H,"X")=0,"O","X"))</f>
        <v/>
      </c>
      <c r="U279" s="19"/>
    </row>
    <row r="280" spans="14:21" x14ac:dyDescent="0.3">
      <c r="N280" s="20" t="str">
        <f t="shared" ref="N280:N301" si="8">IF(I280="","",IF($C$2&gt;=I280,"O","X"))</f>
        <v/>
      </c>
      <c r="O280" s="20" t="str">
        <f t="shared" ref="O280:O301" si="9">IF(L280="","",IF(AND($D$2&lt;=L280,L280&lt;=$E$2),"O","X"))</f>
        <v/>
      </c>
      <c r="P280" s="20" t="str">
        <f>IF(A280="","",IFERROR(IF(L280&lt;VLOOKUP(A280,#REF!,10,0),"O","X"),""))</f>
        <v/>
      </c>
      <c r="Q280" s="20" t="str">
        <f>IF(A280="","",COUNTIFS('MP내역(중립)'!$A:$A,A280)-COUNTIFS('MP내역(중립)'!$A:$A,A280,'MP내역(중립)'!$B:$B,"현금")-COUNTIFS('MP내역(중립)'!$A:$A,A280,'MP내역(중립)'!$B:$B,"예수금")-COUNTIFS('MP내역(중립)'!$A:$A,A280,'MP내역(중립)'!$B:$B,"예탁금")-COUNTIFS('MP내역(중립)'!$A:$A,A280,'MP내역(중립)'!$B:$B,"합계"))</f>
        <v/>
      </c>
      <c r="R280" s="20" t="str">
        <f>IF(A280="","",IF(COUNTIFS('MP내역(중립)'!A:A,A280,'MP내역(중립)'!G:G,"&gt;"&amp;$F$2,'MP내역(중립)'!D:D,"&lt;&gt;"&amp;$H$2,'MP내역(중립)'!D:D,"&lt;&gt;"&amp;$I$2,'MP내역(중립)'!B:B,"&lt;&gt;현금",'MP내역(중립)'!B:B,"&lt;&gt;합계")=0,"O","X"))</f>
        <v/>
      </c>
      <c r="S280" s="20" t="str">
        <f>IF(A280="","",IF(AND(ABS(I280-SUMIFS('MP내역(중립)'!G:G,'MP내역(중립)'!A:A,A280,'MP내역(중립)'!F:F,"Y"))&lt;0.001,ABS(H280-SUMIFS('MP내역(중립)'!G:G,'MP내역(중립)'!A:A,A280,'MP내역(중립)'!B:B,"&lt;&gt;합계"))&lt;0.001),"O","X"))</f>
        <v/>
      </c>
      <c r="T280" s="20" t="str">
        <f>IF(A280="","",IF(COUNTIFS('MP내역(중립)'!A:A,A280,'MP내역(중립)'!H:H,"X")=0,"O","X"))</f>
        <v/>
      </c>
      <c r="U280" s="19"/>
    </row>
    <row r="281" spans="14:21" x14ac:dyDescent="0.3">
      <c r="N281" s="20" t="str">
        <f t="shared" si="8"/>
        <v/>
      </c>
      <c r="O281" s="20" t="str">
        <f t="shared" si="9"/>
        <v/>
      </c>
      <c r="P281" s="20" t="str">
        <f>IF(A281="","",IFERROR(IF(L281&lt;VLOOKUP(A281,#REF!,10,0),"O","X"),""))</f>
        <v/>
      </c>
      <c r="Q281" s="20" t="str">
        <f>IF(A281="","",COUNTIFS('MP내역(중립)'!$A:$A,A281)-COUNTIFS('MP내역(중립)'!$A:$A,A281,'MP내역(중립)'!$B:$B,"현금")-COUNTIFS('MP내역(중립)'!$A:$A,A281,'MP내역(중립)'!$B:$B,"예수금")-COUNTIFS('MP내역(중립)'!$A:$A,A281,'MP내역(중립)'!$B:$B,"예탁금")-COUNTIFS('MP내역(중립)'!$A:$A,A281,'MP내역(중립)'!$B:$B,"합계"))</f>
        <v/>
      </c>
      <c r="R281" s="20" t="str">
        <f>IF(A281="","",IF(COUNTIFS('MP내역(중립)'!A:A,A281,'MP내역(중립)'!G:G,"&gt;"&amp;$F$2,'MP내역(중립)'!D:D,"&lt;&gt;"&amp;$H$2,'MP내역(중립)'!D:D,"&lt;&gt;"&amp;$I$2,'MP내역(중립)'!B:B,"&lt;&gt;현금",'MP내역(중립)'!B:B,"&lt;&gt;합계")=0,"O","X"))</f>
        <v/>
      </c>
      <c r="S281" s="20" t="str">
        <f>IF(A281="","",IF(AND(ABS(I281-SUMIFS('MP내역(중립)'!G:G,'MP내역(중립)'!A:A,A281,'MP내역(중립)'!F:F,"Y"))&lt;0.001,ABS(H281-SUMIFS('MP내역(중립)'!G:G,'MP내역(중립)'!A:A,A281,'MP내역(중립)'!B:B,"&lt;&gt;합계"))&lt;0.001),"O","X"))</f>
        <v/>
      </c>
      <c r="T281" s="20" t="str">
        <f>IF(A281="","",IF(COUNTIFS('MP내역(중립)'!A:A,A281,'MP내역(중립)'!H:H,"X")=0,"O","X"))</f>
        <v/>
      </c>
      <c r="U281" s="19"/>
    </row>
    <row r="282" spans="14:21" x14ac:dyDescent="0.3">
      <c r="N282" s="20" t="str">
        <f t="shared" si="8"/>
        <v/>
      </c>
      <c r="O282" s="20" t="str">
        <f t="shared" si="9"/>
        <v/>
      </c>
      <c r="P282" s="20" t="str">
        <f>IF(A282="","",IFERROR(IF(L282&lt;VLOOKUP(A282,#REF!,10,0),"O","X"),""))</f>
        <v/>
      </c>
      <c r="Q282" s="20" t="str">
        <f>IF(A282="","",COUNTIFS('MP내역(중립)'!$A:$A,A282)-COUNTIFS('MP내역(중립)'!$A:$A,A282,'MP내역(중립)'!$B:$B,"현금")-COUNTIFS('MP내역(중립)'!$A:$A,A282,'MP내역(중립)'!$B:$B,"예수금")-COUNTIFS('MP내역(중립)'!$A:$A,A282,'MP내역(중립)'!$B:$B,"예탁금")-COUNTIFS('MP내역(중립)'!$A:$A,A282,'MP내역(중립)'!$B:$B,"합계"))</f>
        <v/>
      </c>
      <c r="R282" s="20" t="str">
        <f>IF(A282="","",IF(COUNTIFS('MP내역(중립)'!A:A,A282,'MP내역(중립)'!G:G,"&gt;"&amp;$F$2,'MP내역(중립)'!D:D,"&lt;&gt;"&amp;$H$2,'MP내역(중립)'!D:D,"&lt;&gt;"&amp;$I$2,'MP내역(중립)'!B:B,"&lt;&gt;현금",'MP내역(중립)'!B:B,"&lt;&gt;합계")=0,"O","X"))</f>
        <v/>
      </c>
      <c r="S282" s="20" t="str">
        <f>IF(A282="","",IF(AND(ABS(I282-SUMIFS('MP내역(중립)'!G:G,'MP내역(중립)'!A:A,A282,'MP내역(중립)'!F:F,"Y"))&lt;0.001,ABS(H282-SUMIFS('MP내역(중립)'!G:G,'MP내역(중립)'!A:A,A282,'MP내역(중립)'!B:B,"&lt;&gt;합계"))&lt;0.001),"O","X"))</f>
        <v/>
      </c>
      <c r="T282" s="20" t="str">
        <f>IF(A282="","",IF(COUNTIFS('MP내역(중립)'!A:A,A282,'MP내역(중립)'!H:H,"X")=0,"O","X"))</f>
        <v/>
      </c>
      <c r="U282" s="19"/>
    </row>
    <row r="283" spans="14:21" x14ac:dyDescent="0.3">
      <c r="N283" s="20" t="str">
        <f t="shared" si="8"/>
        <v/>
      </c>
      <c r="O283" s="20" t="str">
        <f t="shared" si="9"/>
        <v/>
      </c>
      <c r="P283" s="20" t="str">
        <f>IF(A283="","",IFERROR(IF(L283&lt;VLOOKUP(A283,#REF!,10,0),"O","X"),""))</f>
        <v/>
      </c>
      <c r="Q283" s="20" t="str">
        <f>IF(A283="","",COUNTIFS('MP내역(중립)'!$A:$A,A283)-COUNTIFS('MP내역(중립)'!$A:$A,A283,'MP내역(중립)'!$B:$B,"현금")-COUNTIFS('MP내역(중립)'!$A:$A,A283,'MP내역(중립)'!$B:$B,"예수금")-COUNTIFS('MP내역(중립)'!$A:$A,A283,'MP내역(중립)'!$B:$B,"예탁금")-COUNTIFS('MP내역(중립)'!$A:$A,A283,'MP내역(중립)'!$B:$B,"합계"))</f>
        <v/>
      </c>
      <c r="R283" s="20" t="str">
        <f>IF(A283="","",IF(COUNTIFS('MP내역(중립)'!A:A,A283,'MP내역(중립)'!G:G,"&gt;"&amp;$F$2,'MP내역(중립)'!D:D,"&lt;&gt;"&amp;$H$2,'MP내역(중립)'!D:D,"&lt;&gt;"&amp;$I$2,'MP내역(중립)'!B:B,"&lt;&gt;현금",'MP내역(중립)'!B:B,"&lt;&gt;합계")=0,"O","X"))</f>
        <v/>
      </c>
      <c r="S283" s="20" t="str">
        <f>IF(A283="","",IF(AND(ABS(I283-SUMIFS('MP내역(중립)'!G:G,'MP내역(중립)'!A:A,A283,'MP내역(중립)'!F:F,"Y"))&lt;0.001,ABS(H283-SUMIFS('MP내역(중립)'!G:G,'MP내역(중립)'!A:A,A283,'MP내역(중립)'!B:B,"&lt;&gt;합계"))&lt;0.001),"O","X"))</f>
        <v/>
      </c>
      <c r="T283" s="20" t="str">
        <f>IF(A283="","",IF(COUNTIFS('MP내역(중립)'!A:A,A283,'MP내역(중립)'!H:H,"X")=0,"O","X"))</f>
        <v/>
      </c>
      <c r="U283" s="19"/>
    </row>
    <row r="284" spans="14:21" x14ac:dyDescent="0.3">
      <c r="N284" s="20" t="str">
        <f t="shared" si="8"/>
        <v/>
      </c>
      <c r="O284" s="20" t="str">
        <f t="shared" si="9"/>
        <v/>
      </c>
      <c r="P284" s="20" t="str">
        <f>IF(A284="","",IFERROR(IF(L284&lt;VLOOKUP(A284,#REF!,10,0),"O","X"),""))</f>
        <v/>
      </c>
      <c r="Q284" s="20" t="str">
        <f>IF(A284="","",COUNTIFS('MP내역(중립)'!$A:$A,A284)-COUNTIFS('MP내역(중립)'!$A:$A,A284,'MP내역(중립)'!$B:$B,"현금")-COUNTIFS('MP내역(중립)'!$A:$A,A284,'MP내역(중립)'!$B:$B,"예수금")-COUNTIFS('MP내역(중립)'!$A:$A,A284,'MP내역(중립)'!$B:$B,"예탁금")-COUNTIFS('MP내역(중립)'!$A:$A,A284,'MP내역(중립)'!$B:$B,"합계"))</f>
        <v/>
      </c>
      <c r="R284" s="20" t="str">
        <f>IF(A284="","",IF(COUNTIFS('MP내역(중립)'!A:A,A284,'MP내역(중립)'!G:G,"&gt;"&amp;$F$2,'MP내역(중립)'!D:D,"&lt;&gt;"&amp;$H$2,'MP내역(중립)'!D:D,"&lt;&gt;"&amp;$I$2,'MP내역(중립)'!B:B,"&lt;&gt;현금",'MP내역(중립)'!B:B,"&lt;&gt;합계")=0,"O","X"))</f>
        <v/>
      </c>
      <c r="S284" s="20" t="str">
        <f>IF(A284="","",IF(AND(ABS(I284-SUMIFS('MP내역(중립)'!G:G,'MP내역(중립)'!A:A,A284,'MP내역(중립)'!F:F,"Y"))&lt;0.001,ABS(H284-SUMIFS('MP내역(중립)'!G:G,'MP내역(중립)'!A:A,A284,'MP내역(중립)'!B:B,"&lt;&gt;합계"))&lt;0.001),"O","X"))</f>
        <v/>
      </c>
      <c r="T284" s="20" t="str">
        <f>IF(A284="","",IF(COUNTIFS('MP내역(중립)'!A:A,A284,'MP내역(중립)'!H:H,"X")=0,"O","X"))</f>
        <v/>
      </c>
      <c r="U284" s="19"/>
    </row>
    <row r="285" spans="14:21" x14ac:dyDescent="0.3">
      <c r="N285" s="20" t="str">
        <f t="shared" si="8"/>
        <v/>
      </c>
      <c r="O285" s="20" t="str">
        <f t="shared" si="9"/>
        <v/>
      </c>
      <c r="P285" s="20" t="str">
        <f>IF(A285="","",IFERROR(IF(L285&lt;VLOOKUP(A285,#REF!,10,0),"O","X"),""))</f>
        <v/>
      </c>
      <c r="Q285" s="20" t="str">
        <f>IF(A285="","",COUNTIFS('MP내역(중립)'!$A:$A,A285)-COUNTIFS('MP내역(중립)'!$A:$A,A285,'MP내역(중립)'!$B:$B,"현금")-COUNTIFS('MP내역(중립)'!$A:$A,A285,'MP내역(중립)'!$B:$B,"예수금")-COUNTIFS('MP내역(중립)'!$A:$A,A285,'MP내역(중립)'!$B:$B,"예탁금")-COUNTIFS('MP내역(중립)'!$A:$A,A285,'MP내역(중립)'!$B:$B,"합계"))</f>
        <v/>
      </c>
      <c r="R285" s="20" t="str">
        <f>IF(A285="","",IF(COUNTIFS('MP내역(중립)'!A:A,A285,'MP내역(중립)'!G:G,"&gt;"&amp;$F$2,'MP내역(중립)'!D:D,"&lt;&gt;"&amp;$H$2,'MP내역(중립)'!D:D,"&lt;&gt;"&amp;$I$2,'MP내역(중립)'!B:B,"&lt;&gt;현금",'MP내역(중립)'!B:B,"&lt;&gt;합계")=0,"O","X"))</f>
        <v/>
      </c>
      <c r="S285" s="20" t="str">
        <f>IF(A285="","",IF(AND(ABS(I285-SUMIFS('MP내역(중립)'!G:G,'MP내역(중립)'!A:A,A285,'MP내역(중립)'!F:F,"Y"))&lt;0.001,ABS(H285-SUMIFS('MP내역(중립)'!G:G,'MP내역(중립)'!A:A,A285,'MP내역(중립)'!B:B,"&lt;&gt;합계"))&lt;0.001),"O","X"))</f>
        <v/>
      </c>
      <c r="T285" s="20" t="str">
        <f>IF(A285="","",IF(COUNTIFS('MP내역(중립)'!A:A,A285,'MP내역(중립)'!H:H,"X")=0,"O","X"))</f>
        <v/>
      </c>
      <c r="U285" s="19"/>
    </row>
    <row r="286" spans="14:21" x14ac:dyDescent="0.3">
      <c r="N286" s="20" t="str">
        <f t="shared" si="8"/>
        <v/>
      </c>
      <c r="O286" s="20" t="str">
        <f t="shared" si="9"/>
        <v/>
      </c>
      <c r="P286" s="20" t="str">
        <f>IF(A286="","",IFERROR(IF(L286&lt;VLOOKUP(A286,#REF!,10,0),"O","X"),""))</f>
        <v/>
      </c>
      <c r="Q286" s="20" t="str">
        <f>IF(A286="","",COUNTIFS('MP내역(중립)'!$A:$A,A286)-COUNTIFS('MP내역(중립)'!$A:$A,A286,'MP내역(중립)'!$B:$B,"현금")-COUNTIFS('MP내역(중립)'!$A:$A,A286,'MP내역(중립)'!$B:$B,"예수금")-COUNTIFS('MP내역(중립)'!$A:$A,A286,'MP내역(중립)'!$B:$B,"예탁금")-COUNTIFS('MP내역(중립)'!$A:$A,A286,'MP내역(중립)'!$B:$B,"합계"))</f>
        <v/>
      </c>
      <c r="R286" s="20" t="str">
        <f>IF(A286="","",IF(COUNTIFS('MP내역(중립)'!A:A,A286,'MP내역(중립)'!G:G,"&gt;"&amp;$F$2,'MP내역(중립)'!D:D,"&lt;&gt;"&amp;$H$2,'MP내역(중립)'!D:D,"&lt;&gt;"&amp;$I$2,'MP내역(중립)'!B:B,"&lt;&gt;현금",'MP내역(중립)'!B:B,"&lt;&gt;합계")=0,"O","X"))</f>
        <v/>
      </c>
      <c r="S286" s="20" t="str">
        <f>IF(A286="","",IF(AND(ABS(I286-SUMIFS('MP내역(중립)'!G:G,'MP내역(중립)'!A:A,A286,'MP내역(중립)'!F:F,"Y"))&lt;0.001,ABS(H286-SUMIFS('MP내역(중립)'!G:G,'MP내역(중립)'!A:A,A286,'MP내역(중립)'!B:B,"&lt;&gt;합계"))&lt;0.001),"O","X"))</f>
        <v/>
      </c>
      <c r="T286" s="20" t="str">
        <f>IF(A286="","",IF(COUNTIFS('MP내역(중립)'!A:A,A286,'MP내역(중립)'!H:H,"X")=0,"O","X"))</f>
        <v/>
      </c>
      <c r="U286" s="19"/>
    </row>
    <row r="287" spans="14:21" x14ac:dyDescent="0.3">
      <c r="N287" s="20" t="str">
        <f t="shared" si="8"/>
        <v/>
      </c>
      <c r="O287" s="20" t="str">
        <f t="shared" si="9"/>
        <v/>
      </c>
      <c r="P287" s="20" t="str">
        <f>IF(A287="","",IFERROR(IF(L287&lt;VLOOKUP(A287,#REF!,10,0),"O","X"),""))</f>
        <v/>
      </c>
      <c r="Q287" s="20" t="str">
        <f>IF(A287="","",COUNTIFS('MP내역(중립)'!$A:$A,A287)-COUNTIFS('MP내역(중립)'!$A:$A,A287,'MP내역(중립)'!$B:$B,"현금")-COUNTIFS('MP내역(중립)'!$A:$A,A287,'MP내역(중립)'!$B:$B,"예수금")-COUNTIFS('MP내역(중립)'!$A:$A,A287,'MP내역(중립)'!$B:$B,"예탁금")-COUNTIFS('MP내역(중립)'!$A:$A,A287,'MP내역(중립)'!$B:$B,"합계"))</f>
        <v/>
      </c>
      <c r="R287" s="20" t="str">
        <f>IF(A287="","",IF(COUNTIFS('MP내역(중립)'!A:A,A287,'MP내역(중립)'!G:G,"&gt;"&amp;$F$2,'MP내역(중립)'!D:D,"&lt;&gt;"&amp;$H$2,'MP내역(중립)'!D:D,"&lt;&gt;"&amp;$I$2,'MP내역(중립)'!B:B,"&lt;&gt;현금",'MP내역(중립)'!B:B,"&lt;&gt;합계")=0,"O","X"))</f>
        <v/>
      </c>
      <c r="S287" s="20" t="str">
        <f>IF(A287="","",IF(AND(ABS(I287-SUMIFS('MP내역(중립)'!G:G,'MP내역(중립)'!A:A,A287,'MP내역(중립)'!F:F,"Y"))&lt;0.001,ABS(H287-SUMIFS('MP내역(중립)'!G:G,'MP내역(중립)'!A:A,A287,'MP내역(중립)'!B:B,"&lt;&gt;합계"))&lt;0.001),"O","X"))</f>
        <v/>
      </c>
      <c r="T287" s="20" t="str">
        <f>IF(A287="","",IF(COUNTIFS('MP내역(중립)'!A:A,A287,'MP내역(중립)'!H:H,"X")=0,"O","X"))</f>
        <v/>
      </c>
      <c r="U287" s="19"/>
    </row>
    <row r="288" spans="14:21" x14ac:dyDescent="0.3">
      <c r="N288" s="20" t="str">
        <f t="shared" si="8"/>
        <v/>
      </c>
      <c r="O288" s="20" t="str">
        <f t="shared" si="9"/>
        <v/>
      </c>
      <c r="P288" s="20" t="str">
        <f>IF(A288="","",IFERROR(IF(L288&lt;VLOOKUP(A288,#REF!,10,0),"O","X"),""))</f>
        <v/>
      </c>
      <c r="Q288" s="20" t="str">
        <f>IF(A288="","",COUNTIFS('MP내역(중립)'!$A:$A,A288)-COUNTIFS('MP내역(중립)'!$A:$A,A288,'MP내역(중립)'!$B:$B,"현금")-COUNTIFS('MP내역(중립)'!$A:$A,A288,'MP내역(중립)'!$B:$B,"예수금")-COUNTIFS('MP내역(중립)'!$A:$A,A288,'MP내역(중립)'!$B:$B,"예탁금")-COUNTIFS('MP내역(중립)'!$A:$A,A288,'MP내역(중립)'!$B:$B,"합계"))</f>
        <v/>
      </c>
      <c r="R288" s="20" t="str">
        <f>IF(A288="","",IF(COUNTIFS('MP내역(중립)'!A:A,A288,'MP내역(중립)'!G:G,"&gt;"&amp;$F$2,'MP내역(중립)'!D:D,"&lt;&gt;"&amp;$H$2,'MP내역(중립)'!D:D,"&lt;&gt;"&amp;$I$2,'MP내역(중립)'!B:B,"&lt;&gt;현금",'MP내역(중립)'!B:B,"&lt;&gt;합계")=0,"O","X"))</f>
        <v/>
      </c>
      <c r="S288" s="20" t="str">
        <f>IF(A288="","",IF(AND(ABS(I288-SUMIFS('MP내역(중립)'!G:G,'MP내역(중립)'!A:A,A288,'MP내역(중립)'!F:F,"Y"))&lt;0.001,ABS(H288-SUMIFS('MP내역(중립)'!G:G,'MP내역(중립)'!A:A,A288,'MP내역(중립)'!B:B,"&lt;&gt;합계"))&lt;0.001),"O","X"))</f>
        <v/>
      </c>
      <c r="T288" s="20" t="str">
        <f>IF(A288="","",IF(COUNTIFS('MP내역(중립)'!A:A,A288,'MP내역(중립)'!H:H,"X")=0,"O","X"))</f>
        <v/>
      </c>
      <c r="U288" s="19"/>
    </row>
    <row r="289" spans="14:21" x14ac:dyDescent="0.3">
      <c r="N289" s="20" t="str">
        <f t="shared" si="8"/>
        <v/>
      </c>
      <c r="O289" s="20" t="str">
        <f t="shared" si="9"/>
        <v/>
      </c>
      <c r="P289" s="20" t="str">
        <f>IF(A289="","",IFERROR(IF(L289&lt;VLOOKUP(A289,#REF!,10,0),"O","X"),""))</f>
        <v/>
      </c>
      <c r="Q289" s="20" t="str">
        <f>IF(A289="","",COUNTIFS('MP내역(중립)'!$A:$A,A289)-COUNTIFS('MP내역(중립)'!$A:$A,A289,'MP내역(중립)'!$B:$B,"현금")-COUNTIFS('MP내역(중립)'!$A:$A,A289,'MP내역(중립)'!$B:$B,"예수금")-COUNTIFS('MP내역(중립)'!$A:$A,A289,'MP내역(중립)'!$B:$B,"예탁금")-COUNTIFS('MP내역(중립)'!$A:$A,A289,'MP내역(중립)'!$B:$B,"합계"))</f>
        <v/>
      </c>
      <c r="R289" s="20" t="str">
        <f>IF(A289="","",IF(COUNTIFS('MP내역(중립)'!A:A,A289,'MP내역(중립)'!G:G,"&gt;"&amp;$F$2,'MP내역(중립)'!D:D,"&lt;&gt;"&amp;$H$2,'MP내역(중립)'!D:D,"&lt;&gt;"&amp;$I$2,'MP내역(중립)'!B:B,"&lt;&gt;현금",'MP내역(중립)'!B:B,"&lt;&gt;합계")=0,"O","X"))</f>
        <v/>
      </c>
      <c r="S289" s="20" t="str">
        <f>IF(A289="","",IF(AND(ABS(I289-SUMIFS('MP내역(중립)'!G:G,'MP내역(중립)'!A:A,A289,'MP내역(중립)'!F:F,"Y"))&lt;0.001,ABS(H289-SUMIFS('MP내역(중립)'!G:G,'MP내역(중립)'!A:A,A289,'MP내역(중립)'!B:B,"&lt;&gt;합계"))&lt;0.001),"O","X"))</f>
        <v/>
      </c>
      <c r="T289" s="20" t="str">
        <f>IF(A289="","",IF(COUNTIFS('MP내역(중립)'!A:A,A289,'MP내역(중립)'!H:H,"X")=0,"O","X"))</f>
        <v/>
      </c>
      <c r="U289" s="19"/>
    </row>
    <row r="290" spans="14:21" x14ac:dyDescent="0.3">
      <c r="N290" s="20" t="str">
        <f t="shared" si="8"/>
        <v/>
      </c>
      <c r="O290" s="20" t="str">
        <f t="shared" si="9"/>
        <v/>
      </c>
      <c r="P290" s="20" t="str">
        <f>IF(A290="","",IFERROR(IF(L290&lt;VLOOKUP(A290,#REF!,10,0),"O","X"),""))</f>
        <v/>
      </c>
      <c r="Q290" s="20" t="str">
        <f>IF(A290="","",COUNTIFS('MP내역(중립)'!$A:$A,A290)-COUNTIFS('MP내역(중립)'!$A:$A,A290,'MP내역(중립)'!$B:$B,"현금")-COUNTIFS('MP내역(중립)'!$A:$A,A290,'MP내역(중립)'!$B:$B,"예수금")-COUNTIFS('MP내역(중립)'!$A:$A,A290,'MP내역(중립)'!$B:$B,"예탁금")-COUNTIFS('MP내역(중립)'!$A:$A,A290,'MP내역(중립)'!$B:$B,"합계"))</f>
        <v/>
      </c>
      <c r="R290" s="20" t="str">
        <f>IF(A290="","",IF(COUNTIFS('MP내역(중립)'!A:A,A290,'MP내역(중립)'!G:G,"&gt;"&amp;$F$2,'MP내역(중립)'!D:D,"&lt;&gt;"&amp;$H$2,'MP내역(중립)'!D:D,"&lt;&gt;"&amp;$I$2,'MP내역(중립)'!B:B,"&lt;&gt;현금",'MP내역(중립)'!B:B,"&lt;&gt;합계")=0,"O","X"))</f>
        <v/>
      </c>
      <c r="S290" s="20" t="str">
        <f>IF(A290="","",IF(AND(ABS(I290-SUMIFS('MP내역(중립)'!G:G,'MP내역(중립)'!A:A,A290,'MP내역(중립)'!F:F,"Y"))&lt;0.001,ABS(H290-SUMIFS('MP내역(중립)'!G:G,'MP내역(중립)'!A:A,A290,'MP내역(중립)'!B:B,"&lt;&gt;합계"))&lt;0.001),"O","X"))</f>
        <v/>
      </c>
      <c r="T290" s="20" t="str">
        <f>IF(A290="","",IF(COUNTIFS('MP내역(중립)'!A:A,A290,'MP내역(중립)'!H:H,"X")=0,"O","X"))</f>
        <v/>
      </c>
      <c r="U290" s="19"/>
    </row>
    <row r="291" spans="14:21" x14ac:dyDescent="0.3">
      <c r="N291" s="20" t="str">
        <f t="shared" si="8"/>
        <v/>
      </c>
      <c r="O291" s="20" t="str">
        <f t="shared" si="9"/>
        <v/>
      </c>
      <c r="P291" s="20" t="str">
        <f>IF(A291="","",IFERROR(IF(L291&lt;VLOOKUP(A291,#REF!,10,0),"O","X"),""))</f>
        <v/>
      </c>
      <c r="Q291" s="20" t="str">
        <f>IF(A291="","",COUNTIFS('MP내역(중립)'!$A:$A,A291)-COUNTIFS('MP내역(중립)'!$A:$A,A291,'MP내역(중립)'!$B:$B,"현금")-COUNTIFS('MP내역(중립)'!$A:$A,A291,'MP내역(중립)'!$B:$B,"예수금")-COUNTIFS('MP내역(중립)'!$A:$A,A291,'MP내역(중립)'!$B:$B,"예탁금")-COUNTIFS('MP내역(중립)'!$A:$A,A291,'MP내역(중립)'!$B:$B,"합계"))</f>
        <v/>
      </c>
      <c r="R291" s="20" t="str">
        <f>IF(A291="","",IF(COUNTIFS('MP내역(중립)'!A:A,A291,'MP내역(중립)'!G:G,"&gt;"&amp;$F$2,'MP내역(중립)'!D:D,"&lt;&gt;"&amp;$H$2,'MP내역(중립)'!D:D,"&lt;&gt;"&amp;$I$2,'MP내역(중립)'!B:B,"&lt;&gt;현금",'MP내역(중립)'!B:B,"&lt;&gt;합계")=0,"O","X"))</f>
        <v/>
      </c>
      <c r="S291" s="20" t="str">
        <f>IF(A291="","",IF(AND(ABS(I291-SUMIFS('MP내역(중립)'!G:G,'MP내역(중립)'!A:A,A291,'MP내역(중립)'!F:F,"Y"))&lt;0.001,ABS(H291-SUMIFS('MP내역(중립)'!G:G,'MP내역(중립)'!A:A,A291,'MP내역(중립)'!B:B,"&lt;&gt;합계"))&lt;0.001),"O","X"))</f>
        <v/>
      </c>
      <c r="T291" s="20" t="str">
        <f>IF(A291="","",IF(COUNTIFS('MP내역(중립)'!A:A,A291,'MP내역(중립)'!H:H,"X")=0,"O","X"))</f>
        <v/>
      </c>
      <c r="U291" s="19"/>
    </row>
    <row r="292" spans="14:21" x14ac:dyDescent="0.3">
      <c r="N292" s="20" t="str">
        <f t="shared" si="8"/>
        <v/>
      </c>
      <c r="O292" s="20" t="str">
        <f t="shared" si="9"/>
        <v/>
      </c>
      <c r="P292" s="20" t="str">
        <f>IF(A292="","",IFERROR(IF(L292&lt;VLOOKUP(A292,#REF!,10,0),"O","X"),""))</f>
        <v/>
      </c>
      <c r="Q292" s="20" t="str">
        <f>IF(A292="","",COUNTIFS('MP내역(중립)'!$A:$A,A292)-COUNTIFS('MP내역(중립)'!$A:$A,A292,'MP내역(중립)'!$B:$B,"현금")-COUNTIFS('MP내역(중립)'!$A:$A,A292,'MP내역(중립)'!$B:$B,"예수금")-COUNTIFS('MP내역(중립)'!$A:$A,A292,'MP내역(중립)'!$B:$B,"예탁금")-COUNTIFS('MP내역(중립)'!$A:$A,A292,'MP내역(중립)'!$B:$B,"합계"))</f>
        <v/>
      </c>
      <c r="R292" s="20" t="str">
        <f>IF(A292="","",IF(COUNTIFS('MP내역(중립)'!A:A,A292,'MP내역(중립)'!G:G,"&gt;"&amp;$F$2,'MP내역(중립)'!D:D,"&lt;&gt;"&amp;$H$2,'MP내역(중립)'!D:D,"&lt;&gt;"&amp;$I$2,'MP내역(중립)'!B:B,"&lt;&gt;현금",'MP내역(중립)'!B:B,"&lt;&gt;합계")=0,"O","X"))</f>
        <v/>
      </c>
      <c r="S292" s="20" t="str">
        <f>IF(A292="","",IF(AND(ABS(I292-SUMIFS('MP내역(중립)'!G:G,'MP내역(중립)'!A:A,A292,'MP내역(중립)'!F:F,"Y"))&lt;0.001,ABS(H292-SUMIFS('MP내역(중립)'!G:G,'MP내역(중립)'!A:A,A292,'MP내역(중립)'!B:B,"&lt;&gt;합계"))&lt;0.001),"O","X"))</f>
        <v/>
      </c>
      <c r="T292" s="20" t="str">
        <f>IF(A292="","",IF(COUNTIFS('MP내역(중립)'!A:A,A292,'MP내역(중립)'!H:H,"X")=0,"O","X"))</f>
        <v/>
      </c>
      <c r="U292" s="19"/>
    </row>
    <row r="293" spans="14:21" x14ac:dyDescent="0.3">
      <c r="N293" s="20" t="str">
        <f t="shared" si="8"/>
        <v/>
      </c>
      <c r="O293" s="20" t="str">
        <f t="shared" si="9"/>
        <v/>
      </c>
      <c r="P293" s="20" t="str">
        <f>IF(A293="","",IFERROR(IF(L293&lt;VLOOKUP(A293,#REF!,10,0),"O","X"),""))</f>
        <v/>
      </c>
      <c r="Q293" s="20" t="str">
        <f>IF(A293="","",COUNTIFS('MP내역(중립)'!$A:$A,A293)-COUNTIFS('MP내역(중립)'!$A:$A,A293,'MP내역(중립)'!$B:$B,"현금")-COUNTIFS('MP내역(중립)'!$A:$A,A293,'MP내역(중립)'!$B:$B,"예수금")-COUNTIFS('MP내역(중립)'!$A:$A,A293,'MP내역(중립)'!$B:$B,"예탁금")-COUNTIFS('MP내역(중립)'!$A:$A,A293,'MP내역(중립)'!$B:$B,"합계"))</f>
        <v/>
      </c>
      <c r="R293" s="20" t="str">
        <f>IF(A293="","",IF(COUNTIFS('MP내역(중립)'!A:A,A293,'MP내역(중립)'!G:G,"&gt;"&amp;$F$2,'MP내역(중립)'!D:D,"&lt;&gt;"&amp;$H$2,'MP내역(중립)'!D:D,"&lt;&gt;"&amp;$I$2,'MP내역(중립)'!B:B,"&lt;&gt;현금",'MP내역(중립)'!B:B,"&lt;&gt;합계")=0,"O","X"))</f>
        <v/>
      </c>
      <c r="S293" s="20" t="str">
        <f>IF(A293="","",IF(AND(ABS(I293-SUMIFS('MP내역(중립)'!G:G,'MP내역(중립)'!A:A,A293,'MP내역(중립)'!F:F,"Y"))&lt;0.001,ABS(H293-SUMIFS('MP내역(중립)'!G:G,'MP내역(중립)'!A:A,A293,'MP내역(중립)'!B:B,"&lt;&gt;합계"))&lt;0.001),"O","X"))</f>
        <v/>
      </c>
      <c r="T293" s="20" t="str">
        <f>IF(A293="","",IF(COUNTIFS('MP내역(중립)'!A:A,A293,'MP내역(중립)'!H:H,"X")=0,"O","X"))</f>
        <v/>
      </c>
      <c r="U293" s="19"/>
    </row>
    <row r="294" spans="14:21" x14ac:dyDescent="0.3">
      <c r="N294" s="20" t="str">
        <f t="shared" si="8"/>
        <v/>
      </c>
      <c r="O294" s="20" t="str">
        <f t="shared" si="9"/>
        <v/>
      </c>
      <c r="P294" s="20" t="str">
        <f>IF(A294="","",IFERROR(IF(L294&lt;VLOOKUP(A294,#REF!,10,0),"O","X"),""))</f>
        <v/>
      </c>
      <c r="Q294" s="20" t="str">
        <f>IF(A294="","",COUNTIFS('MP내역(중립)'!$A:$A,A294)-COUNTIFS('MP내역(중립)'!$A:$A,A294,'MP내역(중립)'!$B:$B,"현금")-COUNTIFS('MP내역(중립)'!$A:$A,A294,'MP내역(중립)'!$B:$B,"예수금")-COUNTIFS('MP내역(중립)'!$A:$A,A294,'MP내역(중립)'!$B:$B,"예탁금")-COUNTIFS('MP내역(중립)'!$A:$A,A294,'MP내역(중립)'!$B:$B,"합계"))</f>
        <v/>
      </c>
      <c r="R294" s="20" t="str">
        <f>IF(A294="","",IF(COUNTIFS('MP내역(중립)'!A:A,A294,'MP내역(중립)'!G:G,"&gt;"&amp;$F$2,'MP내역(중립)'!D:D,"&lt;&gt;"&amp;$H$2,'MP내역(중립)'!D:D,"&lt;&gt;"&amp;$I$2,'MP내역(중립)'!B:B,"&lt;&gt;현금",'MP내역(중립)'!B:B,"&lt;&gt;합계")=0,"O","X"))</f>
        <v/>
      </c>
      <c r="S294" s="20" t="str">
        <f>IF(A294="","",IF(AND(ABS(I294-SUMIFS('MP내역(중립)'!G:G,'MP내역(중립)'!A:A,A294,'MP내역(중립)'!F:F,"Y"))&lt;0.001,ABS(H294-SUMIFS('MP내역(중립)'!G:G,'MP내역(중립)'!A:A,A294,'MP내역(중립)'!B:B,"&lt;&gt;합계"))&lt;0.001),"O","X"))</f>
        <v/>
      </c>
      <c r="T294" s="20" t="str">
        <f>IF(A294="","",IF(COUNTIFS('MP내역(중립)'!A:A,A294,'MP내역(중립)'!H:H,"X")=0,"O","X"))</f>
        <v/>
      </c>
      <c r="U294" s="19"/>
    </row>
    <row r="295" spans="14:21" x14ac:dyDescent="0.3">
      <c r="N295" s="20" t="str">
        <f t="shared" si="8"/>
        <v/>
      </c>
      <c r="O295" s="20" t="str">
        <f t="shared" si="9"/>
        <v/>
      </c>
      <c r="P295" s="20" t="str">
        <f>IF(A295="","",IFERROR(IF(L295&lt;VLOOKUP(A295,#REF!,10,0),"O","X"),""))</f>
        <v/>
      </c>
      <c r="Q295" s="20" t="str">
        <f>IF(A295="","",COUNTIFS('MP내역(중립)'!$A:$A,A295)-COUNTIFS('MP내역(중립)'!$A:$A,A295,'MP내역(중립)'!$B:$B,"현금")-COUNTIFS('MP내역(중립)'!$A:$A,A295,'MP내역(중립)'!$B:$B,"예수금")-COUNTIFS('MP내역(중립)'!$A:$A,A295,'MP내역(중립)'!$B:$B,"예탁금")-COUNTIFS('MP내역(중립)'!$A:$A,A295,'MP내역(중립)'!$B:$B,"합계"))</f>
        <v/>
      </c>
      <c r="R295" s="20" t="str">
        <f>IF(A295="","",IF(COUNTIFS('MP내역(중립)'!A:A,A295,'MP내역(중립)'!G:G,"&gt;"&amp;$F$2,'MP내역(중립)'!D:D,"&lt;&gt;"&amp;$H$2,'MP내역(중립)'!D:D,"&lt;&gt;"&amp;$I$2,'MP내역(중립)'!B:B,"&lt;&gt;현금",'MP내역(중립)'!B:B,"&lt;&gt;합계")=0,"O","X"))</f>
        <v/>
      </c>
      <c r="S295" s="20" t="str">
        <f>IF(A295="","",IF(AND(ABS(I295-SUMIFS('MP내역(중립)'!G:G,'MP내역(중립)'!A:A,A295,'MP내역(중립)'!F:F,"Y"))&lt;0.001,ABS(H295-SUMIFS('MP내역(중립)'!G:G,'MP내역(중립)'!A:A,A295,'MP내역(중립)'!B:B,"&lt;&gt;합계"))&lt;0.001),"O","X"))</f>
        <v/>
      </c>
      <c r="T295" s="20" t="str">
        <f>IF(A295="","",IF(COUNTIFS('MP내역(중립)'!A:A,A295,'MP내역(중립)'!H:H,"X")=0,"O","X"))</f>
        <v/>
      </c>
      <c r="U295" s="19"/>
    </row>
    <row r="296" spans="14:21" x14ac:dyDescent="0.3">
      <c r="N296" s="20" t="str">
        <f t="shared" si="8"/>
        <v/>
      </c>
      <c r="O296" s="20" t="str">
        <f t="shared" si="9"/>
        <v/>
      </c>
      <c r="P296" s="20" t="str">
        <f>IF(A296="","",IFERROR(IF(L296&lt;VLOOKUP(A296,#REF!,10,0),"O","X"),""))</f>
        <v/>
      </c>
      <c r="Q296" s="20" t="str">
        <f>IF(A296="","",COUNTIFS('MP내역(중립)'!$A:$A,A296)-COUNTIFS('MP내역(중립)'!$A:$A,A296,'MP내역(중립)'!$B:$B,"현금")-COUNTIFS('MP내역(중립)'!$A:$A,A296,'MP내역(중립)'!$B:$B,"예수금")-COUNTIFS('MP내역(중립)'!$A:$A,A296,'MP내역(중립)'!$B:$B,"예탁금")-COUNTIFS('MP내역(중립)'!$A:$A,A296,'MP내역(중립)'!$B:$B,"합계"))</f>
        <v/>
      </c>
      <c r="R296" s="20" t="str">
        <f>IF(A296="","",IF(COUNTIFS('MP내역(중립)'!A:A,A296,'MP내역(중립)'!G:G,"&gt;"&amp;$F$2,'MP내역(중립)'!D:D,"&lt;&gt;"&amp;$H$2,'MP내역(중립)'!D:D,"&lt;&gt;"&amp;$I$2,'MP내역(중립)'!B:B,"&lt;&gt;현금",'MP내역(중립)'!B:B,"&lt;&gt;합계")=0,"O","X"))</f>
        <v/>
      </c>
      <c r="S296" s="20" t="str">
        <f>IF(A296="","",IF(AND(ABS(I296-SUMIFS('MP내역(중립)'!G:G,'MP내역(중립)'!A:A,A296,'MP내역(중립)'!F:F,"Y"))&lt;0.001,ABS(H296-SUMIFS('MP내역(중립)'!G:G,'MP내역(중립)'!A:A,A296,'MP내역(중립)'!B:B,"&lt;&gt;합계"))&lt;0.001),"O","X"))</f>
        <v/>
      </c>
      <c r="T296" s="20" t="str">
        <f>IF(A296="","",IF(COUNTIFS('MP내역(중립)'!A:A,A296,'MP내역(중립)'!H:H,"X")=0,"O","X"))</f>
        <v/>
      </c>
      <c r="U296" s="19"/>
    </row>
    <row r="297" spans="14:21" x14ac:dyDescent="0.3">
      <c r="N297" s="20" t="str">
        <f t="shared" si="8"/>
        <v/>
      </c>
      <c r="O297" s="20" t="str">
        <f t="shared" si="9"/>
        <v/>
      </c>
      <c r="P297" s="20" t="str">
        <f>IF(A297="","",IFERROR(IF(L297&lt;VLOOKUP(A297,#REF!,10,0),"O","X"),""))</f>
        <v/>
      </c>
      <c r="Q297" s="20" t="str">
        <f>IF(A297="","",COUNTIFS('MP내역(중립)'!$A:$A,A297)-COUNTIFS('MP내역(중립)'!$A:$A,A297,'MP내역(중립)'!$B:$B,"현금")-COUNTIFS('MP내역(중립)'!$A:$A,A297,'MP내역(중립)'!$B:$B,"예수금")-COUNTIFS('MP내역(중립)'!$A:$A,A297,'MP내역(중립)'!$B:$B,"예탁금")-COUNTIFS('MP내역(중립)'!$A:$A,A297,'MP내역(중립)'!$B:$B,"합계"))</f>
        <v/>
      </c>
      <c r="R297" s="20" t="str">
        <f>IF(A297="","",IF(COUNTIFS('MP내역(중립)'!A:A,A297,'MP내역(중립)'!G:G,"&gt;"&amp;$F$2,'MP내역(중립)'!D:D,"&lt;&gt;"&amp;$H$2,'MP내역(중립)'!D:D,"&lt;&gt;"&amp;$I$2,'MP내역(중립)'!B:B,"&lt;&gt;현금",'MP내역(중립)'!B:B,"&lt;&gt;합계")=0,"O","X"))</f>
        <v/>
      </c>
      <c r="S297" s="20" t="str">
        <f>IF(A297="","",IF(AND(ABS(I297-SUMIFS('MP내역(중립)'!G:G,'MP내역(중립)'!A:A,A297,'MP내역(중립)'!F:F,"Y"))&lt;0.001,ABS(H297-SUMIFS('MP내역(중립)'!G:G,'MP내역(중립)'!A:A,A297,'MP내역(중립)'!B:B,"&lt;&gt;합계"))&lt;0.001),"O","X"))</f>
        <v/>
      </c>
      <c r="T297" s="20" t="str">
        <f>IF(A297="","",IF(COUNTIFS('MP내역(중립)'!A:A,A297,'MP내역(중립)'!H:H,"X")=0,"O","X"))</f>
        <v/>
      </c>
      <c r="U297" s="19"/>
    </row>
    <row r="298" spans="14:21" x14ac:dyDescent="0.3">
      <c r="N298" s="20" t="str">
        <f t="shared" si="8"/>
        <v/>
      </c>
      <c r="O298" s="20" t="str">
        <f t="shared" si="9"/>
        <v/>
      </c>
      <c r="P298" s="20" t="str">
        <f>IF(A298="","",IFERROR(IF(L298&lt;VLOOKUP(A298,#REF!,10,0),"O","X"),""))</f>
        <v/>
      </c>
      <c r="Q298" s="20" t="str">
        <f>IF(A298="","",COUNTIFS('MP내역(중립)'!$A:$A,A298)-COUNTIFS('MP내역(중립)'!$A:$A,A298,'MP내역(중립)'!$B:$B,"현금")-COUNTIFS('MP내역(중립)'!$A:$A,A298,'MP내역(중립)'!$B:$B,"예수금")-COUNTIFS('MP내역(중립)'!$A:$A,A298,'MP내역(중립)'!$B:$B,"예탁금")-COUNTIFS('MP내역(중립)'!$A:$A,A298,'MP내역(중립)'!$B:$B,"합계"))</f>
        <v/>
      </c>
      <c r="R298" s="20" t="str">
        <f>IF(A298="","",IF(COUNTIFS('MP내역(중립)'!A:A,A298,'MP내역(중립)'!G:G,"&gt;"&amp;$F$2,'MP내역(중립)'!D:D,"&lt;&gt;"&amp;$H$2,'MP내역(중립)'!D:D,"&lt;&gt;"&amp;$I$2,'MP내역(중립)'!B:B,"&lt;&gt;현금",'MP내역(중립)'!B:B,"&lt;&gt;합계")=0,"O","X"))</f>
        <v/>
      </c>
      <c r="S298" s="20" t="str">
        <f>IF(A298="","",IF(AND(ABS(I298-SUMIFS('MP내역(중립)'!G:G,'MP내역(중립)'!A:A,A298,'MP내역(중립)'!F:F,"Y"))&lt;0.001,ABS(H298-SUMIFS('MP내역(중립)'!G:G,'MP내역(중립)'!A:A,A298,'MP내역(중립)'!B:B,"&lt;&gt;합계"))&lt;0.001),"O","X"))</f>
        <v/>
      </c>
      <c r="T298" s="20" t="str">
        <f>IF(A298="","",IF(COUNTIFS('MP내역(중립)'!A:A,A298,'MP내역(중립)'!H:H,"X")=0,"O","X"))</f>
        <v/>
      </c>
      <c r="U298" s="19"/>
    </row>
    <row r="299" spans="14:21" x14ac:dyDescent="0.3">
      <c r="N299" s="20" t="str">
        <f t="shared" si="8"/>
        <v/>
      </c>
      <c r="O299" s="20" t="str">
        <f t="shared" si="9"/>
        <v/>
      </c>
      <c r="P299" s="20" t="str">
        <f>IF(A299="","",IFERROR(IF(L299&lt;VLOOKUP(A299,#REF!,10,0),"O","X"),""))</f>
        <v/>
      </c>
      <c r="Q299" s="20" t="str">
        <f>IF(A299="","",COUNTIFS('MP내역(중립)'!$A:$A,A299)-COUNTIFS('MP내역(중립)'!$A:$A,A299,'MP내역(중립)'!$B:$B,"현금")-COUNTIFS('MP내역(중립)'!$A:$A,A299,'MP내역(중립)'!$B:$B,"예수금")-COUNTIFS('MP내역(중립)'!$A:$A,A299,'MP내역(중립)'!$B:$B,"예탁금")-COUNTIFS('MP내역(중립)'!$A:$A,A299,'MP내역(중립)'!$B:$B,"합계"))</f>
        <v/>
      </c>
      <c r="R299" s="20" t="str">
        <f>IF(A299="","",IF(COUNTIFS('MP내역(중립)'!A:A,A299,'MP내역(중립)'!G:G,"&gt;"&amp;$F$2,'MP내역(중립)'!D:D,"&lt;&gt;"&amp;$H$2,'MP내역(중립)'!D:D,"&lt;&gt;"&amp;$I$2,'MP내역(중립)'!B:B,"&lt;&gt;현금",'MP내역(중립)'!B:B,"&lt;&gt;합계")=0,"O","X"))</f>
        <v/>
      </c>
      <c r="S299" s="20" t="str">
        <f>IF(A299="","",IF(AND(ABS(I299-SUMIFS('MP내역(중립)'!G:G,'MP내역(중립)'!A:A,A299,'MP내역(중립)'!F:F,"Y"))&lt;0.001,ABS(H299-SUMIFS('MP내역(중립)'!G:G,'MP내역(중립)'!A:A,A299,'MP내역(중립)'!B:B,"&lt;&gt;합계"))&lt;0.001),"O","X"))</f>
        <v/>
      </c>
      <c r="T299" s="20" t="str">
        <f>IF(A299="","",IF(COUNTIFS('MP내역(중립)'!A:A,A299,'MP내역(중립)'!H:H,"X")=0,"O","X"))</f>
        <v/>
      </c>
      <c r="U299" s="19"/>
    </row>
    <row r="300" spans="14:21" x14ac:dyDescent="0.3">
      <c r="N300" s="20" t="str">
        <f t="shared" si="8"/>
        <v/>
      </c>
      <c r="O300" s="20" t="str">
        <f t="shared" si="9"/>
        <v/>
      </c>
      <c r="P300" s="20" t="str">
        <f>IF(A300="","",IFERROR(IF(L300&lt;VLOOKUP(A300,#REF!,10,0),"O","X"),""))</f>
        <v/>
      </c>
      <c r="Q300" s="20" t="str">
        <f>IF(A300="","",COUNTIFS('MP내역(중립)'!$A:$A,A300)-COUNTIFS('MP내역(중립)'!$A:$A,A300,'MP내역(중립)'!$B:$B,"현금")-COUNTIFS('MP내역(중립)'!$A:$A,A300,'MP내역(중립)'!$B:$B,"예수금")-COUNTIFS('MP내역(중립)'!$A:$A,A300,'MP내역(중립)'!$B:$B,"예탁금")-COUNTIFS('MP내역(중립)'!$A:$A,A300,'MP내역(중립)'!$B:$B,"합계"))</f>
        <v/>
      </c>
      <c r="R300" s="20" t="str">
        <f>IF(A300="","",IF(COUNTIFS('MP내역(중립)'!A:A,A300,'MP내역(중립)'!G:G,"&gt;"&amp;$F$2,'MP내역(중립)'!D:D,"&lt;&gt;"&amp;$H$2,'MP내역(중립)'!D:D,"&lt;&gt;"&amp;$I$2,'MP내역(중립)'!B:B,"&lt;&gt;현금",'MP내역(중립)'!B:B,"&lt;&gt;합계")=0,"O","X"))</f>
        <v/>
      </c>
      <c r="S300" s="20" t="str">
        <f>IF(A300="","",IF(AND(ABS(I300-SUMIFS('MP내역(중립)'!G:G,'MP내역(중립)'!A:A,A300,'MP내역(중립)'!F:F,"Y"))&lt;0.001,ABS(H300-SUMIFS('MP내역(중립)'!G:G,'MP내역(중립)'!A:A,A300,'MP내역(중립)'!B:B,"&lt;&gt;합계"))&lt;0.001),"O","X"))</f>
        <v/>
      </c>
      <c r="T300" s="20" t="str">
        <f>IF(A300="","",IF(COUNTIFS('MP내역(중립)'!A:A,A300,'MP내역(중립)'!H:H,"X")=0,"O","X"))</f>
        <v/>
      </c>
      <c r="U300" s="19"/>
    </row>
    <row r="301" spans="14:21" x14ac:dyDescent="0.3">
      <c r="N301" s="20" t="str">
        <f t="shared" si="8"/>
        <v/>
      </c>
      <c r="O301" s="20" t="str">
        <f t="shared" si="9"/>
        <v/>
      </c>
      <c r="P301" s="20" t="str">
        <f>IF(A301="","",IFERROR(IF(L301&lt;VLOOKUP(A301,#REF!,10,0),"O","X"),""))</f>
        <v/>
      </c>
      <c r="Q301" s="20" t="str">
        <f>IF(A301="","",COUNTIFS('MP내역(중립)'!$A:$A,A301)-COUNTIFS('MP내역(중립)'!$A:$A,A301,'MP내역(중립)'!$B:$B,"현금")-COUNTIFS('MP내역(중립)'!$A:$A,A301,'MP내역(중립)'!$B:$B,"예수금")-COUNTIFS('MP내역(중립)'!$A:$A,A301,'MP내역(중립)'!$B:$B,"예탁금")-COUNTIFS('MP내역(중립)'!$A:$A,A301,'MP내역(중립)'!$B:$B,"합계"))</f>
        <v/>
      </c>
      <c r="R301" s="20" t="str">
        <f>IF(A301="","",IF(COUNTIFS('MP내역(중립)'!A:A,A301,'MP내역(중립)'!G:G,"&gt;"&amp;$F$2,'MP내역(중립)'!D:D,"&lt;&gt;"&amp;$H$2,'MP내역(중립)'!D:D,"&lt;&gt;"&amp;$I$2,'MP내역(중립)'!B:B,"&lt;&gt;현금",'MP내역(중립)'!B:B,"&lt;&gt;합계")=0,"O","X"))</f>
        <v/>
      </c>
      <c r="S301" s="20" t="str">
        <f>IF(A301="","",IF(AND(ABS(I301-SUMIFS('MP내역(중립)'!G:G,'MP내역(중립)'!A:A,A301,'MP내역(중립)'!F:F,"Y"))&lt;0.001,ABS(H301-SUMIFS('MP내역(중립)'!G:G,'MP내역(중립)'!A:A,A301,'MP내역(중립)'!B:B,"&lt;&gt;합계"))&lt;0.001),"O","X"))</f>
        <v/>
      </c>
      <c r="T301" s="20" t="str">
        <f>IF(A301="","",IF(COUNTIFS('MP내역(중립)'!A:A,A301,'MP내역(중립)'!H:H,"X")=0,"O","X"))</f>
        <v/>
      </c>
      <c r="U301" s="19"/>
    </row>
    <row r="302" spans="14:21" x14ac:dyDescent="0.3">
      <c r="N302" s="20"/>
      <c r="U302" s="19"/>
    </row>
    <row r="303" spans="14:21" x14ac:dyDescent="0.3">
      <c r="N303" s="20"/>
      <c r="U303" s="19"/>
    </row>
    <row r="304" spans="14:21" x14ac:dyDescent="0.3">
      <c r="N304" s="20"/>
      <c r="U304" s="19"/>
    </row>
    <row r="305" spans="14:21" x14ac:dyDescent="0.3">
      <c r="N305" s="20"/>
      <c r="U305" s="19"/>
    </row>
    <row r="306" spans="14:21" x14ac:dyDescent="0.3">
      <c r="N306" s="20"/>
      <c r="U306" s="19"/>
    </row>
    <row r="307" spans="14:21" x14ac:dyDescent="0.3">
      <c r="N307" s="20"/>
      <c r="U307" s="19"/>
    </row>
    <row r="308" spans="14:21" x14ac:dyDescent="0.3">
      <c r="N308" s="20"/>
      <c r="U308" s="19"/>
    </row>
    <row r="309" spans="14:21" x14ac:dyDescent="0.3">
      <c r="N309" s="20"/>
      <c r="U309" s="19"/>
    </row>
    <row r="310" spans="14:21" x14ac:dyDescent="0.3">
      <c r="N310" s="20"/>
      <c r="U310" s="19"/>
    </row>
    <row r="311" spans="14:21" x14ac:dyDescent="0.3">
      <c r="N311" s="20"/>
      <c r="U311" s="19"/>
    </row>
    <row r="312" spans="14:21" x14ac:dyDescent="0.3">
      <c r="N312" s="20"/>
      <c r="U312" s="19"/>
    </row>
    <row r="313" spans="14:21" x14ac:dyDescent="0.3">
      <c r="N313" s="20"/>
      <c r="U313" s="19"/>
    </row>
    <row r="314" spans="14:21" x14ac:dyDescent="0.3">
      <c r="N314" s="20"/>
      <c r="U314" s="19"/>
    </row>
    <row r="315" spans="14:21" x14ac:dyDescent="0.3">
      <c r="N315" s="20"/>
      <c r="U315" s="19"/>
    </row>
  </sheetData>
  <mergeCells count="7">
    <mergeCell ref="X4:X5"/>
    <mergeCell ref="M4:M5"/>
    <mergeCell ref="N4:N5"/>
    <mergeCell ref="O4:O5"/>
    <mergeCell ref="P4:P5"/>
    <mergeCell ref="Q4:S4"/>
    <mergeCell ref="T4:W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작성가이드</vt:lpstr>
      <vt:lpstr>전체매매내역</vt:lpstr>
      <vt:lpstr>투자유니버스</vt:lpstr>
      <vt:lpstr>포트변경내역(안정)</vt:lpstr>
      <vt:lpstr>MP내역(안정)</vt:lpstr>
      <vt:lpstr>잔고변경현황(안정1)</vt:lpstr>
      <vt:lpstr>잔고변경현황(안정2)</vt:lpstr>
      <vt:lpstr>잔고변경현황(안정3)</vt:lpstr>
      <vt:lpstr>포트변경내역(중립)</vt:lpstr>
      <vt:lpstr>MP내역(중립)</vt:lpstr>
      <vt:lpstr>잔고변경현황(중립1)</vt:lpstr>
      <vt:lpstr>잔고변경현황(중립2)</vt:lpstr>
      <vt:lpstr>잔고변경현황(중립3)</vt:lpstr>
      <vt:lpstr>포트변경내역(적극)</vt:lpstr>
      <vt:lpstr>MP내역(적극)</vt:lpstr>
      <vt:lpstr>잔고변경현황(적극1)</vt:lpstr>
      <vt:lpstr>잔고변경현황(적극2)</vt:lpstr>
      <vt:lpstr>잔고변경현황(적극3)</vt:lpstr>
      <vt:lpstr>로그첨부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2022-04-05T07:14:18Z</dcterms:modified>
</cp:coreProperties>
</file>