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a\Desktop\작업중\football_pagerank\result\"/>
    </mc:Choice>
  </mc:AlternateContent>
  <bookViews>
    <workbookView xWindow="240" yWindow="15" windowWidth="16095" windowHeight="966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Sheet1!$A$1:$G$132</definedName>
    <definedName name="_xlnm._FilterDatabase" localSheetId="2" hidden="1">Sheet2!$A$1:$F$27</definedName>
    <definedName name="_xlnm._FilterDatabase" localSheetId="1" hidden="1">Sheet3!$A$1:$O$44</definedName>
  </definedNames>
  <calcPr calcId="152511"/>
</workbook>
</file>

<file path=xl/calcChain.xml><?xml version="1.0" encoding="utf-8"?>
<calcChain xmlns="http://schemas.openxmlformats.org/spreadsheetml/2006/main">
  <c r="H53" i="3" l="1"/>
  <c r="D28" i="2" l="1"/>
  <c r="E28" i="2"/>
  <c r="D27" i="2"/>
  <c r="E27" i="2"/>
  <c r="E26" i="2"/>
  <c r="D26" i="2"/>
  <c r="F3" i="3"/>
  <c r="F4" i="3"/>
  <c r="F5" i="3"/>
  <c r="F6" i="3"/>
  <c r="N6" i="3" s="1"/>
  <c r="O6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E3" i="3"/>
  <c r="E4" i="3"/>
  <c r="E5" i="3"/>
  <c r="H5" i="3" s="1"/>
  <c r="E6" i="3"/>
  <c r="J6" i="3" s="1"/>
  <c r="L6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G25" i="3" s="1"/>
  <c r="E26" i="3"/>
  <c r="E27" i="3"/>
  <c r="E28" i="3"/>
  <c r="G28" i="3" s="1"/>
  <c r="E29" i="3"/>
  <c r="E30" i="3"/>
  <c r="E31" i="3"/>
  <c r="E32" i="3"/>
  <c r="E33" i="3"/>
  <c r="E34" i="3"/>
  <c r="E35" i="3"/>
  <c r="E36" i="3"/>
  <c r="E37" i="3"/>
  <c r="E38" i="3"/>
  <c r="E39" i="3"/>
  <c r="H39" i="3" s="1"/>
  <c r="E40" i="3"/>
  <c r="E41" i="3"/>
  <c r="H41" i="3" s="1"/>
  <c r="E42" i="3"/>
  <c r="E43" i="3"/>
  <c r="E2" i="3"/>
  <c r="J8" i="3" l="1"/>
  <c r="M8" i="3"/>
  <c r="K34" i="3"/>
  <c r="N34" i="3"/>
  <c r="K18" i="3"/>
  <c r="N18" i="3"/>
  <c r="K15" i="3"/>
  <c r="N15" i="3"/>
  <c r="K35" i="3"/>
  <c r="N35" i="3"/>
  <c r="J7" i="3"/>
  <c r="M7" i="3"/>
  <c r="J38" i="3"/>
  <c r="M38" i="3"/>
  <c r="J20" i="3"/>
  <c r="L20" i="3" s="1"/>
  <c r="M20" i="3"/>
  <c r="O20" i="3" s="1"/>
  <c r="J4" i="3"/>
  <c r="M4" i="3"/>
  <c r="K30" i="3"/>
  <c r="N30" i="3"/>
  <c r="K14" i="3"/>
  <c r="N14" i="3"/>
  <c r="K13" i="3"/>
  <c r="N13" i="3"/>
  <c r="J22" i="3"/>
  <c r="M22" i="3"/>
  <c r="J18" i="3"/>
  <c r="L18" i="3" s="1"/>
  <c r="M18" i="3"/>
  <c r="O18" i="3" s="1"/>
  <c r="K28" i="3"/>
  <c r="L28" i="3" s="1"/>
  <c r="N28" i="3"/>
  <c r="O28" i="3" s="1"/>
  <c r="K12" i="3"/>
  <c r="N12" i="3"/>
  <c r="K29" i="3"/>
  <c r="N29" i="3"/>
  <c r="J34" i="3"/>
  <c r="L34" i="3" s="1"/>
  <c r="M34" i="3"/>
  <c r="O34" i="3" s="1"/>
  <c r="J33" i="3"/>
  <c r="M33" i="3"/>
  <c r="J17" i="3"/>
  <c r="M17" i="3"/>
  <c r="K43" i="3"/>
  <c r="N43" i="3"/>
  <c r="K27" i="3"/>
  <c r="N27" i="3"/>
  <c r="K11" i="3"/>
  <c r="N11" i="3"/>
  <c r="K3" i="3"/>
  <c r="N3" i="3"/>
  <c r="K33" i="3"/>
  <c r="N33" i="3"/>
  <c r="J37" i="3"/>
  <c r="M37" i="3"/>
  <c r="J35" i="3"/>
  <c r="L35" i="3" s="1"/>
  <c r="M35" i="3"/>
  <c r="O35" i="3" s="1"/>
  <c r="K2" i="3"/>
  <c r="N2" i="3"/>
  <c r="J32" i="3"/>
  <c r="M32" i="3"/>
  <c r="J16" i="3"/>
  <c r="M16" i="3"/>
  <c r="K42" i="3"/>
  <c r="N42" i="3"/>
  <c r="K26" i="3"/>
  <c r="L26" i="3" s="1"/>
  <c r="N26" i="3"/>
  <c r="K10" i="3"/>
  <c r="N10" i="3"/>
  <c r="K19" i="3"/>
  <c r="N19" i="3"/>
  <c r="J23" i="3"/>
  <c r="M23" i="3"/>
  <c r="K32" i="3"/>
  <c r="N32" i="3"/>
  <c r="J3" i="3"/>
  <c r="M3" i="3"/>
  <c r="J31" i="3"/>
  <c r="L31" i="3" s="1"/>
  <c r="M31" i="3"/>
  <c r="O31" i="3" s="1"/>
  <c r="J15" i="3"/>
  <c r="M15" i="3"/>
  <c r="O15" i="3" s="1"/>
  <c r="K41" i="3"/>
  <c r="L41" i="3" s="1"/>
  <c r="N41" i="3"/>
  <c r="O41" i="3" s="1"/>
  <c r="K25" i="3"/>
  <c r="L25" i="3" s="1"/>
  <c r="N25" i="3"/>
  <c r="O25" i="3" s="1"/>
  <c r="K9" i="3"/>
  <c r="N9" i="3"/>
  <c r="K17" i="3"/>
  <c r="N17" i="3"/>
  <c r="J21" i="3"/>
  <c r="M21" i="3"/>
  <c r="J36" i="3"/>
  <c r="M36" i="3"/>
  <c r="J14" i="3"/>
  <c r="L14" i="3" s="1"/>
  <c r="M14" i="3"/>
  <c r="O14" i="3" s="1"/>
  <c r="K40" i="3"/>
  <c r="L40" i="3" s="1"/>
  <c r="N40" i="3"/>
  <c r="O40" i="3" s="1"/>
  <c r="K24" i="3"/>
  <c r="L24" i="3" s="1"/>
  <c r="N24" i="3"/>
  <c r="K8" i="3"/>
  <c r="L8" i="3" s="1"/>
  <c r="N8" i="3"/>
  <c r="J24" i="3"/>
  <c r="M24" i="3"/>
  <c r="K16" i="3"/>
  <c r="N16" i="3"/>
  <c r="J19" i="3"/>
  <c r="L19" i="3" s="1"/>
  <c r="M19" i="3"/>
  <c r="O19" i="3" s="1"/>
  <c r="J30" i="3"/>
  <c r="L30" i="3" s="1"/>
  <c r="M30" i="3"/>
  <c r="O30" i="3" s="1"/>
  <c r="J29" i="3"/>
  <c r="M29" i="3"/>
  <c r="O29" i="3" s="1"/>
  <c r="J13" i="3"/>
  <c r="M13" i="3"/>
  <c r="O13" i="3" s="1"/>
  <c r="K39" i="3"/>
  <c r="L39" i="3" s="1"/>
  <c r="N39" i="3"/>
  <c r="O39" i="3" s="1"/>
  <c r="K23" i="3"/>
  <c r="N23" i="3"/>
  <c r="K7" i="3"/>
  <c r="N7" i="3"/>
  <c r="J9" i="3"/>
  <c r="M9" i="3"/>
  <c r="O9" i="3" s="1"/>
  <c r="J2" i="3"/>
  <c r="L2" i="3" s="1"/>
  <c r="M2" i="3"/>
  <c r="O2" i="3" s="1"/>
  <c r="K38" i="3"/>
  <c r="N38" i="3"/>
  <c r="J43" i="3"/>
  <c r="M43" i="3"/>
  <c r="O43" i="3" s="1"/>
  <c r="K37" i="3"/>
  <c r="N37" i="3"/>
  <c r="K21" i="3"/>
  <c r="N21" i="3"/>
  <c r="K5" i="3"/>
  <c r="L5" i="3" s="1"/>
  <c r="N5" i="3"/>
  <c r="O5" i="3" s="1"/>
  <c r="J12" i="3"/>
  <c r="M12" i="3"/>
  <c r="K22" i="3"/>
  <c r="N22" i="3"/>
  <c r="J27" i="3"/>
  <c r="M27" i="3"/>
  <c r="O27" i="3" s="1"/>
  <c r="J11" i="3"/>
  <c r="M11" i="3"/>
  <c r="J42" i="3"/>
  <c r="L42" i="3" s="1"/>
  <c r="M42" i="3"/>
  <c r="J26" i="3"/>
  <c r="M26" i="3"/>
  <c r="J10" i="3"/>
  <c r="L10" i="3" s="1"/>
  <c r="M10" i="3"/>
  <c r="O10" i="3" s="1"/>
  <c r="K36" i="3"/>
  <c r="N36" i="3"/>
  <c r="K20" i="3"/>
  <c r="N20" i="3"/>
  <c r="K4" i="3"/>
  <c r="N4" i="3"/>
  <c r="H15" i="3"/>
  <c r="L9" i="3"/>
  <c r="H40" i="3"/>
  <c r="G41" i="3"/>
  <c r="G39" i="3"/>
  <c r="H31" i="3"/>
  <c r="G23" i="3"/>
  <c r="H25" i="3"/>
  <c r="G9" i="3"/>
  <c r="G7" i="3"/>
  <c r="H35" i="3"/>
  <c r="H19" i="3"/>
  <c r="H3" i="3"/>
  <c r="G40" i="3"/>
  <c r="G24" i="3"/>
  <c r="G8" i="3"/>
  <c r="H34" i="3"/>
  <c r="H18" i="3"/>
  <c r="H33" i="3"/>
  <c r="G38" i="3"/>
  <c r="G22" i="3"/>
  <c r="G6" i="3"/>
  <c r="H32" i="3"/>
  <c r="H16" i="3"/>
  <c r="G36" i="3"/>
  <c r="G20" i="3"/>
  <c r="G4" i="3"/>
  <c r="H30" i="3"/>
  <c r="H14" i="3"/>
  <c r="L15" i="3"/>
  <c r="G35" i="3"/>
  <c r="G19" i="3"/>
  <c r="G3" i="3"/>
  <c r="H29" i="3"/>
  <c r="H13" i="3"/>
  <c r="G34" i="3"/>
  <c r="G18" i="3"/>
  <c r="H2" i="3"/>
  <c r="H28" i="3"/>
  <c r="H12" i="3"/>
  <c r="L29" i="3"/>
  <c r="L13" i="3"/>
  <c r="G33" i="3"/>
  <c r="G17" i="3"/>
  <c r="H43" i="3"/>
  <c r="H27" i="3"/>
  <c r="H11" i="3"/>
  <c r="G32" i="3"/>
  <c r="G16" i="3"/>
  <c r="H42" i="3"/>
  <c r="H26" i="3"/>
  <c r="H10" i="3"/>
  <c r="L43" i="3"/>
  <c r="L27" i="3"/>
  <c r="L11" i="3"/>
  <c r="L37" i="3"/>
  <c r="G31" i="3"/>
  <c r="G15" i="3"/>
  <c r="H9" i="3"/>
  <c r="H17" i="3"/>
  <c r="G30" i="3"/>
  <c r="G14" i="3"/>
  <c r="H24" i="3"/>
  <c r="H8" i="3"/>
  <c r="G29" i="3"/>
  <c r="G13" i="3"/>
  <c r="H23" i="3"/>
  <c r="H7" i="3"/>
  <c r="G2" i="3"/>
  <c r="G12" i="3"/>
  <c r="H38" i="3"/>
  <c r="H22" i="3"/>
  <c r="H6" i="3"/>
  <c r="G37" i="3"/>
  <c r="G21" i="3"/>
  <c r="G5" i="3"/>
  <c r="G43" i="3"/>
  <c r="G27" i="3"/>
  <c r="G11" i="3"/>
  <c r="H37" i="3"/>
  <c r="H21" i="3"/>
  <c r="G42" i="3"/>
  <c r="G26" i="3"/>
  <c r="G10" i="3"/>
  <c r="H36" i="3"/>
  <c r="H20" i="3"/>
  <c r="H4" i="3"/>
  <c r="O38" i="3" l="1"/>
  <c r="O26" i="3"/>
  <c r="L38" i="3"/>
  <c r="O42" i="3"/>
  <c r="O16" i="3"/>
  <c r="O7" i="3"/>
  <c r="L16" i="3"/>
  <c r="L7" i="3"/>
  <c r="O11" i="3"/>
  <c r="O36" i="3"/>
  <c r="O3" i="3"/>
  <c r="O32" i="3"/>
  <c r="O22" i="3"/>
  <c r="L36" i="3"/>
  <c r="L3" i="3"/>
  <c r="L32" i="3"/>
  <c r="L22" i="3"/>
  <c r="O21" i="3"/>
  <c r="O17" i="3"/>
  <c r="L21" i="3"/>
  <c r="L17" i="3"/>
  <c r="O23" i="3"/>
  <c r="O33" i="3"/>
  <c r="L23" i="3"/>
  <c r="L33" i="3"/>
  <c r="O12" i="3"/>
  <c r="O24" i="3"/>
  <c r="O37" i="3"/>
  <c r="L12" i="3"/>
  <c r="O4" i="3"/>
  <c r="O8" i="3"/>
  <c r="L4" i="3"/>
  <c r="G44" i="3"/>
  <c r="H44" i="3"/>
  <c r="D4" i="2"/>
  <c r="E4" i="2"/>
  <c r="D3" i="2"/>
  <c r="E3" i="2"/>
  <c r="D5" i="2"/>
  <c r="E5" i="2"/>
  <c r="D6" i="2"/>
  <c r="E6" i="2"/>
  <c r="D7" i="2"/>
  <c r="E7" i="2"/>
  <c r="D11" i="2"/>
  <c r="E11" i="2"/>
  <c r="D12" i="2"/>
  <c r="E12" i="2"/>
  <c r="D16" i="2"/>
  <c r="E16" i="2"/>
  <c r="D9" i="2"/>
  <c r="E9" i="2"/>
  <c r="D13" i="2"/>
  <c r="E13" i="2"/>
  <c r="D8" i="2"/>
  <c r="E8" i="2"/>
  <c r="D10" i="2"/>
  <c r="E10" i="2"/>
  <c r="D15" i="2"/>
  <c r="E15" i="2"/>
  <c r="D17" i="2"/>
  <c r="E17" i="2"/>
  <c r="D14" i="2"/>
  <c r="E14" i="2"/>
  <c r="D21" i="2"/>
  <c r="E21" i="2"/>
  <c r="D23" i="2"/>
  <c r="E23" i="2"/>
  <c r="D22" i="2"/>
  <c r="E22" i="2"/>
  <c r="D18" i="2"/>
  <c r="E18" i="2"/>
  <c r="D19" i="2"/>
  <c r="E19" i="2"/>
  <c r="D25" i="2"/>
  <c r="E25" i="2"/>
  <c r="D20" i="2"/>
  <c r="E20" i="2"/>
  <c r="D24" i="2"/>
  <c r="E24" i="2"/>
  <c r="E2" i="2"/>
  <c r="G114" i="1"/>
  <c r="G84" i="1"/>
  <c r="G4" i="1"/>
  <c r="G11" i="1"/>
  <c r="F8" i="2" s="1"/>
  <c r="G99" i="1"/>
  <c r="G125" i="1"/>
  <c r="G8" i="1"/>
  <c r="F7" i="2" s="1"/>
  <c r="G37" i="1"/>
  <c r="G96" i="1"/>
  <c r="G34" i="1"/>
  <c r="I3" i="3" s="1"/>
  <c r="G106" i="1"/>
  <c r="G126" i="1"/>
  <c r="G79" i="1"/>
  <c r="I17" i="3" s="1"/>
  <c r="G42" i="1"/>
  <c r="G10" i="1"/>
  <c r="G65" i="1"/>
  <c r="G18" i="1"/>
  <c r="F23" i="2" s="1"/>
  <c r="G17" i="1"/>
  <c r="G110" i="1"/>
  <c r="G33" i="1"/>
  <c r="G105" i="1"/>
  <c r="G89" i="1"/>
  <c r="G56" i="1"/>
  <c r="G5" i="1"/>
  <c r="G41" i="1"/>
  <c r="G80" i="1"/>
  <c r="I11" i="3" s="1"/>
  <c r="G72" i="1"/>
  <c r="G128" i="1"/>
  <c r="G22" i="1"/>
  <c r="I23" i="3" s="1"/>
  <c r="G101" i="1"/>
  <c r="G103" i="1"/>
  <c r="G24" i="1"/>
  <c r="F28" i="2" s="1"/>
  <c r="G54" i="1"/>
  <c r="I39" i="3" s="1"/>
  <c r="G73" i="1"/>
  <c r="G82" i="1"/>
  <c r="G51" i="1"/>
  <c r="G25" i="1"/>
  <c r="I26" i="3" s="1"/>
  <c r="G130" i="1"/>
  <c r="G104" i="1"/>
  <c r="G40" i="1"/>
  <c r="G91" i="1"/>
  <c r="G78" i="1"/>
  <c r="G118" i="1"/>
  <c r="G131" i="1"/>
  <c r="G15" i="1"/>
  <c r="F17" i="2" s="1"/>
  <c r="G14" i="1"/>
  <c r="F6" i="2" s="1"/>
  <c r="G49" i="1"/>
  <c r="G94" i="1"/>
  <c r="G109" i="1"/>
  <c r="G20" i="1"/>
  <c r="G97" i="1"/>
  <c r="G28" i="1"/>
  <c r="I21" i="3" s="1"/>
  <c r="G53" i="1"/>
  <c r="G107" i="1"/>
  <c r="G60" i="1"/>
  <c r="G7" i="1"/>
  <c r="G29" i="1"/>
  <c r="F22" i="2" s="1"/>
  <c r="G108" i="1"/>
  <c r="G64" i="1"/>
  <c r="G69" i="1"/>
  <c r="G92" i="1"/>
  <c r="G59" i="1"/>
  <c r="G47" i="1"/>
  <c r="F25" i="2" s="1"/>
  <c r="G48" i="1"/>
  <c r="G111" i="1"/>
  <c r="G46" i="1"/>
  <c r="I16" i="3" s="1"/>
  <c r="G31" i="1"/>
  <c r="G95" i="1"/>
  <c r="G81" i="1"/>
  <c r="G62" i="1"/>
  <c r="G50" i="1"/>
  <c r="G12" i="1"/>
  <c r="G119" i="1"/>
  <c r="G113" i="1"/>
  <c r="G27" i="1"/>
  <c r="I5" i="3" s="1"/>
  <c r="G9" i="1"/>
  <c r="F16" i="2" s="1"/>
  <c r="G127" i="1"/>
  <c r="G83" i="1"/>
  <c r="I9" i="3" s="1"/>
  <c r="G58" i="1"/>
  <c r="I15" i="3" s="1"/>
  <c r="G122" i="1"/>
  <c r="G67" i="1"/>
  <c r="I8" i="3" s="1"/>
  <c r="G30" i="1"/>
  <c r="F11" i="2" s="1"/>
  <c r="G124" i="1"/>
  <c r="G129" i="1"/>
  <c r="G61" i="1"/>
  <c r="I24" i="3" s="1"/>
  <c r="G74" i="1"/>
  <c r="G52" i="1"/>
  <c r="G16" i="1"/>
  <c r="F12" i="2" s="1"/>
  <c r="G57" i="1"/>
  <c r="G100" i="1"/>
  <c r="G2" i="1"/>
  <c r="F2" i="2" s="1"/>
  <c r="G70" i="1"/>
  <c r="G75" i="1"/>
  <c r="G86" i="1"/>
  <c r="G88" i="1"/>
  <c r="G120" i="1"/>
  <c r="G36" i="1"/>
  <c r="I35" i="3" s="1"/>
  <c r="G115" i="1"/>
  <c r="G132" i="1"/>
  <c r="G121" i="1"/>
  <c r="G63" i="1"/>
  <c r="I28" i="3" s="1"/>
  <c r="G123" i="1"/>
  <c r="G77" i="1"/>
  <c r="I10" i="3" s="1"/>
  <c r="G71" i="1"/>
  <c r="G39" i="1"/>
  <c r="G45" i="1"/>
  <c r="G44" i="1"/>
  <c r="I12" i="3" s="1"/>
  <c r="G117" i="1"/>
  <c r="G32" i="1"/>
  <c r="G90" i="1"/>
  <c r="G98" i="1"/>
  <c r="I7" i="3" s="1"/>
  <c r="G93" i="1"/>
  <c r="G26" i="1"/>
  <c r="G19" i="1"/>
  <c r="F21" i="2" s="1"/>
  <c r="G66" i="1"/>
  <c r="G21" i="1"/>
  <c r="F13" i="2" s="1"/>
  <c r="G13" i="1"/>
  <c r="F15" i="2" s="1"/>
  <c r="G76" i="1"/>
  <c r="G68" i="1"/>
  <c r="G112" i="1"/>
  <c r="G102" i="1"/>
  <c r="G23" i="1"/>
  <c r="F14" i="2" s="1"/>
  <c r="G55" i="1"/>
  <c r="G3" i="1"/>
  <c r="G116" i="1"/>
  <c r="G6" i="1"/>
  <c r="G35" i="1"/>
  <c r="I13" i="3" s="1"/>
  <c r="G38" i="1"/>
  <c r="G85" i="1"/>
  <c r="G87" i="1"/>
  <c r="G43" i="1"/>
  <c r="D2" i="2"/>
  <c r="I41" i="3" l="1"/>
  <c r="I25" i="3"/>
  <c r="F26" i="2"/>
  <c r="I40" i="3"/>
  <c r="F27" i="2"/>
  <c r="D30" i="2"/>
  <c r="D29" i="2"/>
  <c r="E30" i="2"/>
  <c r="E29" i="2"/>
  <c r="I18" i="3"/>
  <c r="I4" i="3"/>
  <c r="I30" i="3"/>
  <c r="I31" i="3"/>
  <c r="I22" i="3"/>
  <c r="F10" i="2"/>
  <c r="I36" i="3"/>
  <c r="F20" i="2"/>
  <c r="I29" i="3"/>
  <c r="I38" i="3"/>
  <c r="F18" i="2"/>
  <c r="I19" i="3"/>
  <c r="F5" i="2"/>
  <c r="F4" i="2"/>
  <c r="I43" i="3"/>
  <c r="F3" i="2"/>
  <c r="I37" i="3"/>
  <c r="I20" i="3"/>
  <c r="I33" i="3"/>
  <c r="F24" i="2"/>
  <c r="I27" i="3"/>
  <c r="F9" i="2"/>
  <c r="I42" i="3"/>
  <c r="I14" i="3"/>
  <c r="I6" i="3"/>
  <c r="I2" i="3"/>
  <c r="F19" i="2"/>
  <c r="I32" i="3"/>
  <c r="I34" i="3"/>
  <c r="F30" i="2" l="1"/>
  <c r="F29" i="2"/>
</calcChain>
</file>

<file path=xl/sharedStrings.xml><?xml version="1.0" encoding="utf-8"?>
<sst xmlns="http://schemas.openxmlformats.org/spreadsheetml/2006/main" count="245" uniqueCount="138">
  <si>
    <t>Oklahoma St.</t>
  </si>
  <si>
    <t>Charlotte</t>
  </si>
  <si>
    <t>Middle Tenn.</t>
  </si>
  <si>
    <t>Kansas St.</t>
  </si>
  <si>
    <t>Clemson</t>
  </si>
  <si>
    <t>Miami (OH)</t>
  </si>
  <si>
    <t>Hawaii</t>
  </si>
  <si>
    <t>Tennessee</t>
  </si>
  <si>
    <t>Arkansas</t>
  </si>
  <si>
    <t>New Mexico St.</t>
  </si>
  <si>
    <t>UTSA</t>
  </si>
  <si>
    <t>Fla. Atlantic</t>
  </si>
  <si>
    <t>Temple</t>
  </si>
  <si>
    <t>San Diego St.</t>
  </si>
  <si>
    <t>Boise St.</t>
  </si>
  <si>
    <t>UCLA</t>
  </si>
  <si>
    <t>Ga. Southern</t>
  </si>
  <si>
    <t>Troy</t>
  </si>
  <si>
    <t>Ohio St.</t>
  </si>
  <si>
    <t>California</t>
  </si>
  <si>
    <t>Wake Forest</t>
  </si>
  <si>
    <t>Boston College</t>
  </si>
  <si>
    <t>West Virginia</t>
  </si>
  <si>
    <t>BYU</t>
  </si>
  <si>
    <t>Utah</t>
  </si>
  <si>
    <t>Texas Tech</t>
  </si>
  <si>
    <t>San Jose St.</t>
  </si>
  <si>
    <t>Wyoming</t>
  </si>
  <si>
    <t>Northwestern</t>
  </si>
  <si>
    <t>UCF</t>
  </si>
  <si>
    <t>Ball St.</t>
  </si>
  <si>
    <t>Old Dominion</t>
  </si>
  <si>
    <t>NC State</t>
  </si>
  <si>
    <t>Illinois</t>
  </si>
  <si>
    <t>Western Ky.</t>
  </si>
  <si>
    <t>Vanderbilt</t>
  </si>
  <si>
    <t>East Carolina</t>
  </si>
  <si>
    <t>Ole Miss</t>
  </si>
  <si>
    <t>Colorado</t>
  </si>
  <si>
    <t>Tulsa</t>
  </si>
  <si>
    <t>Syracuse</t>
  </si>
  <si>
    <t>Kent St.</t>
  </si>
  <si>
    <t>Georgia Tech</t>
  </si>
  <si>
    <t>FIU</t>
  </si>
  <si>
    <t>Massachusetts</t>
  </si>
  <si>
    <t>LSU</t>
  </si>
  <si>
    <t>Alabama</t>
  </si>
  <si>
    <t>Pittsburgh</t>
  </si>
  <si>
    <t>Georgia St.</t>
  </si>
  <si>
    <t>Stanford</t>
  </si>
  <si>
    <t>Texas</t>
  </si>
  <si>
    <t>Army West Point</t>
  </si>
  <si>
    <t>Coastal Carolina</t>
  </si>
  <si>
    <t>Duke</t>
  </si>
  <si>
    <t>Iowa St.</t>
  </si>
  <si>
    <t>Bowling Green</t>
  </si>
  <si>
    <t>Southern California</t>
  </si>
  <si>
    <t>Mississippi St.</t>
  </si>
  <si>
    <t>Indiana</t>
  </si>
  <si>
    <t>Maryland</t>
  </si>
  <si>
    <t>Utah St.</t>
  </si>
  <si>
    <t>Miami (FL)</t>
  </si>
  <si>
    <t>Arizona</t>
  </si>
  <si>
    <t>Fresno St.</t>
  </si>
  <si>
    <t>Cincinnati</t>
  </si>
  <si>
    <t>ULM</t>
  </si>
  <si>
    <t>Missouri</t>
  </si>
  <si>
    <t>Marshall</t>
  </si>
  <si>
    <t>Arizona St.</t>
  </si>
  <si>
    <t>Navy</t>
  </si>
  <si>
    <t>Toledo</t>
  </si>
  <si>
    <t>App State</t>
  </si>
  <si>
    <t>South Carolina</t>
  </si>
  <si>
    <t>Virginia</t>
  </si>
  <si>
    <t>Nebraska</t>
  </si>
  <si>
    <t>Florida</t>
  </si>
  <si>
    <t>Tulane</t>
  </si>
  <si>
    <t>New Mexico</t>
  </si>
  <si>
    <t>North Texas</t>
  </si>
  <si>
    <t>Louisiana</t>
  </si>
  <si>
    <t>NIU</t>
  </si>
  <si>
    <t>SMU</t>
  </si>
  <si>
    <t>Penn St.</t>
  </si>
  <si>
    <t>Arkansas St.</t>
  </si>
  <si>
    <t>Akron</t>
  </si>
  <si>
    <t>Kansas</t>
  </si>
  <si>
    <t>Baylor</t>
  </si>
  <si>
    <t>Ohio</t>
  </si>
  <si>
    <t>Washington</t>
  </si>
  <si>
    <t>Purdue</t>
  </si>
  <si>
    <t>Western Mich.</t>
  </si>
  <si>
    <t>Georgia</t>
  </si>
  <si>
    <t>Buffalo</t>
  </si>
  <si>
    <t>Iowa</t>
  </si>
  <si>
    <t>Auburn</t>
  </si>
  <si>
    <t>UTEP</t>
  </si>
  <si>
    <t>Colorado St.</t>
  </si>
  <si>
    <t>Kentucky</t>
  </si>
  <si>
    <t>Central Mich.</t>
  </si>
  <si>
    <t>South Fla.</t>
  </si>
  <si>
    <t>Louisiana Tech</t>
  </si>
  <si>
    <t>Oklahoma</t>
  </si>
  <si>
    <t>Nevada</t>
  </si>
  <si>
    <t>UConn</t>
  </si>
  <si>
    <t>Minnesota</t>
  </si>
  <si>
    <t>Southern Miss.</t>
  </si>
  <si>
    <t>Houston</t>
  </si>
  <si>
    <t>Liberty</t>
  </si>
  <si>
    <t>Virginia Tech</t>
  </si>
  <si>
    <t>North Carolina</t>
  </si>
  <si>
    <t>Michigan St.</t>
  </si>
  <si>
    <t>Rice</t>
  </si>
  <si>
    <t>Memphis</t>
  </si>
  <si>
    <t>Louisville</t>
  </si>
  <si>
    <t>Notre Dame</t>
  </si>
  <si>
    <t>Texas A&amp;M</t>
  </si>
  <si>
    <t>Florida St.</t>
  </si>
  <si>
    <t>Oregon</t>
  </si>
  <si>
    <t>Eastern Mich.</t>
  </si>
  <si>
    <t>Washington St.</t>
  </si>
  <si>
    <t>Texas St.</t>
  </si>
  <si>
    <t>UNLV</t>
  </si>
  <si>
    <t>Oregon St.</t>
  </si>
  <si>
    <t>Air Force</t>
  </si>
  <si>
    <t>Michigan</t>
  </si>
  <si>
    <t>Rutgers</t>
  </si>
  <si>
    <t>TCU</t>
  </si>
  <si>
    <t>South Alabama</t>
  </si>
  <si>
    <t>James Madison</t>
  </si>
  <si>
    <t>Wisconsin</t>
  </si>
  <si>
    <t>UAB</t>
  </si>
  <si>
    <t>Georgia</t>
    <phoneticPr fontId="2" type="noConversion"/>
  </si>
  <si>
    <t>UTSA</t>
    <phoneticPr fontId="2" type="noConversion"/>
  </si>
  <si>
    <t>a</t>
    <phoneticPr fontId="2" type="noConversion"/>
  </si>
  <si>
    <t>a</t>
    <phoneticPr fontId="2" type="noConversion"/>
  </si>
  <si>
    <t>North Carolina</t>
    <phoneticPr fontId="2" type="noConversion"/>
  </si>
  <si>
    <t>North Carolina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</si>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</sst>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rgb="FF000000"/>
      <name val="Arial"/>
      <family val="2"/>
    </font>
    <font>
      <sz val="8"/>
      <name val="맑은 고딕"/>
      <family val="3"/>
      <charset val="129"/>
      <scheme val="minor"/>
    </font>
    <font>
      <b/>
      <sz val="12"/>
      <color rgb="FF49494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EE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3" fontId="1" fillId="3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NumberFormat="1"/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A16" sqref="A16"/>
    </sheetView>
  </sheetViews>
  <sheetFormatPr defaultRowHeight="16.5" x14ac:dyDescent="0.3"/>
  <cols>
    <col min="1" max="1" width="11.875" customWidth="1"/>
  </cols>
  <sheetData>
    <row r="1" spans="1:7" x14ac:dyDescent="0.3">
      <c r="D1" t="s">
        <v>133</v>
      </c>
    </row>
    <row r="2" spans="1:7" x14ac:dyDescent="0.3">
      <c r="A2" t="s">
        <v>91</v>
      </c>
      <c r="B2">
        <v>1</v>
      </c>
      <c r="C2">
        <v>3.3413154099579359E-2</v>
      </c>
      <c r="D2">
        <v>3.3413154099579359E-2</v>
      </c>
      <c r="E2">
        <v>12</v>
      </c>
      <c r="F2">
        <v>0</v>
      </c>
      <c r="G2">
        <f t="shared" ref="G2:G33" si="0">E2/(E2+F2)</f>
        <v>1</v>
      </c>
    </row>
    <row r="3" spans="1:7" x14ac:dyDescent="0.3">
      <c r="A3" t="s">
        <v>124</v>
      </c>
      <c r="B3">
        <v>4</v>
      </c>
      <c r="C3">
        <v>2.172254528025859E-2</v>
      </c>
      <c r="D3">
        <v>2.172254528025859E-2</v>
      </c>
      <c r="E3">
        <v>13</v>
      </c>
      <c r="F3">
        <v>0</v>
      </c>
      <c r="G3">
        <f t="shared" si="0"/>
        <v>1</v>
      </c>
    </row>
    <row r="4" spans="1:7" x14ac:dyDescent="0.3">
      <c r="A4" t="s">
        <v>3</v>
      </c>
      <c r="B4">
        <v>2</v>
      </c>
      <c r="C4">
        <v>2.5946026746373321E-2</v>
      </c>
      <c r="D4">
        <v>1.9459520059779991E-2</v>
      </c>
      <c r="E4">
        <v>9</v>
      </c>
      <c r="F4">
        <v>3</v>
      </c>
      <c r="G4">
        <f t="shared" si="0"/>
        <v>0.75</v>
      </c>
    </row>
    <row r="5" spans="1:7" x14ac:dyDescent="0.3">
      <c r="A5" t="s">
        <v>24</v>
      </c>
      <c r="B5">
        <v>3</v>
      </c>
      <c r="C5">
        <v>2.5617293380026381E-2</v>
      </c>
      <c r="D5">
        <v>1.9212970035019782E-2</v>
      </c>
      <c r="E5">
        <v>9</v>
      </c>
      <c r="F5">
        <v>3</v>
      </c>
      <c r="G5">
        <f t="shared" si="0"/>
        <v>0.75</v>
      </c>
    </row>
    <row r="6" spans="1:7" x14ac:dyDescent="0.3">
      <c r="A6" t="s">
        <v>126</v>
      </c>
      <c r="B6">
        <v>7</v>
      </c>
      <c r="C6">
        <v>1.96236540528642E-2</v>
      </c>
      <c r="D6">
        <v>1.7988349548458848E-2</v>
      </c>
      <c r="E6">
        <v>11</v>
      </c>
      <c r="F6">
        <v>1</v>
      </c>
      <c r="G6">
        <f t="shared" si="0"/>
        <v>0.91666666666666663</v>
      </c>
    </row>
    <row r="7" spans="1:7" x14ac:dyDescent="0.3">
      <c r="A7" t="s">
        <v>56</v>
      </c>
      <c r="B7">
        <v>8</v>
      </c>
      <c r="C7">
        <v>1.9562138909853598E-2</v>
      </c>
      <c r="D7">
        <v>1.6552579077568429E-2</v>
      </c>
      <c r="E7">
        <v>11</v>
      </c>
      <c r="F7">
        <v>2</v>
      </c>
      <c r="G7">
        <f t="shared" si="0"/>
        <v>0.84615384615384615</v>
      </c>
    </row>
    <row r="8" spans="1:7" x14ac:dyDescent="0.3">
      <c r="A8" t="s">
        <v>7</v>
      </c>
      <c r="B8">
        <v>9</v>
      </c>
      <c r="C8">
        <v>1.9448835669859992E-2</v>
      </c>
      <c r="D8">
        <v>1.5912683729885451E-2</v>
      </c>
      <c r="E8">
        <v>9</v>
      </c>
      <c r="F8">
        <v>2</v>
      </c>
      <c r="G8">
        <f t="shared" si="0"/>
        <v>0.81818181818181823</v>
      </c>
    </row>
    <row r="9" spans="1:7" x14ac:dyDescent="0.3">
      <c r="A9" t="s">
        <v>76</v>
      </c>
      <c r="B9">
        <v>12</v>
      </c>
      <c r="C9">
        <v>1.783525680367775E-2</v>
      </c>
      <c r="D9">
        <v>1.509137114157348E-2</v>
      </c>
      <c r="E9">
        <v>11</v>
      </c>
      <c r="F9">
        <v>2</v>
      </c>
      <c r="G9">
        <f t="shared" si="0"/>
        <v>0.84615384615384615</v>
      </c>
    </row>
    <row r="10" spans="1:7" x14ac:dyDescent="0.3">
      <c r="A10" t="s">
        <v>15</v>
      </c>
      <c r="B10">
        <v>6</v>
      </c>
      <c r="C10">
        <v>2.0416689091208671E-2</v>
      </c>
      <c r="D10">
        <v>1.484850115724267E-2</v>
      </c>
      <c r="E10">
        <v>8</v>
      </c>
      <c r="F10">
        <v>3</v>
      </c>
      <c r="G10">
        <f t="shared" si="0"/>
        <v>0.72727272727272729</v>
      </c>
    </row>
    <row r="11" spans="1:7" x14ac:dyDescent="0.3">
      <c r="A11" t="s">
        <v>4</v>
      </c>
      <c r="B11">
        <v>13</v>
      </c>
      <c r="C11">
        <v>1.77889579133272E-2</v>
      </c>
      <c r="D11">
        <v>1.482413159443933E-2</v>
      </c>
      <c r="E11">
        <v>10</v>
      </c>
      <c r="F11">
        <v>2</v>
      </c>
      <c r="G11">
        <f t="shared" si="0"/>
        <v>0.83333333333333337</v>
      </c>
    </row>
    <row r="12" spans="1:7" x14ac:dyDescent="0.3">
      <c r="A12" t="s">
        <v>72</v>
      </c>
      <c r="B12">
        <v>5</v>
      </c>
      <c r="C12">
        <v>2.1480479566182181E-2</v>
      </c>
      <c r="D12">
        <v>1.3669396087570481E-2</v>
      </c>
      <c r="E12">
        <v>7</v>
      </c>
      <c r="F12">
        <v>4</v>
      </c>
      <c r="G12">
        <f t="shared" si="0"/>
        <v>0.63636363636363635</v>
      </c>
    </row>
    <row r="13" spans="1:7" x14ac:dyDescent="0.3">
      <c r="A13" t="s">
        <v>117</v>
      </c>
      <c r="B13">
        <v>10</v>
      </c>
      <c r="C13">
        <v>1.854342582348777E-2</v>
      </c>
      <c r="D13">
        <v>1.348612787162747E-2</v>
      </c>
      <c r="E13">
        <v>8</v>
      </c>
      <c r="F13">
        <v>3</v>
      </c>
      <c r="G13">
        <f t="shared" si="0"/>
        <v>0.72727272727272729</v>
      </c>
    </row>
    <row r="14" spans="1:7" x14ac:dyDescent="0.3">
      <c r="A14" t="s">
        <v>46</v>
      </c>
      <c r="B14">
        <v>17</v>
      </c>
      <c r="C14">
        <v>1.475849648407822E-2</v>
      </c>
      <c r="D14">
        <v>1.207513348697309E-2</v>
      </c>
      <c r="E14">
        <v>9</v>
      </c>
      <c r="F14">
        <v>2</v>
      </c>
      <c r="G14">
        <f t="shared" si="0"/>
        <v>0.81818181818181823</v>
      </c>
    </row>
    <row r="15" spans="1:7" x14ac:dyDescent="0.3">
      <c r="A15" t="s">
        <v>45</v>
      </c>
      <c r="B15">
        <v>11</v>
      </c>
      <c r="C15">
        <v>1.7880168465529849E-2</v>
      </c>
      <c r="D15">
        <v>1.1920112310353229E-2</v>
      </c>
      <c r="E15">
        <v>8</v>
      </c>
      <c r="F15">
        <v>4</v>
      </c>
      <c r="G15">
        <f t="shared" si="0"/>
        <v>0.66666666666666663</v>
      </c>
    </row>
    <row r="16" spans="1:7" x14ac:dyDescent="0.3">
      <c r="A16" t="s">
        <v>88</v>
      </c>
      <c r="B16">
        <v>18</v>
      </c>
      <c r="C16">
        <v>1.4239724620855281E-2</v>
      </c>
      <c r="D16">
        <v>1.1650683780699779E-2</v>
      </c>
      <c r="E16">
        <v>9</v>
      </c>
      <c r="F16">
        <v>2</v>
      </c>
      <c r="G16">
        <f t="shared" si="0"/>
        <v>0.81818181818181823</v>
      </c>
    </row>
    <row r="17" spans="1:7" x14ac:dyDescent="0.3">
      <c r="A17" t="s">
        <v>18</v>
      </c>
      <c r="B17">
        <v>24</v>
      </c>
      <c r="C17">
        <v>1.2584988962187391E-2</v>
      </c>
      <c r="D17">
        <v>1.153623988200511E-2</v>
      </c>
      <c r="E17">
        <v>11</v>
      </c>
      <c r="F17">
        <v>1</v>
      </c>
      <c r="G17">
        <f t="shared" si="0"/>
        <v>0.91666666666666663</v>
      </c>
    </row>
    <row r="18" spans="1:7" x14ac:dyDescent="0.3">
      <c r="A18" t="s">
        <v>17</v>
      </c>
      <c r="B18">
        <v>20</v>
      </c>
      <c r="C18">
        <v>1.37781468425336E-2</v>
      </c>
      <c r="D18">
        <v>1.148178903544466E-2</v>
      </c>
      <c r="E18">
        <v>10</v>
      </c>
      <c r="F18">
        <v>2</v>
      </c>
      <c r="G18">
        <f t="shared" si="0"/>
        <v>0.83333333333333337</v>
      </c>
    </row>
    <row r="19" spans="1:7" x14ac:dyDescent="0.3">
      <c r="A19" t="s">
        <v>114</v>
      </c>
      <c r="B19">
        <v>15</v>
      </c>
      <c r="C19">
        <v>1.563850126009236E-2</v>
      </c>
      <c r="D19">
        <v>1.0425667506728241E-2</v>
      </c>
      <c r="E19">
        <v>8</v>
      </c>
      <c r="F19">
        <v>4</v>
      </c>
      <c r="G19">
        <f t="shared" si="0"/>
        <v>0.66666666666666663</v>
      </c>
    </row>
    <row r="20" spans="1:7" x14ac:dyDescent="0.3">
      <c r="A20" t="s">
        <v>50</v>
      </c>
      <c r="B20">
        <v>16</v>
      </c>
      <c r="C20">
        <v>1.553844315668765E-2</v>
      </c>
      <c r="D20">
        <v>1.0358962104458431E-2</v>
      </c>
      <c r="E20">
        <v>8</v>
      </c>
      <c r="F20">
        <v>4</v>
      </c>
      <c r="G20">
        <f t="shared" si="0"/>
        <v>0.66666666666666663</v>
      </c>
    </row>
    <row r="21" spans="1:7" x14ac:dyDescent="0.3">
      <c r="A21" t="s">
        <v>116</v>
      </c>
      <c r="B21">
        <v>19</v>
      </c>
      <c r="C21">
        <v>1.409063506098247E-2</v>
      </c>
      <c r="D21">
        <v>1.024773458980543E-2</v>
      </c>
      <c r="E21">
        <v>8</v>
      </c>
      <c r="F21">
        <v>3</v>
      </c>
      <c r="G21">
        <f t="shared" si="0"/>
        <v>0.72727272727272729</v>
      </c>
    </row>
    <row r="22" spans="1:7" x14ac:dyDescent="0.3">
      <c r="A22" t="s">
        <v>29</v>
      </c>
      <c r="B22">
        <v>21</v>
      </c>
      <c r="C22">
        <v>1.3494233240815169E-2</v>
      </c>
      <c r="D22">
        <v>8.996155493876782E-3</v>
      </c>
      <c r="E22">
        <v>8</v>
      </c>
      <c r="F22">
        <v>4</v>
      </c>
      <c r="G22">
        <f t="shared" si="0"/>
        <v>0.66666666666666663</v>
      </c>
    </row>
    <row r="23" spans="1:7" x14ac:dyDescent="0.3">
      <c r="A23" t="s">
        <v>122</v>
      </c>
      <c r="B23">
        <v>26</v>
      </c>
      <c r="C23">
        <v>1.221350682774169E-2</v>
      </c>
      <c r="D23">
        <v>8.8825504201757756E-3</v>
      </c>
      <c r="E23">
        <v>8</v>
      </c>
      <c r="F23">
        <v>3</v>
      </c>
      <c r="G23">
        <f t="shared" si="0"/>
        <v>0.72727272727272729</v>
      </c>
    </row>
    <row r="24" spans="1:7" x14ac:dyDescent="0.3">
      <c r="A24" t="s">
        <v>32</v>
      </c>
      <c r="B24">
        <v>22</v>
      </c>
      <c r="C24">
        <v>1.290471996634217E-2</v>
      </c>
      <c r="D24">
        <v>8.2120945240359289E-3</v>
      </c>
      <c r="E24">
        <v>7</v>
      </c>
      <c r="F24">
        <v>4</v>
      </c>
      <c r="G24">
        <f t="shared" si="0"/>
        <v>0.63636363636363635</v>
      </c>
    </row>
    <row r="25" spans="1:7" x14ac:dyDescent="0.3">
      <c r="A25" t="s">
        <v>37</v>
      </c>
      <c r="B25">
        <v>25</v>
      </c>
      <c r="C25">
        <v>1.250823122546272E-2</v>
      </c>
      <c r="D25">
        <v>7.9597835071126399E-3</v>
      </c>
      <c r="E25">
        <v>7</v>
      </c>
      <c r="F25">
        <v>4</v>
      </c>
      <c r="G25">
        <f t="shared" si="0"/>
        <v>0.63636363636363635</v>
      </c>
    </row>
    <row r="26" spans="1:7" x14ac:dyDescent="0.3">
      <c r="A26" t="s">
        <v>113</v>
      </c>
      <c r="B26">
        <v>23</v>
      </c>
      <c r="C26">
        <v>1.2855778187483491E-2</v>
      </c>
      <c r="D26">
        <v>7.4992039426987024E-3</v>
      </c>
      <c r="E26">
        <v>7</v>
      </c>
      <c r="F26">
        <v>5</v>
      </c>
      <c r="G26">
        <f t="shared" si="0"/>
        <v>0.58333333333333337</v>
      </c>
    </row>
    <row r="27" spans="1:7" x14ac:dyDescent="0.3">
      <c r="A27" t="s">
        <v>75</v>
      </c>
      <c r="B27">
        <v>14</v>
      </c>
      <c r="C27">
        <v>1.5670508761867569E-2</v>
      </c>
      <c r="D27">
        <v>7.1229585281216206E-3</v>
      </c>
      <c r="E27">
        <v>5</v>
      </c>
      <c r="F27">
        <v>6</v>
      </c>
      <c r="G27">
        <f t="shared" si="0"/>
        <v>0.45454545454545453</v>
      </c>
    </row>
    <row r="28" spans="1:7" x14ac:dyDescent="0.3">
      <c r="A28" t="s">
        <v>52</v>
      </c>
      <c r="B28">
        <v>33</v>
      </c>
      <c r="C28">
        <v>9.5433019530168396E-3</v>
      </c>
      <c r="D28">
        <v>6.9405832385577024E-3</v>
      </c>
      <c r="E28">
        <v>8</v>
      </c>
      <c r="F28">
        <v>3</v>
      </c>
      <c r="G28">
        <f t="shared" si="0"/>
        <v>0.72727272727272729</v>
      </c>
    </row>
    <row r="29" spans="1:7" x14ac:dyDescent="0.3">
      <c r="A29" t="s">
        <v>57</v>
      </c>
      <c r="B29">
        <v>32</v>
      </c>
      <c r="C29">
        <v>9.9994043221655858E-3</v>
      </c>
      <c r="D29">
        <v>6.3632572959235554E-3</v>
      </c>
      <c r="E29">
        <v>7</v>
      </c>
      <c r="F29">
        <v>4</v>
      </c>
      <c r="G29">
        <f t="shared" si="0"/>
        <v>0.63636363636363635</v>
      </c>
    </row>
    <row r="30" spans="1:7" x14ac:dyDescent="0.3">
      <c r="A30" t="s">
        <v>82</v>
      </c>
      <c r="B30">
        <v>44</v>
      </c>
      <c r="C30">
        <v>7.5158911010128693E-3</v>
      </c>
      <c r="D30">
        <v>6.263242584177391E-3</v>
      </c>
      <c r="E30">
        <v>10</v>
      </c>
      <c r="F30">
        <v>2</v>
      </c>
      <c r="G30">
        <f t="shared" si="0"/>
        <v>0.83333333333333337</v>
      </c>
    </row>
    <row r="31" spans="1:7" x14ac:dyDescent="0.3">
      <c r="A31" t="s">
        <v>67</v>
      </c>
      <c r="B31">
        <v>30</v>
      </c>
      <c r="C31">
        <v>1.014615531494297E-2</v>
      </c>
      <c r="D31">
        <v>6.0876931889657813E-3</v>
      </c>
      <c r="E31">
        <v>6</v>
      </c>
      <c r="F31">
        <v>4</v>
      </c>
      <c r="G31">
        <f t="shared" si="0"/>
        <v>0.6</v>
      </c>
    </row>
    <row r="32" spans="1:7" x14ac:dyDescent="0.3">
      <c r="A32" t="s">
        <v>135</v>
      </c>
      <c r="B32">
        <v>37</v>
      </c>
      <c r="C32">
        <v>8.8896217799275309E-3</v>
      </c>
      <c r="D32">
        <v>5.9264145199516872E-3</v>
      </c>
      <c r="E32">
        <v>8</v>
      </c>
      <c r="F32">
        <v>4</v>
      </c>
      <c r="G32">
        <f t="shared" si="0"/>
        <v>0.66666666666666663</v>
      </c>
    </row>
    <row r="33" spans="1:7" x14ac:dyDescent="0.3">
      <c r="A33" t="s">
        <v>20</v>
      </c>
      <c r="B33">
        <v>29</v>
      </c>
      <c r="C33">
        <v>1.034849954612624E-2</v>
      </c>
      <c r="D33">
        <v>5.6446361160688548E-3</v>
      </c>
      <c r="E33">
        <v>6</v>
      </c>
      <c r="F33">
        <v>5</v>
      </c>
      <c r="G33">
        <f t="shared" si="0"/>
        <v>0.54545454545454541</v>
      </c>
    </row>
    <row r="34" spans="1:7" x14ac:dyDescent="0.3">
      <c r="A34" t="s">
        <v>10</v>
      </c>
      <c r="B34">
        <v>49</v>
      </c>
      <c r="C34">
        <v>6.6436874396602523E-3</v>
      </c>
      <c r="D34">
        <v>5.5364061997168774E-3</v>
      </c>
      <c r="E34">
        <v>10</v>
      </c>
      <c r="F34">
        <v>2</v>
      </c>
      <c r="G34">
        <f t="shared" ref="G34:G65" si="1">E34/(E34+F34)</f>
        <v>0.83333333333333337</v>
      </c>
    </row>
    <row r="35" spans="1:7" x14ac:dyDescent="0.3">
      <c r="A35" t="s">
        <v>127</v>
      </c>
      <c r="B35">
        <v>48</v>
      </c>
      <c r="C35">
        <v>6.7085342927758673E-3</v>
      </c>
      <c r="D35">
        <v>5.4888007849984372E-3</v>
      </c>
      <c r="E35">
        <v>9</v>
      </c>
      <c r="F35">
        <v>2</v>
      </c>
      <c r="G35">
        <f t="shared" si="1"/>
        <v>0.81818181818181823</v>
      </c>
    </row>
    <row r="36" spans="1:7" x14ac:dyDescent="0.3">
      <c r="A36" t="s">
        <v>97</v>
      </c>
      <c r="B36">
        <v>31</v>
      </c>
      <c r="C36">
        <v>1.0016040422236789E-2</v>
      </c>
      <c r="D36">
        <v>5.4632947757655191E-3</v>
      </c>
      <c r="E36">
        <v>6</v>
      </c>
      <c r="F36">
        <v>5</v>
      </c>
      <c r="G36">
        <f t="shared" si="1"/>
        <v>0.54545454545454541</v>
      </c>
    </row>
    <row r="37" spans="1:7" x14ac:dyDescent="0.3">
      <c r="A37" t="s">
        <v>8</v>
      </c>
      <c r="B37">
        <v>27</v>
      </c>
      <c r="C37">
        <v>1.201633328524113E-2</v>
      </c>
      <c r="D37">
        <v>5.4619696751096059E-3</v>
      </c>
      <c r="E37">
        <v>5</v>
      </c>
      <c r="F37">
        <v>6</v>
      </c>
      <c r="G37">
        <f t="shared" si="1"/>
        <v>0.45454545454545453</v>
      </c>
    </row>
    <row r="38" spans="1:7" x14ac:dyDescent="0.3">
      <c r="A38" t="s">
        <v>128</v>
      </c>
      <c r="B38">
        <v>43</v>
      </c>
      <c r="C38">
        <v>7.6561513323649194E-3</v>
      </c>
      <c r="D38">
        <v>5.3593059326554424E-3</v>
      </c>
      <c r="E38">
        <v>7</v>
      </c>
      <c r="F38">
        <v>3</v>
      </c>
      <c r="G38">
        <f t="shared" si="1"/>
        <v>0.7</v>
      </c>
    </row>
    <row r="39" spans="1:7" x14ac:dyDescent="0.3">
      <c r="A39" t="s">
        <v>105</v>
      </c>
      <c r="B39">
        <v>28</v>
      </c>
      <c r="C39">
        <v>1.0883066905274189E-2</v>
      </c>
      <c r="D39">
        <v>4.9468485933064476E-3</v>
      </c>
      <c r="E39">
        <v>5</v>
      </c>
      <c r="F39">
        <v>6</v>
      </c>
      <c r="G39">
        <f t="shared" si="1"/>
        <v>0.45454545454545453</v>
      </c>
    </row>
    <row r="40" spans="1:7" x14ac:dyDescent="0.3">
      <c r="A40" t="s">
        <v>40</v>
      </c>
      <c r="B40">
        <v>36</v>
      </c>
      <c r="C40">
        <v>9.0676535906510872E-3</v>
      </c>
      <c r="D40">
        <v>4.9459928676278651E-3</v>
      </c>
      <c r="E40">
        <v>6</v>
      </c>
      <c r="F40">
        <v>5</v>
      </c>
      <c r="G40">
        <f t="shared" si="1"/>
        <v>0.54545454545454541</v>
      </c>
    </row>
    <row r="41" spans="1:7" x14ac:dyDescent="0.3">
      <c r="A41" t="s">
        <v>25</v>
      </c>
      <c r="B41">
        <v>39</v>
      </c>
      <c r="C41">
        <v>8.8017108181288328E-3</v>
      </c>
      <c r="D41">
        <v>4.8009331735248172E-3</v>
      </c>
      <c r="E41">
        <v>6</v>
      </c>
      <c r="F41">
        <v>5</v>
      </c>
      <c r="G41">
        <f t="shared" si="1"/>
        <v>0.54545454545454541</v>
      </c>
    </row>
    <row r="42" spans="1:7" x14ac:dyDescent="0.3">
      <c r="A42" t="s">
        <v>14</v>
      </c>
      <c r="B42">
        <v>47</v>
      </c>
      <c r="C42">
        <v>7.072715158753593E-3</v>
      </c>
      <c r="D42">
        <v>4.715143439169062E-3</v>
      </c>
      <c r="E42">
        <v>8</v>
      </c>
      <c r="F42">
        <v>4</v>
      </c>
      <c r="G42">
        <f t="shared" si="1"/>
        <v>0.66666666666666663</v>
      </c>
    </row>
    <row r="43" spans="1:7" x14ac:dyDescent="0.3">
      <c r="A43" t="s">
        <v>0</v>
      </c>
      <c r="B43">
        <v>40</v>
      </c>
      <c r="C43">
        <v>8.5179332815818101E-3</v>
      </c>
      <c r="D43">
        <v>4.6461454263173503E-3</v>
      </c>
      <c r="E43">
        <v>6</v>
      </c>
      <c r="F43">
        <v>5</v>
      </c>
      <c r="G43">
        <f t="shared" si="1"/>
        <v>0.54545454545454541</v>
      </c>
    </row>
    <row r="44" spans="1:7" x14ac:dyDescent="0.3">
      <c r="A44" t="s">
        <v>107</v>
      </c>
      <c r="B44">
        <v>46</v>
      </c>
      <c r="C44">
        <v>7.0758356506087387E-3</v>
      </c>
      <c r="D44">
        <v>4.5028045049328334E-3</v>
      </c>
      <c r="E44">
        <v>7</v>
      </c>
      <c r="F44">
        <v>4</v>
      </c>
      <c r="G44">
        <f t="shared" si="1"/>
        <v>0.63636363636363635</v>
      </c>
    </row>
    <row r="45" spans="1:7" x14ac:dyDescent="0.3">
      <c r="A45" t="s">
        <v>106</v>
      </c>
      <c r="B45">
        <v>45</v>
      </c>
      <c r="C45">
        <v>7.424573877959157E-3</v>
      </c>
      <c r="D45">
        <v>4.3310014288095089E-3</v>
      </c>
      <c r="E45">
        <v>7</v>
      </c>
      <c r="F45">
        <v>5</v>
      </c>
      <c r="G45">
        <f t="shared" si="1"/>
        <v>0.58333333333333337</v>
      </c>
    </row>
    <row r="46" spans="1:7" x14ac:dyDescent="0.3">
      <c r="A46" t="s">
        <v>66</v>
      </c>
      <c r="B46">
        <v>35</v>
      </c>
      <c r="C46">
        <v>9.2262215430900987E-3</v>
      </c>
      <c r="D46">
        <v>4.1937370650409539E-3</v>
      </c>
      <c r="E46">
        <v>5</v>
      </c>
      <c r="F46">
        <v>6</v>
      </c>
      <c r="G46">
        <f t="shared" si="1"/>
        <v>0.45454545454545453</v>
      </c>
    </row>
    <row r="47" spans="1:7" x14ac:dyDescent="0.3">
      <c r="A47" t="s">
        <v>63</v>
      </c>
      <c r="B47">
        <v>56</v>
      </c>
      <c r="C47">
        <v>6.2628408392442526E-3</v>
      </c>
      <c r="D47">
        <v>4.1752272261628351E-3</v>
      </c>
      <c r="E47">
        <v>8</v>
      </c>
      <c r="F47">
        <v>4</v>
      </c>
      <c r="G47">
        <f t="shared" si="1"/>
        <v>0.66666666666666663</v>
      </c>
    </row>
    <row r="48" spans="1:7" x14ac:dyDescent="0.3">
      <c r="A48" t="s">
        <v>64</v>
      </c>
      <c r="B48">
        <v>62</v>
      </c>
      <c r="C48">
        <v>5.7362449168767097E-3</v>
      </c>
      <c r="D48">
        <v>4.1718144850012434E-3</v>
      </c>
      <c r="E48">
        <v>8</v>
      </c>
      <c r="F48">
        <v>3</v>
      </c>
      <c r="G48">
        <f t="shared" si="1"/>
        <v>0.72727272727272729</v>
      </c>
    </row>
    <row r="49" spans="1:7" x14ac:dyDescent="0.3">
      <c r="A49" t="s">
        <v>47</v>
      </c>
      <c r="B49">
        <v>51</v>
      </c>
      <c r="C49">
        <v>6.4844536454163196E-3</v>
      </c>
      <c r="D49">
        <v>4.1264705016285678E-3</v>
      </c>
      <c r="E49">
        <v>7</v>
      </c>
      <c r="F49">
        <v>4</v>
      </c>
      <c r="G49">
        <f t="shared" si="1"/>
        <v>0.63636363636363635</v>
      </c>
    </row>
    <row r="50" spans="1:7" x14ac:dyDescent="0.3">
      <c r="A50" t="s">
        <v>71</v>
      </c>
      <c r="B50">
        <v>34</v>
      </c>
      <c r="C50">
        <v>9.2571587454360303E-3</v>
      </c>
      <c r="D50">
        <v>3.7028634981744121E-3</v>
      </c>
      <c r="E50">
        <v>4</v>
      </c>
      <c r="F50">
        <v>6</v>
      </c>
      <c r="G50">
        <f t="shared" si="1"/>
        <v>0.4</v>
      </c>
    </row>
    <row r="51" spans="1:7" x14ac:dyDescent="0.3">
      <c r="A51" t="s">
        <v>36</v>
      </c>
      <c r="B51">
        <v>50</v>
      </c>
      <c r="C51">
        <v>6.6229266911906302E-3</v>
      </c>
      <c r="D51">
        <v>3.6125054679221622E-3</v>
      </c>
      <c r="E51">
        <v>6</v>
      </c>
      <c r="F51">
        <v>5</v>
      </c>
      <c r="G51">
        <f t="shared" si="1"/>
        <v>0.54545454545454541</v>
      </c>
    </row>
    <row r="52" spans="1:7" x14ac:dyDescent="0.3">
      <c r="A52" t="s">
        <v>87</v>
      </c>
      <c r="B52">
        <v>69</v>
      </c>
      <c r="C52">
        <v>5.3202937472736711E-3</v>
      </c>
      <c r="D52">
        <v>3.5468624981824471E-3</v>
      </c>
      <c r="E52">
        <v>8</v>
      </c>
      <c r="F52">
        <v>4</v>
      </c>
      <c r="G52">
        <f t="shared" si="1"/>
        <v>0.66666666666666663</v>
      </c>
    </row>
    <row r="53" spans="1:7" x14ac:dyDescent="0.3">
      <c r="A53" t="s">
        <v>53</v>
      </c>
      <c r="B53">
        <v>67</v>
      </c>
      <c r="C53">
        <v>5.4506822603291594E-3</v>
      </c>
      <c r="D53">
        <v>3.468615983845829E-3</v>
      </c>
      <c r="E53">
        <v>7</v>
      </c>
      <c r="F53">
        <v>4</v>
      </c>
      <c r="G53">
        <f t="shared" si="1"/>
        <v>0.63636363636363635</v>
      </c>
    </row>
    <row r="54" spans="1:7" x14ac:dyDescent="0.3">
      <c r="A54" t="s">
        <v>33</v>
      </c>
      <c r="B54">
        <v>70</v>
      </c>
      <c r="C54">
        <v>5.3094038128823611E-3</v>
      </c>
      <c r="D54">
        <v>3.3787115172887751E-3</v>
      </c>
      <c r="E54">
        <v>7</v>
      </c>
      <c r="F54">
        <v>4</v>
      </c>
      <c r="G54">
        <f t="shared" si="1"/>
        <v>0.63636363636363635</v>
      </c>
    </row>
    <row r="55" spans="1:7" x14ac:dyDescent="0.3">
      <c r="A55" t="s">
        <v>123</v>
      </c>
      <c r="B55">
        <v>82</v>
      </c>
      <c r="C55">
        <v>4.5921555875705292E-3</v>
      </c>
      <c r="D55">
        <v>3.3397495182331122E-3</v>
      </c>
      <c r="E55">
        <v>8</v>
      </c>
      <c r="F55">
        <v>3</v>
      </c>
      <c r="G55">
        <f t="shared" si="1"/>
        <v>0.72727272727272729</v>
      </c>
    </row>
    <row r="56" spans="1:7" x14ac:dyDescent="0.3">
      <c r="A56" t="s">
        <v>23</v>
      </c>
      <c r="B56">
        <v>59</v>
      </c>
      <c r="C56">
        <v>6.035926184255495E-3</v>
      </c>
      <c r="D56">
        <v>3.2923233732302698E-3</v>
      </c>
      <c r="E56">
        <v>6</v>
      </c>
      <c r="F56">
        <v>5</v>
      </c>
      <c r="G56">
        <f t="shared" si="1"/>
        <v>0.54545454545454541</v>
      </c>
    </row>
    <row r="57" spans="1:7" x14ac:dyDescent="0.3">
      <c r="A57" t="s">
        <v>89</v>
      </c>
      <c r="B57">
        <v>64</v>
      </c>
      <c r="C57">
        <v>5.5548502018958638E-3</v>
      </c>
      <c r="D57">
        <v>3.240329284439254E-3</v>
      </c>
      <c r="E57">
        <v>7</v>
      </c>
      <c r="F57">
        <v>5</v>
      </c>
      <c r="G57">
        <f t="shared" si="1"/>
        <v>0.58333333333333337</v>
      </c>
    </row>
    <row r="58" spans="1:7" x14ac:dyDescent="0.3">
      <c r="A58" t="s">
        <v>79</v>
      </c>
      <c r="B58">
        <v>52</v>
      </c>
      <c r="C58">
        <v>6.480363861154503E-3</v>
      </c>
      <c r="D58">
        <v>3.2401819305772519E-3</v>
      </c>
      <c r="E58">
        <v>6</v>
      </c>
      <c r="F58">
        <v>6</v>
      </c>
      <c r="G58">
        <f t="shared" si="1"/>
        <v>0.5</v>
      </c>
    </row>
    <row r="59" spans="1:7" x14ac:dyDescent="0.3">
      <c r="A59" t="s">
        <v>62</v>
      </c>
      <c r="B59">
        <v>38</v>
      </c>
      <c r="C59">
        <v>8.8596044447639497E-3</v>
      </c>
      <c r="D59">
        <v>3.2216743435505269E-3</v>
      </c>
      <c r="E59">
        <v>4</v>
      </c>
      <c r="F59">
        <v>7</v>
      </c>
      <c r="G59">
        <f t="shared" si="1"/>
        <v>0.36363636363636365</v>
      </c>
    </row>
    <row r="60" spans="1:7" x14ac:dyDescent="0.3">
      <c r="A60" t="s">
        <v>55</v>
      </c>
      <c r="B60">
        <v>61</v>
      </c>
      <c r="C60">
        <v>5.7855743555193717E-3</v>
      </c>
      <c r="D60">
        <v>3.1557678302832929E-3</v>
      </c>
      <c r="E60">
        <v>6</v>
      </c>
      <c r="F60">
        <v>5</v>
      </c>
      <c r="G60">
        <f t="shared" si="1"/>
        <v>0.54545454545454541</v>
      </c>
    </row>
    <row r="61" spans="1:7" x14ac:dyDescent="0.3">
      <c r="A61" t="s">
        <v>85</v>
      </c>
      <c r="B61">
        <v>54</v>
      </c>
      <c r="C61">
        <v>6.3939919388863592E-3</v>
      </c>
      <c r="D61">
        <v>2.9063599722210722E-3</v>
      </c>
      <c r="E61">
        <v>5</v>
      </c>
      <c r="F61">
        <v>6</v>
      </c>
      <c r="G61">
        <f t="shared" si="1"/>
        <v>0.45454545454545453</v>
      </c>
    </row>
    <row r="62" spans="1:7" x14ac:dyDescent="0.3">
      <c r="A62" t="s">
        <v>70</v>
      </c>
      <c r="B62">
        <v>74</v>
      </c>
      <c r="C62">
        <v>4.954856295579067E-3</v>
      </c>
      <c r="D62">
        <v>2.8903328390877891E-3</v>
      </c>
      <c r="E62">
        <v>7</v>
      </c>
      <c r="F62">
        <v>5</v>
      </c>
      <c r="G62">
        <f t="shared" si="1"/>
        <v>0.58333333333333337</v>
      </c>
    </row>
    <row r="63" spans="1:7" x14ac:dyDescent="0.3">
      <c r="A63" t="s">
        <v>101</v>
      </c>
      <c r="B63">
        <v>63</v>
      </c>
      <c r="C63">
        <v>5.6915493314798017E-3</v>
      </c>
      <c r="D63">
        <v>2.8457746657399008E-3</v>
      </c>
      <c r="E63">
        <v>6</v>
      </c>
      <c r="F63">
        <v>6</v>
      </c>
      <c r="G63">
        <f t="shared" si="1"/>
        <v>0.5</v>
      </c>
    </row>
    <row r="64" spans="1:7" x14ac:dyDescent="0.3">
      <c r="A64" t="s">
        <v>59</v>
      </c>
      <c r="B64">
        <v>78</v>
      </c>
      <c r="C64">
        <v>4.8094197319021618E-3</v>
      </c>
      <c r="D64">
        <v>2.805494843609594E-3</v>
      </c>
      <c r="E64">
        <v>7</v>
      </c>
      <c r="F64">
        <v>5</v>
      </c>
      <c r="G64">
        <f t="shared" si="1"/>
        <v>0.58333333333333337</v>
      </c>
    </row>
    <row r="65" spans="1:7" x14ac:dyDescent="0.3">
      <c r="A65" t="s">
        <v>16</v>
      </c>
      <c r="B65">
        <v>57</v>
      </c>
      <c r="C65">
        <v>6.1570094286945614E-3</v>
      </c>
      <c r="D65">
        <v>2.798640649406619E-3</v>
      </c>
      <c r="E65">
        <v>5</v>
      </c>
      <c r="F65">
        <v>6</v>
      </c>
      <c r="G65">
        <f t="shared" si="1"/>
        <v>0.45454545454545453</v>
      </c>
    </row>
    <row r="66" spans="1:7" x14ac:dyDescent="0.3">
      <c r="A66" t="s">
        <v>115</v>
      </c>
      <c r="B66">
        <v>42</v>
      </c>
      <c r="C66">
        <v>7.6702643488289922E-3</v>
      </c>
      <c r="D66">
        <v>2.7891870359378151E-3</v>
      </c>
      <c r="E66">
        <v>4</v>
      </c>
      <c r="F66">
        <v>7</v>
      </c>
      <c r="G66">
        <f t="shared" ref="G66:G97" si="2">E66/(E66+F66)</f>
        <v>0.36363636363636365</v>
      </c>
    </row>
    <row r="67" spans="1:7" x14ac:dyDescent="0.3">
      <c r="A67" t="s">
        <v>81</v>
      </c>
      <c r="B67">
        <v>72</v>
      </c>
      <c r="C67">
        <v>5.0975022386909267E-3</v>
      </c>
      <c r="D67">
        <v>2.780455766558687E-3</v>
      </c>
      <c r="E67">
        <v>6</v>
      </c>
      <c r="F67">
        <v>5</v>
      </c>
      <c r="G67">
        <f t="shared" si="2"/>
        <v>0.54545454545454541</v>
      </c>
    </row>
    <row r="68" spans="1:7" x14ac:dyDescent="0.3">
      <c r="A68" t="s">
        <v>119</v>
      </c>
      <c r="B68">
        <v>73</v>
      </c>
      <c r="C68">
        <v>5.0225425884859957E-3</v>
      </c>
      <c r="D68">
        <v>2.7395686846287252E-3</v>
      </c>
      <c r="E68">
        <v>6</v>
      </c>
      <c r="F68">
        <v>5</v>
      </c>
      <c r="G68">
        <f t="shared" si="2"/>
        <v>0.54545454545454541</v>
      </c>
    </row>
    <row r="69" spans="1:7" x14ac:dyDescent="0.3">
      <c r="A69" t="s">
        <v>60</v>
      </c>
      <c r="B69">
        <v>75</v>
      </c>
      <c r="C69">
        <v>4.927813439539349E-3</v>
      </c>
      <c r="D69">
        <v>2.6878982397487358E-3</v>
      </c>
      <c r="E69">
        <v>6</v>
      </c>
      <c r="F69">
        <v>5</v>
      </c>
      <c r="G69">
        <f t="shared" si="2"/>
        <v>0.54545454545454541</v>
      </c>
    </row>
    <row r="70" spans="1:7" x14ac:dyDescent="0.3">
      <c r="A70" t="s">
        <v>92</v>
      </c>
      <c r="B70">
        <v>80</v>
      </c>
      <c r="C70">
        <v>4.7289597144232094E-3</v>
      </c>
      <c r="D70">
        <v>2.579432571503568E-3</v>
      </c>
      <c r="E70">
        <v>6</v>
      </c>
      <c r="F70">
        <v>5</v>
      </c>
      <c r="G70">
        <f t="shared" si="2"/>
        <v>0.54545454545454541</v>
      </c>
    </row>
    <row r="71" spans="1:7" x14ac:dyDescent="0.3">
      <c r="A71" t="s">
        <v>104</v>
      </c>
      <c r="B71">
        <v>95</v>
      </c>
      <c r="C71">
        <v>3.9906537346548936E-3</v>
      </c>
      <c r="D71">
        <v>2.539506922053114E-3</v>
      </c>
      <c r="E71">
        <v>7</v>
      </c>
      <c r="F71">
        <v>4</v>
      </c>
      <c r="G71">
        <f t="shared" si="2"/>
        <v>0.63636363636363635</v>
      </c>
    </row>
    <row r="72" spans="1:7" x14ac:dyDescent="0.3">
      <c r="A72" t="s">
        <v>27</v>
      </c>
      <c r="B72">
        <v>81</v>
      </c>
      <c r="C72">
        <v>4.6154461356902954E-3</v>
      </c>
      <c r="D72">
        <v>2.5175160740128879E-3</v>
      </c>
      <c r="E72">
        <v>6</v>
      </c>
      <c r="F72">
        <v>5</v>
      </c>
      <c r="G72">
        <f t="shared" si="2"/>
        <v>0.54545454545454541</v>
      </c>
    </row>
    <row r="73" spans="1:7" x14ac:dyDescent="0.3">
      <c r="A73" t="s">
        <v>34</v>
      </c>
      <c r="B73">
        <v>87</v>
      </c>
      <c r="C73">
        <v>4.307085312197036E-3</v>
      </c>
      <c r="D73">
        <v>2.5124664321149381E-3</v>
      </c>
      <c r="E73">
        <v>7</v>
      </c>
      <c r="F73">
        <v>5</v>
      </c>
      <c r="G73">
        <f t="shared" si="2"/>
        <v>0.58333333333333337</v>
      </c>
    </row>
    <row r="74" spans="1:7" x14ac:dyDescent="0.3">
      <c r="A74" t="s">
        <v>86</v>
      </c>
      <c r="B74">
        <v>66</v>
      </c>
      <c r="C74">
        <v>5.484135278615531E-3</v>
      </c>
      <c r="D74">
        <v>2.49278876300706E-3</v>
      </c>
      <c r="E74">
        <v>5</v>
      </c>
      <c r="F74">
        <v>6</v>
      </c>
      <c r="G74">
        <f t="shared" si="2"/>
        <v>0.45454545454545453</v>
      </c>
    </row>
    <row r="75" spans="1:7" x14ac:dyDescent="0.3">
      <c r="A75" t="s">
        <v>93</v>
      </c>
      <c r="B75">
        <v>84</v>
      </c>
      <c r="C75">
        <v>4.5549673055526804E-3</v>
      </c>
      <c r="D75">
        <v>2.4845276212105529E-3</v>
      </c>
      <c r="E75">
        <v>6</v>
      </c>
      <c r="F75">
        <v>5</v>
      </c>
      <c r="G75">
        <f t="shared" si="2"/>
        <v>0.54545454545454541</v>
      </c>
    </row>
    <row r="76" spans="1:7" x14ac:dyDescent="0.3">
      <c r="A76" t="s">
        <v>118</v>
      </c>
      <c r="B76">
        <v>89</v>
      </c>
      <c r="C76">
        <v>4.1647062796839624E-3</v>
      </c>
      <c r="D76">
        <v>2.429411996482311E-3</v>
      </c>
      <c r="E76">
        <v>7</v>
      </c>
      <c r="F76">
        <v>5</v>
      </c>
      <c r="G76">
        <f t="shared" si="2"/>
        <v>0.58333333333333337</v>
      </c>
    </row>
    <row r="77" spans="1:7" x14ac:dyDescent="0.3">
      <c r="A77" t="s">
        <v>103</v>
      </c>
      <c r="B77">
        <v>68</v>
      </c>
      <c r="C77">
        <v>5.3304536743784001E-3</v>
      </c>
      <c r="D77">
        <v>2.4229334883538178E-3</v>
      </c>
      <c r="E77">
        <v>5</v>
      </c>
      <c r="F77">
        <v>6</v>
      </c>
      <c r="G77">
        <f t="shared" si="2"/>
        <v>0.45454545454545453</v>
      </c>
    </row>
    <row r="78" spans="1:7" x14ac:dyDescent="0.3">
      <c r="A78" t="s">
        <v>42</v>
      </c>
      <c r="B78">
        <v>55</v>
      </c>
      <c r="C78">
        <v>6.3120088424053504E-3</v>
      </c>
      <c r="D78">
        <v>2.295275942692855E-3</v>
      </c>
      <c r="E78">
        <v>4</v>
      </c>
      <c r="F78">
        <v>7</v>
      </c>
      <c r="G78">
        <f t="shared" si="2"/>
        <v>0.36363636363636365</v>
      </c>
    </row>
    <row r="79" spans="1:7" x14ac:dyDescent="0.3">
      <c r="A79" t="s">
        <v>13</v>
      </c>
      <c r="B79">
        <v>92</v>
      </c>
      <c r="C79">
        <v>4.1175970899061578E-3</v>
      </c>
      <c r="D79">
        <v>2.2459620490397222E-3</v>
      </c>
      <c r="E79">
        <v>6</v>
      </c>
      <c r="F79">
        <v>5</v>
      </c>
      <c r="G79">
        <f t="shared" si="2"/>
        <v>0.54545454545454541</v>
      </c>
    </row>
    <row r="80" spans="1:7" x14ac:dyDescent="0.3">
      <c r="A80" t="s">
        <v>26</v>
      </c>
      <c r="B80">
        <v>99</v>
      </c>
      <c r="C80">
        <v>3.734529969839433E-3</v>
      </c>
      <c r="D80">
        <v>2.2407179819036601E-3</v>
      </c>
      <c r="E80">
        <v>6</v>
      </c>
      <c r="F80">
        <v>4</v>
      </c>
      <c r="G80">
        <f t="shared" si="2"/>
        <v>0.6</v>
      </c>
    </row>
    <row r="81" spans="1:7" x14ac:dyDescent="0.3">
      <c r="A81" t="s">
        <v>69</v>
      </c>
      <c r="B81">
        <v>58</v>
      </c>
      <c r="C81">
        <v>6.0578013882479414E-3</v>
      </c>
      <c r="D81">
        <v>2.2028368684537968E-3</v>
      </c>
      <c r="E81">
        <v>4</v>
      </c>
      <c r="F81">
        <v>7</v>
      </c>
      <c r="G81">
        <f t="shared" si="2"/>
        <v>0.36363636363636365</v>
      </c>
    </row>
    <row r="82" spans="1:7" x14ac:dyDescent="0.3">
      <c r="A82" t="s">
        <v>35</v>
      </c>
      <c r="B82">
        <v>60</v>
      </c>
      <c r="C82">
        <v>5.854877866366061E-3</v>
      </c>
      <c r="D82">
        <v>2.1290464968603861E-3</v>
      </c>
      <c r="E82">
        <v>4</v>
      </c>
      <c r="F82">
        <v>7</v>
      </c>
      <c r="G82">
        <f t="shared" si="2"/>
        <v>0.36363636363636365</v>
      </c>
    </row>
    <row r="83" spans="1:7" x14ac:dyDescent="0.3">
      <c r="A83" t="s">
        <v>78</v>
      </c>
      <c r="B83">
        <v>91</v>
      </c>
      <c r="C83">
        <v>4.1355425534271312E-3</v>
      </c>
      <c r="D83">
        <v>2.0677712767135661E-3</v>
      </c>
      <c r="E83">
        <v>6</v>
      </c>
      <c r="F83">
        <v>6</v>
      </c>
      <c r="G83">
        <f t="shared" si="2"/>
        <v>0.5</v>
      </c>
    </row>
    <row r="84" spans="1:7" x14ac:dyDescent="0.3">
      <c r="A84" t="s">
        <v>2</v>
      </c>
      <c r="B84">
        <v>98</v>
      </c>
      <c r="C84">
        <v>3.749729597683724E-3</v>
      </c>
      <c r="D84">
        <v>2.0453070532820308E-3</v>
      </c>
      <c r="E84">
        <v>6</v>
      </c>
      <c r="F84">
        <v>5</v>
      </c>
      <c r="G84">
        <f t="shared" si="2"/>
        <v>0.54545454545454541</v>
      </c>
    </row>
    <row r="85" spans="1:7" x14ac:dyDescent="0.3">
      <c r="A85" t="s">
        <v>129</v>
      </c>
      <c r="B85">
        <v>88</v>
      </c>
      <c r="C85">
        <v>4.2276552843947364E-3</v>
      </c>
      <c r="D85">
        <v>1.921661492906698E-3</v>
      </c>
      <c r="E85">
        <v>5</v>
      </c>
      <c r="F85">
        <v>6</v>
      </c>
      <c r="G85">
        <f t="shared" si="2"/>
        <v>0.45454545454545453</v>
      </c>
    </row>
    <row r="86" spans="1:7" x14ac:dyDescent="0.3">
      <c r="A86" t="s">
        <v>94</v>
      </c>
      <c r="B86">
        <v>71</v>
      </c>
      <c r="C86">
        <v>5.2670183050657609E-3</v>
      </c>
      <c r="D86">
        <v>1.9152793836602769E-3</v>
      </c>
      <c r="E86">
        <v>4</v>
      </c>
      <c r="F86">
        <v>7</v>
      </c>
      <c r="G86">
        <f t="shared" si="2"/>
        <v>0.36363636363636365</v>
      </c>
    </row>
    <row r="87" spans="1:7" x14ac:dyDescent="0.3">
      <c r="A87" t="s">
        <v>130</v>
      </c>
      <c r="B87">
        <v>90</v>
      </c>
      <c r="C87">
        <v>4.1417764390405086E-3</v>
      </c>
      <c r="D87">
        <v>1.882625654109322E-3</v>
      </c>
      <c r="E87">
        <v>5</v>
      </c>
      <c r="F87">
        <v>6</v>
      </c>
      <c r="G87">
        <f t="shared" si="2"/>
        <v>0.45454545454545453</v>
      </c>
    </row>
    <row r="88" spans="1:7" x14ac:dyDescent="0.3">
      <c r="A88" t="s">
        <v>95</v>
      </c>
      <c r="B88">
        <v>86</v>
      </c>
      <c r="C88">
        <v>4.4362238152227474E-3</v>
      </c>
      <c r="D88">
        <v>1.848426589676145E-3</v>
      </c>
      <c r="E88">
        <v>5</v>
      </c>
      <c r="F88">
        <v>7</v>
      </c>
      <c r="G88">
        <f t="shared" si="2"/>
        <v>0.41666666666666669</v>
      </c>
    </row>
    <row r="89" spans="1:7" x14ac:dyDescent="0.3">
      <c r="A89" t="s">
        <v>22</v>
      </c>
      <c r="B89">
        <v>76</v>
      </c>
      <c r="C89">
        <v>4.9180184784989147E-3</v>
      </c>
      <c r="D89">
        <v>1.788370355817787E-3</v>
      </c>
      <c r="E89">
        <v>4</v>
      </c>
      <c r="F89">
        <v>7</v>
      </c>
      <c r="G89">
        <f t="shared" si="2"/>
        <v>0.36363636363636365</v>
      </c>
    </row>
    <row r="90" spans="1:7" x14ac:dyDescent="0.3">
      <c r="A90" t="s">
        <v>110</v>
      </c>
      <c r="B90">
        <v>93</v>
      </c>
      <c r="C90">
        <v>4.0848151427254368E-3</v>
      </c>
      <c r="D90">
        <v>1.7020063094689321E-3</v>
      </c>
      <c r="E90">
        <v>5</v>
      </c>
      <c r="F90">
        <v>7</v>
      </c>
      <c r="G90">
        <f t="shared" si="2"/>
        <v>0.41666666666666669</v>
      </c>
    </row>
    <row r="91" spans="1:7" x14ac:dyDescent="0.3">
      <c r="A91" t="s">
        <v>41</v>
      </c>
      <c r="B91">
        <v>83</v>
      </c>
      <c r="C91">
        <v>4.5696858970955276E-3</v>
      </c>
      <c r="D91">
        <v>1.661703962580192E-3</v>
      </c>
      <c r="E91">
        <v>4</v>
      </c>
      <c r="F91">
        <v>7</v>
      </c>
      <c r="G91">
        <f t="shared" si="2"/>
        <v>0.36363636363636365</v>
      </c>
    </row>
    <row r="92" spans="1:7" x14ac:dyDescent="0.3">
      <c r="A92" t="s">
        <v>61</v>
      </c>
      <c r="B92">
        <v>85</v>
      </c>
      <c r="C92">
        <v>4.5253038579073949E-3</v>
      </c>
      <c r="D92">
        <v>1.6455650392390531E-3</v>
      </c>
      <c r="E92">
        <v>4</v>
      </c>
      <c r="F92">
        <v>7</v>
      </c>
      <c r="G92">
        <f t="shared" si="2"/>
        <v>0.36363636363636365</v>
      </c>
    </row>
    <row r="93" spans="1:7" x14ac:dyDescent="0.3">
      <c r="A93" t="s">
        <v>112</v>
      </c>
      <c r="B93">
        <v>101</v>
      </c>
      <c r="C93">
        <v>3.571693504622398E-3</v>
      </c>
      <c r="D93">
        <v>1.6234970475556361E-3</v>
      </c>
      <c r="E93">
        <v>5</v>
      </c>
      <c r="F93">
        <v>6</v>
      </c>
      <c r="G93">
        <f t="shared" si="2"/>
        <v>0.45454545454545453</v>
      </c>
    </row>
    <row r="94" spans="1:7" x14ac:dyDescent="0.3">
      <c r="A94" t="s">
        <v>48</v>
      </c>
      <c r="B94">
        <v>77</v>
      </c>
      <c r="C94">
        <v>4.8578883985888367E-3</v>
      </c>
      <c r="D94">
        <v>1.619296132862946E-3</v>
      </c>
      <c r="E94">
        <v>4</v>
      </c>
      <c r="F94">
        <v>8</v>
      </c>
      <c r="G94">
        <f t="shared" si="2"/>
        <v>0.33333333333333331</v>
      </c>
    </row>
    <row r="95" spans="1:7" x14ac:dyDescent="0.3">
      <c r="A95" t="s">
        <v>68</v>
      </c>
      <c r="B95">
        <v>41</v>
      </c>
      <c r="C95">
        <v>7.6995843601531467E-3</v>
      </c>
      <c r="D95">
        <v>1.3999244291187541E-3</v>
      </c>
      <c r="E95">
        <v>2</v>
      </c>
      <c r="F95">
        <v>9</v>
      </c>
      <c r="G95">
        <f t="shared" si="2"/>
        <v>0.18181818181818182</v>
      </c>
    </row>
    <row r="96" spans="1:7" x14ac:dyDescent="0.3">
      <c r="A96" t="s">
        <v>9</v>
      </c>
      <c r="B96">
        <v>103</v>
      </c>
      <c r="C96">
        <v>3.476877274569589E-3</v>
      </c>
      <c r="D96">
        <v>1.390750909827836E-3</v>
      </c>
      <c r="E96">
        <v>4</v>
      </c>
      <c r="F96">
        <v>6</v>
      </c>
      <c r="G96">
        <f t="shared" si="2"/>
        <v>0.4</v>
      </c>
    </row>
    <row r="97" spans="1:7" x14ac:dyDescent="0.3">
      <c r="A97" t="s">
        <v>51</v>
      </c>
      <c r="B97">
        <v>105</v>
      </c>
      <c r="C97">
        <v>3.4586197550014941E-3</v>
      </c>
      <c r="D97">
        <v>1.383447902000598E-3</v>
      </c>
      <c r="E97">
        <v>4</v>
      </c>
      <c r="F97">
        <v>6</v>
      </c>
      <c r="G97">
        <f t="shared" si="2"/>
        <v>0.4</v>
      </c>
    </row>
    <row r="98" spans="1:7" x14ac:dyDescent="0.3">
      <c r="A98" t="s">
        <v>111</v>
      </c>
      <c r="B98">
        <v>97</v>
      </c>
      <c r="C98">
        <v>3.79928621371581E-3</v>
      </c>
      <c r="D98">
        <v>1.3815586231693861E-3</v>
      </c>
      <c r="E98">
        <v>4</v>
      </c>
      <c r="F98">
        <v>7</v>
      </c>
      <c r="G98">
        <f t="shared" ref="G98:G129" si="3">E98/(E98+F98)</f>
        <v>0.36363636363636365</v>
      </c>
    </row>
    <row r="99" spans="1:7" x14ac:dyDescent="0.3">
      <c r="A99" t="s">
        <v>5</v>
      </c>
      <c r="B99">
        <v>112</v>
      </c>
      <c r="C99">
        <v>3.0162999268532331E-3</v>
      </c>
      <c r="D99">
        <v>1.371045421296924E-3</v>
      </c>
      <c r="E99">
        <v>5</v>
      </c>
      <c r="F99">
        <v>6</v>
      </c>
      <c r="G99">
        <f t="shared" si="3"/>
        <v>0.45454545454545453</v>
      </c>
    </row>
    <row r="100" spans="1:7" x14ac:dyDescent="0.3">
      <c r="A100" t="s">
        <v>90</v>
      </c>
      <c r="B100">
        <v>104</v>
      </c>
      <c r="C100">
        <v>3.4663636336597788E-3</v>
      </c>
      <c r="D100">
        <v>1.2604958667853741E-3</v>
      </c>
      <c r="E100">
        <v>4</v>
      </c>
      <c r="F100">
        <v>7</v>
      </c>
      <c r="G100">
        <f t="shared" si="3"/>
        <v>0.36363636363636365</v>
      </c>
    </row>
    <row r="101" spans="1:7" x14ac:dyDescent="0.3">
      <c r="A101" t="s">
        <v>30</v>
      </c>
      <c r="B101">
        <v>106</v>
      </c>
      <c r="C101">
        <v>3.348690153174187E-3</v>
      </c>
      <c r="D101">
        <v>1.217705510245159E-3</v>
      </c>
      <c r="E101">
        <v>4</v>
      </c>
      <c r="F101">
        <v>7</v>
      </c>
      <c r="G101">
        <f t="shared" si="3"/>
        <v>0.36363636363636365</v>
      </c>
    </row>
    <row r="102" spans="1:7" x14ac:dyDescent="0.3">
      <c r="A102" t="s">
        <v>121</v>
      </c>
      <c r="B102">
        <v>107</v>
      </c>
      <c r="C102">
        <v>3.3211720462256468E-3</v>
      </c>
      <c r="D102">
        <v>1.2076989259002351E-3</v>
      </c>
      <c r="E102">
        <v>4</v>
      </c>
      <c r="F102">
        <v>7</v>
      </c>
      <c r="G102">
        <f t="shared" si="3"/>
        <v>0.36363636363636365</v>
      </c>
    </row>
    <row r="103" spans="1:7" x14ac:dyDescent="0.3">
      <c r="A103" t="s">
        <v>31</v>
      </c>
      <c r="B103">
        <v>79</v>
      </c>
      <c r="C103">
        <v>4.7765389081295536E-3</v>
      </c>
      <c r="D103">
        <v>1.194134727032388E-3</v>
      </c>
      <c r="E103">
        <v>3</v>
      </c>
      <c r="F103">
        <v>9</v>
      </c>
      <c r="G103">
        <f t="shared" si="3"/>
        <v>0.25</v>
      </c>
    </row>
    <row r="104" spans="1:7" x14ac:dyDescent="0.3">
      <c r="A104" t="s">
        <v>39</v>
      </c>
      <c r="B104">
        <v>109</v>
      </c>
      <c r="C104">
        <v>3.2829146320386689E-3</v>
      </c>
      <c r="D104">
        <v>1.193787138923152E-3</v>
      </c>
      <c r="E104">
        <v>4</v>
      </c>
      <c r="F104">
        <v>7</v>
      </c>
      <c r="G104">
        <f t="shared" si="3"/>
        <v>0.36363636363636365</v>
      </c>
    </row>
    <row r="105" spans="1:7" x14ac:dyDescent="0.3">
      <c r="A105" t="s">
        <v>21</v>
      </c>
      <c r="B105">
        <v>53</v>
      </c>
      <c r="C105">
        <v>6.4305241738257211E-3</v>
      </c>
      <c r="D105">
        <v>1.169186213422858E-3</v>
      </c>
      <c r="E105">
        <v>2</v>
      </c>
      <c r="F105">
        <v>9</v>
      </c>
      <c r="G105">
        <f t="shared" si="3"/>
        <v>0.18181818181818182</v>
      </c>
    </row>
    <row r="106" spans="1:7" x14ac:dyDescent="0.3">
      <c r="A106" t="s">
        <v>11</v>
      </c>
      <c r="B106">
        <v>111</v>
      </c>
      <c r="C106">
        <v>3.1110387933340161E-3</v>
      </c>
      <c r="D106">
        <v>1.131286833939642E-3</v>
      </c>
      <c r="E106">
        <v>4</v>
      </c>
      <c r="F106">
        <v>7</v>
      </c>
      <c r="G106">
        <f t="shared" si="3"/>
        <v>0.36363636363636365</v>
      </c>
    </row>
    <row r="107" spans="1:7" x14ac:dyDescent="0.3">
      <c r="A107" t="s">
        <v>54</v>
      </c>
      <c r="B107">
        <v>94</v>
      </c>
      <c r="C107">
        <v>4.0048837104488672E-3</v>
      </c>
      <c r="D107">
        <v>1.0922410119406001E-3</v>
      </c>
      <c r="E107">
        <v>3</v>
      </c>
      <c r="F107">
        <v>8</v>
      </c>
      <c r="G107">
        <f t="shared" si="3"/>
        <v>0.27272727272727271</v>
      </c>
    </row>
    <row r="108" spans="1:7" x14ac:dyDescent="0.3">
      <c r="A108" t="s">
        <v>58</v>
      </c>
      <c r="B108">
        <v>96</v>
      </c>
      <c r="C108">
        <v>3.8592549697477599E-3</v>
      </c>
      <c r="D108">
        <v>1.0525240826584801E-3</v>
      </c>
      <c r="E108">
        <v>3</v>
      </c>
      <c r="F108">
        <v>8</v>
      </c>
      <c r="G108">
        <f t="shared" si="3"/>
        <v>0.27272727272727271</v>
      </c>
    </row>
    <row r="109" spans="1:7" x14ac:dyDescent="0.3">
      <c r="A109" t="s">
        <v>49</v>
      </c>
      <c r="B109">
        <v>65</v>
      </c>
      <c r="C109">
        <v>5.55315337422324E-3</v>
      </c>
      <c r="D109">
        <v>1.009664249858771E-3</v>
      </c>
      <c r="E109">
        <v>2</v>
      </c>
      <c r="F109">
        <v>9</v>
      </c>
      <c r="G109">
        <f t="shared" si="3"/>
        <v>0.18181818181818182</v>
      </c>
    </row>
    <row r="110" spans="1:7" x14ac:dyDescent="0.3">
      <c r="A110" t="s">
        <v>19</v>
      </c>
      <c r="B110">
        <v>102</v>
      </c>
      <c r="C110">
        <v>3.5063476626407161E-3</v>
      </c>
      <c r="D110">
        <v>9.562766352656497E-4</v>
      </c>
      <c r="E110">
        <v>3</v>
      </c>
      <c r="F110">
        <v>8</v>
      </c>
      <c r="G110">
        <f t="shared" si="3"/>
        <v>0.27272727272727271</v>
      </c>
    </row>
    <row r="111" spans="1:7" x14ac:dyDescent="0.3">
      <c r="A111" t="s">
        <v>65</v>
      </c>
      <c r="B111">
        <v>108</v>
      </c>
      <c r="C111">
        <v>3.2844093880101829E-3</v>
      </c>
      <c r="D111">
        <v>8.9574801491186799E-4</v>
      </c>
      <c r="E111">
        <v>3</v>
      </c>
      <c r="F111">
        <v>8</v>
      </c>
      <c r="G111">
        <f t="shared" si="3"/>
        <v>0.27272727272727271</v>
      </c>
    </row>
    <row r="112" spans="1:7" x14ac:dyDescent="0.3">
      <c r="A112" t="s">
        <v>120</v>
      </c>
      <c r="B112">
        <v>110</v>
      </c>
      <c r="C112">
        <v>3.2698193840697931E-3</v>
      </c>
      <c r="D112">
        <v>8.9176892292812523E-4</v>
      </c>
      <c r="E112">
        <v>3</v>
      </c>
      <c r="F112">
        <v>8</v>
      </c>
      <c r="G112">
        <f t="shared" si="3"/>
        <v>0.27272727272727271</v>
      </c>
    </row>
    <row r="113" spans="1:7" x14ac:dyDescent="0.3">
      <c r="A113" t="s">
        <v>74</v>
      </c>
      <c r="B113">
        <v>113</v>
      </c>
      <c r="C113">
        <v>2.9722599041205932E-3</v>
      </c>
      <c r="D113">
        <v>8.1061633748743449E-4</v>
      </c>
      <c r="E113">
        <v>3</v>
      </c>
      <c r="F113">
        <v>8</v>
      </c>
      <c r="G113">
        <f t="shared" si="3"/>
        <v>0.27272727272727271</v>
      </c>
    </row>
    <row r="114" spans="1:7" x14ac:dyDescent="0.3">
      <c r="A114" t="s">
        <v>1</v>
      </c>
      <c r="B114">
        <v>114</v>
      </c>
      <c r="C114">
        <v>2.733291223831453E-3</v>
      </c>
      <c r="D114">
        <v>7.454430610449416E-4</v>
      </c>
      <c r="E114">
        <v>3</v>
      </c>
      <c r="F114">
        <v>8</v>
      </c>
      <c r="G114">
        <f t="shared" si="3"/>
        <v>0.27272727272727271</v>
      </c>
    </row>
    <row r="115" spans="1:7" x14ac:dyDescent="0.3">
      <c r="A115" t="s">
        <v>98</v>
      </c>
      <c r="B115">
        <v>116</v>
      </c>
      <c r="C115">
        <v>2.7041257086536301E-3</v>
      </c>
      <c r="D115">
        <v>7.3748882963280821E-4</v>
      </c>
      <c r="E115">
        <v>3</v>
      </c>
      <c r="F115">
        <v>8</v>
      </c>
      <c r="G115">
        <f t="shared" si="3"/>
        <v>0.27272727272727271</v>
      </c>
    </row>
    <row r="116" spans="1:7" x14ac:dyDescent="0.3">
      <c r="A116" t="s">
        <v>125</v>
      </c>
      <c r="B116">
        <v>117</v>
      </c>
      <c r="C116">
        <v>2.68311277680114E-3</v>
      </c>
      <c r="D116">
        <v>7.3175803003667464E-4</v>
      </c>
      <c r="E116">
        <v>3</v>
      </c>
      <c r="F116">
        <v>8</v>
      </c>
      <c r="G116">
        <f t="shared" si="3"/>
        <v>0.27272727272727271</v>
      </c>
    </row>
    <row r="117" spans="1:7" x14ac:dyDescent="0.3">
      <c r="A117" t="s">
        <v>108</v>
      </c>
      <c r="B117">
        <v>100</v>
      </c>
      <c r="C117">
        <v>3.613731247943714E-3</v>
      </c>
      <c r="D117">
        <v>7.2274624958874271E-4</v>
      </c>
      <c r="E117">
        <v>2</v>
      </c>
      <c r="F117">
        <v>8</v>
      </c>
      <c r="G117">
        <f t="shared" si="3"/>
        <v>0.2</v>
      </c>
    </row>
    <row r="118" spans="1:7" x14ac:dyDescent="0.3">
      <c r="A118" t="s">
        <v>43</v>
      </c>
      <c r="B118">
        <v>120</v>
      </c>
      <c r="C118">
        <v>2.5387684905310618E-3</v>
      </c>
      <c r="D118">
        <v>6.923914065084713E-4</v>
      </c>
      <c r="E118">
        <v>3</v>
      </c>
      <c r="F118">
        <v>8</v>
      </c>
      <c r="G118">
        <f t="shared" si="3"/>
        <v>0.27272727272727271</v>
      </c>
    </row>
    <row r="119" spans="1:7" x14ac:dyDescent="0.3">
      <c r="A119" t="s">
        <v>73</v>
      </c>
      <c r="B119">
        <v>115</v>
      </c>
      <c r="C119">
        <v>2.720364669229178E-3</v>
      </c>
      <c r="D119">
        <v>6.0452548205092833E-4</v>
      </c>
      <c r="E119">
        <v>2</v>
      </c>
      <c r="F119">
        <v>7</v>
      </c>
      <c r="G119">
        <f t="shared" si="3"/>
        <v>0.22222222222222221</v>
      </c>
    </row>
    <row r="120" spans="1:7" x14ac:dyDescent="0.3">
      <c r="A120" t="s">
        <v>96</v>
      </c>
      <c r="B120">
        <v>123</v>
      </c>
      <c r="C120">
        <v>2.0783987240251519E-3</v>
      </c>
      <c r="D120">
        <v>5.6683601564322319E-4</v>
      </c>
      <c r="E120">
        <v>3</v>
      </c>
      <c r="F120">
        <v>8</v>
      </c>
      <c r="G120">
        <f t="shared" si="3"/>
        <v>0.27272727272727271</v>
      </c>
    </row>
    <row r="121" spans="1:7" x14ac:dyDescent="0.3">
      <c r="A121" t="s">
        <v>100</v>
      </c>
      <c r="B121">
        <v>118</v>
      </c>
      <c r="C121">
        <v>2.678927241131954E-3</v>
      </c>
      <c r="D121">
        <v>4.870776802058099E-4</v>
      </c>
      <c r="E121">
        <v>2</v>
      </c>
      <c r="F121">
        <v>9</v>
      </c>
      <c r="G121">
        <f t="shared" si="3"/>
        <v>0.18181818181818182</v>
      </c>
    </row>
    <row r="122" spans="1:7" x14ac:dyDescent="0.3">
      <c r="A122" t="s">
        <v>80</v>
      </c>
      <c r="B122">
        <v>119</v>
      </c>
      <c r="C122">
        <v>2.631704540739349E-3</v>
      </c>
      <c r="D122">
        <v>4.7849173467988171E-4</v>
      </c>
      <c r="E122">
        <v>2</v>
      </c>
      <c r="F122">
        <v>9</v>
      </c>
      <c r="G122">
        <f t="shared" si="3"/>
        <v>0.18181818181818182</v>
      </c>
    </row>
    <row r="123" spans="1:7" x14ac:dyDescent="0.3">
      <c r="A123" t="s">
        <v>102</v>
      </c>
      <c r="B123">
        <v>121</v>
      </c>
      <c r="C123">
        <v>2.3427648125605902E-3</v>
      </c>
      <c r="D123">
        <v>4.2595723864737999E-4</v>
      </c>
      <c r="E123">
        <v>2</v>
      </c>
      <c r="F123">
        <v>9</v>
      </c>
      <c r="G123">
        <f t="shared" si="3"/>
        <v>0.18181818181818182</v>
      </c>
    </row>
    <row r="124" spans="1:7" x14ac:dyDescent="0.3">
      <c r="A124" t="s">
        <v>83</v>
      </c>
      <c r="B124">
        <v>125</v>
      </c>
      <c r="C124">
        <v>1.9678819825582569E-3</v>
      </c>
      <c r="D124">
        <v>3.5779672410150132E-4</v>
      </c>
      <c r="E124">
        <v>2</v>
      </c>
      <c r="F124">
        <v>9</v>
      </c>
      <c r="G124">
        <f t="shared" si="3"/>
        <v>0.18181818181818182</v>
      </c>
    </row>
    <row r="125" spans="1:7" x14ac:dyDescent="0.3">
      <c r="A125" t="s">
        <v>6</v>
      </c>
      <c r="B125">
        <v>122</v>
      </c>
      <c r="C125">
        <v>2.1273351873337802E-3</v>
      </c>
      <c r="D125">
        <v>3.5455586455562988E-4</v>
      </c>
      <c r="E125">
        <v>2</v>
      </c>
      <c r="F125">
        <v>10</v>
      </c>
      <c r="G125">
        <f t="shared" si="3"/>
        <v>0.16666666666666666</v>
      </c>
    </row>
    <row r="126" spans="1:7" x14ac:dyDescent="0.3">
      <c r="A126" t="s">
        <v>12</v>
      </c>
      <c r="B126">
        <v>129</v>
      </c>
      <c r="C126">
        <v>1.7253610313938371E-3</v>
      </c>
      <c r="D126">
        <v>3.137020057079703E-4</v>
      </c>
      <c r="E126">
        <v>2</v>
      </c>
      <c r="F126">
        <v>9</v>
      </c>
      <c r="G126">
        <f t="shared" si="3"/>
        <v>0.18181818181818182</v>
      </c>
    </row>
    <row r="127" spans="1:7" x14ac:dyDescent="0.3">
      <c r="A127" t="s">
        <v>77</v>
      </c>
      <c r="B127">
        <v>124</v>
      </c>
      <c r="C127">
        <v>2.0414732095257208E-3</v>
      </c>
      <c r="D127">
        <v>1.855884735932474E-4</v>
      </c>
      <c r="E127">
        <v>1</v>
      </c>
      <c r="F127">
        <v>10</v>
      </c>
      <c r="G127">
        <f t="shared" si="3"/>
        <v>9.0909090909090912E-2</v>
      </c>
    </row>
    <row r="128" spans="1:7" x14ac:dyDescent="0.3">
      <c r="A128" t="s">
        <v>28</v>
      </c>
      <c r="B128">
        <v>127</v>
      </c>
      <c r="C128">
        <v>1.8185915039186291E-3</v>
      </c>
      <c r="D128">
        <v>1.6532650035623901E-4</v>
      </c>
      <c r="E128">
        <v>1</v>
      </c>
      <c r="F128">
        <v>10</v>
      </c>
      <c r="G128">
        <f t="shared" si="3"/>
        <v>9.0909090909090912E-2</v>
      </c>
    </row>
    <row r="129" spans="1:7" x14ac:dyDescent="0.3">
      <c r="A129" t="s">
        <v>84</v>
      </c>
      <c r="B129">
        <v>128</v>
      </c>
      <c r="C129">
        <v>1.751338762397866E-3</v>
      </c>
      <c r="D129">
        <v>1.5921261476344229E-4</v>
      </c>
      <c r="E129">
        <v>1</v>
      </c>
      <c r="F129">
        <v>10</v>
      </c>
      <c r="G129">
        <f t="shared" si="3"/>
        <v>9.0909090909090912E-2</v>
      </c>
    </row>
    <row r="130" spans="1:7" x14ac:dyDescent="0.3">
      <c r="A130" t="s">
        <v>38</v>
      </c>
      <c r="B130">
        <v>126</v>
      </c>
      <c r="C130">
        <v>1.8753383282613921E-3</v>
      </c>
      <c r="D130">
        <v>1.562781940217827E-4</v>
      </c>
      <c r="E130">
        <v>1</v>
      </c>
      <c r="F130">
        <v>11</v>
      </c>
      <c r="G130">
        <f t="shared" ref="G130:G161" si="4">E130/(E130+F130)</f>
        <v>8.3333333333333329E-2</v>
      </c>
    </row>
    <row r="131" spans="1:7" x14ac:dyDescent="0.3">
      <c r="A131" t="s">
        <v>44</v>
      </c>
      <c r="B131">
        <v>130</v>
      </c>
      <c r="C131">
        <v>1.502788889105816E-3</v>
      </c>
      <c r="D131">
        <v>0</v>
      </c>
      <c r="E131">
        <v>0</v>
      </c>
      <c r="F131">
        <v>11</v>
      </c>
      <c r="G131">
        <f t="shared" si="4"/>
        <v>0</v>
      </c>
    </row>
    <row r="132" spans="1:7" x14ac:dyDescent="0.3">
      <c r="A132" t="s">
        <v>99</v>
      </c>
      <c r="B132">
        <v>130</v>
      </c>
      <c r="C132">
        <v>1.502788889105816E-3</v>
      </c>
      <c r="D132">
        <v>0</v>
      </c>
      <c r="E132">
        <v>0</v>
      </c>
      <c r="F132">
        <v>12</v>
      </c>
      <c r="G132">
        <f t="shared" si="4"/>
        <v>0</v>
      </c>
    </row>
  </sheetData>
  <autoFilter ref="A1:G132">
    <sortState ref="A2:G132">
      <sortCondition descending="1" ref="D1"/>
    </sortState>
  </autoFilter>
  <sortState ref="A1:G132">
    <sortCondition descending="1" ref="D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22" workbookViewId="0">
      <selection activeCell="H53" sqref="H53"/>
    </sheetView>
  </sheetViews>
  <sheetFormatPr defaultRowHeight="16.5" x14ac:dyDescent="0.3"/>
  <sheetData>
    <row r="1" spans="1:15" x14ac:dyDescent="0.3">
      <c r="L1" t="s">
        <v>137</v>
      </c>
    </row>
    <row r="2" spans="1:15" x14ac:dyDescent="0.3">
      <c r="A2" t="s">
        <v>5</v>
      </c>
      <c r="B2" t="s">
        <v>130</v>
      </c>
      <c r="C2" s="4">
        <v>20</v>
      </c>
      <c r="D2" s="4">
        <v>24</v>
      </c>
      <c r="E2" t="str">
        <f>IF(C2&gt;D2,B2,A2)</f>
        <v>Miami (OH)</v>
      </c>
      <c r="F2" t="str">
        <f>IF(C2&lt;D2,B2,A2)</f>
        <v>UAB</v>
      </c>
      <c r="G2">
        <f>IF(VLOOKUP(Sheet3!E2,Sheet1!$A$2:$G$132,3,0)&lt;VLOOKUP(Sheet3!F2,Sheet1!$A$2:$G$132,3,0),1,0)</f>
        <v>1</v>
      </c>
      <c r="H2">
        <f>IF(VLOOKUP(Sheet3!E2,Sheet1!$A$2:$G$132,4,0)&lt;VLOOKUP(Sheet3!F2,Sheet1!$A$2:$G$132,4,0),1,0)</f>
        <v>1</v>
      </c>
      <c r="I2">
        <f>IF(VLOOKUP(Sheet3!E2,Sheet1!$A$2:$G$132,7,0)&lt;VLOOKUP(Sheet3!F2,Sheet1!$A$2:$G$132,7,0),1,0)</f>
        <v>0</v>
      </c>
      <c r="J2" t="e">
        <f>VLOOKUP(Sheet3!E2,Sheet2!$A$2:$F$25,3,0)</f>
        <v>#N/A</v>
      </c>
      <c r="K2" t="e">
        <f>VLOOKUP(Sheet3!F2,Sheet2!$A$2:$F$25,3,0)</f>
        <v>#N/A</v>
      </c>
      <c r="L2" t="e">
        <f>IF(J2&gt;K2,1,0)</f>
        <v>#N/A</v>
      </c>
      <c r="M2" t="e">
        <f>VLOOKUP(Sheet3!E2,Sheet2!$A$2:$F$25,2,0)</f>
        <v>#N/A</v>
      </c>
      <c r="N2" t="e">
        <f>VLOOKUP(Sheet3!F2,Sheet2!$A$2:$F$25,2,0)</f>
        <v>#N/A</v>
      </c>
      <c r="O2" t="e">
        <f>IF(M2&lt;N2,1,0)</f>
        <v>#N/A</v>
      </c>
    </row>
    <row r="3" spans="1:15" x14ac:dyDescent="0.3">
      <c r="A3" t="s">
        <v>10</v>
      </c>
      <c r="B3" t="s">
        <v>17</v>
      </c>
      <c r="C3" s="4">
        <v>12</v>
      </c>
      <c r="D3" s="4">
        <v>18</v>
      </c>
      <c r="E3" t="str">
        <f t="shared" ref="E3" si="0">IF(C3&gt;D3,B3,A3)</f>
        <v>UTSA</v>
      </c>
      <c r="F3" t="str">
        <f t="shared" ref="F3:F43" si="1">IF(C3&lt;D3,B3,A3)</f>
        <v>Troy</v>
      </c>
      <c r="G3">
        <f>IF(VLOOKUP(Sheet3!E3,Sheet1!$A$2:$G$132,3,0)&lt;VLOOKUP(Sheet3!F3,Sheet1!$A$2:$G$132,3,0),1,0)</f>
        <v>1</v>
      </c>
      <c r="H3">
        <f>IF(VLOOKUP(Sheet3!E3,Sheet1!$A$2:$G$132,4,0)&lt;VLOOKUP(Sheet3!F3,Sheet1!$A$2:$G$132,4,0),1,0)</f>
        <v>1</v>
      </c>
      <c r="I3">
        <f>IF(VLOOKUP(Sheet3!E3,Sheet1!$A$2:$G$132,7,0)&lt;VLOOKUP(Sheet3!F3,Sheet1!$A$2:$G$132,7,0),1,0)</f>
        <v>0</v>
      </c>
      <c r="J3">
        <f>VLOOKUP(Sheet3!E3,Sheet2!$A$2:$F$25,3,0)</f>
        <v>25</v>
      </c>
      <c r="K3">
        <f>VLOOKUP(Sheet3!F3,Sheet2!$A$2:$F$25,3,0)</f>
        <v>24</v>
      </c>
      <c r="L3">
        <f t="shared" ref="L3:L43" si="2">IF(J3&gt;K3,1,0)</f>
        <v>1</v>
      </c>
      <c r="M3">
        <f>VLOOKUP(Sheet3!E3,Sheet2!$A$2:$F$25,2,0)</f>
        <v>227</v>
      </c>
      <c r="N3">
        <f>VLOOKUP(Sheet3!F3,Sheet2!$A$2:$F$25,2,0)</f>
        <v>158</v>
      </c>
      <c r="O3">
        <f t="shared" ref="O3:O43" si="3">IF(M3&lt;N3,1,0)</f>
        <v>0</v>
      </c>
    </row>
    <row r="4" spans="1:15" x14ac:dyDescent="0.3">
      <c r="A4" t="s">
        <v>64</v>
      </c>
      <c r="B4" t="s">
        <v>113</v>
      </c>
      <c r="C4" s="4">
        <v>7</v>
      </c>
      <c r="D4" s="4">
        <v>24</v>
      </c>
      <c r="E4" t="str">
        <f t="shared" ref="E4" si="4">IF(C4&gt;D4,B4,A4)</f>
        <v>Cincinnati</v>
      </c>
      <c r="F4" t="str">
        <f t="shared" si="1"/>
        <v>Louisville</v>
      </c>
      <c r="G4">
        <f>IF(VLOOKUP(Sheet3!E4,Sheet1!$A$2:$G$132,3,0)&lt;VLOOKUP(Sheet3!F4,Sheet1!$A$2:$G$132,3,0),1,0)</f>
        <v>1</v>
      </c>
      <c r="H4">
        <f>IF(VLOOKUP(Sheet3!E4,Sheet1!$A$2:$G$132,4,0)&lt;VLOOKUP(Sheet3!F4,Sheet1!$A$2:$G$132,4,0),1,0)</f>
        <v>1</v>
      </c>
      <c r="I4">
        <f>IF(VLOOKUP(Sheet3!E4,Sheet1!$A$2:$G$132,7,0)&lt;VLOOKUP(Sheet3!F4,Sheet1!$A$2:$G$132,7,0),1,0)</f>
        <v>0</v>
      </c>
      <c r="J4" t="e">
        <f>VLOOKUP(Sheet3!E4,Sheet2!$A$2:$F$25,3,0)</f>
        <v>#N/A</v>
      </c>
      <c r="K4" t="e">
        <f>VLOOKUP(Sheet3!F4,Sheet2!$A$2:$F$25,3,0)</f>
        <v>#N/A</v>
      </c>
      <c r="L4" t="e">
        <f t="shared" si="2"/>
        <v>#N/A</v>
      </c>
      <c r="M4" t="e">
        <f>VLOOKUP(Sheet3!E4,Sheet2!$A$2:$F$25,2,0)</f>
        <v>#N/A</v>
      </c>
      <c r="N4" t="e">
        <f>VLOOKUP(Sheet3!F4,Sheet2!$A$2:$F$25,2,0)</f>
        <v>#N/A</v>
      </c>
      <c r="O4" t="e">
        <f t="shared" si="3"/>
        <v>#N/A</v>
      </c>
    </row>
    <row r="5" spans="1:15" x14ac:dyDescent="0.3">
      <c r="A5" t="s">
        <v>75</v>
      </c>
      <c r="B5" t="s">
        <v>122</v>
      </c>
      <c r="C5" s="4">
        <v>3</v>
      </c>
      <c r="D5" s="4">
        <v>30</v>
      </c>
      <c r="E5" t="str">
        <f t="shared" ref="E5" si="5">IF(C5&gt;D5,B5,A5)</f>
        <v>Florida</v>
      </c>
      <c r="F5" t="str">
        <f t="shared" si="1"/>
        <v>Oregon St.</v>
      </c>
      <c r="G5">
        <f>IF(VLOOKUP(Sheet3!E5,Sheet1!$A$2:$G$132,3,0)&lt;VLOOKUP(Sheet3!F5,Sheet1!$A$2:$G$132,3,0),1,0)</f>
        <v>0</v>
      </c>
      <c r="H5">
        <f>IF(VLOOKUP(Sheet3!E5,Sheet1!$A$2:$G$132,4,0)&lt;VLOOKUP(Sheet3!F5,Sheet1!$A$2:$G$132,4,0),1,0)</f>
        <v>1</v>
      </c>
      <c r="I5">
        <f>IF(VLOOKUP(Sheet3!E5,Sheet1!$A$2:$G$132,7,0)&lt;VLOOKUP(Sheet3!F5,Sheet1!$A$2:$G$132,7,0),1,0)</f>
        <v>1</v>
      </c>
      <c r="J5">
        <v>26</v>
      </c>
      <c r="K5">
        <f>VLOOKUP(Sheet3!F5,Sheet2!$A$2:$F$25,3,0)</f>
        <v>14</v>
      </c>
      <c r="L5">
        <f t="shared" si="2"/>
        <v>1</v>
      </c>
      <c r="M5">
        <v>0</v>
      </c>
      <c r="N5">
        <f>VLOOKUP(Sheet3!F5,Sheet2!$A$2:$F$25,2,0)</f>
        <v>644</v>
      </c>
      <c r="O5">
        <f t="shared" si="3"/>
        <v>1</v>
      </c>
    </row>
    <row r="6" spans="1:15" x14ac:dyDescent="0.3">
      <c r="A6" t="s">
        <v>119</v>
      </c>
      <c r="B6" t="s">
        <v>63</v>
      </c>
      <c r="C6" s="4">
        <v>6</v>
      </c>
      <c r="D6" s="4">
        <v>29</v>
      </c>
      <c r="E6" t="str">
        <f t="shared" ref="E6" si="6">IF(C6&gt;D6,B6,A6)</f>
        <v>Washington St.</v>
      </c>
      <c r="F6" t="str">
        <f t="shared" si="1"/>
        <v>Fresno St.</v>
      </c>
      <c r="G6">
        <f>IF(VLOOKUP(Sheet3!E6,Sheet1!$A$2:$G$132,3,0)&lt;VLOOKUP(Sheet3!F6,Sheet1!$A$2:$G$132,3,0),1,0)</f>
        <v>1</v>
      </c>
      <c r="H6">
        <f>IF(VLOOKUP(Sheet3!E6,Sheet1!$A$2:$G$132,4,0)&lt;VLOOKUP(Sheet3!F6,Sheet1!$A$2:$G$132,4,0),1,0)</f>
        <v>1</v>
      </c>
      <c r="I6">
        <f>IF(VLOOKUP(Sheet3!E6,Sheet1!$A$2:$G$132,7,0)&lt;VLOOKUP(Sheet3!F6,Sheet1!$A$2:$G$132,7,0),1,0)</f>
        <v>1</v>
      </c>
      <c r="J6" t="e">
        <f>VLOOKUP(Sheet3!E6,Sheet2!$A$2:$F$25,3,0)</f>
        <v>#N/A</v>
      </c>
      <c r="K6">
        <v>26</v>
      </c>
      <c r="L6" t="e">
        <f t="shared" si="2"/>
        <v>#N/A</v>
      </c>
      <c r="M6">
        <v>0</v>
      </c>
      <c r="N6">
        <f>VLOOKUP(Sheet3!F6,Sheet2!$A$2:$F$25,2,0)</f>
        <v>164</v>
      </c>
      <c r="O6">
        <f t="shared" si="3"/>
        <v>1</v>
      </c>
    </row>
    <row r="7" spans="1:15" x14ac:dyDescent="0.3">
      <c r="A7" t="s">
        <v>111</v>
      </c>
      <c r="B7" t="s">
        <v>105</v>
      </c>
      <c r="C7" s="4">
        <v>24</v>
      </c>
      <c r="D7" s="4">
        <v>38</v>
      </c>
      <c r="E7" t="str">
        <f t="shared" ref="E7" si="7">IF(C7&gt;D7,B7,A7)</f>
        <v>Rice</v>
      </c>
      <c r="F7" t="str">
        <f t="shared" si="1"/>
        <v>Southern Miss.</v>
      </c>
      <c r="G7">
        <f>IF(VLOOKUP(Sheet3!E7,Sheet1!$A$2:$G$132,3,0)&lt;VLOOKUP(Sheet3!F7,Sheet1!$A$2:$G$132,3,0),1,0)</f>
        <v>1</v>
      </c>
      <c r="H7">
        <f>IF(VLOOKUP(Sheet3!E7,Sheet1!$A$2:$G$132,4,0)&lt;VLOOKUP(Sheet3!F7,Sheet1!$A$2:$G$132,4,0),1,0)</f>
        <v>1</v>
      </c>
      <c r="I7">
        <f>IF(VLOOKUP(Sheet3!E7,Sheet1!$A$2:$G$132,7,0)&lt;VLOOKUP(Sheet3!F7,Sheet1!$A$2:$G$132,7,0),1,0)</f>
        <v>1</v>
      </c>
      <c r="J7" t="e">
        <f>VLOOKUP(Sheet3!E7,Sheet2!$A$2:$F$25,3,0)</f>
        <v>#N/A</v>
      </c>
      <c r="K7" t="e">
        <f>VLOOKUP(Sheet3!F7,Sheet2!$A$2:$F$25,3,0)</f>
        <v>#N/A</v>
      </c>
      <c r="L7" t="e">
        <f t="shared" si="2"/>
        <v>#N/A</v>
      </c>
      <c r="M7" t="e">
        <f>VLOOKUP(Sheet3!E7,Sheet2!$A$2:$F$25,2,0)</f>
        <v>#N/A</v>
      </c>
      <c r="N7" t="e">
        <f>VLOOKUP(Sheet3!F7,Sheet2!$A$2:$F$25,2,0)</f>
        <v>#N/A</v>
      </c>
      <c r="O7" t="e">
        <f t="shared" si="3"/>
        <v>#N/A</v>
      </c>
    </row>
    <row r="8" spans="1:15" x14ac:dyDescent="0.3">
      <c r="A8" t="s">
        <v>81</v>
      </c>
      <c r="B8" t="s">
        <v>23</v>
      </c>
      <c r="C8" s="4">
        <v>23</v>
      </c>
      <c r="D8" s="4">
        <v>24</v>
      </c>
      <c r="E8" t="str">
        <f t="shared" ref="E8" si="8">IF(C8&gt;D8,B8,A8)</f>
        <v>SMU</v>
      </c>
      <c r="F8" t="str">
        <f t="shared" si="1"/>
        <v>BYU</v>
      </c>
      <c r="G8">
        <f>IF(VLOOKUP(Sheet3!E8,Sheet1!$A$2:$G$132,3,0)&lt;VLOOKUP(Sheet3!F8,Sheet1!$A$2:$G$132,3,0),1,0)</f>
        <v>1</v>
      </c>
      <c r="H8">
        <f>IF(VLOOKUP(Sheet3!E8,Sheet1!$A$2:$G$132,4,0)&lt;VLOOKUP(Sheet3!F8,Sheet1!$A$2:$G$132,4,0),1,0)</f>
        <v>1</v>
      </c>
      <c r="I8">
        <f>IF(VLOOKUP(Sheet3!E8,Sheet1!$A$2:$G$132,7,0)&lt;VLOOKUP(Sheet3!F8,Sheet1!$A$2:$G$132,7,0),1,0)</f>
        <v>0</v>
      </c>
      <c r="J8" t="e">
        <f>VLOOKUP(Sheet3!E8,Sheet2!$A$2:$F$25,3,0)</f>
        <v>#N/A</v>
      </c>
      <c r="K8" t="e">
        <f>VLOOKUP(Sheet3!F8,Sheet2!$A$2:$F$25,3,0)</f>
        <v>#N/A</v>
      </c>
      <c r="L8" t="e">
        <f t="shared" si="2"/>
        <v>#N/A</v>
      </c>
      <c r="M8" t="e">
        <f>VLOOKUP(Sheet3!E8,Sheet2!$A$2:$F$25,2,0)</f>
        <v>#N/A</v>
      </c>
      <c r="N8" t="e">
        <f>VLOOKUP(Sheet3!F8,Sheet2!$A$2:$F$25,2,0)</f>
        <v>#N/A</v>
      </c>
      <c r="O8" t="e">
        <f t="shared" si="3"/>
        <v>#N/A</v>
      </c>
    </row>
    <row r="9" spans="1:15" x14ac:dyDescent="0.3">
      <c r="A9" t="s">
        <v>78</v>
      </c>
      <c r="B9" t="s">
        <v>14</v>
      </c>
      <c r="C9" s="4">
        <v>32</v>
      </c>
      <c r="D9" s="4">
        <v>35</v>
      </c>
      <c r="E9" t="str">
        <f t="shared" ref="E9" si="9">IF(C9&gt;D9,B9,A9)</f>
        <v>North Texas</v>
      </c>
      <c r="F9" t="str">
        <f t="shared" si="1"/>
        <v>Boise St.</v>
      </c>
      <c r="G9">
        <f>IF(VLOOKUP(Sheet3!E9,Sheet1!$A$2:$G$132,3,0)&lt;VLOOKUP(Sheet3!F9,Sheet1!$A$2:$G$132,3,0),1,0)</f>
        <v>1</v>
      </c>
      <c r="H9">
        <f>IF(VLOOKUP(Sheet3!E9,Sheet1!$A$2:$G$132,4,0)&lt;VLOOKUP(Sheet3!F9,Sheet1!$A$2:$G$132,4,0),1,0)</f>
        <v>1</v>
      </c>
      <c r="I9">
        <f>IF(VLOOKUP(Sheet3!E9,Sheet1!$A$2:$G$132,7,0)&lt;VLOOKUP(Sheet3!F9,Sheet1!$A$2:$G$132,7,0),1,0)</f>
        <v>1</v>
      </c>
      <c r="J9" t="e">
        <f>VLOOKUP(Sheet3!E9,Sheet2!$A$2:$F$25,3,0)</f>
        <v>#N/A</v>
      </c>
      <c r="K9" t="e">
        <f>VLOOKUP(Sheet3!F9,Sheet2!$A$2:$F$25,3,0)</f>
        <v>#N/A</v>
      </c>
      <c r="L9" t="e">
        <f t="shared" si="2"/>
        <v>#N/A</v>
      </c>
      <c r="M9" t="e">
        <f>VLOOKUP(Sheet3!E9,Sheet2!$A$2:$F$25,2,0)</f>
        <v>#N/A</v>
      </c>
      <c r="N9" t="e">
        <f>VLOOKUP(Sheet3!F9,Sheet2!$A$2:$F$25,2,0)</f>
        <v>#N/A</v>
      </c>
      <c r="O9" t="e">
        <f t="shared" si="3"/>
        <v>#N/A</v>
      </c>
    </row>
    <row r="10" spans="1:15" x14ac:dyDescent="0.3">
      <c r="A10" t="s">
        <v>67</v>
      </c>
      <c r="B10" t="s">
        <v>103</v>
      </c>
      <c r="C10" s="4">
        <v>28</v>
      </c>
      <c r="D10" s="4">
        <v>14</v>
      </c>
      <c r="E10" t="str">
        <f t="shared" ref="E10" si="10">IF(C10&gt;D10,B10,A10)</f>
        <v>UConn</v>
      </c>
      <c r="F10" t="str">
        <f t="shared" si="1"/>
        <v>Marshall</v>
      </c>
      <c r="G10">
        <f>IF(VLOOKUP(Sheet3!E10,Sheet1!$A$2:$G$132,3,0)&lt;VLOOKUP(Sheet3!F10,Sheet1!$A$2:$G$132,3,0),1,0)</f>
        <v>1</v>
      </c>
      <c r="H10">
        <f>IF(VLOOKUP(Sheet3!E10,Sheet1!$A$2:$G$132,4,0)&lt;VLOOKUP(Sheet3!F10,Sheet1!$A$2:$G$132,4,0),1,0)</f>
        <v>1</v>
      </c>
      <c r="I10">
        <f>IF(VLOOKUP(Sheet3!E10,Sheet1!$A$2:$G$132,7,0)&lt;VLOOKUP(Sheet3!F10,Sheet1!$A$2:$G$132,7,0),1,0)</f>
        <v>1</v>
      </c>
      <c r="J10" t="e">
        <f>VLOOKUP(Sheet3!E10,Sheet2!$A$2:$F$25,3,0)</f>
        <v>#N/A</v>
      </c>
      <c r="K10" t="e">
        <f>VLOOKUP(Sheet3!F10,Sheet2!$A$2:$F$25,3,0)</f>
        <v>#N/A</v>
      </c>
      <c r="L10" t="e">
        <f t="shared" si="2"/>
        <v>#N/A</v>
      </c>
      <c r="M10" t="e">
        <f>VLOOKUP(Sheet3!E10,Sheet2!$A$2:$F$25,2,0)</f>
        <v>#N/A</v>
      </c>
      <c r="N10" t="e">
        <f>VLOOKUP(Sheet3!F10,Sheet2!$A$2:$F$25,2,0)</f>
        <v>#N/A</v>
      </c>
      <c r="O10" t="e">
        <f t="shared" si="3"/>
        <v>#N/A</v>
      </c>
    </row>
    <row r="11" spans="1:15" x14ac:dyDescent="0.3">
      <c r="A11" t="s">
        <v>118</v>
      </c>
      <c r="B11" t="s">
        <v>26</v>
      </c>
      <c r="C11" s="4">
        <v>41</v>
      </c>
      <c r="D11" s="4">
        <v>27</v>
      </c>
      <c r="E11" t="str">
        <f t="shared" ref="E11" si="11">IF(C11&gt;D11,B11,A11)</f>
        <v>San Jose St.</v>
      </c>
      <c r="F11" t="str">
        <f t="shared" si="1"/>
        <v>Eastern Mich.</v>
      </c>
      <c r="G11">
        <f>IF(VLOOKUP(Sheet3!E11,Sheet1!$A$2:$G$132,3,0)&lt;VLOOKUP(Sheet3!F11,Sheet1!$A$2:$G$132,3,0),1,0)</f>
        <v>1</v>
      </c>
      <c r="H11">
        <f>IF(VLOOKUP(Sheet3!E11,Sheet1!$A$2:$G$132,4,0)&lt;VLOOKUP(Sheet3!F11,Sheet1!$A$2:$G$132,4,0),1,0)</f>
        <v>1</v>
      </c>
      <c r="I11">
        <f>IF(VLOOKUP(Sheet3!E11,Sheet1!$A$2:$G$132,7,0)&lt;VLOOKUP(Sheet3!F11,Sheet1!$A$2:$G$132,7,0),1,0)</f>
        <v>0</v>
      </c>
      <c r="J11" t="e">
        <f>VLOOKUP(Sheet3!E11,Sheet2!$A$2:$F$25,3,0)</f>
        <v>#N/A</v>
      </c>
      <c r="K11" t="e">
        <f>VLOOKUP(Sheet3!F11,Sheet2!$A$2:$F$25,3,0)</f>
        <v>#N/A</v>
      </c>
      <c r="L11" t="e">
        <f t="shared" si="2"/>
        <v>#N/A</v>
      </c>
      <c r="M11" t="e">
        <f>VLOOKUP(Sheet3!E11,Sheet2!$A$2:$F$25,2,0)</f>
        <v>#N/A</v>
      </c>
      <c r="N11" t="e">
        <f>VLOOKUP(Sheet3!F11,Sheet2!$A$2:$F$25,2,0)</f>
        <v>#N/A</v>
      </c>
      <c r="O11" t="e">
        <f t="shared" si="3"/>
        <v>#N/A</v>
      </c>
    </row>
    <row r="12" spans="1:15" x14ac:dyDescent="0.3">
      <c r="A12" t="s">
        <v>107</v>
      </c>
      <c r="B12" t="s">
        <v>70</v>
      </c>
      <c r="C12" s="4">
        <v>19</v>
      </c>
      <c r="D12" s="4">
        <v>21</v>
      </c>
      <c r="E12" t="str">
        <f t="shared" ref="E12" si="12">IF(C12&gt;D12,B12,A12)</f>
        <v>Liberty</v>
      </c>
      <c r="F12" t="str">
        <f t="shared" si="1"/>
        <v>Toledo</v>
      </c>
      <c r="G12">
        <f>IF(VLOOKUP(Sheet3!E12,Sheet1!$A$2:$G$132,3,0)&lt;VLOOKUP(Sheet3!F12,Sheet1!$A$2:$G$132,3,0),1,0)</f>
        <v>0</v>
      </c>
      <c r="H12">
        <f>IF(VLOOKUP(Sheet3!E12,Sheet1!$A$2:$G$132,4,0)&lt;VLOOKUP(Sheet3!F12,Sheet1!$A$2:$G$132,4,0),1,0)</f>
        <v>0</v>
      </c>
      <c r="I12">
        <f>IF(VLOOKUP(Sheet3!E12,Sheet1!$A$2:$G$132,7,0)&lt;VLOOKUP(Sheet3!F12,Sheet1!$A$2:$G$132,7,0),1,0)</f>
        <v>0</v>
      </c>
      <c r="J12" t="e">
        <f>VLOOKUP(Sheet3!E12,Sheet2!$A$2:$F$25,3,0)</f>
        <v>#N/A</v>
      </c>
      <c r="K12" t="e">
        <f>VLOOKUP(Sheet3!F12,Sheet2!$A$2:$F$25,3,0)</f>
        <v>#N/A</v>
      </c>
      <c r="L12" t="e">
        <f t="shared" si="2"/>
        <v>#N/A</v>
      </c>
      <c r="M12" t="e">
        <f>VLOOKUP(Sheet3!E12,Sheet2!$A$2:$F$25,2,0)</f>
        <v>#N/A</v>
      </c>
      <c r="N12" t="e">
        <f>VLOOKUP(Sheet3!F12,Sheet2!$A$2:$F$25,2,0)</f>
        <v>#N/A</v>
      </c>
      <c r="O12" t="e">
        <f t="shared" si="3"/>
        <v>#N/A</v>
      </c>
    </row>
    <row r="13" spans="1:15" x14ac:dyDescent="0.3">
      <c r="A13" t="s">
        <v>34</v>
      </c>
      <c r="B13" t="s">
        <v>127</v>
      </c>
      <c r="C13" s="4">
        <v>44</v>
      </c>
      <c r="D13" s="4">
        <v>23</v>
      </c>
      <c r="E13" t="str">
        <f t="shared" ref="E13" si="13">IF(C13&gt;D13,B13,A13)</f>
        <v>South Alabama</v>
      </c>
      <c r="F13" t="str">
        <f t="shared" si="1"/>
        <v>Western Ky.</v>
      </c>
      <c r="G13">
        <f>IF(VLOOKUP(Sheet3!E13,Sheet1!$A$2:$G$132,3,0)&lt;VLOOKUP(Sheet3!F13,Sheet1!$A$2:$G$132,3,0),1,0)</f>
        <v>0</v>
      </c>
      <c r="H13">
        <f>IF(VLOOKUP(Sheet3!E13,Sheet1!$A$2:$G$132,4,0)&lt;VLOOKUP(Sheet3!F13,Sheet1!$A$2:$G$132,4,0),1,0)</f>
        <v>0</v>
      </c>
      <c r="I13">
        <f>IF(VLOOKUP(Sheet3!E13,Sheet1!$A$2:$G$132,7,0)&lt;VLOOKUP(Sheet3!F13,Sheet1!$A$2:$G$132,7,0),1,0)</f>
        <v>0</v>
      </c>
      <c r="J13" t="e">
        <f>VLOOKUP(Sheet3!E13,Sheet2!$A$2:$F$25,3,0)</f>
        <v>#N/A</v>
      </c>
      <c r="K13" t="e">
        <f>VLOOKUP(Sheet3!F13,Sheet2!$A$2:$F$25,3,0)</f>
        <v>#N/A</v>
      </c>
      <c r="L13" t="e">
        <f t="shared" si="2"/>
        <v>#N/A</v>
      </c>
      <c r="M13" t="e">
        <f>VLOOKUP(Sheet3!E13,Sheet2!$A$2:$F$25,2,0)</f>
        <v>#N/A</v>
      </c>
      <c r="N13" t="e">
        <f>VLOOKUP(Sheet3!F13,Sheet2!$A$2:$F$25,2,0)</f>
        <v>#N/A</v>
      </c>
      <c r="O13" t="e">
        <f t="shared" si="3"/>
        <v>#N/A</v>
      </c>
    </row>
    <row r="14" spans="1:15" x14ac:dyDescent="0.3">
      <c r="A14" t="s">
        <v>86</v>
      </c>
      <c r="B14" t="s">
        <v>123</v>
      </c>
      <c r="C14" s="4">
        <v>15</v>
      </c>
      <c r="D14" s="4">
        <v>30</v>
      </c>
      <c r="E14" t="str">
        <f t="shared" ref="E14" si="14">IF(C14&gt;D14,B14,A14)</f>
        <v>Baylor</v>
      </c>
      <c r="F14" t="str">
        <f t="shared" si="1"/>
        <v>Air Force</v>
      </c>
      <c r="G14">
        <f>IF(VLOOKUP(Sheet3!E14,Sheet1!$A$2:$G$132,3,0)&lt;VLOOKUP(Sheet3!F14,Sheet1!$A$2:$G$132,3,0),1,0)</f>
        <v>0</v>
      </c>
      <c r="H14">
        <f>IF(VLOOKUP(Sheet3!E14,Sheet1!$A$2:$G$132,4,0)&lt;VLOOKUP(Sheet3!F14,Sheet1!$A$2:$G$132,4,0),1,0)</f>
        <v>1</v>
      </c>
      <c r="I14">
        <f>IF(VLOOKUP(Sheet3!E14,Sheet1!$A$2:$G$132,7,0)&lt;VLOOKUP(Sheet3!F14,Sheet1!$A$2:$G$132,7,0),1,0)</f>
        <v>1</v>
      </c>
      <c r="J14" t="e">
        <f>VLOOKUP(Sheet3!E14,Sheet2!$A$2:$F$25,3,0)</f>
        <v>#N/A</v>
      </c>
      <c r="K14" t="e">
        <f>VLOOKUP(Sheet3!F14,Sheet2!$A$2:$F$25,3,0)</f>
        <v>#N/A</v>
      </c>
      <c r="L14" t="e">
        <f t="shared" si="2"/>
        <v>#N/A</v>
      </c>
      <c r="M14" t="e">
        <f>VLOOKUP(Sheet3!E14,Sheet2!$A$2:$F$25,2,0)</f>
        <v>#N/A</v>
      </c>
      <c r="N14" t="e">
        <f>VLOOKUP(Sheet3!F14,Sheet2!$A$2:$F$25,2,0)</f>
        <v>#N/A</v>
      </c>
      <c r="O14" t="e">
        <f t="shared" si="3"/>
        <v>#N/A</v>
      </c>
    </row>
    <row r="15" spans="1:15" x14ac:dyDescent="0.3">
      <c r="A15" t="s">
        <v>79</v>
      </c>
      <c r="B15" t="s">
        <v>106</v>
      </c>
      <c r="C15" s="4">
        <v>16</v>
      </c>
      <c r="D15" s="4">
        <v>23</v>
      </c>
      <c r="E15" t="str">
        <f t="shared" ref="E15" si="15">IF(C15&gt;D15,B15,A15)</f>
        <v>Louisiana</v>
      </c>
      <c r="F15" t="str">
        <f t="shared" si="1"/>
        <v>Houston</v>
      </c>
      <c r="G15">
        <f>IF(VLOOKUP(Sheet3!E15,Sheet1!$A$2:$G$132,3,0)&lt;VLOOKUP(Sheet3!F15,Sheet1!$A$2:$G$132,3,0),1,0)</f>
        <v>1</v>
      </c>
      <c r="H15">
        <f>IF(VLOOKUP(Sheet3!E15,Sheet1!$A$2:$G$132,4,0)&lt;VLOOKUP(Sheet3!F15,Sheet1!$A$2:$G$132,4,0),1,0)</f>
        <v>1</v>
      </c>
      <c r="I15">
        <f>IF(VLOOKUP(Sheet3!E15,Sheet1!$A$2:$G$132,7,0)&lt;VLOOKUP(Sheet3!F15,Sheet1!$A$2:$G$132,7,0),1,0)</f>
        <v>1</v>
      </c>
      <c r="J15" t="e">
        <f>VLOOKUP(Sheet3!E15,Sheet2!$A$2:$F$25,3,0)</f>
        <v>#N/A</v>
      </c>
      <c r="K15" t="e">
        <f>VLOOKUP(Sheet3!F15,Sheet2!$A$2:$F$25,3,0)</f>
        <v>#N/A</v>
      </c>
      <c r="L15" t="e">
        <f t="shared" si="2"/>
        <v>#N/A</v>
      </c>
      <c r="M15" t="e">
        <f>VLOOKUP(Sheet3!E15,Sheet2!$A$2:$F$25,2,0)</f>
        <v>#N/A</v>
      </c>
      <c r="N15" t="e">
        <f>VLOOKUP(Sheet3!F15,Sheet2!$A$2:$F$25,2,0)</f>
        <v>#N/A</v>
      </c>
      <c r="O15" t="e">
        <f t="shared" si="3"/>
        <v>#N/A</v>
      </c>
    </row>
    <row r="16" spans="1:15" x14ac:dyDescent="0.3">
      <c r="A16" t="s">
        <v>20</v>
      </c>
      <c r="B16" t="s">
        <v>66</v>
      </c>
      <c r="C16" s="4">
        <v>27</v>
      </c>
      <c r="D16" s="4">
        <v>17</v>
      </c>
      <c r="E16" t="str">
        <f t="shared" ref="E16" si="16">IF(C16&gt;D16,B16,A16)</f>
        <v>Missouri</v>
      </c>
      <c r="F16" t="str">
        <f t="shared" si="1"/>
        <v>Wake Forest</v>
      </c>
      <c r="G16">
        <f>IF(VLOOKUP(Sheet3!E16,Sheet1!$A$2:$G$132,3,0)&lt;VLOOKUP(Sheet3!F16,Sheet1!$A$2:$G$132,3,0),1,0)</f>
        <v>1</v>
      </c>
      <c r="H16">
        <f>IF(VLOOKUP(Sheet3!E16,Sheet1!$A$2:$G$132,4,0)&lt;VLOOKUP(Sheet3!F16,Sheet1!$A$2:$G$132,4,0),1,0)</f>
        <v>1</v>
      </c>
      <c r="I16">
        <f>IF(VLOOKUP(Sheet3!E16,Sheet1!$A$2:$G$132,7,0)&lt;VLOOKUP(Sheet3!F16,Sheet1!$A$2:$G$132,7,0),1,0)</f>
        <v>1</v>
      </c>
      <c r="J16" t="e">
        <f>VLOOKUP(Sheet3!E16,Sheet2!$A$2:$F$25,3,0)</f>
        <v>#N/A</v>
      </c>
      <c r="K16" t="e">
        <f>VLOOKUP(Sheet3!F16,Sheet2!$A$2:$F$25,3,0)</f>
        <v>#N/A</v>
      </c>
      <c r="L16" t="e">
        <f t="shared" si="2"/>
        <v>#N/A</v>
      </c>
      <c r="M16" t="e">
        <f>VLOOKUP(Sheet3!E16,Sheet2!$A$2:$F$25,2,0)</f>
        <v>#N/A</v>
      </c>
      <c r="N16" t="e">
        <f>VLOOKUP(Sheet3!F16,Sheet2!$A$2:$F$25,2,0)</f>
        <v>#N/A</v>
      </c>
      <c r="O16" t="e">
        <f t="shared" si="3"/>
        <v>#N/A</v>
      </c>
    </row>
    <row r="17" spans="1:15" x14ac:dyDescent="0.3">
      <c r="A17" t="s">
        <v>2</v>
      </c>
      <c r="B17" t="s">
        <v>13</v>
      </c>
      <c r="C17" s="4">
        <v>25</v>
      </c>
      <c r="D17" s="4">
        <v>23</v>
      </c>
      <c r="E17" t="str">
        <f t="shared" ref="E17" si="17">IF(C17&gt;D17,B17,A17)</f>
        <v>San Diego St.</v>
      </c>
      <c r="F17" t="str">
        <f t="shared" si="1"/>
        <v>Middle Tenn.</v>
      </c>
      <c r="G17">
        <f>IF(VLOOKUP(Sheet3!E17,Sheet1!$A$2:$G$132,3,0)&lt;VLOOKUP(Sheet3!F17,Sheet1!$A$2:$G$132,3,0),1,0)</f>
        <v>0</v>
      </c>
      <c r="H17">
        <f>IF(VLOOKUP(Sheet3!E17,Sheet1!$A$2:$G$132,4,0)&lt;VLOOKUP(Sheet3!F17,Sheet1!$A$2:$G$132,4,0),1,0)</f>
        <v>0</v>
      </c>
      <c r="I17">
        <f>IF(VLOOKUP(Sheet3!E17,Sheet1!$A$2:$G$132,7,0)&lt;VLOOKUP(Sheet3!F17,Sheet1!$A$2:$G$132,7,0),1,0)</f>
        <v>0</v>
      </c>
      <c r="J17" t="e">
        <f>VLOOKUP(Sheet3!E17,Sheet2!$A$2:$F$25,3,0)</f>
        <v>#N/A</v>
      </c>
      <c r="K17" t="e">
        <f>VLOOKUP(Sheet3!F17,Sheet2!$A$2:$F$25,3,0)</f>
        <v>#N/A</v>
      </c>
      <c r="L17" t="e">
        <f t="shared" si="2"/>
        <v>#N/A</v>
      </c>
      <c r="M17" t="e">
        <f>VLOOKUP(Sheet3!E17,Sheet2!$A$2:$F$25,2,0)</f>
        <v>#N/A</v>
      </c>
      <c r="N17" t="e">
        <f>VLOOKUP(Sheet3!F17,Sheet2!$A$2:$F$25,2,0)</f>
        <v>#N/A</v>
      </c>
      <c r="O17" t="e">
        <f t="shared" si="3"/>
        <v>#N/A</v>
      </c>
    </row>
    <row r="18" spans="1:15" x14ac:dyDescent="0.3">
      <c r="A18" t="s">
        <v>9</v>
      </c>
      <c r="B18" t="s">
        <v>55</v>
      </c>
      <c r="C18" s="4">
        <v>24</v>
      </c>
      <c r="D18" s="4">
        <v>19</v>
      </c>
      <c r="E18" t="str">
        <f t="shared" ref="E18" si="18">IF(C18&gt;D18,B18,A18)</f>
        <v>Bowling Green</v>
      </c>
      <c r="F18" t="str">
        <f t="shared" si="1"/>
        <v>New Mexico St.</v>
      </c>
      <c r="G18">
        <f>IF(VLOOKUP(Sheet3!E18,Sheet1!$A$2:$G$132,3,0)&lt;VLOOKUP(Sheet3!F18,Sheet1!$A$2:$G$132,3,0),1,0)</f>
        <v>0</v>
      </c>
      <c r="H18">
        <f>IF(VLOOKUP(Sheet3!E18,Sheet1!$A$2:$G$132,4,0)&lt;VLOOKUP(Sheet3!F18,Sheet1!$A$2:$G$132,4,0),1,0)</f>
        <v>0</v>
      </c>
      <c r="I18">
        <f>IF(VLOOKUP(Sheet3!E18,Sheet1!$A$2:$G$132,7,0)&lt;VLOOKUP(Sheet3!F18,Sheet1!$A$2:$G$132,7,0),1,0)</f>
        <v>0</v>
      </c>
      <c r="J18" t="e">
        <f>VLOOKUP(Sheet3!E18,Sheet2!$A$2:$F$25,3,0)</f>
        <v>#N/A</v>
      </c>
      <c r="K18" t="e">
        <f>VLOOKUP(Sheet3!F18,Sheet2!$A$2:$F$25,3,0)</f>
        <v>#N/A</v>
      </c>
      <c r="L18" t="e">
        <f t="shared" si="2"/>
        <v>#N/A</v>
      </c>
      <c r="M18" t="e">
        <f>VLOOKUP(Sheet3!E18,Sheet2!$A$2:$F$25,2,0)</f>
        <v>#N/A</v>
      </c>
      <c r="N18" t="e">
        <f>VLOOKUP(Sheet3!F18,Sheet2!$A$2:$F$25,2,0)</f>
        <v>#N/A</v>
      </c>
      <c r="O18" t="e">
        <f t="shared" si="3"/>
        <v>#N/A</v>
      </c>
    </row>
    <row r="19" spans="1:15" x14ac:dyDescent="0.3">
      <c r="A19" t="s">
        <v>16</v>
      </c>
      <c r="B19" t="s">
        <v>92</v>
      </c>
      <c r="C19" s="4">
        <v>21</v>
      </c>
      <c r="D19" s="4">
        <v>23</v>
      </c>
      <c r="E19" t="str">
        <f t="shared" ref="E19" si="19">IF(C19&gt;D19,B19,A19)</f>
        <v>Ga. Southern</v>
      </c>
      <c r="F19" t="str">
        <f t="shared" si="1"/>
        <v>Buffalo</v>
      </c>
      <c r="G19">
        <f>IF(VLOOKUP(Sheet3!E19,Sheet1!$A$2:$G$132,3,0)&lt;VLOOKUP(Sheet3!F19,Sheet1!$A$2:$G$132,3,0),1,0)</f>
        <v>0</v>
      </c>
      <c r="H19">
        <f>IF(VLOOKUP(Sheet3!E19,Sheet1!$A$2:$G$132,4,0)&lt;VLOOKUP(Sheet3!F19,Sheet1!$A$2:$G$132,4,0),1,0)</f>
        <v>0</v>
      </c>
      <c r="I19">
        <f>IF(VLOOKUP(Sheet3!E19,Sheet1!$A$2:$G$132,7,0)&lt;VLOOKUP(Sheet3!F19,Sheet1!$A$2:$G$132,7,0),1,0)</f>
        <v>1</v>
      </c>
      <c r="J19" t="e">
        <f>VLOOKUP(Sheet3!E19,Sheet2!$A$2:$F$25,3,0)</f>
        <v>#N/A</v>
      </c>
      <c r="K19" t="e">
        <f>VLOOKUP(Sheet3!F19,Sheet2!$A$2:$F$25,3,0)</f>
        <v>#N/A</v>
      </c>
      <c r="L19" t="e">
        <f t="shared" si="2"/>
        <v>#N/A</v>
      </c>
      <c r="M19" t="e">
        <f>VLOOKUP(Sheet3!E19,Sheet2!$A$2:$F$25,2,0)</f>
        <v>#N/A</v>
      </c>
      <c r="N19" t="e">
        <f>VLOOKUP(Sheet3!F19,Sheet2!$A$2:$F$25,2,0)</f>
        <v>#N/A</v>
      </c>
      <c r="O19" t="e">
        <f t="shared" si="3"/>
        <v>#N/A</v>
      </c>
    </row>
    <row r="20" spans="1:15" x14ac:dyDescent="0.3">
      <c r="A20" t="s">
        <v>112</v>
      </c>
      <c r="B20" t="s">
        <v>60</v>
      </c>
      <c r="C20" s="4">
        <v>38</v>
      </c>
      <c r="D20" s="4">
        <v>10</v>
      </c>
      <c r="E20" t="str">
        <f t="shared" ref="E20" si="20">IF(C20&gt;D20,B20,A20)</f>
        <v>Utah St.</v>
      </c>
      <c r="F20" t="str">
        <f t="shared" si="1"/>
        <v>Memphis</v>
      </c>
      <c r="G20">
        <f>IF(VLOOKUP(Sheet3!E20,Sheet1!$A$2:$G$132,3,0)&lt;VLOOKUP(Sheet3!F20,Sheet1!$A$2:$G$132,3,0),1,0)</f>
        <v>0</v>
      </c>
      <c r="H20">
        <f>IF(VLOOKUP(Sheet3!E20,Sheet1!$A$2:$G$132,4,0)&lt;VLOOKUP(Sheet3!F20,Sheet1!$A$2:$G$132,4,0),1,0)</f>
        <v>0</v>
      </c>
      <c r="I20">
        <f>IF(VLOOKUP(Sheet3!E20,Sheet1!$A$2:$G$132,7,0)&lt;VLOOKUP(Sheet3!F20,Sheet1!$A$2:$G$132,7,0),1,0)</f>
        <v>0</v>
      </c>
      <c r="J20" t="e">
        <f>VLOOKUP(Sheet3!E20,Sheet2!$A$2:$F$25,3,0)</f>
        <v>#N/A</v>
      </c>
      <c r="K20" t="e">
        <f>VLOOKUP(Sheet3!F20,Sheet2!$A$2:$F$25,3,0)</f>
        <v>#N/A</v>
      </c>
      <c r="L20" t="e">
        <f t="shared" si="2"/>
        <v>#N/A</v>
      </c>
      <c r="M20" t="e">
        <f>VLOOKUP(Sheet3!E20,Sheet2!$A$2:$F$25,2,0)</f>
        <v>#N/A</v>
      </c>
      <c r="N20" t="e">
        <f>VLOOKUP(Sheet3!F20,Sheet2!$A$2:$F$25,2,0)</f>
        <v>#N/A</v>
      </c>
      <c r="O20" t="e">
        <f t="shared" si="3"/>
        <v>#N/A</v>
      </c>
    </row>
    <row r="21" spans="1:15" x14ac:dyDescent="0.3">
      <c r="A21" t="s">
        <v>52</v>
      </c>
      <c r="B21" t="s">
        <v>36</v>
      </c>
      <c r="C21" s="4">
        <v>29</v>
      </c>
      <c r="D21" s="4">
        <v>53</v>
      </c>
      <c r="E21" t="str">
        <f t="shared" ref="E21" si="21">IF(C21&gt;D21,B21,A21)</f>
        <v>Coastal Carolina</v>
      </c>
      <c r="F21" t="str">
        <f t="shared" si="1"/>
        <v>East Carolina</v>
      </c>
      <c r="G21">
        <f>IF(VLOOKUP(Sheet3!E21,Sheet1!$A$2:$G$132,3,0)&lt;VLOOKUP(Sheet3!F21,Sheet1!$A$2:$G$132,3,0),1,0)</f>
        <v>0</v>
      </c>
      <c r="H21">
        <f>IF(VLOOKUP(Sheet3!E21,Sheet1!$A$2:$G$132,4,0)&lt;VLOOKUP(Sheet3!F21,Sheet1!$A$2:$G$132,4,0),1,0)</f>
        <v>0</v>
      </c>
      <c r="I21">
        <f>IF(VLOOKUP(Sheet3!E21,Sheet1!$A$2:$G$132,7,0)&lt;VLOOKUP(Sheet3!F21,Sheet1!$A$2:$G$132,7,0),1,0)</f>
        <v>0</v>
      </c>
      <c r="J21" t="e">
        <f>VLOOKUP(Sheet3!E21,Sheet2!$A$2:$F$25,3,0)</f>
        <v>#N/A</v>
      </c>
      <c r="K21" t="e">
        <f>VLOOKUP(Sheet3!F21,Sheet2!$A$2:$F$25,3,0)</f>
        <v>#N/A</v>
      </c>
      <c r="L21" t="e">
        <f t="shared" si="2"/>
        <v>#N/A</v>
      </c>
      <c r="M21" t="e">
        <f>VLOOKUP(Sheet3!E21,Sheet2!$A$2:$F$25,2,0)</f>
        <v>#N/A</v>
      </c>
      <c r="N21" t="e">
        <f>VLOOKUP(Sheet3!F21,Sheet2!$A$2:$F$25,2,0)</f>
        <v>#N/A</v>
      </c>
      <c r="O21" t="e">
        <f t="shared" si="3"/>
        <v>#N/A</v>
      </c>
    </row>
    <row r="22" spans="1:15" x14ac:dyDescent="0.3">
      <c r="A22" t="s">
        <v>129</v>
      </c>
      <c r="B22" t="s">
        <v>0</v>
      </c>
      <c r="C22" s="4">
        <v>24</v>
      </c>
      <c r="D22" s="4">
        <v>17</v>
      </c>
      <c r="E22" t="str">
        <f t="shared" ref="E22" si="22">IF(C22&gt;D22,B22,A22)</f>
        <v>Oklahoma St.</v>
      </c>
      <c r="F22" t="str">
        <f t="shared" si="1"/>
        <v>Wisconsin</v>
      </c>
      <c r="G22">
        <f>IF(VLOOKUP(Sheet3!E22,Sheet1!$A$2:$G$132,3,0)&lt;VLOOKUP(Sheet3!F22,Sheet1!$A$2:$G$132,3,0),1,0)</f>
        <v>0</v>
      </c>
      <c r="H22">
        <f>IF(VLOOKUP(Sheet3!E22,Sheet1!$A$2:$G$132,4,0)&lt;VLOOKUP(Sheet3!F22,Sheet1!$A$2:$G$132,4,0),1,0)</f>
        <v>0</v>
      </c>
      <c r="I22">
        <f>IF(VLOOKUP(Sheet3!E22,Sheet1!$A$2:$G$132,7,0)&lt;VLOOKUP(Sheet3!F22,Sheet1!$A$2:$G$132,7,0),1,0)</f>
        <v>0</v>
      </c>
      <c r="J22" t="e">
        <f>VLOOKUP(Sheet3!E22,Sheet2!$A$2:$F$25,3,0)</f>
        <v>#N/A</v>
      </c>
      <c r="K22" t="e">
        <f>VLOOKUP(Sheet3!F22,Sheet2!$A$2:$F$25,3,0)</f>
        <v>#N/A</v>
      </c>
      <c r="L22" t="e">
        <f t="shared" si="2"/>
        <v>#N/A</v>
      </c>
      <c r="M22" t="e">
        <f>VLOOKUP(Sheet3!E22,Sheet2!$A$2:$F$25,2,0)</f>
        <v>#N/A</v>
      </c>
      <c r="N22" t="e">
        <f>VLOOKUP(Sheet3!F22,Sheet2!$A$2:$F$25,2,0)</f>
        <v>#N/A</v>
      </c>
      <c r="O22" t="e">
        <f t="shared" si="3"/>
        <v>#N/A</v>
      </c>
    </row>
    <row r="23" spans="1:15" x14ac:dyDescent="0.3">
      <c r="A23" t="s">
        <v>29</v>
      </c>
      <c r="B23" t="s">
        <v>53</v>
      </c>
      <c r="C23" s="4">
        <v>13</v>
      </c>
      <c r="D23" s="4">
        <v>30</v>
      </c>
      <c r="E23" t="str">
        <f t="shared" ref="E23" si="23">IF(C23&gt;D23,B23,A23)</f>
        <v>UCF</v>
      </c>
      <c r="F23" t="str">
        <f t="shared" si="1"/>
        <v>Duke</v>
      </c>
      <c r="G23">
        <f>IF(VLOOKUP(Sheet3!E23,Sheet1!$A$2:$G$132,3,0)&lt;VLOOKUP(Sheet3!F23,Sheet1!$A$2:$G$132,3,0),1,0)</f>
        <v>0</v>
      </c>
      <c r="H23">
        <f>IF(VLOOKUP(Sheet3!E23,Sheet1!$A$2:$G$132,4,0)&lt;VLOOKUP(Sheet3!F23,Sheet1!$A$2:$G$132,4,0),1,0)</f>
        <v>0</v>
      </c>
      <c r="I23">
        <f>IF(VLOOKUP(Sheet3!E23,Sheet1!$A$2:$G$132,7,0)&lt;VLOOKUP(Sheet3!F23,Sheet1!$A$2:$G$132,7,0),1,0)</f>
        <v>0</v>
      </c>
      <c r="J23" t="e">
        <f>VLOOKUP(Sheet3!E23,Sheet2!$A$2:$F$25,3,0)</f>
        <v>#N/A</v>
      </c>
      <c r="K23" t="e">
        <f>VLOOKUP(Sheet3!F23,Sheet2!$A$2:$F$25,3,0)</f>
        <v>#N/A</v>
      </c>
      <c r="L23" t="e">
        <f t="shared" si="2"/>
        <v>#N/A</v>
      </c>
      <c r="M23" t="e">
        <f>VLOOKUP(Sheet3!E23,Sheet2!$A$2:$F$25,2,0)</f>
        <v>#N/A</v>
      </c>
      <c r="N23" t="e">
        <f>VLOOKUP(Sheet3!F23,Sheet2!$A$2:$F$25,2,0)</f>
        <v>#N/A</v>
      </c>
      <c r="O23" t="e">
        <f t="shared" si="3"/>
        <v>#N/A</v>
      </c>
    </row>
    <row r="24" spans="1:15" x14ac:dyDescent="0.3">
      <c r="A24" t="s">
        <v>85</v>
      </c>
      <c r="B24" t="s">
        <v>8</v>
      </c>
      <c r="C24" s="4">
        <v>53</v>
      </c>
      <c r="D24" s="4">
        <v>55</v>
      </c>
      <c r="E24" t="str">
        <f t="shared" ref="E24" si="24">IF(C24&gt;D24,B24,A24)</f>
        <v>Kansas</v>
      </c>
      <c r="F24" t="str">
        <f t="shared" si="1"/>
        <v>Arkansas</v>
      </c>
      <c r="G24">
        <f>IF(VLOOKUP(Sheet3!E24,Sheet1!$A$2:$G$132,3,0)&lt;VLOOKUP(Sheet3!F24,Sheet1!$A$2:$G$132,3,0),1,0)</f>
        <v>1</v>
      </c>
      <c r="H24">
        <f>IF(VLOOKUP(Sheet3!E24,Sheet1!$A$2:$G$132,4,0)&lt;VLOOKUP(Sheet3!F24,Sheet1!$A$2:$G$132,4,0),1,0)</f>
        <v>1</v>
      </c>
      <c r="I24">
        <f>IF(VLOOKUP(Sheet3!E24,Sheet1!$A$2:$G$132,7,0)&lt;VLOOKUP(Sheet3!F24,Sheet1!$A$2:$G$132,7,0),1,0)</f>
        <v>0</v>
      </c>
      <c r="J24" t="e">
        <f>VLOOKUP(Sheet3!E24,Sheet2!$A$2:$F$25,3,0)</f>
        <v>#N/A</v>
      </c>
      <c r="K24" t="e">
        <f>VLOOKUP(Sheet3!F24,Sheet2!$A$2:$F$25,3,0)</f>
        <v>#N/A</v>
      </c>
      <c r="L24" t="e">
        <f t="shared" si="2"/>
        <v>#N/A</v>
      </c>
      <c r="M24" t="e">
        <f>VLOOKUP(Sheet3!E24,Sheet2!$A$2:$F$25,2,0)</f>
        <v>#N/A</v>
      </c>
      <c r="N24" t="e">
        <f>VLOOKUP(Sheet3!F24,Sheet2!$A$2:$F$25,2,0)</f>
        <v>#N/A</v>
      </c>
      <c r="O24" t="e">
        <f t="shared" si="3"/>
        <v>#N/A</v>
      </c>
    </row>
    <row r="25" spans="1:15" x14ac:dyDescent="0.3">
      <c r="A25" t="s">
        <v>117</v>
      </c>
      <c r="B25" t="s">
        <v>109</v>
      </c>
      <c r="C25" s="4">
        <v>28</v>
      </c>
      <c r="D25" s="4">
        <v>27</v>
      </c>
      <c r="E25" t="str">
        <f t="shared" ref="E25" si="25">IF(C25&gt;D25,B25,A25)</f>
        <v>North Carolina</v>
      </c>
      <c r="F25" t="str">
        <f t="shared" si="1"/>
        <v>Oregon</v>
      </c>
      <c r="G25">
        <f>IF(VLOOKUP(Sheet3!E25,Sheet1!$A$2:$G$132,3,0)&lt;VLOOKUP(Sheet3!F25,Sheet1!$A$2:$G$132,3,0),1,0)</f>
        <v>1</v>
      </c>
      <c r="H25">
        <f>IF(VLOOKUP(Sheet3!E25,Sheet1!$A$2:$G$132,4,0)&lt;VLOOKUP(Sheet3!F25,Sheet1!$A$2:$G$132,4,0),1,0)</f>
        <v>1</v>
      </c>
      <c r="I25">
        <f>IF(VLOOKUP(Sheet3!E25,Sheet1!$A$2:$G$132,7,0)&lt;VLOOKUP(Sheet3!F25,Sheet1!$A$2:$G$132,7,0),1,0)</f>
        <v>1</v>
      </c>
      <c r="J25">
        <v>26</v>
      </c>
      <c r="K25">
        <f>VLOOKUP(Sheet3!F25,Sheet2!$A$2:$F$25,3,0)</f>
        <v>15</v>
      </c>
      <c r="L25">
        <f t="shared" si="2"/>
        <v>1</v>
      </c>
      <c r="M25">
        <v>0</v>
      </c>
      <c r="N25">
        <f>VLOOKUP(Sheet3!F25,Sheet2!$A$2:$F$25,2,0)</f>
        <v>670</v>
      </c>
      <c r="O25">
        <f t="shared" si="3"/>
        <v>1</v>
      </c>
    </row>
    <row r="26" spans="1:15" x14ac:dyDescent="0.3">
      <c r="A26" t="s">
        <v>25</v>
      </c>
      <c r="B26" t="s">
        <v>37</v>
      </c>
      <c r="C26" s="4">
        <v>42</v>
      </c>
      <c r="D26" s="4">
        <v>25</v>
      </c>
      <c r="E26" t="str">
        <f t="shared" ref="E26" si="26">IF(C26&gt;D26,B26,A26)</f>
        <v>Ole Miss</v>
      </c>
      <c r="F26" t="str">
        <f t="shared" si="1"/>
        <v>Texas Tech</v>
      </c>
      <c r="G26">
        <f>IF(VLOOKUP(Sheet3!E26,Sheet1!$A$2:$G$132,3,0)&lt;VLOOKUP(Sheet3!F26,Sheet1!$A$2:$G$132,3,0),1,0)</f>
        <v>0</v>
      </c>
      <c r="H26">
        <f>IF(VLOOKUP(Sheet3!E26,Sheet1!$A$2:$G$132,4,0)&lt;VLOOKUP(Sheet3!F26,Sheet1!$A$2:$G$132,4,0),1,0)</f>
        <v>0</v>
      </c>
      <c r="I26">
        <f>IF(VLOOKUP(Sheet3!E26,Sheet1!$A$2:$G$132,7,0)&lt;VLOOKUP(Sheet3!F26,Sheet1!$A$2:$G$132,7,0),1,0)</f>
        <v>0</v>
      </c>
      <c r="J26" t="e">
        <f>VLOOKUP(Sheet3!E26,Sheet2!$A$2:$F$25,3,0)</f>
        <v>#N/A</v>
      </c>
      <c r="K26" t="e">
        <f>VLOOKUP(Sheet3!F26,Sheet2!$A$2:$F$25,3,0)</f>
        <v>#N/A</v>
      </c>
      <c r="L26" t="e">
        <f t="shared" si="2"/>
        <v>#N/A</v>
      </c>
      <c r="M26" t="e">
        <f>VLOOKUP(Sheet3!E26,Sheet2!$A$2:$F$25,2,0)</f>
        <v>#N/A</v>
      </c>
      <c r="N26" t="e">
        <f>VLOOKUP(Sheet3!F26,Sheet2!$A$2:$F$25,2,0)</f>
        <v>#N/A</v>
      </c>
      <c r="O26" t="e">
        <f t="shared" si="3"/>
        <v>#N/A</v>
      </c>
    </row>
    <row r="27" spans="1:15" x14ac:dyDescent="0.3">
      <c r="A27" t="s">
        <v>40</v>
      </c>
      <c r="B27" t="s">
        <v>104</v>
      </c>
      <c r="C27" s="4">
        <v>20</v>
      </c>
      <c r="D27" s="4">
        <v>28</v>
      </c>
      <c r="E27" t="str">
        <f t="shared" ref="E27" si="27">IF(C27&gt;D27,B27,A27)</f>
        <v>Syracuse</v>
      </c>
      <c r="F27" t="str">
        <f t="shared" si="1"/>
        <v>Minnesota</v>
      </c>
      <c r="G27">
        <f>IF(VLOOKUP(Sheet3!E27,Sheet1!$A$2:$G$132,3,0)&lt;VLOOKUP(Sheet3!F27,Sheet1!$A$2:$G$132,3,0),1,0)</f>
        <v>0</v>
      </c>
      <c r="H27">
        <f>IF(VLOOKUP(Sheet3!E27,Sheet1!$A$2:$G$132,4,0)&lt;VLOOKUP(Sheet3!F27,Sheet1!$A$2:$G$132,4,0),1,0)</f>
        <v>0</v>
      </c>
      <c r="I27">
        <f>IF(VLOOKUP(Sheet3!E27,Sheet1!$A$2:$G$132,7,0)&lt;VLOOKUP(Sheet3!F27,Sheet1!$A$2:$G$132,7,0),1,0)</f>
        <v>1</v>
      </c>
      <c r="J27" t="e">
        <f>VLOOKUP(Sheet3!E27,Sheet2!$A$2:$F$25,3,0)</f>
        <v>#N/A</v>
      </c>
      <c r="K27" t="e">
        <f>VLOOKUP(Sheet3!F27,Sheet2!$A$2:$F$25,3,0)</f>
        <v>#N/A</v>
      </c>
      <c r="L27" t="e">
        <f t="shared" si="2"/>
        <v>#N/A</v>
      </c>
      <c r="M27" t="e">
        <f>VLOOKUP(Sheet3!E27,Sheet2!$A$2:$F$25,2,0)</f>
        <v>#N/A</v>
      </c>
      <c r="N27" t="e">
        <f>VLOOKUP(Sheet3!F27,Sheet2!$A$2:$F$25,2,0)</f>
        <v>#N/A</v>
      </c>
      <c r="O27" t="e">
        <f t="shared" si="3"/>
        <v>#N/A</v>
      </c>
    </row>
    <row r="28" spans="1:15" x14ac:dyDescent="0.3">
      <c r="A28" t="s">
        <v>101</v>
      </c>
      <c r="B28" t="s">
        <v>116</v>
      </c>
      <c r="C28" s="4">
        <v>32</v>
      </c>
      <c r="D28" s="4">
        <v>35</v>
      </c>
      <c r="E28" t="str">
        <f t="shared" ref="E28" si="28">IF(C28&gt;D28,B28,A28)</f>
        <v>Oklahoma</v>
      </c>
      <c r="F28" t="str">
        <f t="shared" si="1"/>
        <v>Florida St.</v>
      </c>
      <c r="G28">
        <f>IF(VLOOKUP(Sheet3!E28,Sheet1!$A$2:$G$132,3,0)&lt;VLOOKUP(Sheet3!F28,Sheet1!$A$2:$G$132,3,0),1,0)</f>
        <v>1</v>
      </c>
      <c r="H28">
        <f>IF(VLOOKUP(Sheet3!E28,Sheet1!$A$2:$G$132,4,0)&lt;VLOOKUP(Sheet3!F28,Sheet1!$A$2:$G$132,4,0),1,0)</f>
        <v>1</v>
      </c>
      <c r="I28">
        <f>IF(VLOOKUP(Sheet3!E28,Sheet1!$A$2:$G$132,7,0)&lt;VLOOKUP(Sheet3!F28,Sheet1!$A$2:$G$132,7,0),1,0)</f>
        <v>1</v>
      </c>
      <c r="J28">
        <v>26</v>
      </c>
      <c r="K28">
        <f>VLOOKUP(Sheet3!F28,Sheet2!$A$2:$F$25,3,0)</f>
        <v>13</v>
      </c>
      <c r="L28">
        <f t="shared" si="2"/>
        <v>1</v>
      </c>
      <c r="M28">
        <v>0</v>
      </c>
      <c r="N28">
        <f>VLOOKUP(Sheet3!F28,Sheet2!$A$2:$F$25,2,0)</f>
        <v>708</v>
      </c>
      <c r="O28">
        <f t="shared" si="3"/>
        <v>1</v>
      </c>
    </row>
    <row r="29" spans="1:15" x14ac:dyDescent="0.3">
      <c r="A29" t="s">
        <v>50</v>
      </c>
      <c r="B29" t="s">
        <v>88</v>
      </c>
      <c r="C29" s="4">
        <v>20</v>
      </c>
      <c r="D29" s="4">
        <v>27</v>
      </c>
      <c r="E29" t="str">
        <f t="shared" ref="E29" si="29">IF(C29&gt;D29,B29,A29)</f>
        <v>Texas</v>
      </c>
      <c r="F29" t="str">
        <f t="shared" si="1"/>
        <v>Washington</v>
      </c>
      <c r="G29">
        <f>IF(VLOOKUP(Sheet3!E29,Sheet1!$A$2:$G$132,3,0)&lt;VLOOKUP(Sheet3!F29,Sheet1!$A$2:$G$132,3,0),1,0)</f>
        <v>0</v>
      </c>
      <c r="H29">
        <f>IF(VLOOKUP(Sheet3!E29,Sheet1!$A$2:$G$132,4,0)&lt;VLOOKUP(Sheet3!F29,Sheet1!$A$2:$G$132,4,0),1,0)</f>
        <v>1</v>
      </c>
      <c r="I29">
        <f>IF(VLOOKUP(Sheet3!E29,Sheet1!$A$2:$G$132,7,0)&lt;VLOOKUP(Sheet3!F29,Sheet1!$A$2:$G$132,7,0),1,0)</f>
        <v>1</v>
      </c>
      <c r="J29">
        <f>VLOOKUP(Sheet3!E29,Sheet2!$A$2:$F$25,3,0)</f>
        <v>20</v>
      </c>
      <c r="K29">
        <f>VLOOKUP(Sheet3!F29,Sheet2!$A$2:$F$25,3,0)</f>
        <v>12</v>
      </c>
      <c r="L29">
        <f t="shared" si="2"/>
        <v>1</v>
      </c>
      <c r="M29">
        <f>VLOOKUP(Sheet3!E29,Sheet2!$A$2:$F$25,2,0)</f>
        <v>305</v>
      </c>
      <c r="N29">
        <f>VLOOKUP(Sheet3!F29,Sheet2!$A$2:$F$25,2,0)</f>
        <v>933</v>
      </c>
      <c r="O29">
        <f t="shared" si="3"/>
        <v>1</v>
      </c>
    </row>
    <row r="30" spans="1:15" x14ac:dyDescent="0.3">
      <c r="A30" t="s">
        <v>59</v>
      </c>
      <c r="B30" t="s">
        <v>32</v>
      </c>
      <c r="C30" s="4">
        <v>16</v>
      </c>
      <c r="D30" s="4">
        <v>12</v>
      </c>
      <c r="E30" t="str">
        <f t="shared" ref="E30" si="30">IF(C30&gt;D30,B30,A30)</f>
        <v>NC State</v>
      </c>
      <c r="F30" t="str">
        <f t="shared" si="1"/>
        <v>Maryland</v>
      </c>
      <c r="G30">
        <f>IF(VLOOKUP(Sheet3!E30,Sheet1!$A$2:$G$132,3,0)&lt;VLOOKUP(Sheet3!F30,Sheet1!$A$2:$G$132,3,0),1,0)</f>
        <v>0</v>
      </c>
      <c r="H30">
        <f>IF(VLOOKUP(Sheet3!E30,Sheet1!$A$2:$G$132,4,0)&lt;VLOOKUP(Sheet3!F30,Sheet1!$A$2:$G$132,4,0),1,0)</f>
        <v>0</v>
      </c>
      <c r="I30">
        <f>IF(VLOOKUP(Sheet3!E30,Sheet1!$A$2:$G$132,7,0)&lt;VLOOKUP(Sheet3!F30,Sheet1!$A$2:$G$132,7,0),1,0)</f>
        <v>0</v>
      </c>
      <c r="J30" t="e">
        <f>VLOOKUP(Sheet3!E30,Sheet2!$A$2:$F$25,3,0)</f>
        <v>#N/A</v>
      </c>
      <c r="K30" t="e">
        <f>VLOOKUP(Sheet3!F30,Sheet2!$A$2:$F$25,3,0)</f>
        <v>#N/A</v>
      </c>
      <c r="L30" t="e">
        <f t="shared" si="2"/>
        <v>#N/A</v>
      </c>
      <c r="M30" t="e">
        <f>VLOOKUP(Sheet3!E30,Sheet2!$A$2:$F$25,2,0)</f>
        <v>#N/A</v>
      </c>
      <c r="N30" t="e">
        <f>VLOOKUP(Sheet3!F30,Sheet2!$A$2:$F$25,2,0)</f>
        <v>#N/A</v>
      </c>
      <c r="O30" t="e">
        <f t="shared" si="3"/>
        <v>#N/A</v>
      </c>
    </row>
    <row r="31" spans="1:15" x14ac:dyDescent="0.3">
      <c r="A31" t="s">
        <v>47</v>
      </c>
      <c r="B31" t="s">
        <v>15</v>
      </c>
      <c r="C31" s="4">
        <v>37</v>
      </c>
      <c r="D31" s="4">
        <v>35</v>
      </c>
      <c r="E31" t="str">
        <f t="shared" ref="E31" si="31">IF(C31&gt;D31,B31,A31)</f>
        <v>UCLA</v>
      </c>
      <c r="F31" t="str">
        <f t="shared" si="1"/>
        <v>Pittsburgh</v>
      </c>
      <c r="G31">
        <f>IF(VLOOKUP(Sheet3!E31,Sheet1!$A$2:$G$132,3,0)&lt;VLOOKUP(Sheet3!F31,Sheet1!$A$2:$G$132,3,0),1,0)</f>
        <v>0</v>
      </c>
      <c r="H31">
        <f>IF(VLOOKUP(Sheet3!E31,Sheet1!$A$2:$G$132,4,0)&lt;VLOOKUP(Sheet3!F31,Sheet1!$A$2:$G$132,4,0),1,0)</f>
        <v>0</v>
      </c>
      <c r="I31">
        <f>IF(VLOOKUP(Sheet3!E31,Sheet1!$A$2:$G$132,7,0)&lt;VLOOKUP(Sheet3!F31,Sheet1!$A$2:$G$132,7,0),1,0)</f>
        <v>0</v>
      </c>
      <c r="J31">
        <f>VLOOKUP(Sheet3!E31,Sheet2!$A$2:$F$25,3,0)</f>
        <v>18</v>
      </c>
      <c r="K31">
        <v>26</v>
      </c>
      <c r="L31">
        <f t="shared" si="2"/>
        <v>0</v>
      </c>
      <c r="M31">
        <f>VLOOKUP(Sheet3!E31,Sheet2!$A$2:$F$25,2,0)</f>
        <v>570</v>
      </c>
      <c r="N31">
        <v>0</v>
      </c>
      <c r="O31">
        <f t="shared" si="3"/>
        <v>0</v>
      </c>
    </row>
    <row r="32" spans="1:15" x14ac:dyDescent="0.3">
      <c r="A32" t="s">
        <v>114</v>
      </c>
      <c r="B32" t="s">
        <v>72</v>
      </c>
      <c r="C32" s="4">
        <v>45</v>
      </c>
      <c r="D32" s="4">
        <v>38</v>
      </c>
      <c r="E32" t="str">
        <f t="shared" ref="E32" si="32">IF(C32&gt;D32,B32,A32)</f>
        <v>South Carolina</v>
      </c>
      <c r="F32" t="str">
        <f t="shared" si="1"/>
        <v>Notre Dame</v>
      </c>
      <c r="G32">
        <f>IF(VLOOKUP(Sheet3!E32,Sheet1!$A$2:$G$132,3,0)&lt;VLOOKUP(Sheet3!F32,Sheet1!$A$2:$G$132,3,0),1,0)</f>
        <v>0</v>
      </c>
      <c r="H32">
        <f>IF(VLOOKUP(Sheet3!E32,Sheet1!$A$2:$G$132,4,0)&lt;VLOOKUP(Sheet3!F32,Sheet1!$A$2:$G$132,4,0),1,0)</f>
        <v>0</v>
      </c>
      <c r="I32">
        <f>IF(VLOOKUP(Sheet3!E32,Sheet1!$A$2:$G$132,7,0)&lt;VLOOKUP(Sheet3!F32,Sheet1!$A$2:$G$132,7,0),1,0)</f>
        <v>1</v>
      </c>
      <c r="J32">
        <f>VLOOKUP(Sheet3!E32,Sheet2!$A$2:$F$25,3,0)</f>
        <v>19</v>
      </c>
      <c r="K32">
        <f>VLOOKUP(Sheet3!F32,Sheet2!$A$2:$F$25,3,0)</f>
        <v>21</v>
      </c>
      <c r="L32">
        <f t="shared" si="2"/>
        <v>0</v>
      </c>
      <c r="M32">
        <f>VLOOKUP(Sheet3!E32,Sheet2!$A$2:$F$25,2,0)</f>
        <v>382</v>
      </c>
      <c r="N32">
        <f>VLOOKUP(Sheet3!F32,Sheet2!$A$2:$F$25,2,0)</f>
        <v>394</v>
      </c>
      <c r="O32">
        <f t="shared" si="3"/>
        <v>1</v>
      </c>
    </row>
    <row r="33" spans="1:15" x14ac:dyDescent="0.3">
      <c r="A33" t="s">
        <v>87</v>
      </c>
      <c r="B33" t="s">
        <v>27</v>
      </c>
      <c r="C33" s="4">
        <v>30</v>
      </c>
      <c r="D33" s="4">
        <v>27</v>
      </c>
      <c r="E33" t="str">
        <f t="shared" ref="E33" si="33">IF(C33&gt;D33,B33,A33)</f>
        <v>Wyoming</v>
      </c>
      <c r="F33" t="str">
        <f t="shared" si="1"/>
        <v>Ohio</v>
      </c>
      <c r="G33">
        <f>IF(VLOOKUP(Sheet3!E33,Sheet1!$A$2:$G$132,3,0)&lt;VLOOKUP(Sheet3!F33,Sheet1!$A$2:$G$132,3,0),1,0)</f>
        <v>1</v>
      </c>
      <c r="H33">
        <f>IF(VLOOKUP(Sheet3!E33,Sheet1!$A$2:$G$132,4,0)&lt;VLOOKUP(Sheet3!F33,Sheet1!$A$2:$G$132,4,0),1,0)</f>
        <v>1</v>
      </c>
      <c r="I33">
        <f>IF(VLOOKUP(Sheet3!E33,Sheet1!$A$2:$G$132,7,0)&lt;VLOOKUP(Sheet3!F33,Sheet1!$A$2:$G$132,7,0),1,0)</f>
        <v>1</v>
      </c>
      <c r="J33" t="e">
        <f>VLOOKUP(Sheet3!E33,Sheet2!$A$2:$F$25,3,0)</f>
        <v>#N/A</v>
      </c>
      <c r="K33" t="e">
        <f>VLOOKUP(Sheet3!F33,Sheet2!$A$2:$F$25,3,0)</f>
        <v>#N/A</v>
      </c>
      <c r="L33" t="e">
        <f t="shared" si="2"/>
        <v>#N/A</v>
      </c>
      <c r="M33" t="e">
        <f>VLOOKUP(Sheet3!E33,Sheet2!$A$2:$F$25,2,0)</f>
        <v>#N/A</v>
      </c>
      <c r="N33" t="e">
        <f>VLOOKUP(Sheet3!F33,Sheet2!$A$2:$F$25,2,0)</f>
        <v>#N/A</v>
      </c>
      <c r="O33" t="e">
        <f t="shared" si="3"/>
        <v>#N/A</v>
      </c>
    </row>
    <row r="34" spans="1:15" x14ac:dyDescent="0.3">
      <c r="A34" t="s">
        <v>7</v>
      </c>
      <c r="B34" t="s">
        <v>4</v>
      </c>
      <c r="C34" s="4">
        <v>31</v>
      </c>
      <c r="D34" s="4">
        <v>14</v>
      </c>
      <c r="E34" t="str">
        <f t="shared" ref="E34" si="34">IF(C34&gt;D34,B34,A34)</f>
        <v>Clemson</v>
      </c>
      <c r="F34" t="str">
        <f t="shared" si="1"/>
        <v>Tennessee</v>
      </c>
      <c r="G34">
        <f>IF(VLOOKUP(Sheet3!E34,Sheet1!$A$2:$G$132,3,0)&lt;VLOOKUP(Sheet3!F34,Sheet1!$A$2:$G$132,3,0),1,0)</f>
        <v>1</v>
      </c>
      <c r="H34">
        <f>IF(VLOOKUP(Sheet3!E34,Sheet1!$A$2:$G$132,4,0)&lt;VLOOKUP(Sheet3!F34,Sheet1!$A$2:$G$132,4,0),1,0)</f>
        <v>1</v>
      </c>
      <c r="I34">
        <f>IF(VLOOKUP(Sheet3!E34,Sheet1!$A$2:$G$132,7,0)&lt;VLOOKUP(Sheet3!F34,Sheet1!$A$2:$G$132,7,0),1,0)</f>
        <v>0</v>
      </c>
      <c r="J34">
        <f>VLOOKUP(Sheet3!E34,Sheet2!$A$2:$F$25,3,0)</f>
        <v>7</v>
      </c>
      <c r="K34">
        <f>VLOOKUP(Sheet3!F34,Sheet2!$A$2:$F$25,3,0)</f>
        <v>6</v>
      </c>
      <c r="L34">
        <f t="shared" si="2"/>
        <v>1</v>
      </c>
      <c r="M34">
        <f>VLOOKUP(Sheet3!E34,Sheet2!$A$2:$F$25,2,0)</f>
        <v>1042</v>
      </c>
      <c r="N34">
        <f>VLOOKUP(Sheet3!F34,Sheet2!$A$2:$F$25,2,0)</f>
        <v>1233</v>
      </c>
      <c r="O34">
        <f t="shared" si="3"/>
        <v>1</v>
      </c>
    </row>
    <row r="35" spans="1:15" x14ac:dyDescent="0.3">
      <c r="A35" t="s">
        <v>93</v>
      </c>
      <c r="B35" t="s">
        <v>97</v>
      </c>
      <c r="C35" s="4">
        <v>21</v>
      </c>
      <c r="D35" s="4">
        <v>0</v>
      </c>
      <c r="E35" t="str">
        <f t="shared" ref="E35" si="35">IF(C35&gt;D35,B35,A35)</f>
        <v>Kentucky</v>
      </c>
      <c r="F35" t="str">
        <f t="shared" si="1"/>
        <v>Iowa</v>
      </c>
      <c r="G35">
        <f>IF(VLOOKUP(Sheet3!E35,Sheet1!$A$2:$G$132,3,0)&lt;VLOOKUP(Sheet3!F35,Sheet1!$A$2:$G$132,3,0),1,0)</f>
        <v>0</v>
      </c>
      <c r="H35">
        <f>IF(VLOOKUP(Sheet3!E35,Sheet1!$A$2:$G$132,4,0)&lt;VLOOKUP(Sheet3!F35,Sheet1!$A$2:$G$132,4,0),1,0)</f>
        <v>0</v>
      </c>
      <c r="I35">
        <f>IF(VLOOKUP(Sheet3!E35,Sheet1!$A$2:$G$132,7,0)&lt;VLOOKUP(Sheet3!F35,Sheet1!$A$2:$G$132,7,0),1,0)</f>
        <v>0</v>
      </c>
      <c r="J35" t="e">
        <f>VLOOKUP(Sheet3!E35,Sheet2!$A$2:$F$25,3,0)</f>
        <v>#N/A</v>
      </c>
      <c r="K35" t="e">
        <f>VLOOKUP(Sheet3!F35,Sheet2!$A$2:$F$25,3,0)</f>
        <v>#N/A</v>
      </c>
      <c r="L35" t="e">
        <f t="shared" si="2"/>
        <v>#N/A</v>
      </c>
      <c r="M35" t="e">
        <f>VLOOKUP(Sheet3!E35,Sheet2!$A$2:$F$25,2,0)</f>
        <v>#N/A</v>
      </c>
      <c r="N35" t="e">
        <f>VLOOKUP(Sheet3!F35,Sheet2!$A$2:$F$25,2,0)</f>
        <v>#N/A</v>
      </c>
      <c r="O35" t="e">
        <f t="shared" si="3"/>
        <v>#N/A</v>
      </c>
    </row>
    <row r="36" spans="1:15" x14ac:dyDescent="0.3">
      <c r="A36" t="s">
        <v>46</v>
      </c>
      <c r="B36" t="s">
        <v>3</v>
      </c>
      <c r="C36" s="4">
        <v>45</v>
      </c>
      <c r="D36" s="4">
        <v>20</v>
      </c>
      <c r="E36" t="str">
        <f t="shared" ref="E36" si="36">IF(C36&gt;D36,B36,A36)</f>
        <v>Kansas St.</v>
      </c>
      <c r="F36" t="str">
        <f t="shared" si="1"/>
        <v>Alabama</v>
      </c>
      <c r="G36">
        <f>IF(VLOOKUP(Sheet3!E36,Sheet1!$A$2:$G$132,3,0)&lt;VLOOKUP(Sheet3!F36,Sheet1!$A$2:$G$132,3,0),1,0)</f>
        <v>0</v>
      </c>
      <c r="H36">
        <f>IF(VLOOKUP(Sheet3!E36,Sheet1!$A$2:$G$132,4,0)&lt;VLOOKUP(Sheet3!F36,Sheet1!$A$2:$G$132,4,0),1,0)</f>
        <v>0</v>
      </c>
      <c r="I36">
        <f>IF(VLOOKUP(Sheet3!E36,Sheet1!$A$2:$G$132,7,0)&lt;VLOOKUP(Sheet3!F36,Sheet1!$A$2:$G$132,7,0),1,0)</f>
        <v>1</v>
      </c>
      <c r="J36">
        <f>VLOOKUP(Sheet3!E36,Sheet2!$A$2:$F$25,3,0)</f>
        <v>9</v>
      </c>
      <c r="K36">
        <f>VLOOKUP(Sheet3!F36,Sheet2!$A$2:$F$25,3,0)</f>
        <v>5</v>
      </c>
      <c r="L36">
        <f t="shared" si="2"/>
        <v>1</v>
      </c>
      <c r="M36">
        <f>VLOOKUP(Sheet3!E36,Sheet2!$A$2:$F$25,2,0)</f>
        <v>1032</v>
      </c>
      <c r="N36">
        <f>VLOOKUP(Sheet3!F36,Sheet2!$A$2:$F$25,2,0)</f>
        <v>1285</v>
      </c>
      <c r="O36">
        <f t="shared" si="3"/>
        <v>1</v>
      </c>
    </row>
    <row r="37" spans="1:15" x14ac:dyDescent="0.3">
      <c r="A37" t="s">
        <v>126</v>
      </c>
      <c r="B37" t="s">
        <v>124</v>
      </c>
      <c r="C37" s="4">
        <v>51</v>
      </c>
      <c r="D37" s="4">
        <v>45</v>
      </c>
      <c r="E37" t="str">
        <f t="shared" ref="E37" si="37">IF(C37&gt;D37,B37,A37)</f>
        <v>Michigan</v>
      </c>
      <c r="F37" t="str">
        <f t="shared" si="1"/>
        <v>TCU</v>
      </c>
      <c r="G37">
        <f>IF(VLOOKUP(Sheet3!E37,Sheet1!$A$2:$G$132,3,0)&lt;VLOOKUP(Sheet3!F37,Sheet1!$A$2:$G$132,3,0),1,0)</f>
        <v>0</v>
      </c>
      <c r="H37">
        <f>IF(VLOOKUP(Sheet3!E37,Sheet1!$A$2:$G$132,4,0)&lt;VLOOKUP(Sheet3!F37,Sheet1!$A$2:$G$132,4,0),1,0)</f>
        <v>0</v>
      </c>
      <c r="I37">
        <f>IF(VLOOKUP(Sheet3!E37,Sheet1!$A$2:$G$132,7,0)&lt;VLOOKUP(Sheet3!F37,Sheet1!$A$2:$G$132,7,0),1,0)</f>
        <v>0</v>
      </c>
      <c r="J37">
        <f>VLOOKUP(Sheet3!E37,Sheet2!$A$2:$F$25,3,0)</f>
        <v>2</v>
      </c>
      <c r="K37">
        <f>VLOOKUP(Sheet3!F37,Sheet2!$A$2:$F$25,3,0)</f>
        <v>3</v>
      </c>
      <c r="L37">
        <f t="shared" si="2"/>
        <v>0</v>
      </c>
      <c r="M37">
        <f>VLOOKUP(Sheet3!E37,Sheet2!$A$2:$F$25,2,0)</f>
        <v>1513</v>
      </c>
      <c r="N37">
        <f>VLOOKUP(Sheet3!F37,Sheet2!$A$2:$F$25,2,0)</f>
        <v>1430</v>
      </c>
      <c r="O37">
        <f t="shared" si="3"/>
        <v>0</v>
      </c>
    </row>
    <row r="38" spans="1:15" x14ac:dyDescent="0.3">
      <c r="A38" t="s">
        <v>18</v>
      </c>
      <c r="B38" t="s">
        <v>91</v>
      </c>
      <c r="C38" s="4">
        <v>41</v>
      </c>
      <c r="D38" s="4">
        <v>42</v>
      </c>
      <c r="E38" t="str">
        <f t="shared" ref="E38" si="38">IF(C38&gt;D38,B38,A38)</f>
        <v>Ohio St.</v>
      </c>
      <c r="F38" t="str">
        <f t="shared" si="1"/>
        <v>Georgia</v>
      </c>
      <c r="G38">
        <f>IF(VLOOKUP(Sheet3!E38,Sheet1!$A$2:$G$132,3,0)&lt;VLOOKUP(Sheet3!F38,Sheet1!$A$2:$G$132,3,0),1,0)</f>
        <v>1</v>
      </c>
      <c r="H38">
        <f>IF(VLOOKUP(Sheet3!E38,Sheet1!$A$2:$G$132,4,0)&lt;VLOOKUP(Sheet3!F38,Sheet1!$A$2:$G$132,4,0),1,0)</f>
        <v>1</v>
      </c>
      <c r="I38">
        <f>IF(VLOOKUP(Sheet3!E38,Sheet1!$A$2:$G$132,7,0)&lt;VLOOKUP(Sheet3!F38,Sheet1!$A$2:$G$132,7,0),1,0)</f>
        <v>1</v>
      </c>
      <c r="J38">
        <f>VLOOKUP(Sheet3!E38,Sheet2!$A$2:$F$25,3,0)</f>
        <v>4</v>
      </c>
      <c r="K38">
        <f>VLOOKUP(Sheet3!F38,Sheet2!$A$2:$F$25,3,0)</f>
        <v>1</v>
      </c>
      <c r="L38">
        <f t="shared" si="2"/>
        <v>1</v>
      </c>
      <c r="M38">
        <f>VLOOKUP(Sheet3!E38,Sheet2!$A$2:$F$25,2,0)</f>
        <v>1398</v>
      </c>
      <c r="N38">
        <f>VLOOKUP(Sheet3!F38,Sheet2!$A$2:$F$25,2,0)</f>
        <v>1574</v>
      </c>
      <c r="O38">
        <f t="shared" si="3"/>
        <v>1</v>
      </c>
    </row>
    <row r="39" spans="1:15" x14ac:dyDescent="0.3">
      <c r="A39" t="s">
        <v>57</v>
      </c>
      <c r="B39" t="s">
        <v>33</v>
      </c>
      <c r="C39" s="4">
        <v>19</v>
      </c>
      <c r="D39" s="4">
        <v>10</v>
      </c>
      <c r="E39" t="str">
        <f t="shared" ref="E39" si="39">IF(C39&gt;D39,B39,A39)</f>
        <v>Illinois</v>
      </c>
      <c r="F39" t="str">
        <f t="shared" si="1"/>
        <v>Mississippi St.</v>
      </c>
      <c r="G39">
        <f>IF(VLOOKUP(Sheet3!E39,Sheet1!$A$2:$G$132,3,0)&lt;VLOOKUP(Sheet3!F39,Sheet1!$A$2:$G$132,3,0),1,0)</f>
        <v>1</v>
      </c>
      <c r="H39">
        <f>IF(VLOOKUP(Sheet3!E39,Sheet1!$A$2:$G$132,4,0)&lt;VLOOKUP(Sheet3!F39,Sheet1!$A$2:$G$132,4,0),1,0)</f>
        <v>1</v>
      </c>
      <c r="I39">
        <f>IF(VLOOKUP(Sheet3!E39,Sheet1!$A$2:$G$132,7,0)&lt;VLOOKUP(Sheet3!F39,Sheet1!$A$2:$G$132,7,0),1,0)</f>
        <v>0</v>
      </c>
      <c r="J39">
        <v>26</v>
      </c>
      <c r="K39">
        <f>VLOOKUP(Sheet3!F39,Sheet2!$A$2:$F$25,3,0)</f>
        <v>22</v>
      </c>
      <c r="L39">
        <f t="shared" si="2"/>
        <v>1</v>
      </c>
      <c r="M39">
        <v>0</v>
      </c>
      <c r="N39">
        <f>VLOOKUP(Sheet3!F39,Sheet2!$A$2:$F$25,2,0)</f>
        <v>119</v>
      </c>
      <c r="O39">
        <f t="shared" si="3"/>
        <v>1</v>
      </c>
    </row>
    <row r="40" spans="1:15" x14ac:dyDescent="0.3">
      <c r="A40" t="s">
        <v>76</v>
      </c>
      <c r="B40" t="s">
        <v>56</v>
      </c>
      <c r="C40" s="4">
        <v>46</v>
      </c>
      <c r="D40" s="4">
        <v>45</v>
      </c>
      <c r="E40" t="str">
        <f t="shared" ref="E40" si="40">IF(C40&gt;D40,B40,A40)</f>
        <v>Southern California</v>
      </c>
      <c r="F40" t="str">
        <f t="shared" si="1"/>
        <v>Tulane</v>
      </c>
      <c r="G40">
        <f>IF(VLOOKUP(Sheet3!E40,Sheet1!$A$2:$G$132,3,0)&lt;VLOOKUP(Sheet3!F40,Sheet1!$A$2:$G$132,3,0),1,0)</f>
        <v>0</v>
      </c>
      <c r="H40">
        <f>IF(VLOOKUP(Sheet3!E40,Sheet1!$A$2:$G$132,4,0)&lt;VLOOKUP(Sheet3!F40,Sheet1!$A$2:$G$132,4,0),1,0)</f>
        <v>0</v>
      </c>
      <c r="I40">
        <f>IF(VLOOKUP(Sheet3!E40,Sheet1!$A$2:$G$132,7,0)&lt;VLOOKUP(Sheet3!F40,Sheet1!$A$2:$G$132,7,0),1,0)</f>
        <v>0</v>
      </c>
      <c r="J40">
        <v>26</v>
      </c>
      <c r="K40">
        <f>VLOOKUP(Sheet3!F40,Sheet2!$A$2:$F$25,3,0)</f>
        <v>16</v>
      </c>
      <c r="L40">
        <f t="shared" si="2"/>
        <v>1</v>
      </c>
      <c r="M40">
        <v>0</v>
      </c>
      <c r="N40">
        <f>VLOOKUP(Sheet3!F40,Sheet2!$A$2:$F$25,2,0)</f>
        <v>681</v>
      </c>
      <c r="O40">
        <f t="shared" si="3"/>
        <v>1</v>
      </c>
    </row>
    <row r="41" spans="1:15" x14ac:dyDescent="0.3">
      <c r="A41" t="s">
        <v>45</v>
      </c>
      <c r="B41" t="s">
        <v>89</v>
      </c>
      <c r="C41" s="4">
        <v>63</v>
      </c>
      <c r="D41" s="4">
        <v>7</v>
      </c>
      <c r="E41" t="str">
        <f t="shared" ref="E41" si="41">IF(C41&gt;D41,B41,A41)</f>
        <v>Purdue</v>
      </c>
      <c r="F41" t="str">
        <f t="shared" si="1"/>
        <v>LSU</v>
      </c>
      <c r="G41">
        <f>IF(VLOOKUP(Sheet3!E41,Sheet1!$A$2:$G$132,3,0)&lt;VLOOKUP(Sheet3!F41,Sheet1!$A$2:$G$132,3,0),1,0)</f>
        <v>1</v>
      </c>
      <c r="H41">
        <f>IF(VLOOKUP(Sheet3!E41,Sheet1!$A$2:$G$132,4,0)&lt;VLOOKUP(Sheet3!F41,Sheet1!$A$2:$G$132,4,0),1,0)</f>
        <v>1</v>
      </c>
      <c r="I41">
        <f>IF(VLOOKUP(Sheet3!E41,Sheet1!$A$2:$G$132,7,0)&lt;VLOOKUP(Sheet3!F41,Sheet1!$A$2:$G$132,7,0),1,0)</f>
        <v>1</v>
      </c>
      <c r="J41">
        <v>26</v>
      </c>
      <c r="K41">
        <f>VLOOKUP(Sheet3!F41,Sheet2!$A$2:$F$25,3,0)</f>
        <v>17</v>
      </c>
      <c r="L41">
        <f t="shared" si="2"/>
        <v>1</v>
      </c>
      <c r="M41">
        <v>0</v>
      </c>
      <c r="N41">
        <f>VLOOKUP(Sheet3!F41,Sheet2!$A$2:$F$25,2,0)</f>
        <v>660</v>
      </c>
      <c r="O41">
        <f t="shared" si="3"/>
        <v>1</v>
      </c>
    </row>
    <row r="42" spans="1:15" x14ac:dyDescent="0.3">
      <c r="A42" t="s">
        <v>82</v>
      </c>
      <c r="B42" t="s">
        <v>24</v>
      </c>
      <c r="C42" s="4">
        <v>35</v>
      </c>
      <c r="D42" s="4">
        <v>21</v>
      </c>
      <c r="E42" t="str">
        <f t="shared" ref="E42" si="42">IF(C42&gt;D42,B42,A42)</f>
        <v>Utah</v>
      </c>
      <c r="F42" t="str">
        <f t="shared" si="1"/>
        <v>Penn St.</v>
      </c>
      <c r="G42">
        <f>IF(VLOOKUP(Sheet3!E42,Sheet1!$A$2:$G$132,3,0)&lt;VLOOKUP(Sheet3!F42,Sheet1!$A$2:$G$132,3,0),1,0)</f>
        <v>0</v>
      </c>
      <c r="H42">
        <f>IF(VLOOKUP(Sheet3!E42,Sheet1!$A$2:$G$132,4,0)&lt;VLOOKUP(Sheet3!F42,Sheet1!$A$2:$G$132,4,0),1,0)</f>
        <v>0</v>
      </c>
      <c r="I42">
        <f>IF(VLOOKUP(Sheet3!E42,Sheet1!$A$2:$G$132,7,0)&lt;VLOOKUP(Sheet3!F42,Sheet1!$A$2:$G$132,7,0),1,0)</f>
        <v>1</v>
      </c>
      <c r="J42">
        <f>VLOOKUP(Sheet3!E42,Sheet2!$A$2:$F$25,3,0)</f>
        <v>8</v>
      </c>
      <c r="K42">
        <f>VLOOKUP(Sheet3!F42,Sheet2!$A$2:$F$25,3,0)</f>
        <v>11</v>
      </c>
      <c r="L42">
        <f t="shared" si="2"/>
        <v>0</v>
      </c>
      <c r="M42">
        <f>VLOOKUP(Sheet3!E42,Sheet2!$A$2:$F$25,2,0)</f>
        <v>1110</v>
      </c>
      <c r="N42">
        <f>VLOOKUP(Sheet3!F42,Sheet2!$A$2:$F$25,2,0)</f>
        <v>1063</v>
      </c>
      <c r="O42">
        <f t="shared" si="3"/>
        <v>0</v>
      </c>
    </row>
    <row r="43" spans="1:15" x14ac:dyDescent="0.3">
      <c r="A43" t="s">
        <v>126</v>
      </c>
      <c r="B43" t="s">
        <v>91</v>
      </c>
      <c r="C43" s="4">
        <v>7</v>
      </c>
      <c r="D43" s="4">
        <v>65</v>
      </c>
      <c r="E43" t="str">
        <f t="shared" ref="E43" si="43">IF(C43&gt;D43,B43,A43)</f>
        <v>TCU</v>
      </c>
      <c r="F43" t="str">
        <f t="shared" si="1"/>
        <v>Georgia</v>
      </c>
      <c r="G43">
        <f>IF(VLOOKUP(Sheet3!E43,Sheet1!$A$2:$G$132,3,0)&lt;VLOOKUP(Sheet3!F43,Sheet1!$A$2:$G$132,3,0),1,0)</f>
        <v>1</v>
      </c>
      <c r="H43">
        <f>IF(VLOOKUP(Sheet3!E43,Sheet1!$A$2:$G$132,4,0)&lt;VLOOKUP(Sheet3!F43,Sheet1!$A$2:$G$132,4,0),1,0)</f>
        <v>1</v>
      </c>
      <c r="I43">
        <f>IF(VLOOKUP(Sheet3!E43,Sheet1!$A$2:$G$132,7,0)&lt;VLOOKUP(Sheet3!F43,Sheet1!$A$2:$G$132,7,0),1,0)</f>
        <v>1</v>
      </c>
      <c r="J43">
        <f>VLOOKUP(Sheet3!E43,Sheet2!$A$2:$F$25,3,0)</f>
        <v>3</v>
      </c>
      <c r="K43">
        <f>VLOOKUP(Sheet3!F43,Sheet2!$A$2:$F$25,3,0)</f>
        <v>1</v>
      </c>
      <c r="L43">
        <f t="shared" si="2"/>
        <v>1</v>
      </c>
      <c r="M43">
        <f>VLOOKUP(Sheet3!E43,Sheet2!$A$2:$F$25,2,0)</f>
        <v>1430</v>
      </c>
      <c r="N43">
        <f>VLOOKUP(Sheet3!F43,Sheet2!$A$2:$F$25,2,0)</f>
        <v>1574</v>
      </c>
      <c r="O43">
        <f t="shared" si="3"/>
        <v>1</v>
      </c>
    </row>
    <row r="44" spans="1:15" x14ac:dyDescent="0.3">
      <c r="G44">
        <f>SUM(G2:G43)</f>
        <v>20</v>
      </c>
      <c r="H44">
        <f>SUM(H2:H43)</f>
        <v>23</v>
      </c>
    </row>
    <row r="53" spans="8:8" x14ac:dyDescent="0.3">
      <c r="H53">
        <f>10/16</f>
        <v>0.625</v>
      </c>
    </row>
  </sheetData>
  <autoFilter ref="A1:O44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12" sqref="A12"/>
    </sheetView>
  </sheetViews>
  <sheetFormatPr defaultRowHeight="16.5" x14ac:dyDescent="0.3"/>
  <sheetData>
    <row r="1" spans="1:6" x14ac:dyDescent="0.3">
      <c r="B1" t="s">
        <v>134</v>
      </c>
    </row>
    <row r="2" spans="1:6" x14ac:dyDescent="0.3">
      <c r="A2" s="1" t="s">
        <v>131</v>
      </c>
      <c r="B2" s="2">
        <v>1574</v>
      </c>
      <c r="C2" s="2">
        <v>1</v>
      </c>
      <c r="D2">
        <f>VLOOKUP($A2,Sheet1!$A$2:$G$132,3,0)</f>
        <v>3.3413154099579359E-2</v>
      </c>
      <c r="E2">
        <f>VLOOKUP($A2,Sheet1!$A$2:$G$132,4,0)</f>
        <v>3.3413154099579359E-2</v>
      </c>
      <c r="F2">
        <f>VLOOKUP($A2,Sheet1!$A$2:$G$132,7,0)</f>
        <v>1</v>
      </c>
    </row>
    <row r="3" spans="1:6" x14ac:dyDescent="0.3">
      <c r="A3" s="1" t="s">
        <v>124</v>
      </c>
      <c r="B3" s="2">
        <v>1513</v>
      </c>
      <c r="C3" s="2">
        <v>2</v>
      </c>
      <c r="D3">
        <f>VLOOKUP($A3,Sheet1!$A$2:$G$132,3,0)</f>
        <v>2.172254528025859E-2</v>
      </c>
      <c r="E3">
        <f>VLOOKUP($A3,Sheet1!$A$2:$G$132,4,0)</f>
        <v>2.172254528025859E-2</v>
      </c>
      <c r="F3">
        <f>VLOOKUP($A3,Sheet1!$A$2:$G$132,7,0)</f>
        <v>1</v>
      </c>
    </row>
    <row r="4" spans="1:6" x14ac:dyDescent="0.3">
      <c r="A4" s="1" t="s">
        <v>126</v>
      </c>
      <c r="B4" s="2">
        <v>1430</v>
      </c>
      <c r="C4" s="2">
        <v>3</v>
      </c>
      <c r="D4">
        <f>VLOOKUP($A4,Sheet1!$A$2:$G$132,3,0)</f>
        <v>1.96236540528642E-2</v>
      </c>
      <c r="E4">
        <f>VLOOKUP($A4,Sheet1!$A$2:$G$132,4,0)</f>
        <v>1.7988349548458848E-2</v>
      </c>
      <c r="F4">
        <f>VLOOKUP($A4,Sheet1!$A$2:$G$132,7,0)</f>
        <v>0.91666666666666663</v>
      </c>
    </row>
    <row r="5" spans="1:6" x14ac:dyDescent="0.3">
      <c r="A5" s="1" t="s">
        <v>18</v>
      </c>
      <c r="B5" s="2">
        <v>1398</v>
      </c>
      <c r="C5" s="2">
        <v>4</v>
      </c>
      <c r="D5">
        <f>VLOOKUP($A5,Sheet1!$A$2:$G$132,3,0)</f>
        <v>1.2584988962187391E-2</v>
      </c>
      <c r="E5">
        <f>VLOOKUP($A5,Sheet1!$A$2:$G$132,4,0)</f>
        <v>1.153623988200511E-2</v>
      </c>
      <c r="F5">
        <f>VLOOKUP($A5,Sheet1!$A$2:$G$132,7,0)</f>
        <v>0.91666666666666663</v>
      </c>
    </row>
    <row r="6" spans="1:6" x14ac:dyDescent="0.3">
      <c r="A6" s="1" t="s">
        <v>46</v>
      </c>
      <c r="B6" s="2">
        <v>1285</v>
      </c>
      <c r="C6" s="2">
        <v>5</v>
      </c>
      <c r="D6">
        <f>VLOOKUP($A6,Sheet1!$A$2:$G$132,3,0)</f>
        <v>1.475849648407822E-2</v>
      </c>
      <c r="E6">
        <f>VLOOKUP($A6,Sheet1!$A$2:$G$132,4,0)</f>
        <v>1.207513348697309E-2</v>
      </c>
      <c r="F6">
        <f>VLOOKUP($A6,Sheet1!$A$2:$G$132,7,0)</f>
        <v>0.81818181818181823</v>
      </c>
    </row>
    <row r="7" spans="1:6" ht="28.5" x14ac:dyDescent="0.3">
      <c r="A7" s="1" t="s">
        <v>7</v>
      </c>
      <c r="B7" s="2">
        <v>1233</v>
      </c>
      <c r="C7" s="2">
        <v>6</v>
      </c>
      <c r="D7">
        <f>VLOOKUP($A7,Sheet1!$A$2:$G$132,3,0)</f>
        <v>1.9448835669859992E-2</v>
      </c>
      <c r="E7">
        <f>VLOOKUP($A7,Sheet1!$A$2:$G$132,4,0)</f>
        <v>1.5912683729885451E-2</v>
      </c>
      <c r="F7">
        <f>VLOOKUP($A7,Sheet1!$A$2:$G$132,7,0)</f>
        <v>0.81818181818181823</v>
      </c>
    </row>
    <row r="8" spans="1:6" x14ac:dyDescent="0.3">
      <c r="A8" s="1" t="s">
        <v>4</v>
      </c>
      <c r="B8" s="3">
        <v>1042</v>
      </c>
      <c r="C8" s="3">
        <v>7</v>
      </c>
      <c r="D8">
        <f>VLOOKUP($A8,Sheet1!$A$2:$G$132,3,0)</f>
        <v>1.77889579133272E-2</v>
      </c>
      <c r="E8">
        <f>VLOOKUP($A8,Sheet1!$A$2:$G$132,4,0)</f>
        <v>1.482413159443933E-2</v>
      </c>
      <c r="F8">
        <f>VLOOKUP($A8,Sheet1!$A$2:$G$132,7,0)</f>
        <v>0.83333333333333337</v>
      </c>
    </row>
    <row r="9" spans="1:6" x14ac:dyDescent="0.3">
      <c r="A9" s="1" t="s">
        <v>24</v>
      </c>
      <c r="B9" s="3">
        <v>1110</v>
      </c>
      <c r="C9" s="3">
        <v>8</v>
      </c>
      <c r="D9">
        <f>VLOOKUP($A9,Sheet1!$A$2:$G$132,3,0)</f>
        <v>2.5617293380026381E-2</v>
      </c>
      <c r="E9">
        <f>VLOOKUP($A9,Sheet1!$A$2:$G$132,4,0)</f>
        <v>1.9212970035019782E-2</v>
      </c>
      <c r="F9">
        <f>VLOOKUP($A9,Sheet1!$A$2:$G$132,7,0)</f>
        <v>0.75</v>
      </c>
    </row>
    <row r="10" spans="1:6" ht="28.5" x14ac:dyDescent="0.3">
      <c r="A10" s="1" t="s">
        <v>3</v>
      </c>
      <c r="B10" s="3">
        <v>1032</v>
      </c>
      <c r="C10" s="3">
        <v>9</v>
      </c>
      <c r="D10">
        <f>VLOOKUP($A10,Sheet1!$A$2:$G$132,3,0)</f>
        <v>2.5946026746373321E-2</v>
      </c>
      <c r="E10">
        <f>VLOOKUP($A10,Sheet1!$A$2:$G$132,4,0)</f>
        <v>1.9459520059779991E-2</v>
      </c>
      <c r="F10">
        <f>VLOOKUP($A10,Sheet1!$A$2:$G$132,7,0)</f>
        <v>0.75</v>
      </c>
    </row>
    <row r="11" spans="1:6" x14ac:dyDescent="0.3">
      <c r="A11" s="1" t="s">
        <v>82</v>
      </c>
      <c r="B11" s="2">
        <v>1063</v>
      </c>
      <c r="C11" s="2">
        <v>11</v>
      </c>
      <c r="D11">
        <f>VLOOKUP($A11,Sheet1!$A$2:$G$132,3,0)</f>
        <v>7.5158911010128693E-3</v>
      </c>
      <c r="E11">
        <f>VLOOKUP($A11,Sheet1!$A$2:$G$132,4,0)</f>
        <v>6.263242584177391E-3</v>
      </c>
      <c r="F11">
        <f>VLOOKUP($A11,Sheet1!$A$2:$G$132,7,0)</f>
        <v>0.83333333333333337</v>
      </c>
    </row>
    <row r="12" spans="1:6" ht="28.5" x14ac:dyDescent="0.3">
      <c r="A12" s="1" t="s">
        <v>88</v>
      </c>
      <c r="B12" s="2">
        <v>933</v>
      </c>
      <c r="C12" s="2">
        <v>12</v>
      </c>
      <c r="D12">
        <f>VLOOKUP($A12,Sheet1!$A$2:$G$132,3,0)</f>
        <v>1.4239724620855281E-2</v>
      </c>
      <c r="E12">
        <f>VLOOKUP($A12,Sheet1!$A$2:$G$132,4,0)</f>
        <v>1.1650683780699779E-2</v>
      </c>
      <c r="F12">
        <f>VLOOKUP($A12,Sheet1!$A$2:$G$132,7,0)</f>
        <v>0.81818181818181823</v>
      </c>
    </row>
    <row r="13" spans="1:6" x14ac:dyDescent="0.3">
      <c r="A13" s="1" t="s">
        <v>116</v>
      </c>
      <c r="B13" s="3">
        <v>708</v>
      </c>
      <c r="C13" s="3">
        <v>13</v>
      </c>
      <c r="D13">
        <f>VLOOKUP($A13,Sheet1!$A$2:$G$132,3,0)</f>
        <v>1.409063506098247E-2</v>
      </c>
      <c r="E13">
        <f>VLOOKUP($A13,Sheet1!$A$2:$G$132,4,0)</f>
        <v>1.024773458980543E-2</v>
      </c>
      <c r="F13">
        <f>VLOOKUP($A13,Sheet1!$A$2:$G$132,7,0)</f>
        <v>0.72727272727272729</v>
      </c>
    </row>
    <row r="14" spans="1:6" ht="28.5" x14ac:dyDescent="0.3">
      <c r="A14" s="1" t="s">
        <v>122</v>
      </c>
      <c r="B14" s="3">
        <v>644</v>
      </c>
      <c r="C14" s="3">
        <v>14</v>
      </c>
      <c r="D14">
        <f>VLOOKUP($A14,Sheet1!$A$2:$G$132,3,0)</f>
        <v>1.221350682774169E-2</v>
      </c>
      <c r="E14">
        <f>VLOOKUP($A14,Sheet1!$A$2:$G$132,4,0)</f>
        <v>8.8825504201757756E-3</v>
      </c>
      <c r="F14">
        <f>VLOOKUP($A14,Sheet1!$A$2:$G$132,7,0)</f>
        <v>0.72727272727272729</v>
      </c>
    </row>
    <row r="15" spans="1:6" x14ac:dyDescent="0.3">
      <c r="A15" s="1" t="s">
        <v>117</v>
      </c>
      <c r="B15" s="3">
        <v>670</v>
      </c>
      <c r="C15" s="3">
        <v>15</v>
      </c>
      <c r="D15">
        <f>VLOOKUP($A15,Sheet1!$A$2:$G$132,3,0)</f>
        <v>1.854342582348777E-2</v>
      </c>
      <c r="E15">
        <f>VLOOKUP($A15,Sheet1!$A$2:$G$132,4,0)</f>
        <v>1.348612787162747E-2</v>
      </c>
      <c r="F15">
        <f>VLOOKUP($A15,Sheet1!$A$2:$G$132,7,0)</f>
        <v>0.72727272727272729</v>
      </c>
    </row>
    <row r="16" spans="1:6" x14ac:dyDescent="0.3">
      <c r="A16" s="1" t="s">
        <v>76</v>
      </c>
      <c r="B16" s="2">
        <v>681</v>
      </c>
      <c r="C16" s="2">
        <v>16</v>
      </c>
      <c r="D16">
        <f>VLOOKUP($A16,Sheet1!$A$2:$G$132,3,0)</f>
        <v>1.783525680367775E-2</v>
      </c>
      <c r="E16">
        <f>VLOOKUP($A16,Sheet1!$A$2:$G$132,4,0)</f>
        <v>1.509137114157348E-2</v>
      </c>
      <c r="F16">
        <f>VLOOKUP($A16,Sheet1!$A$2:$G$132,7,0)</f>
        <v>0.84615384615384615</v>
      </c>
    </row>
    <row r="17" spans="1:6" x14ac:dyDescent="0.3">
      <c r="A17" s="1" t="s">
        <v>45</v>
      </c>
      <c r="B17" s="3">
        <v>660</v>
      </c>
      <c r="C17" s="3">
        <v>17</v>
      </c>
      <c r="D17">
        <f>VLOOKUP($A17,Sheet1!$A$2:$G$132,3,0)</f>
        <v>1.7880168465529849E-2</v>
      </c>
      <c r="E17">
        <f>VLOOKUP($A17,Sheet1!$A$2:$G$132,4,0)</f>
        <v>1.1920112310353229E-2</v>
      </c>
      <c r="F17">
        <f>VLOOKUP($A17,Sheet1!$A$2:$G$132,7,0)</f>
        <v>0.66666666666666663</v>
      </c>
    </row>
    <row r="18" spans="1:6" x14ac:dyDescent="0.3">
      <c r="A18" s="1" t="s">
        <v>15</v>
      </c>
      <c r="B18" s="3">
        <v>570</v>
      </c>
      <c r="C18" s="3">
        <v>18</v>
      </c>
      <c r="D18">
        <f>VLOOKUP($A18,Sheet1!$A$2:$G$132,3,0)</f>
        <v>2.0416689091208671E-2</v>
      </c>
      <c r="E18">
        <f>VLOOKUP($A18,Sheet1!$A$2:$G$132,4,0)</f>
        <v>1.484850115724267E-2</v>
      </c>
      <c r="F18">
        <f>VLOOKUP($A18,Sheet1!$A$2:$G$132,7,0)</f>
        <v>0.72727272727272729</v>
      </c>
    </row>
    <row r="19" spans="1:6" ht="28.5" x14ac:dyDescent="0.3">
      <c r="A19" s="1" t="s">
        <v>72</v>
      </c>
      <c r="B19" s="3">
        <v>382</v>
      </c>
      <c r="C19" s="3">
        <v>19</v>
      </c>
      <c r="D19">
        <f>VLOOKUP($A19,Sheet1!$A$2:$G$132,3,0)</f>
        <v>2.1480479566182181E-2</v>
      </c>
      <c r="E19">
        <f>VLOOKUP($A19,Sheet1!$A$2:$G$132,4,0)</f>
        <v>1.3669396087570481E-2</v>
      </c>
      <c r="F19">
        <f>VLOOKUP($A19,Sheet1!$A$2:$G$132,7,0)</f>
        <v>0.63636363636363635</v>
      </c>
    </row>
    <row r="20" spans="1:6" x14ac:dyDescent="0.3">
      <c r="A20" s="1" t="s">
        <v>50</v>
      </c>
      <c r="B20" s="3">
        <v>305</v>
      </c>
      <c r="C20" s="3">
        <v>20</v>
      </c>
      <c r="D20">
        <f>VLOOKUP($A20,Sheet1!$A$2:$G$132,3,0)</f>
        <v>1.553844315668765E-2</v>
      </c>
      <c r="E20">
        <f>VLOOKUP($A20,Sheet1!$A$2:$G$132,4,0)</f>
        <v>1.0358962104458431E-2</v>
      </c>
      <c r="F20">
        <f>VLOOKUP($A20,Sheet1!$A$2:$G$132,7,0)</f>
        <v>0.66666666666666663</v>
      </c>
    </row>
    <row r="21" spans="1:6" ht="28.5" x14ac:dyDescent="0.3">
      <c r="A21" s="1" t="s">
        <v>114</v>
      </c>
      <c r="B21" s="3">
        <v>394</v>
      </c>
      <c r="C21" s="3">
        <v>21</v>
      </c>
      <c r="D21">
        <f>VLOOKUP($A21,Sheet1!$A$2:$G$132,3,0)</f>
        <v>1.563850126009236E-2</v>
      </c>
      <c r="E21">
        <f>VLOOKUP($A21,Sheet1!$A$2:$G$132,4,0)</f>
        <v>1.0425667506728241E-2</v>
      </c>
      <c r="F21">
        <f>VLOOKUP($A21,Sheet1!$A$2:$G$132,7,0)</f>
        <v>0.66666666666666663</v>
      </c>
    </row>
    <row r="22" spans="1:6" ht="28.5" x14ac:dyDescent="0.3">
      <c r="A22" s="1" t="s">
        <v>57</v>
      </c>
      <c r="B22" s="3">
        <v>119</v>
      </c>
      <c r="C22" s="3">
        <v>22</v>
      </c>
      <c r="D22">
        <f>VLOOKUP($A22,Sheet1!$A$2:$G$132,3,0)</f>
        <v>9.9994043221655858E-3</v>
      </c>
      <c r="E22">
        <f>VLOOKUP($A22,Sheet1!$A$2:$G$132,4,0)</f>
        <v>6.3632572959235554E-3</v>
      </c>
      <c r="F22">
        <f>VLOOKUP($A22,Sheet1!$A$2:$G$132,7,0)</f>
        <v>0.63636363636363635</v>
      </c>
    </row>
    <row r="23" spans="1:6" x14ac:dyDescent="0.3">
      <c r="A23" s="1" t="s">
        <v>17</v>
      </c>
      <c r="B23" s="3">
        <v>158</v>
      </c>
      <c r="C23" s="3">
        <v>24</v>
      </c>
      <c r="D23">
        <f>VLOOKUP($A23,Sheet1!$A$2:$G$132,3,0)</f>
        <v>1.37781468425336E-2</v>
      </c>
      <c r="E23">
        <f>VLOOKUP($A23,Sheet1!$A$2:$G$132,4,0)</f>
        <v>1.148178903544466E-2</v>
      </c>
      <c r="F23">
        <f>VLOOKUP($A23,Sheet1!$A$2:$G$132,7,0)</f>
        <v>0.83333333333333337</v>
      </c>
    </row>
    <row r="24" spans="1:6" x14ac:dyDescent="0.3">
      <c r="A24" s="1" t="s">
        <v>132</v>
      </c>
      <c r="B24" s="1">
        <v>227</v>
      </c>
      <c r="C24" s="1">
        <v>25</v>
      </c>
      <c r="D24">
        <f>VLOOKUP($A24,Sheet1!$A$2:$G$132,3,0)</f>
        <v>6.6436874396602523E-3</v>
      </c>
      <c r="E24">
        <f>VLOOKUP($A24,Sheet1!$A$2:$G$132,4,0)</f>
        <v>5.5364061997168774E-3</v>
      </c>
      <c r="F24">
        <f>VLOOKUP($A24,Sheet1!$A$2:$G$132,7,0)</f>
        <v>0.83333333333333337</v>
      </c>
    </row>
    <row r="25" spans="1:6" ht="28.5" x14ac:dyDescent="0.3">
      <c r="A25" s="1" t="s">
        <v>63</v>
      </c>
      <c r="B25" s="1">
        <v>164</v>
      </c>
      <c r="C25" s="1"/>
      <c r="D25">
        <f>VLOOKUP($A25,Sheet1!$A$2:$G$132,3,0)</f>
        <v>6.2628408392442526E-3</v>
      </c>
      <c r="E25">
        <f>VLOOKUP($A25,Sheet1!$A$2:$G$132,4,0)</f>
        <v>4.1752272261628351E-3</v>
      </c>
      <c r="F25">
        <f>VLOOKUP($A25,Sheet1!$A$2:$G$132,7,0)</f>
        <v>0.66666666666666663</v>
      </c>
    </row>
    <row r="26" spans="1:6" ht="28.5" x14ac:dyDescent="0.3">
      <c r="A26" s="1" t="s">
        <v>136</v>
      </c>
      <c r="B26" s="3">
        <v>59</v>
      </c>
      <c r="C26" s="3"/>
      <c r="D26">
        <f>VLOOKUP($A26,Sheet1!$A$2:$G$132,3,0)</f>
        <v>8.8896217799275309E-3</v>
      </c>
      <c r="E26">
        <f>VLOOKUP($A26,Sheet1!$A$2:$G$132,4,0)</f>
        <v>5.9264145199516872E-3</v>
      </c>
      <c r="F26">
        <f>VLOOKUP($A26,Sheet1!$A$2:$G$132,7,0)</f>
        <v>0.66666666666666663</v>
      </c>
    </row>
    <row r="27" spans="1:6" x14ac:dyDescent="0.3">
      <c r="A27" s="5" t="s">
        <v>56</v>
      </c>
      <c r="B27" s="3"/>
      <c r="C27" s="3">
        <v>10</v>
      </c>
      <c r="D27">
        <f>VLOOKUP($A27,Sheet1!$A$2:$G$132,3,0)</f>
        <v>1.9562138909853598E-2</v>
      </c>
      <c r="E27">
        <f>VLOOKUP($A27,Sheet1!$A$2:$G$132,4,0)</f>
        <v>1.6552579077568429E-2</v>
      </c>
      <c r="F27">
        <f>VLOOKUP($A27,Sheet1!$A$2:$G$132,7,0)</f>
        <v>0.84615384615384615</v>
      </c>
    </row>
    <row r="28" spans="1:6" x14ac:dyDescent="0.3">
      <c r="A28" s="5" t="s">
        <v>32</v>
      </c>
      <c r="B28" s="3"/>
      <c r="C28" s="3">
        <v>23</v>
      </c>
      <c r="D28">
        <f>VLOOKUP($A28,Sheet1!$A$2:$G$132,3,0)</f>
        <v>1.290471996634217E-2</v>
      </c>
      <c r="E28">
        <f>VLOOKUP($A28,Sheet1!$A$2:$G$132,4,0)</f>
        <v>8.2120945240359289E-3</v>
      </c>
      <c r="F28">
        <f>VLOOKUP($A28,Sheet1!$A$2:$G$132,7,0)</f>
        <v>0.63636363636363635</v>
      </c>
    </row>
    <row r="29" spans="1:6" x14ac:dyDescent="0.3">
      <c r="D29">
        <f>CORREL($B$2:$B$28,D2:D28)</f>
        <v>0.56594817349402993</v>
      </c>
      <c r="E29">
        <f t="shared" ref="E29:F29" si="0">CORREL($B$2:$B$28,E2:E28)</f>
        <v>0.70077271306914302</v>
      </c>
      <c r="F29">
        <f t="shared" si="0"/>
        <v>0.76885945818369716</v>
      </c>
    </row>
    <row r="30" spans="1:6" x14ac:dyDescent="0.3">
      <c r="D30">
        <f>CORREL($C$2:$C$28,D2:D28)</f>
        <v>-0.51684820639982665</v>
      </c>
      <c r="E30">
        <f t="shared" ref="E30:F30" si="1">CORREL($C$2:$C$28,E2:E28)</f>
        <v>-0.66725026780665397</v>
      </c>
      <c r="F30">
        <f t="shared" si="1"/>
        <v>-0.71156882758422879</v>
      </c>
    </row>
  </sheetData>
  <autoFilter ref="A1:F27">
    <sortState ref="A2:F27">
      <sortCondition ref="C1:C27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cspa</cp:lastModifiedBy>
  <dcterms:created xsi:type="dcterms:W3CDTF">2023-03-01T13:00:02Z</dcterms:created>
  <dcterms:modified xsi:type="dcterms:W3CDTF">2023-03-01T14:48:29Z</dcterms:modified>
</cp:coreProperties>
</file>