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PLANEJAMENTO\EVERTON\"/>
    </mc:Choice>
  </mc:AlternateContent>
  <xr:revisionPtr revIDLastSave="0" documentId="13_ncr:1_{B4CD8234-7510-4126-B154-13DCED4FD360}" xr6:coauthVersionLast="47" xr6:coauthVersionMax="47" xr10:uidLastSave="{00000000-0000-0000-0000-000000000000}"/>
  <bookViews>
    <workbookView xWindow="-120" yWindow="-120" windowWidth="29040" windowHeight="15720" tabRatio="599" activeTab="3" xr2:uid="{0393B784-96F2-43A8-BFBA-4A88717A5550}"/>
  </bookViews>
  <sheets>
    <sheet name="DADOS" sheetId="2" r:id="rId1"/>
    <sheet name="horas disponiveis" sheetId="4" r:id="rId2"/>
    <sheet name="RESUMO" sheetId="1" r:id="rId3"/>
    <sheet name="FINAL" sheetId="5" r:id="rId4"/>
  </sheets>
  <externalReferences>
    <externalReference r:id="rId5"/>
  </externalReferences>
  <definedNames>
    <definedName name="_xlnm._FilterDatabase" localSheetId="0" hidden="1">DADOS!$A$1:$K$1108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4" l="1"/>
  <c r="X37" i="4"/>
  <c r="X39" i="4"/>
  <c r="X36" i="4"/>
  <c r="X33" i="4"/>
  <c r="X31" i="4"/>
  <c r="X29" i="4"/>
  <c r="X28" i="4"/>
  <c r="X26" i="4"/>
  <c r="X16" i="4"/>
  <c r="X15" i="4"/>
  <c r="X14" i="4"/>
  <c r="X13" i="4"/>
  <c r="X12" i="4"/>
  <c r="X11" i="4"/>
  <c r="X9" i="4"/>
  <c r="X8" i="4"/>
  <c r="X7" i="4"/>
  <c r="X6" i="4"/>
  <c r="X5" i="4"/>
  <c r="X20" i="4"/>
  <c r="X19" i="4"/>
  <c r="X18" i="4"/>
  <c r="X24" i="4"/>
  <c r="X23" i="4"/>
  <c r="X22" i="4"/>
  <c r="X10" i="4"/>
  <c r="AH26" i="4"/>
  <c r="AJ26" i="4" s="1"/>
  <c r="AH22" i="4"/>
  <c r="AH23" i="4"/>
  <c r="AH20" i="4"/>
  <c r="AH19" i="4"/>
  <c r="AH18" i="4"/>
  <c r="C12" i="5"/>
  <c r="J16" i="5" l="1"/>
  <c r="J17" i="5"/>
  <c r="J18" i="5"/>
  <c r="J19" i="5"/>
  <c r="J20" i="5"/>
  <c r="J21" i="5"/>
  <c r="J22" i="5"/>
  <c r="J15" i="5"/>
  <c r="W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7" i="1"/>
  <c r="K28" i="1"/>
  <c r="K29" i="1"/>
  <c r="K30" i="1"/>
  <c r="K31" i="1"/>
  <c r="K34" i="1"/>
  <c r="K37" i="1"/>
  <c r="K40" i="1"/>
  <c r="K43" i="1"/>
  <c r="K44" i="1"/>
  <c r="K48" i="1"/>
  <c r="K6" i="1"/>
  <c r="D23" i="5"/>
  <c r="E23" i="5" s="1"/>
  <c r="S7" i="1"/>
  <c r="S8" i="1"/>
  <c r="S9" i="1"/>
  <c r="S10" i="1"/>
  <c r="S11" i="1"/>
  <c r="S12" i="1"/>
  <c r="S6" i="1"/>
  <c r="U5" i="1"/>
  <c r="S5" i="1"/>
  <c r="Q5" i="1"/>
  <c r="AD42" i="4"/>
  <c r="AD40" i="4"/>
  <c r="O5" i="1" l="1"/>
  <c r="U44" i="1"/>
  <c r="S44" i="1"/>
  <c r="Q44" i="1"/>
  <c r="G43" i="1"/>
  <c r="I48" i="1"/>
  <c r="I44" i="1"/>
  <c r="I43" i="1"/>
  <c r="I40" i="1"/>
  <c r="U40" i="1" s="1"/>
  <c r="I37" i="1"/>
  <c r="I34" i="1"/>
  <c r="I27" i="1"/>
  <c r="I23" i="1"/>
  <c r="I24" i="1"/>
  <c r="I2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O43" i="1"/>
  <c r="AA41" i="4"/>
  <c r="AA39" i="4"/>
  <c r="AA40" i="4" s="1"/>
  <c r="AH37" i="4"/>
  <c r="AJ37" i="4" s="1"/>
  <c r="N44" i="1" s="1"/>
  <c r="AA36" i="4"/>
  <c r="AA31" i="4"/>
  <c r="AC31" i="4" s="1"/>
  <c r="AC32" i="4" s="1"/>
  <c r="AA29" i="4"/>
  <c r="AA28" i="4"/>
  <c r="AA26" i="4"/>
  <c r="AA27" i="4" s="1"/>
  <c r="AH24" i="4"/>
  <c r="AD32" i="4"/>
  <c r="AA33" i="4"/>
  <c r="AA34" i="4" s="1"/>
  <c r="AD30" i="4"/>
  <c r="AD27" i="4"/>
  <c r="AC41" i="4" l="1"/>
  <c r="AC42" i="4" s="1"/>
  <c r="AC39" i="4"/>
  <c r="AC40" i="4" s="1"/>
  <c r="AC36" i="4"/>
  <c r="AE36" i="4" s="1"/>
  <c r="AA37" i="4"/>
  <c r="AC28" i="4"/>
  <c r="AE28" i="4" s="1"/>
  <c r="AA32" i="4"/>
  <c r="AC33" i="4"/>
  <c r="AC34" i="4" s="1"/>
  <c r="AE31" i="4"/>
  <c r="AA30" i="4"/>
  <c r="AC29" i="4"/>
  <c r="AE41" i="4" l="1"/>
  <c r="AF41" i="4" s="1"/>
  <c r="AF42" i="4" s="1"/>
  <c r="AE39" i="4"/>
  <c r="AA38" i="4"/>
  <c r="AA42" i="4" s="1"/>
  <c r="AC37" i="4"/>
  <c r="AE37" i="4" s="1"/>
  <c r="AE32" i="4"/>
  <c r="D18" i="5" s="1"/>
  <c r="AF31" i="4"/>
  <c r="AF32" i="4" s="1"/>
  <c r="E18" i="5" s="1"/>
  <c r="AE33" i="4"/>
  <c r="AC30" i="4"/>
  <c r="AE29" i="4"/>
  <c r="AC38" i="4" l="1"/>
  <c r="AF37" i="4"/>
  <c r="AE34" i="4"/>
  <c r="AF33" i="4"/>
  <c r="AF34" i="4" s="1"/>
  <c r="E20" i="5" s="1"/>
  <c r="D20" i="5" l="1"/>
  <c r="AA24" i="4"/>
  <c r="AA23" i="4"/>
  <c r="AA22" i="4"/>
  <c r="AA19" i="4"/>
  <c r="Z18" i="4"/>
  <c r="AA18" i="4" s="1"/>
  <c r="AA20" i="4"/>
  <c r="AA6" i="4"/>
  <c r="AA7" i="4"/>
  <c r="AA8" i="4"/>
  <c r="AA9" i="4"/>
  <c r="AA10" i="4"/>
  <c r="AA11" i="4"/>
  <c r="AA12" i="4"/>
  <c r="AA13" i="4"/>
  <c r="AA14" i="4"/>
  <c r="AA15" i="4"/>
  <c r="AA16" i="4"/>
  <c r="AA5" i="4"/>
  <c r="AH41" i="4"/>
  <c r="AJ41" i="4" s="1"/>
  <c r="AE42" i="4"/>
  <c r="AH39" i="4"/>
  <c r="AJ39" i="4" s="1"/>
  <c r="N48" i="1" s="1"/>
  <c r="AH36" i="4"/>
  <c r="AJ36" i="4" s="1"/>
  <c r="N43" i="1" s="1"/>
  <c r="N45" i="1" s="1"/>
  <c r="AH33" i="4"/>
  <c r="AH31" i="4"/>
  <c r="AH29" i="4"/>
  <c r="AJ29" i="4" s="1"/>
  <c r="AF29" i="4"/>
  <c r="AH28" i="4"/>
  <c r="AJ28" i="4" s="1"/>
  <c r="AJ24" i="4"/>
  <c r="AJ23" i="4"/>
  <c r="AH16" i="4"/>
  <c r="AH15" i="4"/>
  <c r="AH14" i="4"/>
  <c r="AH13" i="4"/>
  <c r="AH12" i="4"/>
  <c r="AH11" i="4"/>
  <c r="AH10" i="4"/>
  <c r="AH9" i="4"/>
  <c r="AH8" i="4"/>
  <c r="AH7" i="4"/>
  <c r="AH6" i="4"/>
  <c r="AH5" i="4"/>
  <c r="AF39" i="4" l="1"/>
  <c r="AF40" i="4" s="1"/>
  <c r="E22" i="5" s="1"/>
  <c r="AE40" i="4"/>
  <c r="D22" i="5" s="1"/>
  <c r="D32" i="5" s="1"/>
  <c r="AF36" i="4"/>
  <c r="AF38" i="4" s="1"/>
  <c r="E21" i="5" s="1"/>
  <c r="AE38" i="4"/>
  <c r="D21" i="5" s="1"/>
  <c r="AJ14" i="4"/>
  <c r="N10" i="1" s="1"/>
  <c r="AJ7" i="4"/>
  <c r="N14" i="1" s="1"/>
  <c r="AJ15" i="4"/>
  <c r="N37" i="1"/>
  <c r="AJ8" i="4"/>
  <c r="N7" i="1" s="1"/>
  <c r="AJ18" i="4"/>
  <c r="N23" i="1" s="1"/>
  <c r="AJ10" i="4"/>
  <c r="N8" i="1" s="1"/>
  <c r="AJ19" i="4"/>
  <c r="N24" i="1" s="1"/>
  <c r="AJ9" i="4"/>
  <c r="N15" i="1" s="1"/>
  <c r="AJ11" i="4"/>
  <c r="N16" i="1" s="1"/>
  <c r="AJ20" i="4"/>
  <c r="N22" i="1" s="1"/>
  <c r="AJ31" i="4"/>
  <c r="N34" i="1" s="1"/>
  <c r="AJ12" i="4"/>
  <c r="N9" i="1" s="1"/>
  <c r="AJ22" i="4"/>
  <c r="N27" i="1" s="1"/>
  <c r="N31" i="1"/>
  <c r="N30" i="1"/>
  <c r="N28" i="1"/>
  <c r="AJ33" i="4"/>
  <c r="N40" i="1" s="1"/>
  <c r="AJ6" i="4"/>
  <c r="N6" i="1" s="1"/>
  <c r="AJ16" i="4"/>
  <c r="AJ5" i="4"/>
  <c r="N13" i="1" s="1"/>
  <c r="AJ13" i="4"/>
  <c r="N17" i="1" s="1"/>
  <c r="AC26" i="4"/>
  <c r="AE26" i="4" s="1"/>
  <c r="AF28" i="4"/>
  <c r="AE30" i="4"/>
  <c r="AA21" i="4"/>
  <c r="AC24" i="4"/>
  <c r="AE24" i="4" s="1"/>
  <c r="AF24" i="4" s="1"/>
  <c r="AC23" i="4"/>
  <c r="AE23" i="4" s="1"/>
  <c r="AF23" i="4" s="1"/>
  <c r="AC22" i="4"/>
  <c r="AE22" i="4" s="1"/>
  <c r="AF22" i="4" s="1"/>
  <c r="AA25" i="4"/>
  <c r="AA17" i="4"/>
  <c r="AC20" i="4"/>
  <c r="AE20" i="4" s="1"/>
  <c r="AF20" i="4" s="1"/>
  <c r="AC18" i="4"/>
  <c r="AC19" i="4"/>
  <c r="AE19" i="4" s="1"/>
  <c r="AF19" i="4" s="1"/>
  <c r="AC8" i="4"/>
  <c r="AE8" i="4" s="1"/>
  <c r="AF8" i="4" s="1"/>
  <c r="AC13" i="4"/>
  <c r="AE13" i="4" s="1"/>
  <c r="AF13" i="4" s="1"/>
  <c r="AC16" i="4"/>
  <c r="AE16" i="4" s="1"/>
  <c r="AF16" i="4" s="1"/>
  <c r="AC15" i="4"/>
  <c r="AE15" i="4" s="1"/>
  <c r="AF15" i="4" s="1"/>
  <c r="AC12" i="4"/>
  <c r="AE12" i="4" s="1"/>
  <c r="AF12" i="4" s="1"/>
  <c r="AC11" i="4"/>
  <c r="AE11" i="4" s="1"/>
  <c r="AF11" i="4" s="1"/>
  <c r="AC10" i="4"/>
  <c r="AE10" i="4" s="1"/>
  <c r="AF10" i="4" s="1"/>
  <c r="AC5" i="4"/>
  <c r="AC9" i="4"/>
  <c r="AE9" i="4" s="1"/>
  <c r="AF9" i="4" s="1"/>
  <c r="AC7" i="4"/>
  <c r="AE7" i="4" s="1"/>
  <c r="AF7" i="4" s="1"/>
  <c r="AC14" i="4"/>
  <c r="AE14" i="4" s="1"/>
  <c r="AF14" i="4" s="1"/>
  <c r="AC6" i="4"/>
  <c r="AE6" i="4" s="1"/>
  <c r="AF6" i="4" s="1"/>
  <c r="N25" i="1" l="1"/>
  <c r="N12" i="1"/>
  <c r="N11" i="1"/>
  <c r="N18" i="1"/>
  <c r="N19" i="1"/>
  <c r="AC27" i="4"/>
  <c r="AF26" i="4"/>
  <c r="AF27" i="4" s="1"/>
  <c r="E19" i="5" s="1"/>
  <c r="AE27" i="4"/>
  <c r="AA35" i="4"/>
  <c r="AF25" i="4"/>
  <c r="E17" i="5" s="1"/>
  <c r="AE25" i="4"/>
  <c r="D17" i="5" s="1"/>
  <c r="AC25" i="4"/>
  <c r="AE18" i="4"/>
  <c r="AC21" i="4"/>
  <c r="AE5" i="4"/>
  <c r="AF5" i="4" s="1"/>
  <c r="AF17" i="4" s="1"/>
  <c r="E15" i="5" s="1"/>
  <c r="AC17" i="4"/>
  <c r="D19" i="5" l="1"/>
  <c r="N20" i="1"/>
  <c r="AC35" i="4"/>
  <c r="AE21" i="4"/>
  <c r="D16" i="5" s="1"/>
  <c r="AF18" i="4"/>
  <c r="AF21" i="4" s="1"/>
  <c r="E16" i="5" s="1"/>
  <c r="E24" i="5" s="1"/>
  <c r="AE17" i="4"/>
  <c r="D15" i="5" s="1"/>
  <c r="AE35" i="4" l="1"/>
  <c r="AF35" i="4" s="1"/>
  <c r="D24" i="5"/>
  <c r="D35" i="5" s="1"/>
  <c r="D29" i="5"/>
  <c r="D26" i="5"/>
  <c r="Q28" i="1" l="1"/>
  <c r="O28" i="1"/>
  <c r="O30" i="1"/>
  <c r="O31" i="1"/>
  <c r="Q27" i="1"/>
  <c r="O27" i="1"/>
  <c r="Q23" i="1"/>
  <c r="O23" i="1"/>
  <c r="S22" i="1"/>
  <c r="O22" i="1"/>
  <c r="U7" i="1"/>
  <c r="U8" i="1"/>
  <c r="U9" i="1"/>
  <c r="U10" i="1"/>
  <c r="U11" i="1"/>
  <c r="U12" i="1"/>
  <c r="U6" i="1"/>
  <c r="Q13" i="1"/>
  <c r="Q14" i="1"/>
  <c r="Q15" i="1"/>
  <c r="Q16" i="1"/>
  <c r="Q17" i="1"/>
  <c r="Q18" i="1"/>
  <c r="Q19" i="1"/>
  <c r="O13" i="1"/>
  <c r="O14" i="1"/>
  <c r="O15" i="1"/>
  <c r="O16" i="1"/>
  <c r="O17" i="1"/>
  <c r="O18" i="1"/>
  <c r="O19" i="1"/>
  <c r="C22" i="1"/>
  <c r="C23" i="1"/>
  <c r="C24" i="1"/>
  <c r="C27" i="1"/>
  <c r="C28" i="1"/>
  <c r="C30" i="1"/>
  <c r="C31" i="1"/>
  <c r="C34" i="1"/>
  <c r="U34" i="1" s="1"/>
  <c r="C37" i="1"/>
  <c r="U37" i="1" s="1"/>
  <c r="C40" i="1"/>
  <c r="C43" i="1"/>
  <c r="C44" i="1"/>
  <c r="C48" i="1"/>
  <c r="E22" i="1"/>
  <c r="E23" i="1"/>
  <c r="E24" i="1"/>
  <c r="E27" i="1"/>
  <c r="E28" i="1"/>
  <c r="E30" i="1"/>
  <c r="E31" i="1"/>
  <c r="E34" i="1"/>
  <c r="E37" i="1"/>
  <c r="E40" i="1"/>
  <c r="E43" i="1"/>
  <c r="E44" i="1"/>
  <c r="E48" i="1"/>
  <c r="I28" i="1"/>
  <c r="I30" i="1"/>
  <c r="I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2" i="1"/>
  <c r="G23" i="1"/>
  <c r="G24" i="1"/>
  <c r="G27" i="1"/>
  <c r="G28" i="1"/>
  <c r="G30" i="1"/>
  <c r="G31" i="1"/>
  <c r="G34" i="1"/>
  <c r="G37" i="1"/>
  <c r="G40" i="1"/>
  <c r="G44" i="1"/>
  <c r="G48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  <c r="K1108" i="2"/>
  <c r="M1108" i="2" s="1"/>
  <c r="E1108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6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2" i="2"/>
  <c r="K1107" i="2"/>
  <c r="L1107" i="2" s="1"/>
  <c r="J1107" i="2"/>
  <c r="K1106" i="2"/>
  <c r="L1106" i="2" s="1"/>
  <c r="J1106" i="2"/>
  <c r="K1105" i="2"/>
  <c r="J1105" i="2"/>
  <c r="K1104" i="2"/>
  <c r="L1104" i="2" s="1"/>
  <c r="J1104" i="2"/>
  <c r="K1103" i="2"/>
  <c r="J1103" i="2"/>
  <c r="K1102" i="2"/>
  <c r="L1102" i="2" s="1"/>
  <c r="J1102" i="2"/>
  <c r="K1101" i="2"/>
  <c r="M1101" i="2" s="1"/>
  <c r="J1101" i="2"/>
  <c r="K1100" i="2"/>
  <c r="M1100" i="2" s="1"/>
  <c r="J1100" i="2"/>
  <c r="K1099" i="2"/>
  <c r="L1099" i="2" s="1"/>
  <c r="J1099" i="2"/>
  <c r="K1098" i="2"/>
  <c r="J1098" i="2"/>
  <c r="K1097" i="2"/>
  <c r="J1097" i="2"/>
  <c r="K1096" i="2"/>
  <c r="M1096" i="2" s="1"/>
  <c r="J1096" i="2"/>
  <c r="K1095" i="2"/>
  <c r="M1095" i="2" s="1"/>
  <c r="J1095" i="2"/>
  <c r="K1094" i="2"/>
  <c r="M1094" i="2" s="1"/>
  <c r="J1094" i="2"/>
  <c r="K1093" i="2"/>
  <c r="J1093" i="2"/>
  <c r="K1092" i="2"/>
  <c r="M1092" i="2" s="1"/>
  <c r="J1092" i="2"/>
  <c r="K1091" i="2"/>
  <c r="M1091" i="2" s="1"/>
  <c r="J1091" i="2"/>
  <c r="K1090" i="2"/>
  <c r="L1090" i="2" s="1"/>
  <c r="J1090" i="2"/>
  <c r="K1089" i="2"/>
  <c r="J1089" i="2"/>
  <c r="F1088" i="2"/>
  <c r="J1088" i="2" s="1"/>
  <c r="F1087" i="2"/>
  <c r="J1087" i="2" s="1"/>
  <c r="K1086" i="2"/>
  <c r="M1086" i="2" s="1"/>
  <c r="J1086" i="2"/>
  <c r="K1085" i="2"/>
  <c r="M1085" i="2" s="1"/>
  <c r="J1085" i="2"/>
  <c r="K1084" i="2"/>
  <c r="L1084" i="2" s="1"/>
  <c r="J1084" i="2"/>
  <c r="K1083" i="2"/>
  <c r="J1083" i="2"/>
  <c r="K1082" i="2"/>
  <c r="M1082" i="2" s="1"/>
  <c r="J1082" i="2"/>
  <c r="K1081" i="2"/>
  <c r="M1081" i="2" s="1"/>
  <c r="J1081" i="2"/>
  <c r="K1080" i="2"/>
  <c r="M1080" i="2" s="1"/>
  <c r="J1080" i="2"/>
  <c r="K1079" i="2"/>
  <c r="J1079" i="2"/>
  <c r="K1078" i="2"/>
  <c r="M1078" i="2" s="1"/>
  <c r="J1078" i="2"/>
  <c r="F1077" i="2"/>
  <c r="K1076" i="2"/>
  <c r="J1076" i="2"/>
  <c r="K1075" i="2"/>
  <c r="M1075" i="2" s="1"/>
  <c r="J1075" i="2"/>
  <c r="K1074" i="2"/>
  <c r="L1074" i="2" s="1"/>
  <c r="J1074" i="2"/>
  <c r="K1073" i="2"/>
  <c r="L1073" i="2" s="1"/>
  <c r="J1073" i="2"/>
  <c r="K1072" i="2"/>
  <c r="J1072" i="2"/>
  <c r="K1071" i="2"/>
  <c r="M1071" i="2" s="1"/>
  <c r="J1071" i="2"/>
  <c r="K1070" i="2"/>
  <c r="M1070" i="2" s="1"/>
  <c r="J1070" i="2"/>
  <c r="K1069" i="2"/>
  <c r="L1069" i="2" s="1"/>
  <c r="J1069" i="2"/>
  <c r="K1068" i="2"/>
  <c r="J1068" i="2"/>
  <c r="K1067" i="2"/>
  <c r="M1067" i="2" s="1"/>
  <c r="J1067" i="2"/>
  <c r="F1066" i="2"/>
  <c r="K1065" i="2"/>
  <c r="M1065" i="2" s="1"/>
  <c r="J1065" i="2"/>
  <c r="K1064" i="2"/>
  <c r="M1064" i="2" s="1"/>
  <c r="J1064" i="2"/>
  <c r="K1063" i="2"/>
  <c r="M1063" i="2" s="1"/>
  <c r="J1063" i="2"/>
  <c r="K1062" i="2"/>
  <c r="J1062" i="2"/>
  <c r="K1061" i="2"/>
  <c r="J1061" i="2"/>
  <c r="K1060" i="2"/>
  <c r="M1060" i="2" s="1"/>
  <c r="J1060" i="2"/>
  <c r="K1059" i="2"/>
  <c r="L1059" i="2" s="1"/>
  <c r="J1059" i="2"/>
  <c r="K1058" i="2"/>
  <c r="L1058" i="2" s="1"/>
  <c r="J1058" i="2"/>
  <c r="K1057" i="2"/>
  <c r="M1057" i="2" s="1"/>
  <c r="J1057" i="2"/>
  <c r="K1056" i="2"/>
  <c r="M1056" i="2" s="1"/>
  <c r="J1056" i="2"/>
  <c r="K1055" i="2"/>
  <c r="M1055" i="2" s="1"/>
  <c r="J1055" i="2"/>
  <c r="A1055" i="2"/>
  <c r="A1056" i="2" s="1"/>
  <c r="K1054" i="2"/>
  <c r="L1054" i="2" s="1"/>
  <c r="J1054" i="2"/>
  <c r="K1053" i="2"/>
  <c r="L1053" i="2" s="1"/>
  <c r="J1053" i="2"/>
  <c r="K1052" i="2"/>
  <c r="L1052" i="2" s="1"/>
  <c r="J1052" i="2"/>
  <c r="K1051" i="2"/>
  <c r="L1051" i="2" s="1"/>
  <c r="J1051" i="2"/>
  <c r="K1050" i="2"/>
  <c r="L1050" i="2" s="1"/>
  <c r="J1050" i="2"/>
  <c r="K1049" i="2"/>
  <c r="L1049" i="2" s="1"/>
  <c r="J1049" i="2"/>
  <c r="K1048" i="2"/>
  <c r="J1048" i="2"/>
  <c r="K1047" i="2"/>
  <c r="L1047" i="2" s="1"/>
  <c r="J1047" i="2"/>
  <c r="K1046" i="2"/>
  <c r="J1046" i="2"/>
  <c r="K1045" i="2"/>
  <c r="M1045" i="2" s="1"/>
  <c r="J1045" i="2"/>
  <c r="F1044" i="2"/>
  <c r="K1044" i="2" s="1"/>
  <c r="K1043" i="2"/>
  <c r="J1043" i="2"/>
  <c r="K1042" i="2"/>
  <c r="M1042" i="2" s="1"/>
  <c r="J1042" i="2"/>
  <c r="K1041" i="2"/>
  <c r="J1041" i="2"/>
  <c r="K1040" i="2"/>
  <c r="M1040" i="2" s="1"/>
  <c r="J1040" i="2"/>
  <c r="K1039" i="2"/>
  <c r="J1039" i="2"/>
  <c r="K1038" i="2"/>
  <c r="M1038" i="2" s="1"/>
  <c r="J1038" i="2"/>
  <c r="K1037" i="2"/>
  <c r="J1037" i="2"/>
  <c r="K1036" i="2"/>
  <c r="M1036" i="2" s="1"/>
  <c r="J1036" i="2"/>
  <c r="K1035" i="2"/>
  <c r="J1035" i="2"/>
  <c r="K1034" i="2"/>
  <c r="M1034" i="2" s="1"/>
  <c r="J1034" i="2"/>
  <c r="K1033" i="2"/>
  <c r="J1033" i="2"/>
  <c r="K1032" i="2"/>
  <c r="M1032" i="2" s="1"/>
  <c r="J1032" i="2"/>
  <c r="K1031" i="2"/>
  <c r="J1031" i="2"/>
  <c r="K1030" i="2"/>
  <c r="M1030" i="2" s="1"/>
  <c r="J1030" i="2"/>
  <c r="K1029" i="2"/>
  <c r="J1029" i="2"/>
  <c r="K1028" i="2"/>
  <c r="M1028" i="2" s="1"/>
  <c r="J1028" i="2"/>
  <c r="K1027" i="2"/>
  <c r="M1027" i="2" s="1"/>
  <c r="J1027" i="2"/>
  <c r="K1026" i="2"/>
  <c r="J1026" i="2"/>
  <c r="K1025" i="2"/>
  <c r="M1025" i="2" s="1"/>
  <c r="J1025" i="2"/>
  <c r="K1024" i="2"/>
  <c r="J1024" i="2"/>
  <c r="K1023" i="2"/>
  <c r="J1023" i="2"/>
  <c r="K1022" i="2"/>
  <c r="L1022" i="2" s="1"/>
  <c r="J1022" i="2"/>
  <c r="K1021" i="2"/>
  <c r="J1021" i="2"/>
  <c r="K1020" i="2"/>
  <c r="J1020" i="2"/>
  <c r="F1019" i="2"/>
  <c r="K1019" i="2" s="1"/>
  <c r="L1019" i="2" s="1"/>
  <c r="K1018" i="2"/>
  <c r="J1018" i="2"/>
  <c r="K1017" i="2"/>
  <c r="M1017" i="2" s="1"/>
  <c r="J1017" i="2"/>
  <c r="K1016" i="2"/>
  <c r="M1016" i="2" s="1"/>
  <c r="J1016" i="2"/>
  <c r="K1015" i="2"/>
  <c r="L1015" i="2" s="1"/>
  <c r="J1015" i="2"/>
  <c r="K1014" i="2"/>
  <c r="M1014" i="2" s="1"/>
  <c r="J1014" i="2"/>
  <c r="K1013" i="2"/>
  <c r="M1013" i="2" s="1"/>
  <c r="J1013" i="2"/>
  <c r="K1012" i="2"/>
  <c r="M1012" i="2" s="1"/>
  <c r="J1012" i="2"/>
  <c r="K1011" i="2"/>
  <c r="J1011" i="2"/>
  <c r="K1010" i="2"/>
  <c r="J1010" i="2"/>
  <c r="K1009" i="2"/>
  <c r="M1009" i="2" s="1"/>
  <c r="J1009" i="2"/>
  <c r="F1008" i="2"/>
  <c r="K1008" i="2" s="1"/>
  <c r="M1008" i="2" s="1"/>
  <c r="K1007" i="2"/>
  <c r="J1007" i="2"/>
  <c r="K1006" i="2"/>
  <c r="M1006" i="2" s="1"/>
  <c r="J1006" i="2"/>
  <c r="K1005" i="2"/>
  <c r="M1005" i="2" s="1"/>
  <c r="J1005" i="2"/>
  <c r="K1004" i="2"/>
  <c r="L1004" i="2" s="1"/>
  <c r="J1004" i="2"/>
  <c r="K1003" i="2"/>
  <c r="M1003" i="2" s="1"/>
  <c r="J1003" i="2"/>
  <c r="K1002" i="2"/>
  <c r="M1002" i="2" s="1"/>
  <c r="J1002" i="2"/>
  <c r="K1001" i="2"/>
  <c r="M1001" i="2" s="1"/>
  <c r="J1001" i="2"/>
  <c r="K1000" i="2"/>
  <c r="L1000" i="2" s="1"/>
  <c r="J1000" i="2"/>
  <c r="K999" i="2"/>
  <c r="J999" i="2"/>
  <c r="K998" i="2"/>
  <c r="L998" i="2" s="1"/>
  <c r="J998" i="2"/>
  <c r="K997" i="2"/>
  <c r="M997" i="2" s="1"/>
  <c r="J997" i="2"/>
  <c r="A997" i="2"/>
  <c r="A998" i="2" s="1"/>
  <c r="K996" i="2"/>
  <c r="L996" i="2" s="1"/>
  <c r="J996" i="2"/>
  <c r="K995" i="2"/>
  <c r="L995" i="2" s="1"/>
  <c r="J995" i="2"/>
  <c r="K994" i="2"/>
  <c r="L994" i="2" s="1"/>
  <c r="J994" i="2"/>
  <c r="F993" i="2"/>
  <c r="K993" i="2" s="1"/>
  <c r="K992" i="2"/>
  <c r="J992" i="2"/>
  <c r="K991" i="2"/>
  <c r="M991" i="2" s="1"/>
  <c r="J991" i="2"/>
  <c r="K990" i="2"/>
  <c r="J990" i="2"/>
  <c r="K989" i="2"/>
  <c r="J989" i="2"/>
  <c r="K988" i="2"/>
  <c r="J988" i="2"/>
  <c r="K987" i="2"/>
  <c r="M987" i="2" s="1"/>
  <c r="J987" i="2"/>
  <c r="K986" i="2"/>
  <c r="J986" i="2"/>
  <c r="K985" i="2"/>
  <c r="J985" i="2"/>
  <c r="K984" i="2"/>
  <c r="J984" i="2"/>
  <c r="K983" i="2"/>
  <c r="M983" i="2" s="1"/>
  <c r="J983" i="2"/>
  <c r="K982" i="2"/>
  <c r="J982" i="2"/>
  <c r="K981" i="2"/>
  <c r="M981" i="2" s="1"/>
  <c r="J981" i="2"/>
  <c r="K980" i="2"/>
  <c r="J980" i="2"/>
  <c r="F979" i="2"/>
  <c r="K977" i="2"/>
  <c r="L977" i="2" s="1"/>
  <c r="J977" i="2"/>
  <c r="K976" i="2"/>
  <c r="J976" i="2"/>
  <c r="K975" i="2"/>
  <c r="M975" i="2" s="1"/>
  <c r="J975" i="2"/>
  <c r="F974" i="2"/>
  <c r="K974" i="2" s="1"/>
  <c r="M974" i="2" s="1"/>
  <c r="K973" i="2"/>
  <c r="M973" i="2" s="1"/>
  <c r="J973" i="2"/>
  <c r="K972" i="2"/>
  <c r="L972" i="2" s="1"/>
  <c r="J972" i="2"/>
  <c r="K971" i="2"/>
  <c r="M971" i="2" s="1"/>
  <c r="J971" i="2"/>
  <c r="K970" i="2"/>
  <c r="L970" i="2" s="1"/>
  <c r="J970" i="2"/>
  <c r="K969" i="2"/>
  <c r="M969" i="2" s="1"/>
  <c r="J969" i="2"/>
  <c r="K968" i="2"/>
  <c r="F967" i="2"/>
  <c r="K967" i="2" s="1"/>
  <c r="L967" i="2" s="1"/>
  <c r="K966" i="2"/>
  <c r="J966" i="2"/>
  <c r="K965" i="2"/>
  <c r="J965" i="2"/>
  <c r="F964" i="2"/>
  <c r="K963" i="2"/>
  <c r="J963" i="2"/>
  <c r="K962" i="2"/>
  <c r="M962" i="2" s="1"/>
  <c r="J962" i="2"/>
  <c r="K961" i="2"/>
  <c r="J961" i="2"/>
  <c r="F960" i="2"/>
  <c r="J960" i="2" s="1"/>
  <c r="K959" i="2"/>
  <c r="L959" i="2" s="1"/>
  <c r="J959" i="2"/>
  <c r="K958" i="2"/>
  <c r="M958" i="2" s="1"/>
  <c r="J958" i="2"/>
  <c r="K957" i="2"/>
  <c r="L957" i="2" s="1"/>
  <c r="J957" i="2"/>
  <c r="K956" i="2"/>
  <c r="M956" i="2" s="1"/>
  <c r="J956" i="2"/>
  <c r="K955" i="2"/>
  <c r="L955" i="2" s="1"/>
  <c r="J955" i="2"/>
  <c r="K954" i="2"/>
  <c r="M954" i="2" s="1"/>
  <c r="J954" i="2"/>
  <c r="K953" i="2"/>
  <c r="L953" i="2" s="1"/>
  <c r="J953" i="2"/>
  <c r="K952" i="2"/>
  <c r="J952" i="2"/>
  <c r="K951" i="2"/>
  <c r="M951" i="2" s="1"/>
  <c r="J951" i="2"/>
  <c r="K950" i="2"/>
  <c r="M950" i="2" s="1"/>
  <c r="J950" i="2"/>
  <c r="K949" i="2"/>
  <c r="L949" i="2" s="1"/>
  <c r="J949" i="2"/>
  <c r="K948" i="2"/>
  <c r="M948" i="2" s="1"/>
  <c r="J948" i="2"/>
  <c r="K947" i="2"/>
  <c r="M947" i="2" s="1"/>
  <c r="J947" i="2"/>
  <c r="K946" i="2"/>
  <c r="J946" i="2"/>
  <c r="K945" i="2"/>
  <c r="L945" i="2" s="1"/>
  <c r="J945" i="2"/>
  <c r="K944" i="2"/>
  <c r="M944" i="2" s="1"/>
  <c r="J944" i="2"/>
  <c r="K943" i="2"/>
  <c r="M943" i="2" s="1"/>
  <c r="J943" i="2"/>
  <c r="K942" i="2"/>
  <c r="M942" i="2" s="1"/>
  <c r="J942" i="2"/>
  <c r="K941" i="2"/>
  <c r="M941" i="2" s="1"/>
  <c r="J941" i="2"/>
  <c r="K940" i="2"/>
  <c r="M940" i="2" s="1"/>
  <c r="J940" i="2"/>
  <c r="K939" i="2"/>
  <c r="L939" i="2" s="1"/>
  <c r="J939" i="2"/>
  <c r="K938" i="2"/>
  <c r="M938" i="2" s="1"/>
  <c r="J938" i="2"/>
  <c r="F937" i="2"/>
  <c r="K937" i="2" s="1"/>
  <c r="M937" i="2" s="1"/>
  <c r="K936" i="2"/>
  <c r="L936" i="2" s="1"/>
  <c r="J936" i="2"/>
  <c r="K935" i="2"/>
  <c r="L935" i="2" s="1"/>
  <c r="J935" i="2"/>
  <c r="K934" i="2"/>
  <c r="L934" i="2" s="1"/>
  <c r="J934" i="2"/>
  <c r="K933" i="2"/>
  <c r="L933" i="2" s="1"/>
  <c r="J933" i="2"/>
  <c r="K932" i="2"/>
  <c r="M932" i="2" s="1"/>
  <c r="J932" i="2"/>
  <c r="K931" i="2"/>
  <c r="M931" i="2" s="1"/>
  <c r="J931" i="2"/>
  <c r="K930" i="2"/>
  <c r="M930" i="2" s="1"/>
  <c r="J930" i="2"/>
  <c r="F929" i="2"/>
  <c r="K927" i="2"/>
  <c r="M927" i="2" s="1"/>
  <c r="J927" i="2"/>
  <c r="K926" i="2"/>
  <c r="J926" i="2"/>
  <c r="F925" i="2"/>
  <c r="J925" i="2" s="1"/>
  <c r="K924" i="2"/>
  <c r="J924" i="2"/>
  <c r="K923" i="2"/>
  <c r="M923" i="2" s="1"/>
  <c r="J923" i="2"/>
  <c r="K922" i="2"/>
  <c r="J922" i="2"/>
  <c r="K921" i="2"/>
  <c r="M921" i="2" s="1"/>
  <c r="J921" i="2"/>
  <c r="K920" i="2"/>
  <c r="J920" i="2"/>
  <c r="K919" i="2"/>
  <c r="M919" i="2" s="1"/>
  <c r="F918" i="2"/>
  <c r="K917" i="2"/>
  <c r="L917" i="2" s="1"/>
  <c r="J917" i="2"/>
  <c r="K916" i="2"/>
  <c r="M916" i="2" s="1"/>
  <c r="J916" i="2"/>
  <c r="F915" i="2"/>
  <c r="K915" i="2" s="1"/>
  <c r="L915" i="2" s="1"/>
  <c r="K914" i="2"/>
  <c r="M914" i="2" s="1"/>
  <c r="J914" i="2"/>
  <c r="K913" i="2"/>
  <c r="J913" i="2"/>
  <c r="K912" i="2"/>
  <c r="L912" i="2" s="1"/>
  <c r="J912" i="2"/>
  <c r="F911" i="2"/>
  <c r="K910" i="2"/>
  <c r="J910" i="2"/>
  <c r="K909" i="2"/>
  <c r="M909" i="2" s="1"/>
  <c r="J909" i="2"/>
  <c r="K908" i="2"/>
  <c r="L908" i="2" s="1"/>
  <c r="J908" i="2"/>
  <c r="K907" i="2"/>
  <c r="M907" i="2" s="1"/>
  <c r="J907" i="2"/>
  <c r="K906" i="2"/>
  <c r="J906" i="2"/>
  <c r="K905" i="2"/>
  <c r="M905" i="2" s="1"/>
  <c r="J905" i="2"/>
  <c r="K904" i="2"/>
  <c r="J904" i="2"/>
  <c r="K903" i="2"/>
  <c r="J903" i="2"/>
  <c r="K902" i="2"/>
  <c r="M902" i="2" s="1"/>
  <c r="J902" i="2"/>
  <c r="K901" i="2"/>
  <c r="M901" i="2" s="1"/>
  <c r="J901" i="2"/>
  <c r="K900" i="2"/>
  <c r="M900" i="2" s="1"/>
  <c r="J900" i="2"/>
  <c r="K899" i="2"/>
  <c r="M899" i="2" s="1"/>
  <c r="J899" i="2"/>
  <c r="K898" i="2"/>
  <c r="M898" i="2" s="1"/>
  <c r="J898" i="2"/>
  <c r="K897" i="2"/>
  <c r="J897" i="2"/>
  <c r="K896" i="2"/>
  <c r="M896" i="2" s="1"/>
  <c r="J896" i="2"/>
  <c r="K895" i="2"/>
  <c r="J895" i="2"/>
  <c r="K894" i="2"/>
  <c r="L894" i="2" s="1"/>
  <c r="J894" i="2"/>
  <c r="K893" i="2"/>
  <c r="L893" i="2" s="1"/>
  <c r="J893" i="2"/>
  <c r="K892" i="2"/>
  <c r="M892" i="2" s="1"/>
  <c r="J892" i="2"/>
  <c r="K891" i="2"/>
  <c r="J891" i="2"/>
  <c r="K890" i="2"/>
  <c r="M890" i="2" s="1"/>
  <c r="J890" i="2"/>
  <c r="K889" i="2"/>
  <c r="J889" i="2"/>
  <c r="K888" i="2"/>
  <c r="M888" i="2" s="1"/>
  <c r="J888" i="2"/>
  <c r="K887" i="2"/>
  <c r="M887" i="2" s="1"/>
  <c r="J887" i="2"/>
  <c r="K886" i="2"/>
  <c r="M886" i="2" s="1"/>
  <c r="J886" i="2"/>
  <c r="K885" i="2"/>
  <c r="M885" i="2" s="1"/>
  <c r="J885" i="2"/>
  <c r="K884" i="2"/>
  <c r="J884" i="2"/>
  <c r="K883" i="2"/>
  <c r="L883" i="2" s="1"/>
  <c r="J883" i="2"/>
  <c r="K882" i="2"/>
  <c r="J882" i="2"/>
  <c r="K881" i="2"/>
  <c r="J881" i="2"/>
  <c r="K880" i="2"/>
  <c r="M880" i="2" s="1"/>
  <c r="J880" i="2"/>
  <c r="K879" i="2"/>
  <c r="M879" i="2" s="1"/>
  <c r="J879" i="2"/>
  <c r="K878" i="2"/>
  <c r="M878" i="2" s="1"/>
  <c r="J878" i="2"/>
  <c r="K877" i="2"/>
  <c r="J877" i="2"/>
  <c r="F876" i="2"/>
  <c r="K876" i="2" s="1"/>
  <c r="M876" i="2" s="1"/>
  <c r="K875" i="2"/>
  <c r="M875" i="2" s="1"/>
  <c r="J875" i="2"/>
  <c r="K874" i="2"/>
  <c r="M874" i="2" s="1"/>
  <c r="J874" i="2"/>
  <c r="K873" i="2"/>
  <c r="M873" i="2" s="1"/>
  <c r="J873" i="2"/>
  <c r="K872" i="2"/>
  <c r="L872" i="2" s="1"/>
  <c r="J872" i="2"/>
  <c r="K871" i="2"/>
  <c r="L871" i="2" s="1"/>
  <c r="J871" i="2"/>
  <c r="K870" i="2"/>
  <c r="J870" i="2"/>
  <c r="K869" i="2"/>
  <c r="L869" i="2" s="1"/>
  <c r="J869" i="2"/>
  <c r="K868" i="2"/>
  <c r="M868" i="2" s="1"/>
  <c r="J868" i="2"/>
  <c r="K867" i="2"/>
  <c r="M867" i="2" s="1"/>
  <c r="J867" i="2"/>
  <c r="A867" i="2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K866" i="2"/>
  <c r="M866" i="2" s="1"/>
  <c r="J866" i="2"/>
  <c r="K865" i="2"/>
  <c r="J865" i="2"/>
  <c r="K864" i="2"/>
  <c r="J864" i="2"/>
  <c r="K863" i="2"/>
  <c r="L863" i="2" s="1"/>
  <c r="J863" i="2"/>
  <c r="K862" i="2"/>
  <c r="M862" i="2" s="1"/>
  <c r="J862" i="2"/>
  <c r="K861" i="2"/>
  <c r="M861" i="2" s="1"/>
  <c r="J861" i="2"/>
  <c r="K860" i="2"/>
  <c r="M860" i="2" s="1"/>
  <c r="J860" i="2"/>
  <c r="K859" i="2"/>
  <c r="L859" i="2" s="1"/>
  <c r="J859" i="2"/>
  <c r="K858" i="2"/>
  <c r="L858" i="2" s="1"/>
  <c r="J858" i="2"/>
  <c r="K857" i="2"/>
  <c r="J857" i="2"/>
  <c r="K856" i="2"/>
  <c r="M856" i="2" s="1"/>
  <c r="J856" i="2"/>
  <c r="K855" i="2"/>
  <c r="M855" i="2" s="1"/>
  <c r="J855" i="2"/>
  <c r="K854" i="2"/>
  <c r="L854" i="2" s="1"/>
  <c r="J854" i="2"/>
  <c r="K853" i="2"/>
  <c r="M853" i="2" s="1"/>
  <c r="J853" i="2"/>
  <c r="K852" i="2"/>
  <c r="M852" i="2" s="1"/>
  <c r="J852" i="2"/>
  <c r="K851" i="2"/>
  <c r="M851" i="2" s="1"/>
  <c r="J851" i="2"/>
  <c r="K850" i="2"/>
  <c r="M850" i="2" s="1"/>
  <c r="J850" i="2"/>
  <c r="K849" i="2"/>
  <c r="M849" i="2" s="1"/>
  <c r="J849" i="2"/>
  <c r="K848" i="2"/>
  <c r="J848" i="2"/>
  <c r="K847" i="2"/>
  <c r="M847" i="2" s="1"/>
  <c r="J847" i="2"/>
  <c r="K846" i="2"/>
  <c r="M846" i="2" s="1"/>
  <c r="J846" i="2"/>
  <c r="K845" i="2"/>
  <c r="M845" i="2" s="1"/>
  <c r="J845" i="2"/>
  <c r="K844" i="2"/>
  <c r="M844" i="2" s="1"/>
  <c r="J844" i="2"/>
  <c r="K843" i="2"/>
  <c r="M843" i="2" s="1"/>
  <c r="J843" i="2"/>
  <c r="K842" i="2"/>
  <c r="M842" i="2" s="1"/>
  <c r="J842" i="2"/>
  <c r="K841" i="2"/>
  <c r="L841" i="2" s="1"/>
  <c r="J841" i="2"/>
  <c r="K840" i="2"/>
  <c r="J840" i="2"/>
  <c r="K839" i="2"/>
  <c r="M839" i="2" s="1"/>
  <c r="J839" i="2"/>
  <c r="K838" i="2"/>
  <c r="L838" i="2" s="1"/>
  <c r="J838" i="2"/>
  <c r="K837" i="2"/>
  <c r="M837" i="2" s="1"/>
  <c r="J837" i="2"/>
  <c r="K836" i="2"/>
  <c r="L836" i="2" s="1"/>
  <c r="J836" i="2"/>
  <c r="A836" i="2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K835" i="2"/>
  <c r="J835" i="2"/>
  <c r="K834" i="2"/>
  <c r="M834" i="2" s="1"/>
  <c r="J834" i="2"/>
  <c r="K833" i="2"/>
  <c r="M833" i="2" s="1"/>
  <c r="J833" i="2"/>
  <c r="K832" i="2"/>
  <c r="M832" i="2" s="1"/>
  <c r="J832" i="2"/>
  <c r="K831" i="2"/>
  <c r="L831" i="2" s="1"/>
  <c r="J831" i="2"/>
  <c r="K830" i="2"/>
  <c r="M830" i="2" s="1"/>
  <c r="J830" i="2"/>
  <c r="K829" i="2"/>
  <c r="M829" i="2" s="1"/>
  <c r="J829" i="2"/>
  <c r="K828" i="2"/>
  <c r="M828" i="2" s="1"/>
  <c r="J828" i="2"/>
  <c r="K827" i="2"/>
  <c r="J827" i="2"/>
  <c r="K826" i="2"/>
  <c r="M826" i="2" s="1"/>
  <c r="J826" i="2"/>
  <c r="K825" i="2"/>
  <c r="L825" i="2" s="1"/>
  <c r="J825" i="2"/>
  <c r="K824" i="2"/>
  <c r="M824" i="2" s="1"/>
  <c r="J824" i="2"/>
  <c r="K823" i="2"/>
  <c r="L823" i="2" s="1"/>
  <c r="J823" i="2"/>
  <c r="K822" i="2"/>
  <c r="J822" i="2"/>
  <c r="K821" i="2"/>
  <c r="M821" i="2" s="1"/>
  <c r="J821" i="2"/>
  <c r="K820" i="2"/>
  <c r="M820" i="2" s="1"/>
  <c r="J820" i="2"/>
  <c r="K819" i="2"/>
  <c r="J819" i="2"/>
  <c r="K818" i="2"/>
  <c r="M818" i="2" s="1"/>
  <c r="J818" i="2"/>
  <c r="K817" i="2"/>
  <c r="J817" i="2"/>
  <c r="K816" i="2"/>
  <c r="M816" i="2" s="1"/>
  <c r="J816" i="2"/>
  <c r="K815" i="2"/>
  <c r="J815" i="2"/>
  <c r="K814" i="2"/>
  <c r="M814" i="2" s="1"/>
  <c r="J814" i="2"/>
  <c r="K813" i="2"/>
  <c r="M813" i="2" s="1"/>
  <c r="J813" i="2"/>
  <c r="K812" i="2"/>
  <c r="J812" i="2"/>
  <c r="K811" i="2"/>
  <c r="J811" i="2"/>
  <c r="K810" i="2"/>
  <c r="M810" i="2" s="1"/>
  <c r="J810" i="2"/>
  <c r="K809" i="2"/>
  <c r="M809" i="2" s="1"/>
  <c r="J809" i="2"/>
  <c r="K808" i="2"/>
  <c r="M808" i="2" s="1"/>
  <c r="J808" i="2"/>
  <c r="K807" i="2"/>
  <c r="L807" i="2" s="1"/>
  <c r="J807" i="2"/>
  <c r="K806" i="2"/>
  <c r="J806" i="2"/>
  <c r="K805" i="2"/>
  <c r="M805" i="2" s="1"/>
  <c r="J805" i="2"/>
  <c r="A805" i="2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K804" i="2"/>
  <c r="L804" i="2" s="1"/>
  <c r="J804" i="2"/>
  <c r="K803" i="2"/>
  <c r="M803" i="2" s="1"/>
  <c r="J803" i="2"/>
  <c r="K802" i="2"/>
  <c r="L802" i="2" s="1"/>
  <c r="J802" i="2"/>
  <c r="K801" i="2"/>
  <c r="M801" i="2" s="1"/>
  <c r="J801" i="2"/>
  <c r="K800" i="2"/>
  <c r="M800" i="2" s="1"/>
  <c r="J800" i="2"/>
  <c r="K799" i="2"/>
  <c r="M799" i="2" s="1"/>
  <c r="J799" i="2"/>
  <c r="K798" i="2"/>
  <c r="J798" i="2"/>
  <c r="K797" i="2"/>
  <c r="M797" i="2" s="1"/>
  <c r="J797" i="2"/>
  <c r="K796" i="2"/>
  <c r="M796" i="2" s="1"/>
  <c r="J796" i="2"/>
  <c r="K795" i="2"/>
  <c r="M795" i="2" s="1"/>
  <c r="J795" i="2"/>
  <c r="K794" i="2"/>
  <c r="L794" i="2" s="1"/>
  <c r="J794" i="2"/>
  <c r="K793" i="2"/>
  <c r="J793" i="2"/>
  <c r="K792" i="2"/>
  <c r="M792" i="2" s="1"/>
  <c r="J792" i="2"/>
  <c r="K791" i="2"/>
  <c r="L791" i="2" s="1"/>
  <c r="J791" i="2"/>
  <c r="K790" i="2"/>
  <c r="J790" i="2"/>
  <c r="F789" i="2"/>
  <c r="K789" i="2" s="1"/>
  <c r="F788" i="2"/>
  <c r="K788" i="2" s="1"/>
  <c r="K787" i="2"/>
  <c r="M787" i="2" s="1"/>
  <c r="J787" i="2"/>
  <c r="K786" i="2"/>
  <c r="M786" i="2" s="1"/>
  <c r="J786" i="2"/>
  <c r="K785" i="2"/>
  <c r="M785" i="2" s="1"/>
  <c r="J785" i="2"/>
  <c r="K784" i="2"/>
  <c r="J784" i="2"/>
  <c r="K783" i="2"/>
  <c r="M783" i="2" s="1"/>
  <c r="J783" i="2"/>
  <c r="K782" i="2"/>
  <c r="L782" i="2" s="1"/>
  <c r="J782" i="2"/>
  <c r="K781" i="2"/>
  <c r="M781" i="2" s="1"/>
  <c r="J781" i="2"/>
  <c r="K780" i="2"/>
  <c r="L780" i="2" s="1"/>
  <c r="J780" i="2"/>
  <c r="K779" i="2"/>
  <c r="M779" i="2" s="1"/>
  <c r="J779" i="2"/>
  <c r="F778" i="2"/>
  <c r="K777" i="2"/>
  <c r="L777" i="2" s="1"/>
  <c r="J777" i="2"/>
  <c r="K776" i="2"/>
  <c r="M776" i="2" s="1"/>
  <c r="J776" i="2"/>
  <c r="K775" i="2"/>
  <c r="M775" i="2" s="1"/>
  <c r="J775" i="2"/>
  <c r="K774" i="2"/>
  <c r="L774" i="2" s="1"/>
  <c r="J774" i="2"/>
  <c r="K773" i="2"/>
  <c r="J773" i="2"/>
  <c r="K772" i="2"/>
  <c r="M772" i="2" s="1"/>
  <c r="J772" i="2"/>
  <c r="K771" i="2"/>
  <c r="L771" i="2" s="1"/>
  <c r="J771" i="2"/>
  <c r="K770" i="2"/>
  <c r="M770" i="2" s="1"/>
  <c r="J770" i="2"/>
  <c r="K769" i="2"/>
  <c r="M769" i="2" s="1"/>
  <c r="J769" i="2"/>
  <c r="K768" i="2"/>
  <c r="J768" i="2"/>
  <c r="F767" i="2"/>
  <c r="K766" i="2"/>
  <c r="L766" i="2" s="1"/>
  <c r="J766" i="2"/>
  <c r="K765" i="2"/>
  <c r="J765" i="2"/>
  <c r="K764" i="2"/>
  <c r="M764" i="2" s="1"/>
  <c r="J764" i="2"/>
  <c r="K763" i="2"/>
  <c r="M763" i="2" s="1"/>
  <c r="J763" i="2"/>
  <c r="K762" i="2"/>
  <c r="J762" i="2"/>
  <c r="K761" i="2"/>
  <c r="M761" i="2" s="1"/>
  <c r="J761" i="2"/>
  <c r="K760" i="2"/>
  <c r="J760" i="2"/>
  <c r="K759" i="2"/>
  <c r="M759" i="2" s="1"/>
  <c r="J759" i="2"/>
  <c r="K758" i="2"/>
  <c r="L758" i="2" s="1"/>
  <c r="J758" i="2"/>
  <c r="K757" i="2"/>
  <c r="M757" i="2" s="1"/>
  <c r="J757" i="2"/>
  <c r="K756" i="2"/>
  <c r="M756" i="2" s="1"/>
  <c r="J756" i="2"/>
  <c r="K755" i="2"/>
  <c r="M755" i="2" s="1"/>
  <c r="J755" i="2"/>
  <c r="K754" i="2"/>
  <c r="J754" i="2"/>
  <c r="K753" i="2"/>
  <c r="M753" i="2" s="1"/>
  <c r="J753" i="2"/>
  <c r="K752" i="2"/>
  <c r="M752" i="2" s="1"/>
  <c r="J752" i="2"/>
  <c r="K751" i="2"/>
  <c r="M751" i="2" s="1"/>
  <c r="J751" i="2"/>
  <c r="K750" i="2"/>
  <c r="L750" i="2" s="1"/>
  <c r="J750" i="2"/>
  <c r="K749" i="2"/>
  <c r="M749" i="2" s="1"/>
  <c r="J749" i="2"/>
  <c r="K748" i="2"/>
  <c r="M748" i="2" s="1"/>
  <c r="J748" i="2"/>
  <c r="K747" i="2"/>
  <c r="M747" i="2" s="1"/>
  <c r="J747" i="2"/>
  <c r="A747" i="2"/>
  <c r="A748" i="2" s="1"/>
  <c r="K746" i="2"/>
  <c r="J746" i="2"/>
  <c r="K745" i="2"/>
  <c r="L745" i="2" s="1"/>
  <c r="J745" i="2"/>
  <c r="K744" i="2"/>
  <c r="M744" i="2" s="1"/>
  <c r="J744" i="2"/>
  <c r="K743" i="2"/>
  <c r="M743" i="2" s="1"/>
  <c r="J743" i="2"/>
  <c r="K742" i="2"/>
  <c r="L742" i="2" s="1"/>
  <c r="J742" i="2"/>
  <c r="K741" i="2"/>
  <c r="J741" i="2"/>
  <c r="K740" i="2"/>
  <c r="M740" i="2" s="1"/>
  <c r="J740" i="2"/>
  <c r="K739" i="2"/>
  <c r="L739" i="2" s="1"/>
  <c r="J739" i="2"/>
  <c r="K738" i="2"/>
  <c r="J738" i="2"/>
  <c r="K737" i="2"/>
  <c r="L737" i="2" s="1"/>
  <c r="J737" i="2"/>
  <c r="K736" i="2"/>
  <c r="L736" i="2" s="1"/>
  <c r="J736" i="2"/>
  <c r="K735" i="2"/>
  <c r="M735" i="2" s="1"/>
  <c r="J735" i="2"/>
  <c r="K734" i="2"/>
  <c r="M734" i="2" s="1"/>
  <c r="J734" i="2"/>
  <c r="K733" i="2"/>
  <c r="M733" i="2" s="1"/>
  <c r="J733" i="2"/>
  <c r="K732" i="2"/>
  <c r="M732" i="2" s="1"/>
  <c r="J732" i="2"/>
  <c r="K731" i="2"/>
  <c r="L731" i="2" s="1"/>
  <c r="J731" i="2"/>
  <c r="K730" i="2"/>
  <c r="M730" i="2" s="1"/>
  <c r="J730" i="2"/>
  <c r="K729" i="2"/>
  <c r="L729" i="2" s="1"/>
  <c r="J729" i="2"/>
  <c r="F728" i="2"/>
  <c r="K728" i="2" s="1"/>
  <c r="K727" i="2"/>
  <c r="M727" i="2" s="1"/>
  <c r="J727" i="2"/>
  <c r="K726" i="2"/>
  <c r="L726" i="2" s="1"/>
  <c r="J726" i="2"/>
  <c r="K725" i="2"/>
  <c r="J725" i="2"/>
  <c r="K724" i="2"/>
  <c r="J724" i="2"/>
  <c r="K723" i="2"/>
  <c r="L723" i="2" s="1"/>
  <c r="J723" i="2"/>
  <c r="K722" i="2"/>
  <c r="J722" i="2"/>
  <c r="K721" i="2"/>
  <c r="J721" i="2"/>
  <c r="K720" i="2"/>
  <c r="L720" i="2" s="1"/>
  <c r="J720" i="2"/>
  <c r="K719" i="2"/>
  <c r="L719" i="2" s="1"/>
  <c r="J719" i="2"/>
  <c r="K718" i="2"/>
  <c r="M718" i="2" s="1"/>
  <c r="J718" i="2"/>
  <c r="F717" i="2"/>
  <c r="J717" i="2" s="1"/>
  <c r="K716" i="2"/>
  <c r="L716" i="2" s="1"/>
  <c r="J716" i="2"/>
  <c r="K715" i="2"/>
  <c r="J715" i="2"/>
  <c r="K714" i="2"/>
  <c r="M714" i="2" s="1"/>
  <c r="J714" i="2"/>
  <c r="K713" i="2"/>
  <c r="J713" i="2"/>
  <c r="K712" i="2"/>
  <c r="J712" i="2"/>
  <c r="K711" i="2"/>
  <c r="J711" i="2"/>
  <c r="K710" i="2"/>
  <c r="L710" i="2" s="1"/>
  <c r="J710" i="2"/>
  <c r="K709" i="2"/>
  <c r="L709" i="2" s="1"/>
  <c r="J709" i="2"/>
  <c r="K708" i="2"/>
  <c r="L708" i="2" s="1"/>
  <c r="J708" i="2"/>
  <c r="K707" i="2"/>
  <c r="M707" i="2" s="1"/>
  <c r="J707" i="2"/>
  <c r="K706" i="2"/>
  <c r="M706" i="2" s="1"/>
  <c r="J706" i="2"/>
  <c r="K705" i="2"/>
  <c r="J705" i="2"/>
  <c r="K704" i="2"/>
  <c r="L704" i="2" s="1"/>
  <c r="J704" i="2"/>
  <c r="K703" i="2"/>
  <c r="J703" i="2"/>
  <c r="K702" i="2"/>
  <c r="L702" i="2" s="1"/>
  <c r="J702" i="2"/>
  <c r="K701" i="2"/>
  <c r="L701" i="2" s="1"/>
  <c r="J701" i="2"/>
  <c r="K700" i="2"/>
  <c r="M700" i="2" s="1"/>
  <c r="J700" i="2"/>
  <c r="K699" i="2"/>
  <c r="M699" i="2" s="1"/>
  <c r="J699" i="2"/>
  <c r="K698" i="2"/>
  <c r="J698" i="2"/>
  <c r="K697" i="2"/>
  <c r="J697" i="2"/>
  <c r="K696" i="2"/>
  <c r="L696" i="2" s="1"/>
  <c r="J696" i="2"/>
  <c r="K695" i="2"/>
  <c r="J695" i="2"/>
  <c r="K694" i="2"/>
  <c r="J694" i="2"/>
  <c r="K693" i="2"/>
  <c r="L693" i="2" s="1"/>
  <c r="J693" i="2"/>
  <c r="K692" i="2"/>
  <c r="J692" i="2"/>
  <c r="K691" i="2"/>
  <c r="M691" i="2" s="1"/>
  <c r="J691" i="2"/>
  <c r="K690" i="2"/>
  <c r="J690" i="2"/>
  <c r="K689" i="2"/>
  <c r="M689" i="2" s="1"/>
  <c r="J689" i="2"/>
  <c r="K688" i="2"/>
  <c r="L688" i="2" s="1"/>
  <c r="J688" i="2"/>
  <c r="K687" i="2"/>
  <c r="J687" i="2"/>
  <c r="K686" i="2"/>
  <c r="J686" i="2"/>
  <c r="K685" i="2"/>
  <c r="M685" i="2" s="1"/>
  <c r="J685" i="2"/>
  <c r="K684" i="2"/>
  <c r="J684" i="2"/>
  <c r="K683" i="2"/>
  <c r="M683" i="2" s="1"/>
  <c r="J683" i="2"/>
  <c r="K682" i="2"/>
  <c r="M682" i="2" s="1"/>
  <c r="J682" i="2"/>
  <c r="K681" i="2"/>
  <c r="M681" i="2" s="1"/>
  <c r="J681" i="2"/>
  <c r="K680" i="2"/>
  <c r="L680" i="2" s="1"/>
  <c r="J680" i="2"/>
  <c r="K679" i="2"/>
  <c r="J679" i="2"/>
  <c r="K678" i="2"/>
  <c r="L678" i="2" s="1"/>
  <c r="J678" i="2"/>
  <c r="K677" i="2"/>
  <c r="L677" i="2" s="1"/>
  <c r="J677" i="2"/>
  <c r="K676" i="2"/>
  <c r="J676" i="2"/>
  <c r="K675" i="2"/>
  <c r="M675" i="2" s="1"/>
  <c r="J675" i="2"/>
  <c r="K674" i="2"/>
  <c r="M674" i="2" s="1"/>
  <c r="J674" i="2"/>
  <c r="K673" i="2"/>
  <c r="L673" i="2" s="1"/>
  <c r="J673" i="2"/>
  <c r="K672" i="2"/>
  <c r="J672" i="2"/>
  <c r="K671" i="2"/>
  <c r="J671" i="2"/>
  <c r="K670" i="2"/>
  <c r="L670" i="2" s="1"/>
  <c r="J670" i="2"/>
  <c r="K669" i="2"/>
  <c r="M669" i="2" s="1"/>
  <c r="J669" i="2"/>
  <c r="K668" i="2"/>
  <c r="L668" i="2" s="1"/>
  <c r="J668" i="2"/>
  <c r="K667" i="2"/>
  <c r="M667" i="2" s="1"/>
  <c r="J667" i="2"/>
  <c r="K666" i="2"/>
  <c r="M666" i="2" s="1"/>
  <c r="J666" i="2"/>
  <c r="K665" i="2"/>
  <c r="L665" i="2" s="1"/>
  <c r="J665" i="2"/>
  <c r="K664" i="2"/>
  <c r="J664" i="2"/>
  <c r="K663" i="2"/>
  <c r="J663" i="2"/>
  <c r="K662" i="2"/>
  <c r="L662" i="2" s="1"/>
  <c r="J662" i="2"/>
  <c r="F661" i="2"/>
  <c r="K661" i="2" s="1"/>
  <c r="M661" i="2" s="1"/>
  <c r="K660" i="2"/>
  <c r="J660" i="2"/>
  <c r="K659" i="2"/>
  <c r="M659" i="2" s="1"/>
  <c r="J659" i="2"/>
  <c r="K658" i="2"/>
  <c r="M658" i="2" s="1"/>
  <c r="J658" i="2"/>
  <c r="K657" i="2"/>
  <c r="M657" i="2" s="1"/>
  <c r="J657" i="2"/>
  <c r="K656" i="2"/>
  <c r="M656" i="2" s="1"/>
  <c r="J656" i="2"/>
  <c r="K655" i="2"/>
  <c r="J655" i="2"/>
  <c r="K654" i="2"/>
  <c r="L654" i="2" s="1"/>
  <c r="J654" i="2"/>
  <c r="K653" i="2"/>
  <c r="L653" i="2" s="1"/>
  <c r="J653" i="2"/>
  <c r="K652" i="2"/>
  <c r="J652" i="2"/>
  <c r="K651" i="2"/>
  <c r="L651" i="2" s="1"/>
  <c r="J651" i="2"/>
  <c r="K650" i="2"/>
  <c r="M650" i="2" s="1"/>
  <c r="J650" i="2"/>
  <c r="K649" i="2"/>
  <c r="L649" i="2" s="1"/>
  <c r="J649" i="2"/>
  <c r="K648" i="2"/>
  <c r="J648" i="2"/>
  <c r="K647" i="2"/>
  <c r="M647" i="2" s="1"/>
  <c r="J647" i="2"/>
  <c r="K646" i="2"/>
  <c r="M646" i="2" s="1"/>
  <c r="J646" i="2"/>
  <c r="K645" i="2"/>
  <c r="L645" i="2" s="1"/>
  <c r="J645" i="2"/>
  <c r="K644" i="2"/>
  <c r="J644" i="2"/>
  <c r="K643" i="2"/>
  <c r="M643" i="2" s="1"/>
  <c r="J643" i="2"/>
  <c r="K642" i="2"/>
  <c r="L642" i="2" s="1"/>
  <c r="J642" i="2"/>
  <c r="K641" i="2"/>
  <c r="L641" i="2" s="1"/>
  <c r="J641" i="2"/>
  <c r="K640" i="2"/>
  <c r="M640" i="2" s="1"/>
  <c r="J640" i="2"/>
  <c r="K639" i="2"/>
  <c r="M639" i="2" s="1"/>
  <c r="J639" i="2"/>
  <c r="K638" i="2"/>
  <c r="J638" i="2"/>
  <c r="K637" i="2"/>
  <c r="L637" i="2" s="1"/>
  <c r="J637" i="2"/>
  <c r="K636" i="2"/>
  <c r="J636" i="2"/>
  <c r="K635" i="2"/>
  <c r="J635" i="2"/>
  <c r="K634" i="2"/>
  <c r="L634" i="2" s="1"/>
  <c r="J634" i="2"/>
  <c r="K633" i="2"/>
  <c r="M633" i="2" s="1"/>
  <c r="J633" i="2"/>
  <c r="K632" i="2"/>
  <c r="M632" i="2" s="1"/>
  <c r="J632" i="2"/>
  <c r="K631" i="2"/>
  <c r="M631" i="2" s="1"/>
  <c r="J631" i="2"/>
  <c r="K630" i="2"/>
  <c r="M630" i="2" s="1"/>
  <c r="J630" i="2"/>
  <c r="K629" i="2"/>
  <c r="J629" i="2"/>
  <c r="K628" i="2"/>
  <c r="J628" i="2"/>
  <c r="K627" i="2"/>
  <c r="M627" i="2" s="1"/>
  <c r="J627" i="2"/>
  <c r="K626" i="2"/>
  <c r="M626" i="2" s="1"/>
  <c r="J626" i="2"/>
  <c r="K625" i="2"/>
  <c r="M625" i="2" s="1"/>
  <c r="J625" i="2"/>
  <c r="K624" i="2"/>
  <c r="M624" i="2" s="1"/>
  <c r="J624" i="2"/>
  <c r="K623" i="2"/>
  <c r="M623" i="2" s="1"/>
  <c r="J623" i="2"/>
  <c r="K622" i="2"/>
  <c r="L622" i="2" s="1"/>
  <c r="J622" i="2"/>
  <c r="K621" i="2"/>
  <c r="L621" i="2" s="1"/>
  <c r="J621" i="2"/>
  <c r="K620" i="2"/>
  <c r="J620" i="2"/>
  <c r="K619" i="2"/>
  <c r="L619" i="2" s="1"/>
  <c r="J619" i="2"/>
  <c r="K618" i="2"/>
  <c r="J618" i="2"/>
  <c r="K617" i="2"/>
  <c r="L617" i="2" s="1"/>
  <c r="J617" i="2"/>
  <c r="K616" i="2"/>
  <c r="M616" i="2" s="1"/>
  <c r="J616" i="2"/>
  <c r="K615" i="2"/>
  <c r="M615" i="2" s="1"/>
  <c r="J615" i="2"/>
  <c r="K614" i="2"/>
  <c r="L614" i="2" s="1"/>
  <c r="J614" i="2"/>
  <c r="K613" i="2"/>
  <c r="M613" i="2" s="1"/>
  <c r="J613" i="2"/>
  <c r="K612" i="2"/>
  <c r="L612" i="2" s="1"/>
  <c r="J612" i="2"/>
  <c r="K611" i="2"/>
  <c r="M611" i="2" s="1"/>
  <c r="J611" i="2"/>
  <c r="K610" i="2"/>
  <c r="L610" i="2" s="1"/>
  <c r="J610" i="2"/>
  <c r="K609" i="2"/>
  <c r="J609" i="2"/>
  <c r="K608" i="2"/>
  <c r="L608" i="2" s="1"/>
  <c r="J608" i="2"/>
  <c r="F607" i="2"/>
  <c r="K607" i="2" s="1"/>
  <c r="K606" i="2"/>
  <c r="L606" i="2" s="1"/>
  <c r="J606" i="2"/>
  <c r="K605" i="2"/>
  <c r="J605" i="2"/>
  <c r="K604" i="2"/>
  <c r="M604" i="2" s="1"/>
  <c r="J604" i="2"/>
  <c r="K603" i="2"/>
  <c r="M603" i="2" s="1"/>
  <c r="J603" i="2"/>
  <c r="K602" i="2"/>
  <c r="L602" i="2" s="1"/>
  <c r="J602" i="2"/>
  <c r="K601" i="2"/>
  <c r="J601" i="2"/>
  <c r="K600" i="2"/>
  <c r="J600" i="2"/>
  <c r="K599" i="2"/>
  <c r="L599" i="2" s="1"/>
  <c r="J599" i="2"/>
  <c r="K598" i="2"/>
  <c r="L598" i="2" s="1"/>
  <c r="J598" i="2"/>
  <c r="K597" i="2"/>
  <c r="J597" i="2"/>
  <c r="K596" i="2"/>
  <c r="M596" i="2" s="1"/>
  <c r="J596" i="2"/>
  <c r="K595" i="2"/>
  <c r="M595" i="2" s="1"/>
  <c r="J595" i="2"/>
  <c r="K594" i="2"/>
  <c r="L594" i="2" s="1"/>
  <c r="J594" i="2"/>
  <c r="K593" i="2"/>
  <c r="L593" i="2" s="1"/>
  <c r="J593" i="2"/>
  <c r="K592" i="2"/>
  <c r="J592" i="2"/>
  <c r="K591" i="2"/>
  <c r="L591" i="2" s="1"/>
  <c r="J591" i="2"/>
  <c r="K590" i="2"/>
  <c r="L590" i="2" s="1"/>
  <c r="J590" i="2"/>
  <c r="K589" i="2"/>
  <c r="J589" i="2"/>
  <c r="K588" i="2"/>
  <c r="M588" i="2" s="1"/>
  <c r="J588" i="2"/>
  <c r="K587" i="2"/>
  <c r="M587" i="2" s="1"/>
  <c r="J587" i="2"/>
  <c r="K586" i="2"/>
  <c r="L586" i="2" s="1"/>
  <c r="J586" i="2"/>
  <c r="K585" i="2"/>
  <c r="J585" i="2"/>
  <c r="A585" i="2"/>
  <c r="A586" i="2" s="1"/>
  <c r="A587" i="2" s="1"/>
  <c r="A588" i="2" s="1"/>
  <c r="A589" i="2" s="1"/>
  <c r="A590" i="2" s="1"/>
  <c r="A591" i="2" s="1"/>
  <c r="A592" i="2" s="1"/>
  <c r="K584" i="2"/>
  <c r="J584" i="2"/>
  <c r="K583" i="2"/>
  <c r="M583" i="2" s="1"/>
  <c r="J583" i="2"/>
  <c r="K582" i="2"/>
  <c r="M582" i="2" s="1"/>
  <c r="J582" i="2"/>
  <c r="K581" i="2"/>
  <c r="M581" i="2" s="1"/>
  <c r="J581" i="2"/>
  <c r="K580" i="2"/>
  <c r="L580" i="2" s="1"/>
  <c r="J580" i="2"/>
  <c r="K579" i="2"/>
  <c r="J579" i="2"/>
  <c r="K578" i="2"/>
  <c r="L578" i="2" s="1"/>
  <c r="J578" i="2"/>
  <c r="K577" i="2"/>
  <c r="M577" i="2" s="1"/>
  <c r="J577" i="2"/>
  <c r="K576" i="2"/>
  <c r="J576" i="2"/>
  <c r="K575" i="2"/>
  <c r="M575" i="2" s="1"/>
  <c r="J575" i="2"/>
  <c r="K574" i="2"/>
  <c r="J574" i="2"/>
  <c r="K573" i="2"/>
  <c r="M573" i="2" s="1"/>
  <c r="J573" i="2"/>
  <c r="K572" i="2"/>
  <c r="L572" i="2" s="1"/>
  <c r="J572" i="2"/>
  <c r="K571" i="2"/>
  <c r="J571" i="2"/>
  <c r="K570" i="2"/>
  <c r="L570" i="2" s="1"/>
  <c r="J570" i="2"/>
  <c r="K569" i="2"/>
  <c r="L569" i="2" s="1"/>
  <c r="J569" i="2"/>
  <c r="K568" i="2"/>
  <c r="J568" i="2"/>
  <c r="K567" i="2"/>
  <c r="M567" i="2" s="1"/>
  <c r="J567" i="2"/>
  <c r="K566" i="2"/>
  <c r="M566" i="2" s="1"/>
  <c r="J566" i="2"/>
  <c r="K565" i="2"/>
  <c r="M565" i="2" s="1"/>
  <c r="J565" i="2"/>
  <c r="F564" i="2"/>
  <c r="J564" i="2" s="1"/>
  <c r="F563" i="2"/>
  <c r="J563" i="2" s="1"/>
  <c r="K562" i="2"/>
  <c r="J562" i="2"/>
  <c r="K561" i="2"/>
  <c r="M561" i="2" s="1"/>
  <c r="J561" i="2"/>
  <c r="K560" i="2"/>
  <c r="M560" i="2" s="1"/>
  <c r="J560" i="2"/>
  <c r="K559" i="2"/>
  <c r="M559" i="2" s="1"/>
  <c r="J559" i="2"/>
  <c r="K558" i="2"/>
  <c r="L558" i="2" s="1"/>
  <c r="J558" i="2"/>
  <c r="K557" i="2"/>
  <c r="J557" i="2"/>
  <c r="K556" i="2"/>
  <c r="L556" i="2" s="1"/>
  <c r="J556" i="2"/>
  <c r="K555" i="2"/>
  <c r="L555" i="2" s="1"/>
  <c r="J555" i="2"/>
  <c r="K554" i="2"/>
  <c r="M554" i="2" s="1"/>
  <c r="J554" i="2"/>
  <c r="F553" i="2"/>
  <c r="K553" i="2" s="1"/>
  <c r="M553" i="2" s="1"/>
  <c r="K552" i="2"/>
  <c r="M552" i="2" s="1"/>
  <c r="J552" i="2"/>
  <c r="K551" i="2"/>
  <c r="M551" i="2" s="1"/>
  <c r="J551" i="2"/>
  <c r="K550" i="2"/>
  <c r="M550" i="2" s="1"/>
  <c r="J550" i="2"/>
  <c r="K549" i="2"/>
  <c r="L549" i="2" s="1"/>
  <c r="J549" i="2"/>
  <c r="K548" i="2"/>
  <c r="L548" i="2" s="1"/>
  <c r="J548" i="2"/>
  <c r="K547" i="2"/>
  <c r="L547" i="2" s="1"/>
  <c r="J547" i="2"/>
  <c r="K546" i="2"/>
  <c r="L546" i="2" s="1"/>
  <c r="J546" i="2"/>
  <c r="K545" i="2"/>
  <c r="L545" i="2" s="1"/>
  <c r="J545" i="2"/>
  <c r="K544" i="2"/>
  <c r="L544" i="2" s="1"/>
  <c r="J544" i="2"/>
  <c r="K543" i="2"/>
  <c r="M543" i="2" s="1"/>
  <c r="J543" i="2"/>
  <c r="F542" i="2"/>
  <c r="J542" i="2" s="1"/>
  <c r="K541" i="2"/>
  <c r="J541" i="2"/>
  <c r="K540" i="2"/>
  <c r="M540" i="2" s="1"/>
  <c r="J540" i="2"/>
  <c r="K539" i="2"/>
  <c r="M539" i="2" s="1"/>
  <c r="J539" i="2"/>
  <c r="K538" i="2"/>
  <c r="L538" i="2" s="1"/>
  <c r="J538" i="2"/>
  <c r="K537" i="2"/>
  <c r="L537" i="2" s="1"/>
  <c r="J537" i="2"/>
  <c r="K536" i="2"/>
  <c r="J536" i="2"/>
  <c r="K535" i="2"/>
  <c r="L535" i="2" s="1"/>
  <c r="J535" i="2"/>
  <c r="K534" i="2"/>
  <c r="M534" i="2" s="1"/>
  <c r="J534" i="2"/>
  <c r="K533" i="2"/>
  <c r="L533" i="2" s="1"/>
  <c r="J533" i="2"/>
  <c r="K532" i="2"/>
  <c r="M532" i="2" s="1"/>
  <c r="J532" i="2"/>
  <c r="K531" i="2"/>
  <c r="M531" i="2" s="1"/>
  <c r="J531" i="2"/>
  <c r="K530" i="2"/>
  <c r="L530" i="2" s="1"/>
  <c r="J530" i="2"/>
  <c r="K529" i="2"/>
  <c r="L529" i="2" s="1"/>
  <c r="J529" i="2"/>
  <c r="K528" i="2"/>
  <c r="J528" i="2"/>
  <c r="K527" i="2"/>
  <c r="L527" i="2" s="1"/>
  <c r="J527" i="2"/>
  <c r="K526" i="2"/>
  <c r="M526" i="2" s="1"/>
  <c r="J526" i="2"/>
  <c r="K525" i="2"/>
  <c r="L525" i="2" s="1"/>
  <c r="J525" i="2"/>
  <c r="K524" i="2"/>
  <c r="M524" i="2" s="1"/>
  <c r="J524" i="2"/>
  <c r="K523" i="2"/>
  <c r="M523" i="2" s="1"/>
  <c r="J523" i="2"/>
  <c r="K522" i="2"/>
  <c r="M522" i="2" s="1"/>
  <c r="J522" i="2"/>
  <c r="K521" i="2"/>
  <c r="L521" i="2" s="1"/>
  <c r="J521" i="2"/>
  <c r="K520" i="2"/>
  <c r="J520" i="2"/>
  <c r="A520" i="2"/>
  <c r="A521" i="2" s="1"/>
  <c r="K519" i="2"/>
  <c r="L519" i="2" s="1"/>
  <c r="J519" i="2"/>
  <c r="K518" i="2"/>
  <c r="M518" i="2" s="1"/>
  <c r="J518" i="2"/>
  <c r="K517" i="2"/>
  <c r="L517" i="2" s="1"/>
  <c r="J517" i="2"/>
  <c r="K516" i="2"/>
  <c r="M516" i="2" s="1"/>
  <c r="J516" i="2"/>
  <c r="K515" i="2"/>
  <c r="L515" i="2" s="1"/>
  <c r="J515" i="2"/>
  <c r="K514" i="2"/>
  <c r="M514" i="2" s="1"/>
  <c r="J514" i="2"/>
  <c r="K513" i="2"/>
  <c r="J513" i="2"/>
  <c r="K512" i="2"/>
  <c r="M512" i="2" s="1"/>
  <c r="J512" i="2"/>
  <c r="F510" i="2"/>
  <c r="F511" i="2" s="1"/>
  <c r="K509" i="2"/>
  <c r="L509" i="2" s="1"/>
  <c r="J509" i="2"/>
  <c r="K508" i="2"/>
  <c r="L508" i="2" s="1"/>
  <c r="J508" i="2"/>
  <c r="K507" i="2"/>
  <c r="L507" i="2" s="1"/>
  <c r="J507" i="2"/>
  <c r="K506" i="2"/>
  <c r="L506" i="2" s="1"/>
  <c r="J506" i="2"/>
  <c r="K505" i="2"/>
  <c r="J505" i="2"/>
  <c r="K504" i="2"/>
  <c r="L504" i="2" s="1"/>
  <c r="J504" i="2"/>
  <c r="K503" i="2"/>
  <c r="L503" i="2" s="1"/>
  <c r="J503" i="2"/>
  <c r="K502" i="2"/>
  <c r="L502" i="2" s="1"/>
  <c r="J502" i="2"/>
  <c r="K501" i="2"/>
  <c r="L501" i="2" s="1"/>
  <c r="J501" i="2"/>
  <c r="K500" i="2"/>
  <c r="L500" i="2" s="1"/>
  <c r="J500" i="2"/>
  <c r="K499" i="2"/>
  <c r="J499" i="2"/>
  <c r="K498" i="2"/>
  <c r="L498" i="2" s="1"/>
  <c r="J498" i="2"/>
  <c r="F495" i="2"/>
  <c r="K495" i="2" s="1"/>
  <c r="K494" i="2"/>
  <c r="M494" i="2" s="1"/>
  <c r="J494" i="2"/>
  <c r="K493" i="2"/>
  <c r="M493" i="2" s="1"/>
  <c r="J493" i="2"/>
  <c r="K492" i="2"/>
  <c r="M492" i="2" s="1"/>
  <c r="J492" i="2"/>
  <c r="F491" i="2"/>
  <c r="K491" i="2" s="1"/>
  <c r="M491" i="2" s="1"/>
  <c r="K490" i="2"/>
  <c r="L490" i="2" s="1"/>
  <c r="J490" i="2"/>
  <c r="K489" i="2"/>
  <c r="L489" i="2" s="1"/>
  <c r="J489" i="2"/>
  <c r="K488" i="2"/>
  <c r="L488" i="2" s="1"/>
  <c r="J488" i="2"/>
  <c r="K487" i="2"/>
  <c r="L487" i="2" s="1"/>
  <c r="J487" i="2"/>
  <c r="K486" i="2"/>
  <c r="L486" i="2" s="1"/>
  <c r="J486" i="2"/>
  <c r="K485" i="2"/>
  <c r="L485" i="2" s="1"/>
  <c r="J485" i="2"/>
  <c r="F484" i="2"/>
  <c r="K484" i="2" s="1"/>
  <c r="K483" i="2"/>
  <c r="M483" i="2" s="1"/>
  <c r="J483" i="2"/>
  <c r="K482" i="2"/>
  <c r="J482" i="2"/>
  <c r="F481" i="2"/>
  <c r="K481" i="2" s="1"/>
  <c r="M481" i="2" s="1"/>
  <c r="K480" i="2"/>
  <c r="M480" i="2" s="1"/>
  <c r="J480" i="2"/>
  <c r="K479" i="2"/>
  <c r="J479" i="2"/>
  <c r="K478" i="2"/>
  <c r="M478" i="2" s="1"/>
  <c r="J478" i="2"/>
  <c r="F477" i="2"/>
  <c r="J477" i="2" s="1"/>
  <c r="K476" i="2"/>
  <c r="M476" i="2" s="1"/>
  <c r="J476" i="2"/>
  <c r="K475" i="2"/>
  <c r="L475" i="2" s="1"/>
  <c r="J475" i="2"/>
  <c r="K474" i="2"/>
  <c r="J474" i="2"/>
  <c r="K473" i="2"/>
  <c r="L473" i="2" s="1"/>
  <c r="J473" i="2"/>
  <c r="K472" i="2"/>
  <c r="M472" i="2" s="1"/>
  <c r="J472" i="2"/>
  <c r="K471" i="2"/>
  <c r="L471" i="2" s="1"/>
  <c r="J471" i="2"/>
  <c r="K470" i="2"/>
  <c r="M470" i="2" s="1"/>
  <c r="J470" i="2"/>
  <c r="K469" i="2"/>
  <c r="L469" i="2" s="1"/>
  <c r="J469" i="2"/>
  <c r="K468" i="2"/>
  <c r="M468" i="2" s="1"/>
  <c r="J468" i="2"/>
  <c r="K467" i="2"/>
  <c r="L467" i="2" s="1"/>
  <c r="J467" i="2"/>
  <c r="K466" i="2"/>
  <c r="J466" i="2"/>
  <c r="K465" i="2"/>
  <c r="L465" i="2" s="1"/>
  <c r="J465" i="2"/>
  <c r="K464" i="2"/>
  <c r="M464" i="2" s="1"/>
  <c r="J464" i="2"/>
  <c r="K463" i="2"/>
  <c r="L463" i="2" s="1"/>
  <c r="J463" i="2"/>
  <c r="K462" i="2"/>
  <c r="J462" i="2"/>
  <c r="K461" i="2"/>
  <c r="M461" i="2" s="1"/>
  <c r="J461" i="2"/>
  <c r="K460" i="2"/>
  <c r="M460" i="2" s="1"/>
  <c r="J460" i="2"/>
  <c r="K459" i="2"/>
  <c r="M459" i="2" s="1"/>
  <c r="J459" i="2"/>
  <c r="K458" i="2"/>
  <c r="M458" i="2" s="1"/>
  <c r="J458" i="2"/>
  <c r="K457" i="2"/>
  <c r="M457" i="2" s="1"/>
  <c r="J457" i="2"/>
  <c r="K456" i="2"/>
  <c r="M456" i="2" s="1"/>
  <c r="J456" i="2"/>
  <c r="K455" i="2"/>
  <c r="L455" i="2" s="1"/>
  <c r="J455" i="2"/>
  <c r="K454" i="2"/>
  <c r="M454" i="2" s="1"/>
  <c r="J454" i="2"/>
  <c r="K453" i="2"/>
  <c r="L453" i="2" s="1"/>
  <c r="J453" i="2"/>
  <c r="K452" i="2"/>
  <c r="J452" i="2"/>
  <c r="K451" i="2"/>
  <c r="M451" i="2" s="1"/>
  <c r="J451" i="2"/>
  <c r="K450" i="2"/>
  <c r="J450" i="2"/>
  <c r="K449" i="2"/>
  <c r="M449" i="2" s="1"/>
  <c r="J449" i="2"/>
  <c r="K448" i="2"/>
  <c r="M448" i="2" s="1"/>
  <c r="J448" i="2"/>
  <c r="K447" i="2"/>
  <c r="M447" i="2" s="1"/>
  <c r="J447" i="2"/>
  <c r="K446" i="2"/>
  <c r="J446" i="2"/>
  <c r="K445" i="2"/>
  <c r="L445" i="2" s="1"/>
  <c r="J445" i="2"/>
  <c r="K444" i="2"/>
  <c r="L444" i="2" s="1"/>
  <c r="J444" i="2"/>
  <c r="K443" i="2"/>
  <c r="L443" i="2" s="1"/>
  <c r="J443" i="2"/>
  <c r="K442" i="2"/>
  <c r="L442" i="2" s="1"/>
  <c r="J442" i="2"/>
  <c r="F440" i="2"/>
  <c r="J440" i="2" s="1"/>
  <c r="K439" i="2"/>
  <c r="J439" i="2"/>
  <c r="K438" i="2"/>
  <c r="M438" i="2" s="1"/>
  <c r="J438" i="2"/>
  <c r="K437" i="2"/>
  <c r="J437" i="2"/>
  <c r="F436" i="2"/>
  <c r="K436" i="2" s="1"/>
  <c r="M436" i="2" s="1"/>
  <c r="K435" i="2"/>
  <c r="J435" i="2"/>
  <c r="K434" i="2"/>
  <c r="L434" i="2" s="1"/>
  <c r="J434" i="2"/>
  <c r="K433" i="2"/>
  <c r="M433" i="2" s="1"/>
  <c r="J433" i="2"/>
  <c r="K432" i="2"/>
  <c r="L432" i="2" s="1"/>
  <c r="J432" i="2"/>
  <c r="K431" i="2"/>
  <c r="M431" i="2" s="1"/>
  <c r="J431" i="2"/>
  <c r="K430" i="2"/>
  <c r="L430" i="2" s="1"/>
  <c r="J430" i="2"/>
  <c r="K429" i="2"/>
  <c r="M429" i="2" s="1"/>
  <c r="J429" i="2"/>
  <c r="K428" i="2"/>
  <c r="L428" i="2" s="1"/>
  <c r="J428" i="2"/>
  <c r="K427" i="2"/>
  <c r="M427" i="2" s="1"/>
  <c r="J427" i="2"/>
  <c r="K426" i="2"/>
  <c r="L426" i="2" s="1"/>
  <c r="J426" i="2"/>
  <c r="K425" i="2"/>
  <c r="J425" i="2"/>
  <c r="K424" i="2"/>
  <c r="J424" i="2"/>
  <c r="K423" i="2"/>
  <c r="M423" i="2" s="1"/>
  <c r="J423" i="2"/>
  <c r="K422" i="2"/>
  <c r="L422" i="2" s="1"/>
  <c r="J422" i="2"/>
  <c r="K421" i="2"/>
  <c r="M421" i="2" s="1"/>
  <c r="J421" i="2"/>
  <c r="K420" i="2"/>
  <c r="L420" i="2" s="1"/>
  <c r="J420" i="2"/>
  <c r="K419" i="2"/>
  <c r="M419" i="2" s="1"/>
  <c r="J419" i="2"/>
  <c r="K418" i="2"/>
  <c r="L418" i="2" s="1"/>
  <c r="J418" i="2"/>
  <c r="K417" i="2"/>
  <c r="M417" i="2" s="1"/>
  <c r="J417" i="2"/>
  <c r="K416" i="2"/>
  <c r="J416" i="2"/>
  <c r="K415" i="2"/>
  <c r="M415" i="2" s="1"/>
  <c r="J415" i="2"/>
  <c r="K414" i="2"/>
  <c r="L414" i="2" s="1"/>
  <c r="J414" i="2"/>
  <c r="K413" i="2"/>
  <c r="M413" i="2" s="1"/>
  <c r="J413" i="2"/>
  <c r="K412" i="2"/>
  <c r="J412" i="2"/>
  <c r="K411" i="2"/>
  <c r="J411" i="2"/>
  <c r="K410" i="2"/>
  <c r="M410" i="2" s="1"/>
  <c r="J410" i="2"/>
  <c r="K409" i="2"/>
  <c r="M409" i="2" s="1"/>
  <c r="J409" i="2"/>
  <c r="K408" i="2"/>
  <c r="M408" i="2" s="1"/>
  <c r="J408" i="2"/>
  <c r="K407" i="2"/>
  <c r="M407" i="2" s="1"/>
  <c r="J407" i="2"/>
  <c r="K406" i="2"/>
  <c r="J406" i="2"/>
  <c r="K405" i="2"/>
  <c r="M405" i="2" s="1"/>
  <c r="J405" i="2"/>
  <c r="K404" i="2"/>
  <c r="M404" i="2" s="1"/>
  <c r="J404" i="2"/>
  <c r="K403" i="2"/>
  <c r="M403" i="2" s="1"/>
  <c r="J403" i="2"/>
  <c r="K402" i="2"/>
  <c r="J402" i="2"/>
  <c r="K401" i="2"/>
  <c r="M401" i="2" s="1"/>
  <c r="J401" i="2"/>
  <c r="J400" i="2"/>
  <c r="K399" i="2"/>
  <c r="L399" i="2" s="1"/>
  <c r="J399" i="2"/>
  <c r="K398" i="2"/>
  <c r="L398" i="2" s="1"/>
  <c r="J398" i="2"/>
  <c r="K397" i="2"/>
  <c r="L397" i="2" s="1"/>
  <c r="J397" i="2"/>
  <c r="K396" i="2"/>
  <c r="L396" i="2" s="1"/>
  <c r="J396" i="2"/>
  <c r="K395" i="2"/>
  <c r="L395" i="2" s="1"/>
  <c r="J395" i="2"/>
  <c r="K394" i="2"/>
  <c r="L394" i="2" s="1"/>
  <c r="J394" i="2"/>
  <c r="K393" i="2"/>
  <c r="L393" i="2" s="1"/>
  <c r="J393" i="2"/>
  <c r="K392" i="2"/>
  <c r="L392" i="2" s="1"/>
  <c r="J392" i="2"/>
  <c r="K391" i="2"/>
  <c r="L391" i="2" s="1"/>
  <c r="J391" i="2"/>
  <c r="K390" i="2"/>
  <c r="L390" i="2" s="1"/>
  <c r="J390" i="2"/>
  <c r="K389" i="2"/>
  <c r="L389" i="2" s="1"/>
  <c r="J389" i="2"/>
  <c r="K388" i="2"/>
  <c r="M388" i="2" s="1"/>
  <c r="J388" i="2"/>
  <c r="K387" i="2"/>
  <c r="L387" i="2" s="1"/>
  <c r="J387" i="2"/>
  <c r="F385" i="2"/>
  <c r="J385" i="2" s="1"/>
  <c r="K384" i="2"/>
  <c r="J384" i="2"/>
  <c r="K383" i="2"/>
  <c r="M383" i="2" s="1"/>
  <c r="J383" i="2"/>
  <c r="K382" i="2"/>
  <c r="J382" i="2"/>
  <c r="K381" i="2"/>
  <c r="M381" i="2" s="1"/>
  <c r="J381" i="2"/>
  <c r="K380" i="2"/>
  <c r="J380" i="2"/>
  <c r="K379" i="2"/>
  <c r="M379" i="2" s="1"/>
  <c r="J379" i="2"/>
  <c r="K378" i="2"/>
  <c r="J378" i="2"/>
  <c r="K377" i="2"/>
  <c r="M377" i="2" s="1"/>
  <c r="J377" i="2"/>
  <c r="K376" i="2"/>
  <c r="J376" i="2"/>
  <c r="K375" i="2"/>
  <c r="M375" i="2" s="1"/>
  <c r="J375" i="2"/>
  <c r="F374" i="2"/>
  <c r="J374" i="2" s="1"/>
  <c r="K373" i="2"/>
  <c r="L373" i="2" s="1"/>
  <c r="J373" i="2"/>
  <c r="K372" i="2"/>
  <c r="M372" i="2" s="1"/>
  <c r="J372" i="2"/>
  <c r="J371" i="2"/>
  <c r="K370" i="2"/>
  <c r="M370" i="2" s="1"/>
  <c r="J370" i="2"/>
  <c r="K369" i="2"/>
  <c r="M369" i="2" s="1"/>
  <c r="J369" i="2"/>
  <c r="K368" i="2"/>
  <c r="M368" i="2" s="1"/>
  <c r="J368" i="2"/>
  <c r="K366" i="2"/>
  <c r="L366" i="2" s="1"/>
  <c r="J366" i="2"/>
  <c r="K365" i="2"/>
  <c r="L365" i="2" s="1"/>
  <c r="J365" i="2"/>
  <c r="K364" i="2"/>
  <c r="L364" i="2" s="1"/>
  <c r="J364" i="2"/>
  <c r="K363" i="2"/>
  <c r="L363" i="2" s="1"/>
  <c r="J363" i="2"/>
  <c r="K362" i="2"/>
  <c r="L362" i="2" s="1"/>
  <c r="J362" i="2"/>
  <c r="K361" i="2"/>
  <c r="J361" i="2"/>
  <c r="K360" i="2"/>
  <c r="L360" i="2" s="1"/>
  <c r="J360" i="2"/>
  <c r="K359" i="2"/>
  <c r="L359" i="2" s="1"/>
  <c r="J359" i="2"/>
  <c r="K358" i="2"/>
  <c r="J358" i="2"/>
  <c r="K357" i="2"/>
  <c r="J357" i="2"/>
  <c r="K356" i="2"/>
  <c r="L356" i="2" s="1"/>
  <c r="J356" i="2"/>
  <c r="K355" i="2"/>
  <c r="L355" i="2" s="1"/>
  <c r="J355" i="2"/>
  <c r="K354" i="2"/>
  <c r="L354" i="2" s="1"/>
  <c r="J354" i="2"/>
  <c r="K353" i="2"/>
  <c r="L353" i="2" s="1"/>
  <c r="J353" i="2"/>
  <c r="K352" i="2"/>
  <c r="L352" i="2" s="1"/>
  <c r="J352" i="2"/>
  <c r="K351" i="2"/>
  <c r="L351" i="2" s="1"/>
  <c r="J351" i="2"/>
  <c r="K350" i="2"/>
  <c r="L350" i="2" s="1"/>
  <c r="J350" i="2"/>
  <c r="K349" i="2"/>
  <c r="L349" i="2" s="1"/>
  <c r="J349" i="2"/>
  <c r="K348" i="2"/>
  <c r="L348" i="2" s="1"/>
  <c r="J348" i="2"/>
  <c r="K347" i="2"/>
  <c r="J347" i="2"/>
  <c r="K346" i="2"/>
  <c r="J346" i="2"/>
  <c r="K345" i="2"/>
  <c r="L345" i="2" s="1"/>
  <c r="J345" i="2"/>
  <c r="K344" i="2"/>
  <c r="L344" i="2" s="1"/>
  <c r="J344" i="2"/>
  <c r="K343" i="2"/>
  <c r="J343" i="2"/>
  <c r="K342" i="2"/>
  <c r="L342" i="2" s="1"/>
  <c r="J342" i="2"/>
  <c r="K341" i="2"/>
  <c r="L341" i="2" s="1"/>
  <c r="J341" i="2"/>
  <c r="K340" i="2"/>
  <c r="L340" i="2" s="1"/>
  <c r="J340" i="2"/>
  <c r="K339" i="2"/>
  <c r="L339" i="2" s="1"/>
  <c r="J339" i="2"/>
  <c r="K338" i="2"/>
  <c r="L338" i="2" s="1"/>
  <c r="J338" i="2"/>
  <c r="K337" i="2"/>
  <c r="L337" i="2" s="1"/>
  <c r="J337" i="2"/>
  <c r="K336" i="2"/>
  <c r="L336" i="2" s="1"/>
  <c r="J336" i="2"/>
  <c r="K335" i="2"/>
  <c r="M335" i="2" s="1"/>
  <c r="J335" i="2"/>
  <c r="K334" i="2"/>
  <c r="L334" i="2" s="1"/>
  <c r="J334" i="2"/>
  <c r="K333" i="2"/>
  <c r="L333" i="2" s="1"/>
  <c r="J333" i="2"/>
  <c r="K332" i="2"/>
  <c r="L332" i="2" s="1"/>
  <c r="J332" i="2"/>
  <c r="K331" i="2"/>
  <c r="J331" i="2"/>
  <c r="K330" i="2"/>
  <c r="J330" i="2"/>
  <c r="K329" i="2"/>
  <c r="M329" i="2" s="1"/>
  <c r="J329" i="2"/>
  <c r="K328" i="2"/>
  <c r="L328" i="2" s="1"/>
  <c r="J328" i="2"/>
  <c r="K327" i="2"/>
  <c r="L327" i="2" s="1"/>
  <c r="J327" i="2"/>
  <c r="K326" i="2"/>
  <c r="J326" i="2"/>
  <c r="K325" i="2"/>
  <c r="M325" i="2" s="1"/>
  <c r="J325" i="2"/>
  <c r="K324" i="2"/>
  <c r="L324" i="2" s="1"/>
  <c r="J324" i="2"/>
  <c r="K323" i="2"/>
  <c r="L323" i="2" s="1"/>
  <c r="J323" i="2"/>
  <c r="K322" i="2"/>
  <c r="L322" i="2" s="1"/>
  <c r="J322" i="2"/>
  <c r="K321" i="2"/>
  <c r="L321" i="2" s="1"/>
  <c r="J321" i="2"/>
  <c r="K320" i="2"/>
  <c r="L320" i="2" s="1"/>
  <c r="J320" i="2"/>
  <c r="K319" i="2"/>
  <c r="M319" i="2" s="1"/>
  <c r="J319" i="2"/>
  <c r="K318" i="2"/>
  <c r="L318" i="2" s="1"/>
  <c r="J318" i="2"/>
  <c r="K317" i="2"/>
  <c r="M317" i="2" s="1"/>
  <c r="J317" i="2"/>
  <c r="K316" i="2"/>
  <c r="L316" i="2" s="1"/>
  <c r="J316" i="2"/>
  <c r="K315" i="2"/>
  <c r="J315" i="2"/>
  <c r="K314" i="2"/>
  <c r="L314" i="2" s="1"/>
  <c r="J314" i="2"/>
  <c r="K313" i="2"/>
  <c r="L313" i="2" s="1"/>
  <c r="J313" i="2"/>
  <c r="K312" i="2"/>
  <c r="L312" i="2" s="1"/>
  <c r="J312" i="2"/>
  <c r="K311" i="2"/>
  <c r="J311" i="2"/>
  <c r="K310" i="2"/>
  <c r="J310" i="2"/>
  <c r="K309" i="2"/>
  <c r="M309" i="2" s="1"/>
  <c r="J309" i="2"/>
  <c r="K308" i="2"/>
  <c r="L308" i="2" s="1"/>
  <c r="J308" i="2"/>
  <c r="K307" i="2"/>
  <c r="L307" i="2" s="1"/>
  <c r="J307" i="2"/>
  <c r="K306" i="2"/>
  <c r="J306" i="2"/>
  <c r="K305" i="2"/>
  <c r="M305" i="2" s="1"/>
  <c r="J305" i="2"/>
  <c r="K304" i="2"/>
  <c r="L304" i="2" s="1"/>
  <c r="J304" i="2"/>
  <c r="K303" i="2"/>
  <c r="L303" i="2" s="1"/>
  <c r="J303" i="2"/>
  <c r="K302" i="2"/>
  <c r="L302" i="2" s="1"/>
  <c r="J302" i="2"/>
  <c r="K301" i="2"/>
  <c r="J301" i="2"/>
  <c r="K300" i="2"/>
  <c r="L300" i="2" s="1"/>
  <c r="J300" i="2"/>
  <c r="K299" i="2"/>
  <c r="L299" i="2" s="1"/>
  <c r="J299" i="2"/>
  <c r="K298" i="2"/>
  <c r="L298" i="2" s="1"/>
  <c r="J298" i="2"/>
  <c r="K297" i="2"/>
  <c r="M297" i="2" s="1"/>
  <c r="J297" i="2"/>
  <c r="K296" i="2"/>
  <c r="L296" i="2" s="1"/>
  <c r="J296" i="2"/>
  <c r="K295" i="2"/>
  <c r="J295" i="2"/>
  <c r="K294" i="2"/>
  <c r="L294" i="2" s="1"/>
  <c r="J294" i="2"/>
  <c r="K293" i="2"/>
  <c r="M293" i="2" s="1"/>
  <c r="J293" i="2"/>
  <c r="K292" i="2"/>
  <c r="L292" i="2" s="1"/>
  <c r="J292" i="2"/>
  <c r="K291" i="2"/>
  <c r="J291" i="2"/>
  <c r="F290" i="2"/>
  <c r="K290" i="2" s="1"/>
  <c r="K289" i="2"/>
  <c r="J289" i="2"/>
  <c r="K288" i="2"/>
  <c r="M288" i="2" s="1"/>
  <c r="J288" i="2"/>
  <c r="K287" i="2"/>
  <c r="J287" i="2"/>
  <c r="K286" i="2"/>
  <c r="M286" i="2" s="1"/>
  <c r="J286" i="2"/>
  <c r="K285" i="2"/>
  <c r="J285" i="2"/>
  <c r="K284" i="2"/>
  <c r="J284" i="2"/>
  <c r="K283" i="2"/>
  <c r="J283" i="2"/>
  <c r="K282" i="2"/>
  <c r="K281" i="2"/>
  <c r="M281" i="2" s="1"/>
  <c r="J281" i="2"/>
  <c r="K280" i="2"/>
  <c r="M280" i="2" s="1"/>
  <c r="J280" i="2"/>
  <c r="K279" i="2"/>
  <c r="M279" i="2" s="1"/>
  <c r="J279" i="2"/>
  <c r="K278" i="2"/>
  <c r="L278" i="2" s="1"/>
  <c r="J278" i="2"/>
  <c r="K277" i="2"/>
  <c r="M277" i="2" s="1"/>
  <c r="J277" i="2"/>
  <c r="K276" i="2"/>
  <c r="M276" i="2" s="1"/>
  <c r="J276" i="2"/>
  <c r="K275" i="2"/>
  <c r="M275" i="2" s="1"/>
  <c r="J275" i="2"/>
  <c r="K274" i="2"/>
  <c r="M274" i="2" s="1"/>
  <c r="J274" i="2"/>
  <c r="K273" i="2"/>
  <c r="M273" i="2" s="1"/>
  <c r="J273" i="2"/>
  <c r="K272" i="2"/>
  <c r="J272" i="2"/>
  <c r="K271" i="2"/>
  <c r="J271" i="2"/>
  <c r="K270" i="2"/>
  <c r="M270" i="2" s="1"/>
  <c r="J270" i="2"/>
  <c r="K269" i="2"/>
  <c r="M269" i="2" s="1"/>
  <c r="J269" i="2"/>
  <c r="K268" i="2"/>
  <c r="L268" i="2" s="1"/>
  <c r="J268" i="2"/>
  <c r="K267" i="2"/>
  <c r="J267" i="2"/>
  <c r="F266" i="2"/>
  <c r="J266" i="2" s="1"/>
  <c r="K265" i="2"/>
  <c r="J265" i="2"/>
  <c r="K264" i="2"/>
  <c r="M264" i="2" s="1"/>
  <c r="J264" i="2"/>
  <c r="K263" i="2"/>
  <c r="J263" i="2"/>
  <c r="K262" i="2"/>
  <c r="M262" i="2" s="1"/>
  <c r="J262" i="2"/>
  <c r="F261" i="2"/>
  <c r="K260" i="2"/>
  <c r="L260" i="2" s="1"/>
  <c r="J260" i="2"/>
  <c r="K259" i="2"/>
  <c r="L259" i="2" s="1"/>
  <c r="J259" i="2"/>
  <c r="K258" i="2"/>
  <c r="J258" i="2"/>
  <c r="K257" i="2"/>
  <c r="L257" i="2" s="1"/>
  <c r="J257" i="2"/>
  <c r="K256" i="2"/>
  <c r="L256" i="2" s="1"/>
  <c r="J256" i="2"/>
  <c r="K255" i="2"/>
  <c r="J255" i="2"/>
  <c r="K254" i="2"/>
  <c r="J254" i="2"/>
  <c r="K253" i="2"/>
  <c r="L253" i="2" s="1"/>
  <c r="J253" i="2"/>
  <c r="K252" i="2"/>
  <c r="L252" i="2" s="1"/>
  <c r="J252" i="2"/>
  <c r="K251" i="2"/>
  <c r="L251" i="2" s="1"/>
  <c r="J251" i="2"/>
  <c r="K250" i="2"/>
  <c r="L250" i="2" s="1"/>
  <c r="J250" i="2"/>
  <c r="K249" i="2"/>
  <c r="L249" i="2" s="1"/>
  <c r="J249" i="2"/>
  <c r="K248" i="2"/>
  <c r="M248" i="2" s="1"/>
  <c r="J248" i="2"/>
  <c r="K247" i="2"/>
  <c r="L247" i="2" s="1"/>
  <c r="J247" i="2"/>
  <c r="K246" i="2"/>
  <c r="J246" i="2"/>
  <c r="K245" i="2"/>
  <c r="L245" i="2" s="1"/>
  <c r="J245" i="2"/>
  <c r="K244" i="2"/>
  <c r="L244" i="2" s="1"/>
  <c r="J244" i="2"/>
  <c r="K243" i="2"/>
  <c r="L243" i="2" s="1"/>
  <c r="J243" i="2"/>
  <c r="K242" i="2"/>
  <c r="J242" i="2"/>
  <c r="K241" i="2"/>
  <c r="J241" i="2"/>
  <c r="K240" i="2"/>
  <c r="M240" i="2" s="1"/>
  <c r="J240" i="2"/>
  <c r="K239" i="2"/>
  <c r="L239" i="2" s="1"/>
  <c r="J239" i="2"/>
  <c r="K238" i="2"/>
  <c r="M238" i="2" s="1"/>
  <c r="J238" i="2"/>
  <c r="K237" i="2"/>
  <c r="J237" i="2"/>
  <c r="K236" i="2"/>
  <c r="M236" i="2" s="1"/>
  <c r="J236" i="2"/>
  <c r="K235" i="2"/>
  <c r="L235" i="2" s="1"/>
  <c r="J235" i="2"/>
  <c r="K234" i="2"/>
  <c r="L234" i="2" s="1"/>
  <c r="J234" i="2"/>
  <c r="K233" i="2"/>
  <c r="L233" i="2" s="1"/>
  <c r="J233" i="2"/>
  <c r="K232" i="2"/>
  <c r="J232" i="2"/>
  <c r="K231" i="2"/>
  <c r="L231" i="2" s="1"/>
  <c r="J231" i="2"/>
  <c r="K230" i="2"/>
  <c r="L230" i="2" s="1"/>
  <c r="J230" i="2"/>
  <c r="K229" i="2"/>
  <c r="L229" i="2" s="1"/>
  <c r="J229" i="2"/>
  <c r="K228" i="2"/>
  <c r="M228" i="2" s="1"/>
  <c r="J228" i="2"/>
  <c r="K227" i="2"/>
  <c r="L227" i="2" s="1"/>
  <c r="J227" i="2"/>
  <c r="K226" i="2"/>
  <c r="L226" i="2" s="1"/>
  <c r="J226" i="2"/>
  <c r="F225" i="2"/>
  <c r="J225" i="2" s="1"/>
  <c r="K224" i="2"/>
  <c r="J224" i="2"/>
  <c r="K223" i="2"/>
  <c r="M223" i="2" s="1"/>
  <c r="J223" i="2"/>
  <c r="K222" i="2"/>
  <c r="J222" i="2"/>
  <c r="K221" i="2"/>
  <c r="M221" i="2" s="1"/>
  <c r="J221" i="2"/>
  <c r="K220" i="2"/>
  <c r="J220" i="2"/>
  <c r="K219" i="2"/>
  <c r="M219" i="2" s="1"/>
  <c r="J219" i="2"/>
  <c r="K218" i="2"/>
  <c r="J218" i="2"/>
  <c r="F217" i="2"/>
  <c r="F216" i="2" s="1"/>
  <c r="J216" i="2" s="1"/>
  <c r="K215" i="2"/>
  <c r="M215" i="2" s="1"/>
  <c r="J215" i="2"/>
  <c r="K214" i="2"/>
  <c r="J214" i="2"/>
  <c r="F213" i="2"/>
  <c r="K212" i="2"/>
  <c r="L212" i="2" s="1"/>
  <c r="J212" i="2"/>
  <c r="K211" i="2"/>
  <c r="L211" i="2" s="1"/>
  <c r="J211" i="2"/>
  <c r="K210" i="2"/>
  <c r="L210" i="2" s="1"/>
  <c r="J210" i="2"/>
  <c r="K209" i="2"/>
  <c r="J209" i="2"/>
  <c r="K208" i="2"/>
  <c r="J208" i="2"/>
  <c r="K207" i="2"/>
  <c r="M207" i="2" s="1"/>
  <c r="F206" i="2"/>
  <c r="J206" i="2" s="1"/>
  <c r="K205" i="2"/>
  <c r="J205" i="2"/>
  <c r="K204" i="2"/>
  <c r="M204" i="2" s="1"/>
  <c r="J204" i="2"/>
  <c r="F203" i="2"/>
  <c r="J203" i="2" s="1"/>
  <c r="K202" i="2"/>
  <c r="L202" i="2" s="1"/>
  <c r="J202" i="2"/>
  <c r="K201" i="2"/>
  <c r="M201" i="2" s="1"/>
  <c r="J201" i="2"/>
  <c r="K200" i="2"/>
  <c r="L200" i="2" s="1"/>
  <c r="J200" i="2"/>
  <c r="F199" i="2"/>
  <c r="J199" i="2" s="1"/>
  <c r="K198" i="2"/>
  <c r="M198" i="2" s="1"/>
  <c r="J198" i="2"/>
  <c r="K197" i="2"/>
  <c r="J197" i="2"/>
  <c r="K196" i="2"/>
  <c r="M196" i="2" s="1"/>
  <c r="J196" i="2"/>
  <c r="K195" i="2"/>
  <c r="J195" i="2"/>
  <c r="K194" i="2"/>
  <c r="M194" i="2" s="1"/>
  <c r="J194" i="2"/>
  <c r="K193" i="2"/>
  <c r="J193" i="2"/>
  <c r="K192" i="2"/>
  <c r="M192" i="2" s="1"/>
  <c r="J192" i="2"/>
  <c r="K191" i="2"/>
  <c r="J191" i="2"/>
  <c r="K190" i="2"/>
  <c r="M190" i="2" s="1"/>
  <c r="J190" i="2"/>
  <c r="K189" i="2"/>
  <c r="J189" i="2"/>
  <c r="K188" i="2"/>
  <c r="M188" i="2" s="1"/>
  <c r="J188" i="2"/>
  <c r="K187" i="2"/>
  <c r="J187" i="2"/>
  <c r="K186" i="2"/>
  <c r="M186" i="2" s="1"/>
  <c r="J186" i="2"/>
  <c r="K185" i="2"/>
  <c r="J185" i="2"/>
  <c r="K184" i="2"/>
  <c r="M184" i="2" s="1"/>
  <c r="J184" i="2"/>
  <c r="K183" i="2"/>
  <c r="J183" i="2"/>
  <c r="K182" i="2"/>
  <c r="M182" i="2" s="1"/>
  <c r="J182" i="2"/>
  <c r="K181" i="2"/>
  <c r="J181" i="2"/>
  <c r="K180" i="2"/>
  <c r="M180" i="2" s="1"/>
  <c r="J180" i="2"/>
  <c r="K179" i="2"/>
  <c r="J179" i="2"/>
  <c r="K178" i="2"/>
  <c r="M178" i="2" s="1"/>
  <c r="J178" i="2"/>
  <c r="F177" i="2"/>
  <c r="F176" i="2"/>
  <c r="K176" i="2" s="1"/>
  <c r="K175" i="2"/>
  <c r="M175" i="2" s="1"/>
  <c r="J175" i="2"/>
  <c r="K174" i="2"/>
  <c r="J174" i="2"/>
  <c r="K173" i="2"/>
  <c r="M173" i="2" s="1"/>
  <c r="J173" i="2"/>
  <c r="K172" i="2"/>
  <c r="J172" i="2"/>
  <c r="K171" i="2"/>
  <c r="M171" i="2" s="1"/>
  <c r="J171" i="2"/>
  <c r="F170" i="2"/>
  <c r="K170" i="2" s="1"/>
  <c r="F169" i="2"/>
  <c r="K169" i="2" s="1"/>
  <c r="L169" i="2" s="1"/>
  <c r="K168" i="2"/>
  <c r="M168" i="2" s="1"/>
  <c r="J168" i="2"/>
  <c r="K167" i="2"/>
  <c r="M167" i="2" s="1"/>
  <c r="J167" i="2"/>
  <c r="K166" i="2"/>
  <c r="L166" i="2" s="1"/>
  <c r="J166" i="2"/>
  <c r="K165" i="2"/>
  <c r="M165" i="2" s="1"/>
  <c r="J165" i="2"/>
  <c r="K164" i="2"/>
  <c r="J164" i="2"/>
  <c r="K163" i="2"/>
  <c r="M163" i="2" s="1"/>
  <c r="J163" i="2"/>
  <c r="K162" i="2"/>
  <c r="L162" i="2" s="1"/>
  <c r="J162" i="2"/>
  <c r="K161" i="2"/>
  <c r="M161" i="2" s="1"/>
  <c r="J161" i="2"/>
  <c r="K160" i="2"/>
  <c r="M160" i="2" s="1"/>
  <c r="J160" i="2"/>
  <c r="K159" i="2"/>
  <c r="M159" i="2" s="1"/>
  <c r="J159" i="2"/>
  <c r="K158" i="2"/>
  <c r="L158" i="2" s="1"/>
  <c r="J158" i="2"/>
  <c r="K157" i="2"/>
  <c r="M157" i="2" s="1"/>
  <c r="J157" i="2"/>
  <c r="K156" i="2"/>
  <c r="L156" i="2" s="1"/>
  <c r="J156" i="2"/>
  <c r="F155" i="2"/>
  <c r="K154" i="2"/>
  <c r="L154" i="2" s="1"/>
  <c r="J154" i="2"/>
  <c r="F153" i="2"/>
  <c r="K153" i="2" s="1"/>
  <c r="K152" i="2"/>
  <c r="M152" i="2" s="1"/>
  <c r="J152" i="2"/>
  <c r="K151" i="2"/>
  <c r="J151" i="2"/>
  <c r="F150" i="2"/>
  <c r="K149" i="2"/>
  <c r="M149" i="2" s="1"/>
  <c r="J149" i="2"/>
  <c r="K148" i="2"/>
  <c r="J148" i="2"/>
  <c r="K147" i="2"/>
  <c r="J147" i="2"/>
  <c r="K146" i="2"/>
  <c r="L146" i="2" s="1"/>
  <c r="J146" i="2"/>
  <c r="K145" i="2"/>
  <c r="M145" i="2" s="1"/>
  <c r="J145" i="2"/>
  <c r="K144" i="2"/>
  <c r="L144" i="2" s="1"/>
  <c r="J144" i="2"/>
  <c r="F143" i="2"/>
  <c r="J143" i="2" s="1"/>
  <c r="K142" i="2"/>
  <c r="M142" i="2" s="1"/>
  <c r="J142" i="2"/>
  <c r="F141" i="2"/>
  <c r="K141" i="2" s="1"/>
  <c r="K140" i="2"/>
  <c r="M140" i="2" s="1"/>
  <c r="J140" i="2"/>
  <c r="K139" i="2"/>
  <c r="L139" i="2" s="1"/>
  <c r="J139" i="2"/>
  <c r="K138" i="2"/>
  <c r="M138" i="2" s="1"/>
  <c r="J138" i="2"/>
  <c r="K137" i="2"/>
  <c r="L137" i="2" s="1"/>
  <c r="J137" i="2"/>
  <c r="F136" i="2"/>
  <c r="K136" i="2" s="1"/>
  <c r="K135" i="2"/>
  <c r="J135" i="2"/>
  <c r="K134" i="2"/>
  <c r="J134" i="2"/>
  <c r="K133" i="2"/>
  <c r="M133" i="2" s="1"/>
  <c r="J133" i="2"/>
  <c r="K132" i="2"/>
  <c r="J132" i="2"/>
  <c r="K131" i="2"/>
  <c r="M131" i="2" s="1"/>
  <c r="J131" i="2"/>
  <c r="K130" i="2"/>
  <c r="J130" i="2"/>
  <c r="K129" i="2"/>
  <c r="M129" i="2" s="1"/>
  <c r="J129" i="2"/>
  <c r="K128" i="2"/>
  <c r="J128" i="2"/>
  <c r="K127" i="2"/>
  <c r="J127" i="2"/>
  <c r="K126" i="2"/>
  <c r="J126" i="2"/>
  <c r="K125" i="2"/>
  <c r="M125" i="2" s="1"/>
  <c r="J125" i="2"/>
  <c r="K124" i="2"/>
  <c r="J124" i="2"/>
  <c r="K123" i="2"/>
  <c r="M123" i="2" s="1"/>
  <c r="J123" i="2"/>
  <c r="K122" i="2"/>
  <c r="J122" i="2"/>
  <c r="K121" i="2"/>
  <c r="M121" i="2" s="1"/>
  <c r="J121" i="2"/>
  <c r="K120" i="2"/>
  <c r="J120" i="2"/>
  <c r="K119" i="2"/>
  <c r="J119" i="2"/>
  <c r="K118" i="2"/>
  <c r="J118" i="2"/>
  <c r="K117" i="2"/>
  <c r="M117" i="2" s="1"/>
  <c r="J117" i="2"/>
  <c r="K116" i="2"/>
  <c r="J116" i="2"/>
  <c r="F115" i="2"/>
  <c r="K114" i="2"/>
  <c r="M114" i="2" s="1"/>
  <c r="J114" i="2"/>
  <c r="K113" i="2"/>
  <c r="J113" i="2"/>
  <c r="K112" i="2"/>
  <c r="M112" i="2" s="1"/>
  <c r="J112" i="2"/>
  <c r="K111" i="2"/>
  <c r="L111" i="2" s="1"/>
  <c r="J111" i="2"/>
  <c r="K110" i="2"/>
  <c r="M110" i="2" s="1"/>
  <c r="J110" i="2"/>
  <c r="K109" i="2"/>
  <c r="L109" i="2" s="1"/>
  <c r="J109" i="2"/>
  <c r="F108" i="2"/>
  <c r="J108" i="2" s="1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M95" i="2" s="1"/>
  <c r="J95" i="2"/>
  <c r="F94" i="2"/>
  <c r="K94" i="2" s="1"/>
  <c r="L94" i="2" s="1"/>
  <c r="K93" i="2"/>
  <c r="M93" i="2" s="1"/>
  <c r="J93" i="2"/>
  <c r="F92" i="2"/>
  <c r="J92" i="2" s="1"/>
  <c r="K91" i="2"/>
  <c r="J91" i="2"/>
  <c r="K90" i="2"/>
  <c r="M90" i="2" s="1"/>
  <c r="J90" i="2"/>
  <c r="F89" i="2"/>
  <c r="K89" i="2" s="1"/>
  <c r="K88" i="2"/>
  <c r="J88" i="2"/>
  <c r="K87" i="2"/>
  <c r="M87" i="2" s="1"/>
  <c r="J87" i="2"/>
  <c r="K86" i="2"/>
  <c r="L86" i="2" s="1"/>
  <c r="J86" i="2"/>
  <c r="K85" i="2"/>
  <c r="M85" i="2" s="1"/>
  <c r="J85" i="2"/>
  <c r="K84" i="2"/>
  <c r="J84" i="2"/>
  <c r="K83" i="2"/>
  <c r="M83" i="2" s="1"/>
  <c r="J83" i="2"/>
  <c r="F82" i="2"/>
  <c r="K82" i="2" s="1"/>
  <c r="L82" i="2" s="1"/>
  <c r="F80" i="2"/>
  <c r="J80" i="2" s="1"/>
  <c r="K79" i="2"/>
  <c r="M79" i="2" s="1"/>
  <c r="J79" i="2"/>
  <c r="K78" i="2"/>
  <c r="J78" i="2"/>
  <c r="K77" i="2"/>
  <c r="M77" i="2" s="1"/>
  <c r="J77" i="2"/>
  <c r="K76" i="2"/>
  <c r="J76" i="2"/>
  <c r="F75" i="2"/>
  <c r="K75" i="2" s="1"/>
  <c r="M75" i="2" s="1"/>
  <c r="K74" i="2"/>
  <c r="M74" i="2" s="1"/>
  <c r="J74" i="2"/>
  <c r="K73" i="2"/>
  <c r="L73" i="2" s="1"/>
  <c r="J73" i="2"/>
  <c r="K72" i="2"/>
  <c r="M72" i="2" s="1"/>
  <c r="J72" i="2"/>
  <c r="K71" i="2"/>
  <c r="L71" i="2" s="1"/>
  <c r="J71" i="2"/>
  <c r="K70" i="2"/>
  <c r="J70" i="2"/>
  <c r="K69" i="2"/>
  <c r="L69" i="2" s="1"/>
  <c r="J69" i="2"/>
  <c r="K68" i="2"/>
  <c r="M68" i="2" s="1"/>
  <c r="J68" i="2"/>
  <c r="K67" i="2"/>
  <c r="L67" i="2" s="1"/>
  <c r="J67" i="2"/>
  <c r="K66" i="2"/>
  <c r="M66" i="2" s="1"/>
  <c r="J66" i="2"/>
  <c r="K65" i="2"/>
  <c r="L65" i="2" s="1"/>
  <c r="J65" i="2"/>
  <c r="K64" i="2"/>
  <c r="M64" i="2" s="1"/>
  <c r="J64" i="2"/>
  <c r="K63" i="2"/>
  <c r="J63" i="2"/>
  <c r="K62" i="2"/>
  <c r="M62" i="2" s="1"/>
  <c r="J62" i="2"/>
  <c r="K61" i="2"/>
  <c r="L61" i="2" s="1"/>
  <c r="J61" i="2"/>
  <c r="K60" i="2"/>
  <c r="M60" i="2" s="1"/>
  <c r="J60" i="2"/>
  <c r="K59" i="2"/>
  <c r="J59" i="2"/>
  <c r="K58" i="2"/>
  <c r="M58" i="2" s="1"/>
  <c r="J58" i="2"/>
  <c r="K57" i="2"/>
  <c r="L57" i="2" s="1"/>
  <c r="J57" i="2"/>
  <c r="K56" i="2"/>
  <c r="J56" i="2"/>
  <c r="K55" i="2"/>
  <c r="L55" i="2" s="1"/>
  <c r="J55" i="2"/>
  <c r="K54" i="2"/>
  <c r="M54" i="2" s="1"/>
  <c r="J54" i="2"/>
  <c r="K53" i="2"/>
  <c r="M53" i="2" s="1"/>
  <c r="J53" i="2"/>
  <c r="K52" i="2"/>
  <c r="M52" i="2" s="1"/>
  <c r="J52" i="2"/>
  <c r="K51" i="2"/>
  <c r="J51" i="2"/>
  <c r="K50" i="2"/>
  <c r="M50" i="2" s="1"/>
  <c r="J50" i="2"/>
  <c r="K49" i="2"/>
  <c r="L49" i="2" s="1"/>
  <c r="J49" i="2"/>
  <c r="K48" i="2"/>
  <c r="M48" i="2" s="1"/>
  <c r="J48" i="2"/>
  <c r="F47" i="2"/>
  <c r="K47" i="2" s="1"/>
  <c r="K46" i="2"/>
  <c r="L46" i="2" s="1"/>
  <c r="J46" i="2"/>
  <c r="K45" i="2"/>
  <c r="L45" i="2" s="1"/>
  <c r="J45" i="2"/>
  <c r="K44" i="2"/>
  <c r="M44" i="2" s="1"/>
  <c r="J44" i="2"/>
  <c r="K43" i="2"/>
  <c r="M43" i="2" s="1"/>
  <c r="J43" i="2"/>
  <c r="K42" i="2"/>
  <c r="M42" i="2" s="1"/>
  <c r="J42" i="2"/>
  <c r="K41" i="2"/>
  <c r="M41" i="2" s="1"/>
  <c r="J41" i="2"/>
  <c r="K40" i="2"/>
  <c r="M40" i="2" s="1"/>
  <c r="J40" i="2"/>
  <c r="K39" i="2"/>
  <c r="M39" i="2" s="1"/>
  <c r="J39" i="2"/>
  <c r="K38" i="2"/>
  <c r="M38" i="2" s="1"/>
  <c r="J38" i="2"/>
  <c r="K37" i="2"/>
  <c r="M37" i="2" s="1"/>
  <c r="J37" i="2"/>
  <c r="K36" i="2"/>
  <c r="M36" i="2" s="1"/>
  <c r="J36" i="2"/>
  <c r="K35" i="2"/>
  <c r="M35" i="2" s="1"/>
  <c r="J35" i="2"/>
  <c r="K34" i="2"/>
  <c r="M34" i="2" s="1"/>
  <c r="J34" i="2"/>
  <c r="K33" i="2"/>
  <c r="L33" i="2" s="1"/>
  <c r="J33" i="2"/>
  <c r="K32" i="2"/>
  <c r="K31" i="2"/>
  <c r="L31" i="2" s="1"/>
  <c r="J31" i="2"/>
  <c r="K30" i="2"/>
  <c r="L30" i="2" s="1"/>
  <c r="J30" i="2"/>
  <c r="K29" i="2"/>
  <c r="J29" i="2"/>
  <c r="J28" i="2"/>
  <c r="K27" i="2"/>
  <c r="J27" i="2"/>
  <c r="K26" i="2"/>
  <c r="M26" i="2" s="1"/>
  <c r="J26" i="2"/>
  <c r="K25" i="2"/>
  <c r="M25" i="2" s="1"/>
  <c r="J25" i="2"/>
  <c r="K24" i="2"/>
  <c r="M24" i="2" s="1"/>
  <c r="J24" i="2"/>
  <c r="K23" i="2"/>
  <c r="M23" i="2" s="1"/>
  <c r="J23" i="2"/>
  <c r="K22" i="2"/>
  <c r="M22" i="2" s="1"/>
  <c r="J22" i="2"/>
  <c r="K21" i="2"/>
  <c r="K20" i="2"/>
  <c r="L20" i="2" s="1"/>
  <c r="J20" i="2"/>
  <c r="J19" i="2"/>
  <c r="K18" i="2"/>
  <c r="M18" i="2" s="1"/>
  <c r="J18" i="2"/>
  <c r="K17" i="2"/>
  <c r="M17" i="2" s="1"/>
  <c r="J17" i="2"/>
  <c r="K16" i="2"/>
  <c r="M16" i="2" s="1"/>
  <c r="J16" i="2"/>
  <c r="K15" i="2"/>
  <c r="M15" i="2" s="1"/>
  <c r="J15" i="2"/>
  <c r="K13" i="2"/>
  <c r="L13" i="2" s="1"/>
  <c r="J13" i="2"/>
  <c r="K12" i="2"/>
  <c r="L12" i="2" s="1"/>
  <c r="J12" i="2"/>
  <c r="K11" i="2"/>
  <c r="J11" i="2"/>
  <c r="K10" i="2"/>
  <c r="L10" i="2" s="1"/>
  <c r="K9" i="2"/>
  <c r="L9" i="2" s="1"/>
  <c r="K8" i="2"/>
  <c r="M8" i="2" s="1"/>
  <c r="K7" i="2"/>
  <c r="M7" i="2" s="1"/>
  <c r="K6" i="2"/>
  <c r="L6" i="2" s="1"/>
  <c r="K5" i="2"/>
  <c r="M5" i="2" s="1"/>
  <c r="K4" i="2"/>
  <c r="K3" i="2"/>
  <c r="M3" i="2" s="1"/>
  <c r="K2" i="2"/>
  <c r="L2" i="2" s="1"/>
  <c r="L48" i="1" l="1"/>
  <c r="W48" i="1" s="1"/>
  <c r="D18" i="1"/>
  <c r="D10" i="1"/>
  <c r="O10" i="1" s="1"/>
  <c r="F18" i="1"/>
  <c r="F10" i="1"/>
  <c r="Q10" i="1" s="1"/>
  <c r="H43" i="1"/>
  <c r="S43" i="1" s="1"/>
  <c r="H19" i="1"/>
  <c r="S19" i="1" s="1"/>
  <c r="H11" i="1"/>
  <c r="J44" i="1"/>
  <c r="J37" i="1"/>
  <c r="J22" i="1"/>
  <c r="U22" i="1" s="1"/>
  <c r="J12" i="1"/>
  <c r="F44" i="1"/>
  <c r="F37" i="1"/>
  <c r="Q37" i="1" s="1"/>
  <c r="F22" i="1"/>
  <c r="Q22" i="1" s="1"/>
  <c r="D28" i="1"/>
  <c r="D17" i="1"/>
  <c r="D9" i="1"/>
  <c r="O9" i="1" s="1"/>
  <c r="F17" i="1"/>
  <c r="F9" i="1"/>
  <c r="Q9" i="1" s="1"/>
  <c r="H34" i="1"/>
  <c r="S34" i="1" s="1"/>
  <c r="H24" i="1"/>
  <c r="S24" i="1" s="1"/>
  <c r="H18" i="1"/>
  <c r="S18" i="1" s="1"/>
  <c r="H10" i="1"/>
  <c r="J43" i="1"/>
  <c r="U43" i="1" s="1"/>
  <c r="J19" i="1"/>
  <c r="U19" i="1" s="1"/>
  <c r="J11" i="1"/>
  <c r="F43" i="1"/>
  <c r="Q43" i="1" s="1"/>
  <c r="D27" i="1"/>
  <c r="D16" i="1"/>
  <c r="D8" i="1"/>
  <c r="O8" i="1" s="1"/>
  <c r="F16" i="1"/>
  <c r="F8" i="1"/>
  <c r="Q8" i="1" s="1"/>
  <c r="H48" i="1"/>
  <c r="S48" i="1" s="1"/>
  <c r="H31" i="1"/>
  <c r="S31" i="1" s="1"/>
  <c r="H17" i="1"/>
  <c r="S17" i="1" s="1"/>
  <c r="H9" i="1"/>
  <c r="J34" i="1"/>
  <c r="J24" i="1"/>
  <c r="U24" i="1" s="1"/>
  <c r="J18" i="1"/>
  <c r="U18" i="1" s="1"/>
  <c r="J10" i="1"/>
  <c r="F34" i="1"/>
  <c r="Q34" i="1" s="1"/>
  <c r="F24" i="1"/>
  <c r="Q24" i="1" s="1"/>
  <c r="D40" i="1"/>
  <c r="O40" i="1" s="1"/>
  <c r="D15" i="1"/>
  <c r="D7" i="1"/>
  <c r="O7" i="1" s="1"/>
  <c r="F15" i="1"/>
  <c r="F7" i="1"/>
  <c r="Q7" i="1" s="1"/>
  <c r="H30" i="1"/>
  <c r="S30" i="1" s="1"/>
  <c r="H23" i="1"/>
  <c r="S23" i="1" s="1"/>
  <c r="H16" i="1"/>
  <c r="S16" i="1" s="1"/>
  <c r="H8" i="1"/>
  <c r="J48" i="1"/>
  <c r="U48" i="1" s="1"/>
  <c r="J31" i="1"/>
  <c r="U31" i="1" s="1"/>
  <c r="J17" i="1"/>
  <c r="U17" i="1" s="1"/>
  <c r="J9" i="1"/>
  <c r="F48" i="1"/>
  <c r="Q48" i="1" s="1"/>
  <c r="D44" i="1"/>
  <c r="O44" i="1" s="1"/>
  <c r="Y44" i="1" s="1"/>
  <c r="Z44" i="1" s="1"/>
  <c r="D37" i="1"/>
  <c r="O37" i="1" s="1"/>
  <c r="D22" i="1"/>
  <c r="F14" i="1"/>
  <c r="H6" i="1"/>
  <c r="H28" i="1"/>
  <c r="S28" i="1" s="1"/>
  <c r="H15" i="1"/>
  <c r="S15" i="1" s="1"/>
  <c r="H7" i="1"/>
  <c r="J30" i="1"/>
  <c r="U30" i="1" s="1"/>
  <c r="J23" i="1"/>
  <c r="U23" i="1" s="1"/>
  <c r="J16" i="1"/>
  <c r="U16" i="1" s="1"/>
  <c r="J8" i="1"/>
  <c r="F23" i="1"/>
  <c r="D43" i="1"/>
  <c r="D14" i="1"/>
  <c r="D13" i="1"/>
  <c r="F13" i="1"/>
  <c r="H27" i="1"/>
  <c r="S27" i="1" s="1"/>
  <c r="H14" i="1"/>
  <c r="S14" i="1" s="1"/>
  <c r="J6" i="1"/>
  <c r="J28" i="1"/>
  <c r="U28" i="1" s="1"/>
  <c r="J15" i="1"/>
  <c r="U15" i="1" s="1"/>
  <c r="J7" i="1"/>
  <c r="F28" i="1"/>
  <c r="D34" i="1"/>
  <c r="O34" i="1" s="1"/>
  <c r="D24" i="1"/>
  <c r="O24" i="1" s="1"/>
  <c r="D6" i="1"/>
  <c r="O6" i="1" s="1"/>
  <c r="D12" i="1"/>
  <c r="O12" i="1" s="1"/>
  <c r="F6" i="1"/>
  <c r="Q6" i="1" s="1"/>
  <c r="F12" i="1"/>
  <c r="Q12" i="1" s="1"/>
  <c r="H40" i="1"/>
  <c r="S40" i="1" s="1"/>
  <c r="H13" i="1"/>
  <c r="S13" i="1" s="1"/>
  <c r="J27" i="1"/>
  <c r="U27" i="1" s="1"/>
  <c r="J14" i="1"/>
  <c r="U14" i="1" s="1"/>
  <c r="F27" i="1"/>
  <c r="D48" i="1"/>
  <c r="O48" i="1" s="1"/>
  <c r="D31" i="1"/>
  <c r="D19" i="1"/>
  <c r="D11" i="1"/>
  <c r="O11" i="1" s="1"/>
  <c r="F19" i="1"/>
  <c r="F11" i="1"/>
  <c r="Q11" i="1" s="1"/>
  <c r="H44" i="1"/>
  <c r="H37" i="1"/>
  <c r="S37" i="1" s="1"/>
  <c r="H22" i="1"/>
  <c r="H12" i="1"/>
  <c r="J40" i="1"/>
  <c r="J13" i="1"/>
  <c r="U13" i="1" s="1"/>
  <c r="F40" i="1"/>
  <c r="Q40" i="1" s="1"/>
  <c r="D30" i="1"/>
  <c r="D23" i="1"/>
  <c r="L1108" i="2"/>
  <c r="K1087" i="2"/>
  <c r="M1087" i="2" s="1"/>
  <c r="M366" i="2"/>
  <c r="M555" i="2"/>
  <c r="M33" i="2"/>
  <c r="L718" i="2"/>
  <c r="L54" i="2"/>
  <c r="J89" i="2"/>
  <c r="M858" i="2"/>
  <c r="M894" i="2"/>
  <c r="M426" i="2"/>
  <c r="M598" i="2"/>
  <c r="M883" i="2"/>
  <c r="M337" i="2"/>
  <c r="L921" i="2"/>
  <c r="M939" i="2"/>
  <c r="L951" i="2"/>
  <c r="L15" i="2"/>
  <c r="L72" i="2"/>
  <c r="J169" i="2"/>
  <c r="L379" i="2"/>
  <c r="M396" i="2"/>
  <c r="M602" i="2"/>
  <c r="M614" i="2"/>
  <c r="M791" i="2"/>
  <c r="L691" i="2"/>
  <c r="M321" i="2"/>
  <c r="L368" i="2"/>
  <c r="M455" i="2"/>
  <c r="L492" i="2"/>
  <c r="L699" i="2"/>
  <c r="M471" i="2"/>
  <c r="L905" i="2"/>
  <c r="L274" i="2"/>
  <c r="M945" i="2"/>
  <c r="L37" i="2"/>
  <c r="L53" i="2"/>
  <c r="L369" i="2"/>
  <c r="L377" i="2"/>
  <c r="L493" i="2"/>
  <c r="L627" i="2"/>
  <c r="L630" i="2"/>
  <c r="M649" i="2"/>
  <c r="M1047" i="2"/>
  <c r="M359" i="2"/>
  <c r="M414" i="2"/>
  <c r="M670" i="2"/>
  <c r="L769" i="2"/>
  <c r="M256" i="2"/>
  <c r="L403" i="2"/>
  <c r="M422" i="2"/>
  <c r="L433" i="2"/>
  <c r="M594" i="2"/>
  <c r="M841" i="2"/>
  <c r="M109" i="2"/>
  <c r="J484" i="2"/>
  <c r="K92" i="2"/>
  <c r="L92" i="2" s="1"/>
  <c r="K108" i="2"/>
  <c r="M108" i="2" s="1"/>
  <c r="M111" i="2"/>
  <c r="L123" i="2"/>
  <c r="M307" i="2"/>
  <c r="M348" i="2"/>
  <c r="K374" i="2"/>
  <c r="M374" i="2" s="1"/>
  <c r="F386" i="2"/>
  <c r="J386" i="2" s="1"/>
  <c r="M393" i="2"/>
  <c r="M465" i="2"/>
  <c r="L468" i="2"/>
  <c r="M610" i="2"/>
  <c r="M642" i="2"/>
  <c r="M693" i="2"/>
  <c r="L755" i="2"/>
  <c r="L849" i="2"/>
  <c r="L887" i="2"/>
  <c r="L958" i="2"/>
  <c r="M1051" i="2"/>
  <c r="M1104" i="2"/>
  <c r="M322" i="2"/>
  <c r="L404" i="2"/>
  <c r="L581" i="2"/>
  <c r="L932" i="2"/>
  <c r="M955" i="2"/>
  <c r="L971" i="2"/>
  <c r="L1045" i="2"/>
  <c r="L1070" i="2"/>
  <c r="L1081" i="2"/>
  <c r="L288" i="2"/>
  <c r="L419" i="2"/>
  <c r="L494" i="2"/>
  <c r="M517" i="2"/>
  <c r="M530" i="2"/>
  <c r="M668" i="2"/>
  <c r="L796" i="2"/>
  <c r="L799" i="2"/>
  <c r="L833" i="2"/>
  <c r="M871" i="2"/>
  <c r="M949" i="2"/>
  <c r="L1013" i="2"/>
  <c r="M1059" i="2"/>
  <c r="L1067" i="2"/>
  <c r="M10" i="2"/>
  <c r="M86" i="2"/>
  <c r="J141" i="2"/>
  <c r="L145" i="2"/>
  <c r="K477" i="2"/>
  <c r="L477" i="2" s="1"/>
  <c r="J481" i="2"/>
  <c r="M527" i="2"/>
  <c r="M608" i="2"/>
  <c r="L611" i="2"/>
  <c r="L632" i="2"/>
  <c r="M665" i="2"/>
  <c r="M1074" i="2"/>
  <c r="L5" i="2"/>
  <c r="L35" i="2"/>
  <c r="L77" i="2"/>
  <c r="M94" i="2"/>
  <c r="L149" i="2"/>
  <c r="M162" i="2"/>
  <c r="L238" i="2"/>
  <c r="M323" i="2"/>
  <c r="L524" i="2"/>
  <c r="M538" i="2"/>
  <c r="L550" i="2"/>
  <c r="M651" i="2"/>
  <c r="M662" i="2"/>
  <c r="M680" i="2"/>
  <c r="L785" i="2"/>
  <c r="M854" i="2"/>
  <c r="L880" i="2"/>
  <c r="L886" i="2"/>
  <c r="L941" i="2"/>
  <c r="L947" i="2"/>
  <c r="K960" i="2"/>
  <c r="M960" i="2" s="1"/>
  <c r="J170" i="2"/>
  <c r="M392" i="2"/>
  <c r="M467" i="2"/>
  <c r="M521" i="2"/>
  <c r="M535" i="2"/>
  <c r="L659" i="2"/>
  <c r="M750" i="2"/>
  <c r="L844" i="2"/>
  <c r="M869" i="2"/>
  <c r="M912" i="2"/>
  <c r="M399" i="2"/>
  <c r="M445" i="2"/>
  <c r="M804" i="2"/>
  <c r="M970" i="2"/>
  <c r="L973" i="2"/>
  <c r="K19" i="2"/>
  <c r="L19" i="2" s="1"/>
  <c r="M46" i="2"/>
  <c r="L160" i="2"/>
  <c r="M341" i="2"/>
  <c r="L856" i="2"/>
  <c r="M9" i="2"/>
  <c r="L23" i="2"/>
  <c r="M31" i="2"/>
  <c r="L34" i="2"/>
  <c r="L36" i="2"/>
  <c r="L38" i="2"/>
  <c r="L40" i="2"/>
  <c r="L42" i="2"/>
  <c r="L44" i="2"/>
  <c r="L64" i="2"/>
  <c r="M67" i="2"/>
  <c r="M156" i="2"/>
  <c r="M158" i="2"/>
  <c r="M166" i="2"/>
  <c r="J176" i="2"/>
  <c r="M200" i="2"/>
  <c r="L228" i="2"/>
  <c r="M234" i="2"/>
  <c r="M244" i="2"/>
  <c r="M268" i="2"/>
  <c r="M278" i="2"/>
  <c r="J282" i="2"/>
  <c r="M298" i="2"/>
  <c r="M327" i="2"/>
  <c r="L388" i="2"/>
  <c r="M390" i="2"/>
  <c r="M398" i="2"/>
  <c r="L408" i="2"/>
  <c r="M418" i="2"/>
  <c r="J436" i="2"/>
  <c r="M443" i="2"/>
  <c r="M453" i="2"/>
  <c r="M463" i="2"/>
  <c r="L481" i="2"/>
  <c r="M488" i="2"/>
  <c r="M515" i="2"/>
  <c r="L552" i="2"/>
  <c r="L559" i="2"/>
  <c r="M570" i="2"/>
  <c r="L577" i="2"/>
  <c r="M586" i="2"/>
  <c r="M606" i="2"/>
  <c r="M619" i="2"/>
  <c r="M622" i="2"/>
  <c r="L625" i="2"/>
  <c r="L657" i="2"/>
  <c r="L675" i="2"/>
  <c r="L685" i="2"/>
  <c r="M701" i="2"/>
  <c r="M720" i="2"/>
  <c r="M723" i="2"/>
  <c r="L730" i="2"/>
  <c r="M745" i="2"/>
  <c r="L820" i="2"/>
  <c r="M823" i="2"/>
  <c r="L843" i="2"/>
  <c r="M872" i="2"/>
  <c r="L875" i="2"/>
  <c r="L878" i="2"/>
  <c r="M893" i="2"/>
  <c r="L919" i="2"/>
  <c r="L943" i="2"/>
  <c r="L948" i="2"/>
  <c r="M953" i="2"/>
  <c r="M977" i="2"/>
  <c r="L1001" i="2"/>
  <c r="M1004" i="2"/>
  <c r="M1019" i="2"/>
  <c r="L1096" i="2"/>
  <c r="M1099" i="2"/>
  <c r="M1102" i="2"/>
  <c r="L131" i="2"/>
  <c r="L647" i="2"/>
  <c r="L776" i="2"/>
  <c r="K925" i="2"/>
  <c r="M61" i="2"/>
  <c r="L87" i="2"/>
  <c r="L90" i="2"/>
  <c r="J94" i="2"/>
  <c r="K225" i="2"/>
  <c r="L225" i="2" s="1"/>
  <c r="L248" i="2"/>
  <c r="M251" i="2"/>
  <c r="K266" i="2"/>
  <c r="F441" i="2"/>
  <c r="K441" i="2" s="1"/>
  <c r="L460" i="2"/>
  <c r="M469" i="2"/>
  <c r="L472" i="2"/>
  <c r="M475" i="2"/>
  <c r="M503" i="2"/>
  <c r="M533" i="2"/>
  <c r="L543" i="2"/>
  <c r="M546" i="2"/>
  <c r="M590" i="2"/>
  <c r="M654" i="2"/>
  <c r="L669" i="2"/>
  <c r="M709" i="2"/>
  <c r="M742" i="2"/>
  <c r="M831" i="2"/>
  <c r="L896" i="2"/>
  <c r="M915" i="2"/>
  <c r="M934" i="2"/>
  <c r="M959" i="2"/>
  <c r="M998" i="2"/>
  <c r="L1016" i="2"/>
  <c r="L1055" i="2"/>
  <c r="M12" i="2"/>
  <c r="M395" i="2"/>
  <c r="J491" i="2"/>
  <c r="M612" i="2"/>
  <c r="L640" i="2"/>
  <c r="L1034" i="2"/>
  <c r="M13" i="2"/>
  <c r="L173" i="2"/>
  <c r="J290" i="2"/>
  <c r="L293" i="2"/>
  <c r="L370" i="2"/>
  <c r="M634" i="2"/>
  <c r="M774" i="2"/>
  <c r="M777" i="2"/>
  <c r="L975" i="2"/>
  <c r="M1058" i="2"/>
  <c r="L1080" i="2"/>
  <c r="L1094" i="2"/>
  <c r="L615" i="2"/>
  <c r="M859" i="2"/>
  <c r="J21" i="2"/>
  <c r="M65" i="2"/>
  <c r="L68" i="2"/>
  <c r="L79" i="2"/>
  <c r="L157" i="2"/>
  <c r="L159" i="2"/>
  <c r="L161" i="2"/>
  <c r="L276" i="2"/>
  <c r="M299" i="2"/>
  <c r="M313" i="2"/>
  <c r="M391" i="2"/>
  <c r="M444" i="2"/>
  <c r="L454" i="2"/>
  <c r="M486" i="2"/>
  <c r="L516" i="2"/>
  <c r="L540" i="2"/>
  <c r="L565" i="2"/>
  <c r="J661" i="2"/>
  <c r="M673" i="2"/>
  <c r="L683" i="2"/>
  <c r="M696" i="2"/>
  <c r="L749" i="2"/>
  <c r="L752" i="2"/>
  <c r="M771" i="2"/>
  <c r="M838" i="2"/>
  <c r="L873" i="2"/>
  <c r="L876" i="2"/>
  <c r="L954" i="2"/>
  <c r="M957" i="2"/>
  <c r="M996" i="2"/>
  <c r="M1050" i="2"/>
  <c r="M1053" i="2"/>
  <c r="M211" i="2"/>
  <c r="M726" i="2"/>
  <c r="L950" i="2"/>
  <c r="L39" i="2"/>
  <c r="L41" i="2"/>
  <c r="L43" i="2"/>
  <c r="M45" i="2"/>
  <c r="M229" i="2"/>
  <c r="M252" i="2"/>
  <c r="M259" i="2"/>
  <c r="L297" i="2"/>
  <c r="M303" i="2"/>
  <c r="L317" i="2"/>
  <c r="M389" i="2"/>
  <c r="M394" i="2"/>
  <c r="M442" i="2"/>
  <c r="M473" i="2"/>
  <c r="L476" i="2"/>
  <c r="L522" i="2"/>
  <c r="M544" i="2"/>
  <c r="K203" i="2"/>
  <c r="M203" i="2" s="1"/>
  <c r="M230" i="2"/>
  <c r="L633" i="2"/>
  <c r="L650" i="2"/>
  <c r="L940" i="2"/>
  <c r="L18" i="2"/>
  <c r="M49" i="2"/>
  <c r="L171" i="2"/>
  <c r="K199" i="2"/>
  <c r="M199" i="2" s="1"/>
  <c r="M202" i="2"/>
  <c r="J207" i="2"/>
  <c r="L219" i="2"/>
  <c r="L236" i="2"/>
  <c r="M333" i="2"/>
  <c r="M355" i="2"/>
  <c r="M362" i="2"/>
  <c r="M387" i="2"/>
  <c r="M397" i="2"/>
  <c r="L448" i="2"/>
  <c r="M490" i="2"/>
  <c r="L514" i="2"/>
  <c r="M525" i="2"/>
  <c r="M558" i="2"/>
  <c r="M569" i="2"/>
  <c r="M572" i="2"/>
  <c r="L624" i="2"/>
  <c r="M677" i="2"/>
  <c r="M729" i="2"/>
  <c r="M794" i="2"/>
  <c r="M1107" i="2"/>
  <c r="L113" i="2"/>
  <c r="M113" i="2"/>
  <c r="M209" i="2"/>
  <c r="L209" i="2"/>
  <c r="L241" i="2"/>
  <c r="M241" i="2"/>
  <c r="L258" i="2"/>
  <c r="M258" i="2"/>
  <c r="M295" i="2"/>
  <c r="L295" i="2"/>
  <c r="L17" i="2"/>
  <c r="L63" i="2"/>
  <c r="M63" i="2"/>
  <c r="L85" i="2"/>
  <c r="M135" i="2"/>
  <c r="L135" i="2"/>
  <c r="M147" i="2"/>
  <c r="L147" i="2"/>
  <c r="L262" i="2"/>
  <c r="M272" i="2"/>
  <c r="L272" i="2"/>
  <c r="M340" i="2"/>
  <c r="L424" i="2"/>
  <c r="M424" i="2"/>
  <c r="M462" i="2"/>
  <c r="L462" i="2"/>
  <c r="L505" i="2"/>
  <c r="M505" i="2"/>
  <c r="L613" i="2"/>
  <c r="M21" i="2"/>
  <c r="L21" i="2"/>
  <c r="L47" i="2"/>
  <c r="M47" i="2"/>
  <c r="L60" i="2"/>
  <c r="M99" i="2"/>
  <c r="L99" i="2"/>
  <c r="M103" i="2"/>
  <c r="L103" i="2"/>
  <c r="M107" i="2"/>
  <c r="L107" i="2"/>
  <c r="M144" i="2"/>
  <c r="L168" i="2"/>
  <c r="M214" i="2"/>
  <c r="L214" i="2"/>
  <c r="M232" i="2"/>
  <c r="L232" i="2"/>
  <c r="M242" i="2"/>
  <c r="L242" i="2"/>
  <c r="M282" i="2"/>
  <c r="L282" i="2"/>
  <c r="L305" i="2"/>
  <c r="M351" i="2"/>
  <c r="L358" i="2"/>
  <c r="M358" i="2"/>
  <c r="M373" i="2"/>
  <c r="M411" i="2"/>
  <c r="L411" i="2"/>
  <c r="M435" i="2"/>
  <c r="L435" i="2"/>
  <c r="M474" i="2"/>
  <c r="L474" i="2"/>
  <c r="A532" i="2"/>
  <c r="A533" i="2" s="1"/>
  <c r="A534" i="2" s="1"/>
  <c r="A522" i="2"/>
  <c r="A523" i="2" s="1"/>
  <c r="A524" i="2" s="1"/>
  <c r="A525" i="2" s="1"/>
  <c r="A526" i="2" s="1"/>
  <c r="A527" i="2" s="1"/>
  <c r="A528" i="2" s="1"/>
  <c r="A529" i="2" s="1"/>
  <c r="A530" i="2" s="1"/>
  <c r="L541" i="2"/>
  <c r="M541" i="2"/>
  <c r="M676" i="2"/>
  <c r="L676" i="2"/>
  <c r="L938" i="2"/>
  <c r="M1023" i="2"/>
  <c r="L1023" i="2"/>
  <c r="M98" i="2"/>
  <c r="L98" i="2"/>
  <c r="L88" i="2"/>
  <c r="M88" i="2"/>
  <c r="L117" i="2"/>
  <c r="L255" i="2"/>
  <c r="M255" i="2"/>
  <c r="M315" i="2"/>
  <c r="L315" i="2"/>
  <c r="L330" i="2"/>
  <c r="M330" i="2"/>
  <c r="M354" i="2"/>
  <c r="L361" i="2"/>
  <c r="M361" i="2"/>
  <c r="M452" i="2"/>
  <c r="L452" i="2"/>
  <c r="M713" i="2"/>
  <c r="L713" i="2"/>
  <c r="M1068" i="2"/>
  <c r="L1068" i="2"/>
  <c r="M1093" i="2"/>
  <c r="L1093" i="2"/>
  <c r="L4" i="2"/>
  <c r="M4" i="2"/>
  <c r="M51" i="2"/>
  <c r="L51" i="2"/>
  <c r="M57" i="2"/>
  <c r="M70" i="2"/>
  <c r="L70" i="2"/>
  <c r="K115" i="2"/>
  <c r="J115" i="2"/>
  <c r="L125" i="2"/>
  <c r="M141" i="2"/>
  <c r="L141" i="2"/>
  <c r="L148" i="2"/>
  <c r="M148" i="2"/>
  <c r="M179" i="2"/>
  <c r="L179" i="2"/>
  <c r="M183" i="2"/>
  <c r="L183" i="2"/>
  <c r="M187" i="2"/>
  <c r="L187" i="2"/>
  <c r="M191" i="2"/>
  <c r="L191" i="2"/>
  <c r="M195" i="2"/>
  <c r="L195" i="2"/>
  <c r="M246" i="2"/>
  <c r="L246" i="2"/>
  <c r="M263" i="2"/>
  <c r="L263" i="2"/>
  <c r="L331" i="2"/>
  <c r="M331" i="2"/>
  <c r="M365" i="2"/>
  <c r="L402" i="2"/>
  <c r="M402" i="2"/>
  <c r="M425" i="2"/>
  <c r="L425" i="2"/>
  <c r="M432" i="2"/>
  <c r="M605" i="2"/>
  <c r="L605" i="2"/>
  <c r="M655" i="2"/>
  <c r="L655" i="2"/>
  <c r="L686" i="2"/>
  <c r="M686" i="2"/>
  <c r="M946" i="2"/>
  <c r="L946" i="2"/>
  <c r="K979" i="2"/>
  <c r="J979" i="2"/>
  <c r="F978" i="2"/>
  <c r="J978" i="2" s="1"/>
  <c r="M106" i="2"/>
  <c r="L106" i="2"/>
  <c r="L265" i="2"/>
  <c r="M265" i="2"/>
  <c r="M301" i="2"/>
  <c r="L301" i="2"/>
  <c r="L343" i="2"/>
  <c r="M343" i="2"/>
  <c r="M27" i="2"/>
  <c r="L27" i="2"/>
  <c r="M100" i="2"/>
  <c r="L100" i="2"/>
  <c r="M104" i="2"/>
  <c r="L104" i="2"/>
  <c r="L306" i="2"/>
  <c r="M306" i="2"/>
  <c r="M466" i="2"/>
  <c r="L466" i="2"/>
  <c r="M635" i="2"/>
  <c r="L635" i="2"/>
  <c r="L25" i="2"/>
  <c r="M119" i="2"/>
  <c r="L119" i="2"/>
  <c r="L133" i="2"/>
  <c r="L152" i="2"/>
  <c r="M267" i="2"/>
  <c r="L267" i="2"/>
  <c r="L325" i="2"/>
  <c r="L335" i="2"/>
  <c r="M416" i="2"/>
  <c r="L416" i="2"/>
  <c r="M450" i="2"/>
  <c r="L450" i="2"/>
  <c r="L589" i="2"/>
  <c r="M589" i="2"/>
  <c r="M609" i="2"/>
  <c r="L609" i="2"/>
  <c r="M715" i="2"/>
  <c r="L715" i="2"/>
  <c r="K964" i="2"/>
  <c r="M964" i="2" s="1"/>
  <c r="J964" i="2"/>
  <c r="K14" i="2"/>
  <c r="M14" i="2" s="1"/>
  <c r="J14" i="2"/>
  <c r="M56" i="2"/>
  <c r="L56" i="2"/>
  <c r="M102" i="2"/>
  <c r="L102" i="2"/>
  <c r="L311" i="2"/>
  <c r="M311" i="2"/>
  <c r="L347" i="2"/>
  <c r="M347" i="2"/>
  <c r="L357" i="2"/>
  <c r="M357" i="2"/>
  <c r="L7" i="2"/>
  <c r="M96" i="2"/>
  <c r="L96" i="2"/>
  <c r="L290" i="2"/>
  <c r="M290" i="2"/>
  <c r="L412" i="2"/>
  <c r="M412" i="2"/>
  <c r="M446" i="2"/>
  <c r="L446" i="2"/>
  <c r="M1103" i="2"/>
  <c r="L1103" i="2"/>
  <c r="L16" i="2"/>
  <c r="M71" i="2"/>
  <c r="L84" i="2"/>
  <c r="M84" i="2"/>
  <c r="M97" i="2"/>
  <c r="L97" i="2"/>
  <c r="M101" i="2"/>
  <c r="L101" i="2"/>
  <c r="M105" i="2"/>
  <c r="L105" i="2"/>
  <c r="L208" i="2"/>
  <c r="M208" i="2"/>
  <c r="K217" i="2"/>
  <c r="J217" i="2"/>
  <c r="L237" i="2"/>
  <c r="M237" i="2"/>
  <c r="K261" i="2"/>
  <c r="J261" i="2"/>
  <c r="L264" i="2"/>
  <c r="M284" i="2"/>
  <c r="L284" i="2"/>
  <c r="M291" i="2"/>
  <c r="L291" i="2"/>
  <c r="L310" i="2"/>
  <c r="M310" i="2"/>
  <c r="L346" i="2"/>
  <c r="M346" i="2"/>
  <c r="M406" i="2"/>
  <c r="L406" i="2"/>
  <c r="M556" i="2"/>
  <c r="L573" i="2"/>
  <c r="L694" i="2"/>
  <c r="M694" i="2"/>
  <c r="A749" i="2"/>
  <c r="A750" i="2" s="1"/>
  <c r="A751" i="2" s="1"/>
  <c r="A752" i="2" s="1"/>
  <c r="A753" i="2" s="1"/>
  <c r="A754" i="2" s="1"/>
  <c r="A755" i="2" s="1"/>
  <c r="A756" i="2" s="1"/>
  <c r="A757" i="2" s="1"/>
  <c r="A759" i="2"/>
  <c r="A760" i="2" s="1"/>
  <c r="L815" i="2"/>
  <c r="M815" i="2"/>
  <c r="L11" i="2"/>
  <c r="M11" i="2"/>
  <c r="L29" i="2"/>
  <c r="M29" i="2"/>
  <c r="L499" i="2"/>
  <c r="M499" i="2"/>
  <c r="M30" i="2"/>
  <c r="L59" i="2"/>
  <c r="M59" i="2"/>
  <c r="M127" i="2"/>
  <c r="L127" i="2"/>
  <c r="K150" i="2"/>
  <c r="J150" i="2"/>
  <c r="M164" i="2"/>
  <c r="L164" i="2"/>
  <c r="K177" i="2"/>
  <c r="J177" i="2"/>
  <c r="M181" i="2"/>
  <c r="L181" i="2"/>
  <c r="M185" i="2"/>
  <c r="L185" i="2"/>
  <c r="M189" i="2"/>
  <c r="L189" i="2"/>
  <c r="M193" i="2"/>
  <c r="L193" i="2"/>
  <c r="M197" i="2"/>
  <c r="L197" i="2"/>
  <c r="L254" i="2"/>
  <c r="M254" i="2"/>
  <c r="M271" i="2"/>
  <c r="L271" i="2"/>
  <c r="L326" i="2"/>
  <c r="M326" i="2"/>
  <c r="M952" i="2"/>
  <c r="L952" i="2"/>
  <c r="L1011" i="2"/>
  <c r="M1011" i="2"/>
  <c r="M648" i="2"/>
  <c r="L648" i="2"/>
  <c r="M684" i="2"/>
  <c r="L684" i="2"/>
  <c r="L728" i="2"/>
  <c r="M728" i="2"/>
  <c r="L788" i="2"/>
  <c r="M788" i="2"/>
  <c r="M812" i="2"/>
  <c r="L812" i="2"/>
  <c r="M891" i="2"/>
  <c r="L891" i="2"/>
  <c r="L62" i="2"/>
  <c r="M73" i="2"/>
  <c r="L121" i="2"/>
  <c r="K206" i="2"/>
  <c r="L206" i="2" s="1"/>
  <c r="L223" i="2"/>
  <c r="M226" i="2"/>
  <c r="M260" i="2"/>
  <c r="L279" i="2"/>
  <c r="M338" i="2"/>
  <c r="M349" i="2"/>
  <c r="M363" i="2"/>
  <c r="K371" i="2"/>
  <c r="L383" i="2"/>
  <c r="L427" i="2"/>
  <c r="M430" i="2"/>
  <c r="L438" i="2"/>
  <c r="L458" i="2"/>
  <c r="L464" i="2"/>
  <c r="L568" i="2"/>
  <c r="M568" i="2"/>
  <c r="M599" i="2"/>
  <c r="M638" i="2"/>
  <c r="L638" i="2"/>
  <c r="M678" i="2"/>
  <c r="L681" i="2"/>
  <c r="M697" i="2"/>
  <c r="L697" i="2"/>
  <c r="L707" i="2"/>
  <c r="J728" i="2"/>
  <c r="M836" i="2"/>
  <c r="M976" i="2"/>
  <c r="L976" i="2"/>
  <c r="L1028" i="2"/>
  <c r="M1076" i="2"/>
  <c r="L1076" i="2"/>
  <c r="L597" i="2"/>
  <c r="M597" i="2"/>
  <c r="M618" i="2"/>
  <c r="L618" i="2"/>
  <c r="K929" i="2"/>
  <c r="M929" i="2" s="1"/>
  <c r="F928" i="2"/>
  <c r="M169" i="2"/>
  <c r="L175" i="2"/>
  <c r="L178" i="2"/>
  <c r="L180" i="2"/>
  <c r="L182" i="2"/>
  <c r="L184" i="2"/>
  <c r="L186" i="2"/>
  <c r="L188" i="2"/>
  <c r="L190" i="2"/>
  <c r="L192" i="2"/>
  <c r="L194" i="2"/>
  <c r="L196" i="2"/>
  <c r="L198" i="2"/>
  <c r="L207" i="2"/>
  <c r="L215" i="2"/>
  <c r="L221" i="2"/>
  <c r="L240" i="2"/>
  <c r="M250" i="2"/>
  <c r="L270" i="2"/>
  <c r="L280" i="2"/>
  <c r="L309" i="2"/>
  <c r="L319" i="2"/>
  <c r="L329" i="2"/>
  <c r="M339" i="2"/>
  <c r="M350" i="2"/>
  <c r="M353" i="2"/>
  <c r="M364" i="2"/>
  <c r="L381" i="2"/>
  <c r="K400" i="2"/>
  <c r="L410" i="2"/>
  <c r="M428" i="2"/>
  <c r="L431" i="2"/>
  <c r="L436" i="2"/>
  <c r="L456" i="2"/>
  <c r="L470" i="2"/>
  <c r="L479" i="2"/>
  <c r="M479" i="2"/>
  <c r="L518" i="2"/>
  <c r="M578" i="2"/>
  <c r="M607" i="2"/>
  <c r="L607" i="2"/>
  <c r="M692" i="2"/>
  <c r="L692" i="2"/>
  <c r="M705" i="2"/>
  <c r="L705" i="2"/>
  <c r="M736" i="2"/>
  <c r="M806" i="2"/>
  <c r="L806" i="2"/>
  <c r="L867" i="2"/>
  <c r="M910" i="2"/>
  <c r="L910" i="2"/>
  <c r="L944" i="2"/>
  <c r="L956" i="2"/>
  <c r="L1026" i="2"/>
  <c r="M1026" i="2"/>
  <c r="M2" i="2"/>
  <c r="M6" i="2"/>
  <c r="L50" i="2"/>
  <c r="M55" i="2"/>
  <c r="M69" i="2"/>
  <c r="L75" i="2"/>
  <c r="L83" i="2"/>
  <c r="L129" i="2"/>
  <c r="M146" i="2"/>
  <c r="L204" i="2"/>
  <c r="M245" i="2"/>
  <c r="M253" i="2"/>
  <c r="L286" i="2"/>
  <c r="M294" i="2"/>
  <c r="M314" i="2"/>
  <c r="M342" i="2"/>
  <c r="M345" i="2"/>
  <c r="M356" i="2"/>
  <c r="L375" i="2"/>
  <c r="K385" i="2"/>
  <c r="L385" i="2" s="1"/>
  <c r="L415" i="2"/>
  <c r="M420" i="2"/>
  <c r="L423" i="2"/>
  <c r="M434" i="2"/>
  <c r="K440" i="2"/>
  <c r="L440" i="2" s="1"/>
  <c r="L513" i="2"/>
  <c r="M513" i="2"/>
  <c r="L562" i="2"/>
  <c r="M562" i="2"/>
  <c r="L576" i="2"/>
  <c r="M576" i="2"/>
  <c r="M591" i="2"/>
  <c r="J607" i="2"/>
  <c r="L689" i="2"/>
  <c r="L899" i="2"/>
  <c r="M903" i="2"/>
  <c r="L903" i="2"/>
  <c r="L942" i="2"/>
  <c r="L1048" i="2"/>
  <c r="M1048" i="2"/>
  <c r="L1095" i="2"/>
  <c r="M509" i="2"/>
  <c r="K542" i="2"/>
  <c r="M542" i="2" s="1"/>
  <c r="M548" i="2"/>
  <c r="L643" i="2"/>
  <c r="L646" i="2"/>
  <c r="L658" i="2"/>
  <c r="L674" i="2"/>
  <c r="L700" i="2"/>
  <c r="M702" i="2"/>
  <c r="M710" i="2"/>
  <c r="M719" i="2"/>
  <c r="L734" i="2"/>
  <c r="L757" i="2"/>
  <c r="L763" i="2"/>
  <c r="M766" i="2"/>
  <c r="L801" i="2"/>
  <c r="L809" i="2"/>
  <c r="L828" i="2"/>
  <c r="L862" i="2"/>
  <c r="L923" i="2"/>
  <c r="L930" i="2"/>
  <c r="M994" i="2"/>
  <c r="L1005" i="2"/>
  <c r="L1065" i="2"/>
  <c r="L1082" i="2"/>
  <c r="L1085" i="2"/>
  <c r="K1088" i="2"/>
  <c r="L1101" i="2"/>
  <c r="M519" i="2"/>
  <c r="L526" i="2"/>
  <c r="L534" i="2"/>
  <c r="L551" i="2"/>
  <c r="L560" i="2"/>
  <c r="L566" i="2"/>
  <c r="L582" i="2"/>
  <c r="L587" i="2"/>
  <c r="L595" i="2"/>
  <c r="L603" i="2"/>
  <c r="L616" i="2"/>
  <c r="M621" i="2"/>
  <c r="L626" i="2"/>
  <c r="M641" i="2"/>
  <c r="L656" i="2"/>
  <c r="M708" i="2"/>
  <c r="M716" i="2"/>
  <c r="M731" i="2"/>
  <c r="M737" i="2"/>
  <c r="L779" i="2"/>
  <c r="M782" i="2"/>
  <c r="M825" i="2"/>
  <c r="L851" i="2"/>
  <c r="M917" i="2"/>
  <c r="M936" i="2"/>
  <c r="L969" i="2"/>
  <c r="L997" i="2"/>
  <c r="L1009" i="2"/>
  <c r="L1012" i="2"/>
  <c r="L1017" i="2"/>
  <c r="L1036" i="2"/>
  <c r="L1071" i="2"/>
  <c r="L1091" i="2"/>
  <c r="L447" i="2"/>
  <c r="L449" i="2"/>
  <c r="L451" i="2"/>
  <c r="L457" i="2"/>
  <c r="L459" i="2"/>
  <c r="L461" i="2"/>
  <c r="L483" i="2"/>
  <c r="J510" i="2"/>
  <c r="L532" i="2"/>
  <c r="M537" i="2"/>
  <c r="K564" i="2"/>
  <c r="L564" i="2" s="1"/>
  <c r="L661" i="2"/>
  <c r="L667" i="2"/>
  <c r="L744" i="2"/>
  <c r="M807" i="2"/>
  <c r="L991" i="2"/>
  <c r="L1003" i="2"/>
  <c r="M1015" i="2"/>
  <c r="L1027" i="2"/>
  <c r="L1040" i="2"/>
  <c r="J1044" i="2"/>
  <c r="M1049" i="2"/>
  <c r="L1057" i="2"/>
  <c r="L1063" i="2"/>
  <c r="M1069" i="2"/>
  <c r="M507" i="2"/>
  <c r="L639" i="2"/>
  <c r="L706" i="2"/>
  <c r="L714" i="2"/>
  <c r="L747" i="2"/>
  <c r="M758" i="2"/>
  <c r="M802" i="2"/>
  <c r="J915" i="2"/>
  <c r="L937" i="2"/>
  <c r="L1030" i="2"/>
  <c r="L1078" i="2"/>
  <c r="M501" i="2"/>
  <c r="L561" i="2"/>
  <c r="L567" i="2"/>
  <c r="L575" i="2"/>
  <c r="L583" i="2"/>
  <c r="L588" i="2"/>
  <c r="L596" i="2"/>
  <c r="L604" i="2"/>
  <c r="M617" i="2"/>
  <c r="M637" i="2"/>
  <c r="M780" i="2"/>
  <c r="L846" i="2"/>
  <c r="M863" i="2"/>
  <c r="M32" i="2"/>
  <c r="L32" i="2"/>
  <c r="M495" i="2"/>
  <c r="L495" i="2"/>
  <c r="M76" i="2"/>
  <c r="L76" i="2"/>
  <c r="M126" i="2"/>
  <c r="L126" i="2"/>
  <c r="M136" i="2"/>
  <c r="L136" i="2"/>
  <c r="M153" i="2"/>
  <c r="L153" i="2"/>
  <c r="M222" i="2"/>
  <c r="L222" i="2"/>
  <c r="M384" i="2"/>
  <c r="L384" i="2"/>
  <c r="L585" i="2"/>
  <c r="M585" i="2"/>
  <c r="M760" i="2"/>
  <c r="L760" i="2"/>
  <c r="M889" i="2"/>
  <c r="L889" i="2"/>
  <c r="L52" i="2"/>
  <c r="F81" i="2"/>
  <c r="K80" i="2"/>
  <c r="M91" i="2"/>
  <c r="L91" i="2"/>
  <c r="L114" i="2"/>
  <c r="M120" i="2"/>
  <c r="L120" i="2"/>
  <c r="J136" i="2"/>
  <c r="M139" i="2"/>
  <c r="J153" i="2"/>
  <c r="M170" i="2"/>
  <c r="L170" i="2"/>
  <c r="L201" i="2"/>
  <c r="M239" i="2"/>
  <c r="L281" i="2"/>
  <c r="M287" i="2"/>
  <c r="L287" i="2"/>
  <c r="M292" i="2"/>
  <c r="M308" i="2"/>
  <c r="M324" i="2"/>
  <c r="L372" i="2"/>
  <c r="M378" i="2"/>
  <c r="L378" i="2"/>
  <c r="L413" i="2"/>
  <c r="M439" i="2"/>
  <c r="L439" i="2"/>
  <c r="M487" i="2"/>
  <c r="M500" i="2"/>
  <c r="M508" i="2"/>
  <c r="L523" i="2"/>
  <c r="M528" i="2"/>
  <c r="L528" i="2"/>
  <c r="L539" i="2"/>
  <c r="M549" i="2"/>
  <c r="A593" i="2"/>
  <c r="A594" i="2" s="1"/>
  <c r="A595" i="2" s="1"/>
  <c r="A596" i="2"/>
  <c r="M620" i="2"/>
  <c r="L620" i="2"/>
  <c r="M660" i="2"/>
  <c r="L660" i="2"/>
  <c r="M688" i="2"/>
  <c r="M698" i="2"/>
  <c r="L698" i="2"/>
  <c r="M703" i="2"/>
  <c r="L703" i="2"/>
  <c r="M827" i="2"/>
  <c r="L827" i="2"/>
  <c r="M908" i="2"/>
  <c r="J919" i="2"/>
  <c r="K918" i="2"/>
  <c r="J918" i="2"/>
  <c r="L8" i="2"/>
  <c r="M498" i="2"/>
  <c r="M992" i="2"/>
  <c r="L992" i="2"/>
  <c r="M1106" i="2"/>
  <c r="L3" i="2"/>
  <c r="M20" i="2"/>
  <c r="L22" i="2"/>
  <c r="L24" i="2"/>
  <c r="L26" i="2"/>
  <c r="K28" i="2"/>
  <c r="J32" i="2"/>
  <c r="L58" i="2"/>
  <c r="L66" i="2"/>
  <c r="L74" i="2"/>
  <c r="M89" i="2"/>
  <c r="L89" i="2"/>
  <c r="M118" i="2"/>
  <c r="L118" i="2"/>
  <c r="M134" i="2"/>
  <c r="L134" i="2"/>
  <c r="M137" i="2"/>
  <c r="M151" i="2"/>
  <c r="L151" i="2"/>
  <c r="M154" i="2"/>
  <c r="M205" i="2"/>
  <c r="L205" i="2"/>
  <c r="M212" i="2"/>
  <c r="M233" i="2"/>
  <c r="M249" i="2"/>
  <c r="M257" i="2"/>
  <c r="L275" i="2"/>
  <c r="M285" i="2"/>
  <c r="L285" i="2"/>
  <c r="M302" i="2"/>
  <c r="M318" i="2"/>
  <c r="M334" i="2"/>
  <c r="M344" i="2"/>
  <c r="M352" i="2"/>
  <c r="M360" i="2"/>
  <c r="M376" i="2"/>
  <c r="L376" i="2"/>
  <c r="L407" i="2"/>
  <c r="L421" i="2"/>
  <c r="L429" i="2"/>
  <c r="M437" i="2"/>
  <c r="L437" i="2"/>
  <c r="L512" i="2"/>
  <c r="M520" i="2"/>
  <c r="L520" i="2"/>
  <c r="M529" i="2"/>
  <c r="K563" i="2"/>
  <c r="L672" i="2"/>
  <c r="M672" i="2"/>
  <c r="M679" i="2"/>
  <c r="L679" i="2"/>
  <c r="M819" i="2"/>
  <c r="L819" i="2"/>
  <c r="M822" i="2"/>
  <c r="L822" i="2"/>
  <c r="M985" i="2"/>
  <c r="L985" i="2"/>
  <c r="M130" i="2"/>
  <c r="L130" i="2"/>
  <c r="L48" i="2"/>
  <c r="M174" i="2"/>
  <c r="L174" i="2"/>
  <c r="M220" i="2"/>
  <c r="L220" i="2"/>
  <c r="M382" i="2"/>
  <c r="L382" i="2"/>
  <c r="M78" i="2"/>
  <c r="L78" i="2"/>
  <c r="L110" i="2"/>
  <c r="M128" i="2"/>
  <c r="L128" i="2"/>
  <c r="K155" i="2"/>
  <c r="J155" i="2"/>
  <c r="M210" i="2"/>
  <c r="K213" i="2"/>
  <c r="J213" i="2"/>
  <c r="M224" i="2"/>
  <c r="L224" i="2"/>
  <c r="M231" i="2"/>
  <c r="M247" i="2"/>
  <c r="L273" i="2"/>
  <c r="M300" i="2"/>
  <c r="M316" i="2"/>
  <c r="M332" i="2"/>
  <c r="L405" i="2"/>
  <c r="L480" i="2"/>
  <c r="L491" i="2"/>
  <c r="M504" i="2"/>
  <c r="K511" i="2"/>
  <c r="J511" i="2"/>
  <c r="L531" i="2"/>
  <c r="M536" i="2"/>
  <c r="L536" i="2"/>
  <c r="M545" i="2"/>
  <c r="M571" i="2"/>
  <c r="L571" i="2"/>
  <c r="A597" i="2"/>
  <c r="A598" i="2" s="1"/>
  <c r="M652" i="2"/>
  <c r="L652" i="2"/>
  <c r="L712" i="2"/>
  <c r="M712" i="2"/>
  <c r="K717" i="2"/>
  <c r="M762" i="2"/>
  <c r="L762" i="2"/>
  <c r="M765" i="2"/>
  <c r="L765" i="2"/>
  <c r="L968" i="2"/>
  <c r="M968" i="2"/>
  <c r="L112" i="2"/>
  <c r="M124" i="2"/>
  <c r="L124" i="2"/>
  <c r="K143" i="2"/>
  <c r="M235" i="2"/>
  <c r="M320" i="2"/>
  <c r="M336" i="2"/>
  <c r="L409" i="2"/>
  <c r="M482" i="2"/>
  <c r="L482" i="2"/>
  <c r="L601" i="2"/>
  <c r="M601" i="2"/>
  <c r="M122" i="2"/>
  <c r="L122" i="2"/>
  <c r="M172" i="2"/>
  <c r="L172" i="2"/>
  <c r="M218" i="2"/>
  <c r="L218" i="2"/>
  <c r="M289" i="2"/>
  <c r="L289" i="2"/>
  <c r="M380" i="2"/>
  <c r="L380" i="2"/>
  <c r="M574" i="2"/>
  <c r="L574" i="2"/>
  <c r="L629" i="2"/>
  <c r="M629" i="2"/>
  <c r="M687" i="2"/>
  <c r="L687" i="2"/>
  <c r="L277" i="2"/>
  <c r="M304" i="2"/>
  <c r="M485" i="2"/>
  <c r="F496" i="2"/>
  <c r="J495" i="2"/>
  <c r="M506" i="2"/>
  <c r="M547" i="2"/>
  <c r="L664" i="2"/>
  <c r="M664" i="2"/>
  <c r="L722" i="2"/>
  <c r="M722" i="2"/>
  <c r="M82" i="2"/>
  <c r="M116" i="2"/>
  <c r="L116" i="2"/>
  <c r="M132" i="2"/>
  <c r="L132" i="2"/>
  <c r="M176" i="2"/>
  <c r="L176" i="2"/>
  <c r="K216" i="2"/>
  <c r="M227" i="2"/>
  <c r="M243" i="2"/>
  <c r="L269" i="2"/>
  <c r="M283" i="2"/>
  <c r="L283" i="2"/>
  <c r="M296" i="2"/>
  <c r="M312" i="2"/>
  <c r="M328" i="2"/>
  <c r="K367" i="2"/>
  <c r="J367" i="2"/>
  <c r="L401" i="2"/>
  <c r="L417" i="2"/>
  <c r="L478" i="2"/>
  <c r="M484" i="2"/>
  <c r="L484" i="2"/>
  <c r="M489" i="2"/>
  <c r="M502" i="2"/>
  <c r="L553" i="2"/>
  <c r="M592" i="2"/>
  <c r="L592" i="2"/>
  <c r="M690" i="2"/>
  <c r="L690" i="2"/>
  <c r="K510" i="2"/>
  <c r="M628" i="2"/>
  <c r="L628" i="2"/>
  <c r="M663" i="2"/>
  <c r="L663" i="2"/>
  <c r="M798" i="2"/>
  <c r="L798" i="2"/>
  <c r="M920" i="2"/>
  <c r="L920" i="2"/>
  <c r="M989" i="2"/>
  <c r="L989" i="2"/>
  <c r="L993" i="2"/>
  <c r="M993" i="2"/>
  <c r="M1007" i="2"/>
  <c r="L1007" i="2"/>
  <c r="K1077" i="2"/>
  <c r="J1077" i="2"/>
  <c r="M579" i="2"/>
  <c r="L579" i="2"/>
  <c r="M644" i="2"/>
  <c r="L644" i="2"/>
  <c r="M725" i="2"/>
  <c r="L725" i="2"/>
  <c r="M741" i="2"/>
  <c r="L741" i="2"/>
  <c r="K778" i="2"/>
  <c r="J778" i="2"/>
  <c r="M793" i="2"/>
  <c r="L793" i="2"/>
  <c r="M1020" i="2"/>
  <c r="L1020" i="2"/>
  <c r="M1083" i="2"/>
  <c r="L1083" i="2"/>
  <c r="J47" i="2"/>
  <c r="J82" i="2"/>
  <c r="L93" i="2"/>
  <c r="L138" i="2"/>
  <c r="L140" i="2"/>
  <c r="M584" i="2"/>
  <c r="L584" i="2"/>
  <c r="M593" i="2"/>
  <c r="L631" i="2"/>
  <c r="M653" i="2"/>
  <c r="L666" i="2"/>
  <c r="M695" i="2"/>
  <c r="L695" i="2"/>
  <c r="M704" i="2"/>
  <c r="M882" i="2"/>
  <c r="L882" i="2"/>
  <c r="M1089" i="2"/>
  <c r="L1089" i="2"/>
  <c r="J75" i="2"/>
  <c r="L95" i="2"/>
  <c r="L142" i="2"/>
  <c r="L163" i="2"/>
  <c r="L165" i="2"/>
  <c r="L167" i="2"/>
  <c r="M600" i="2"/>
  <c r="L600" i="2"/>
  <c r="M671" i="2"/>
  <c r="L671" i="2"/>
  <c r="M711" i="2"/>
  <c r="L711" i="2"/>
  <c r="M817" i="2"/>
  <c r="L817" i="2"/>
  <c r="M835" i="2"/>
  <c r="L835" i="2"/>
  <c r="M864" i="2"/>
  <c r="L864" i="2"/>
  <c r="M906" i="2"/>
  <c r="L906" i="2"/>
  <c r="M966" i="2"/>
  <c r="L966" i="2"/>
  <c r="M1079" i="2"/>
  <c r="L1079" i="2"/>
  <c r="M557" i="2"/>
  <c r="L557" i="2"/>
  <c r="M580" i="2"/>
  <c r="L623" i="2"/>
  <c r="M636" i="2"/>
  <c r="L636" i="2"/>
  <c r="M645" i="2"/>
  <c r="L682" i="2"/>
  <c r="M739" i="2"/>
  <c r="M768" i="2"/>
  <c r="L768" i="2"/>
  <c r="L814" i="2"/>
  <c r="M963" i="2"/>
  <c r="L963" i="2"/>
  <c r="M724" i="2"/>
  <c r="L724" i="2"/>
  <c r="M754" i="2"/>
  <c r="L754" i="2"/>
  <c r="K767" i="2"/>
  <c r="J767" i="2"/>
  <c r="M811" i="2"/>
  <c r="L811" i="2"/>
  <c r="K911" i="2"/>
  <c r="J911" i="2"/>
  <c r="M926" i="2"/>
  <c r="L926" i="2"/>
  <c r="M988" i="2"/>
  <c r="L988" i="2"/>
  <c r="M1031" i="2"/>
  <c r="L1031" i="2"/>
  <c r="A1057" i="2"/>
  <c r="A1060" i="2"/>
  <c r="A1064" i="2" s="1"/>
  <c r="A1068" i="2" s="1"/>
  <c r="A1072" i="2" s="1"/>
  <c r="A1076" i="2" s="1"/>
  <c r="A1080" i="2" s="1"/>
  <c r="A1084" i="2" s="1"/>
  <c r="K1066" i="2"/>
  <c r="J1066" i="2"/>
  <c r="M773" i="2"/>
  <c r="L773" i="2"/>
  <c r="M789" i="2"/>
  <c r="L789" i="2"/>
  <c r="M840" i="2"/>
  <c r="L840" i="2"/>
  <c r="M877" i="2"/>
  <c r="L877" i="2"/>
  <c r="M884" i="2"/>
  <c r="L884" i="2"/>
  <c r="M924" i="2"/>
  <c r="L924" i="2"/>
  <c r="M961" i="2"/>
  <c r="L961" i="2"/>
  <c r="M982" i="2"/>
  <c r="L982" i="2"/>
  <c r="A999" i="2"/>
  <c r="A1002" i="2"/>
  <c r="A1006" i="2" s="1"/>
  <c r="A1010" i="2" s="1"/>
  <c r="A1014" i="2" s="1"/>
  <c r="A1018" i="2" s="1"/>
  <c r="A1022" i="2" s="1"/>
  <c r="A1026" i="2" s="1"/>
  <c r="M1043" i="2"/>
  <c r="L1043" i="2"/>
  <c r="L1046" i="2"/>
  <c r="M1046" i="2"/>
  <c r="L554" i="2"/>
  <c r="M721" i="2"/>
  <c r="L721" i="2"/>
  <c r="L727" i="2"/>
  <c r="L733" i="2"/>
  <c r="M784" i="2"/>
  <c r="L784" i="2"/>
  <c r="L830" i="2"/>
  <c r="L853" i="2"/>
  <c r="M897" i="2"/>
  <c r="L897" i="2"/>
  <c r="J937" i="2"/>
  <c r="M999" i="2"/>
  <c r="L999" i="2"/>
  <c r="L1044" i="2"/>
  <c r="M1044" i="2"/>
  <c r="L1062" i="2"/>
  <c r="M1062" i="2"/>
  <c r="M1072" i="2"/>
  <c r="L1072" i="2"/>
  <c r="M1097" i="2"/>
  <c r="L1097" i="2"/>
  <c r="J553" i="2"/>
  <c r="M738" i="2"/>
  <c r="L738" i="2"/>
  <c r="M848" i="2"/>
  <c r="L848" i="2"/>
  <c r="M904" i="2"/>
  <c r="L904" i="2"/>
  <c r="M922" i="2"/>
  <c r="L922" i="2"/>
  <c r="M965" i="2"/>
  <c r="L965" i="2"/>
  <c r="M1024" i="2"/>
  <c r="L1024" i="2"/>
  <c r="M746" i="2"/>
  <c r="L746" i="2"/>
  <c r="L787" i="2"/>
  <c r="M790" i="2"/>
  <c r="L790" i="2"/>
  <c r="L860" i="2"/>
  <c r="L866" i="2"/>
  <c r="M895" i="2"/>
  <c r="L895" i="2"/>
  <c r="L901" i="2"/>
  <c r="M913" i="2"/>
  <c r="L913" i="2"/>
  <c r="M1022" i="2"/>
  <c r="M1037" i="2"/>
  <c r="L1037" i="2"/>
  <c r="L1098" i="2"/>
  <c r="M1098" i="2"/>
  <c r="M986" i="2"/>
  <c r="L986" i="2"/>
  <c r="M1018" i="2"/>
  <c r="L1018" i="2"/>
  <c r="M1041" i="2"/>
  <c r="L1041" i="2"/>
  <c r="L751" i="2"/>
  <c r="L759" i="2"/>
  <c r="L770" i="2"/>
  <c r="L781" i="2"/>
  <c r="J789" i="2"/>
  <c r="L795" i="2"/>
  <c r="L803" i="2"/>
  <c r="L808" i="2"/>
  <c r="L816" i="2"/>
  <c r="L824" i="2"/>
  <c r="L832" i="2"/>
  <c r="L837" i="2"/>
  <c r="L845" i="2"/>
  <c r="L855" i="2"/>
  <c r="M857" i="2"/>
  <c r="L857" i="2"/>
  <c r="L868" i="2"/>
  <c r="M870" i="2"/>
  <c r="L870" i="2"/>
  <c r="L888" i="2"/>
  <c r="L890" i="2"/>
  <c r="L902" i="2"/>
  <c r="L916" i="2"/>
  <c r="J929" i="2"/>
  <c r="M935" i="2"/>
  <c r="M980" i="2"/>
  <c r="L980" i="2"/>
  <c r="L983" i="2"/>
  <c r="J993" i="2"/>
  <c r="M995" i="2"/>
  <c r="J1008" i="2"/>
  <c r="M1010" i="2"/>
  <c r="L1010" i="2"/>
  <c r="L1014" i="2"/>
  <c r="M1035" i="2"/>
  <c r="L1035" i="2"/>
  <c r="L1038" i="2"/>
  <c r="M1054" i="2"/>
  <c r="L1060" i="2"/>
  <c r="L1064" i="2"/>
  <c r="M1073" i="2"/>
  <c r="M1090" i="2"/>
  <c r="L1100" i="2"/>
  <c r="L735" i="2"/>
  <c r="L743" i="2"/>
  <c r="L748" i="2"/>
  <c r="L756" i="2"/>
  <c r="L764" i="2"/>
  <c r="L775" i="2"/>
  <c r="L786" i="2"/>
  <c r="L792" i="2"/>
  <c r="L800" i="2"/>
  <c r="L805" i="2"/>
  <c r="L813" i="2"/>
  <c r="L821" i="2"/>
  <c r="L829" i="2"/>
  <c r="L842" i="2"/>
  <c r="L850" i="2"/>
  <c r="L861" i="2"/>
  <c r="L874" i="2"/>
  <c r="L879" i="2"/>
  <c r="M881" i="2"/>
  <c r="L881" i="2"/>
  <c r="L900" i="2"/>
  <c r="L909" i="2"/>
  <c r="L914" i="2"/>
  <c r="J967" i="2"/>
  <c r="J974" i="2"/>
  <c r="M990" i="2"/>
  <c r="L990" i="2"/>
  <c r="L1008" i="2"/>
  <c r="M1029" i="2"/>
  <c r="L1029" i="2"/>
  <c r="L1032" i="2"/>
  <c r="L1056" i="2"/>
  <c r="L1075" i="2"/>
  <c r="M1084" i="2"/>
  <c r="L1092" i="2"/>
  <c r="L732" i="2"/>
  <c r="L740" i="2"/>
  <c r="L753" i="2"/>
  <c r="L761" i="2"/>
  <c r="L772" i="2"/>
  <c r="L783" i="2"/>
  <c r="J788" i="2"/>
  <c r="L797" i="2"/>
  <c r="L810" i="2"/>
  <c r="L818" i="2"/>
  <c r="L826" i="2"/>
  <c r="L834" i="2"/>
  <c r="L839" i="2"/>
  <c r="L847" i="2"/>
  <c r="J876" i="2"/>
  <c r="L885" i="2"/>
  <c r="L892" i="2"/>
  <c r="L898" i="2"/>
  <c r="L907" i="2"/>
  <c r="L927" i="2"/>
  <c r="L931" i="2"/>
  <c r="M933" i="2"/>
  <c r="L962" i="2"/>
  <c r="M967" i="2"/>
  <c r="L974" i="2"/>
  <c r="M984" i="2"/>
  <c r="L984" i="2"/>
  <c r="L987" i="2"/>
  <c r="M1000" i="2"/>
  <c r="L1006" i="2"/>
  <c r="J1019" i="2"/>
  <c r="M1021" i="2"/>
  <c r="L1021" i="2"/>
  <c r="L1025" i="2"/>
  <c r="M1039" i="2"/>
  <c r="L1039" i="2"/>
  <c r="L1042" i="2"/>
  <c r="M1052" i="2"/>
  <c r="L1086" i="2"/>
  <c r="L852" i="2"/>
  <c r="M865" i="2"/>
  <c r="L865" i="2"/>
  <c r="J968" i="2"/>
  <c r="M972" i="2"/>
  <c r="L981" i="2"/>
  <c r="L1002" i="2"/>
  <c r="M1033" i="2"/>
  <c r="L1033" i="2"/>
  <c r="M1061" i="2"/>
  <c r="L1061" i="2"/>
  <c r="M1105" i="2"/>
  <c r="L1105" i="2"/>
  <c r="Y22" i="1" l="1"/>
  <c r="Z22" i="1" s="1"/>
  <c r="J441" i="2"/>
  <c r="Y7" i="1"/>
  <c r="Z7" i="1" s="1"/>
  <c r="Y48" i="1"/>
  <c r="Z48" i="1" s="1"/>
  <c r="Y43" i="1"/>
  <c r="Y8" i="1"/>
  <c r="Z8" i="1" s="1"/>
  <c r="Y28" i="1"/>
  <c r="Z28" i="1" s="1"/>
  <c r="Y37" i="1"/>
  <c r="Z37" i="1" s="1"/>
  <c r="Y40" i="1"/>
  <c r="Z40" i="1" s="1"/>
  <c r="Y34" i="1"/>
  <c r="Z34" i="1" s="1"/>
  <c r="Y9" i="1"/>
  <c r="Z9" i="1" s="1"/>
  <c r="Y16" i="1"/>
  <c r="Z16" i="1" s="1"/>
  <c r="Y23" i="1"/>
  <c r="Y17" i="1"/>
  <c r="Z17" i="1" s="1"/>
  <c r="Y24" i="1"/>
  <c r="Z24" i="1" s="1"/>
  <c r="Y27" i="1"/>
  <c r="Z27" i="1" s="1"/>
  <c r="Y12" i="1"/>
  <c r="Z12" i="1" s="1"/>
  <c r="Y18" i="1"/>
  <c r="Z18" i="1" s="1"/>
  <c r="Y19" i="1"/>
  <c r="Z19" i="1" s="1"/>
  <c r="Y11" i="1"/>
  <c r="Z11" i="1" s="1"/>
  <c r="F31" i="1"/>
  <c r="Q31" i="1" s="1"/>
  <c r="Y31" i="1" s="1"/>
  <c r="Y15" i="1"/>
  <c r="Z15" i="1" s="1"/>
  <c r="Y13" i="1"/>
  <c r="Z13" i="1" s="1"/>
  <c r="Y14" i="1"/>
  <c r="Z14" i="1" s="1"/>
  <c r="Y6" i="1"/>
  <c r="F30" i="1"/>
  <c r="Q30" i="1" s="1"/>
  <c r="Y30" i="1" s="1"/>
  <c r="Y10" i="1"/>
  <c r="Z10" i="1" s="1"/>
  <c r="L1087" i="2"/>
  <c r="M477" i="2"/>
  <c r="K978" i="2"/>
  <c r="L978" i="2" s="1"/>
  <c r="L960" i="2"/>
  <c r="L14" i="2"/>
  <c r="M564" i="2"/>
  <c r="A758" i="2"/>
  <c r="M440" i="2"/>
  <c r="M19" i="2"/>
  <c r="L199" i="2"/>
  <c r="L929" i="2"/>
  <c r="L108" i="2"/>
  <c r="M92" i="2"/>
  <c r="K386" i="2"/>
  <c r="L386" i="2" s="1"/>
  <c r="L374" i="2"/>
  <c r="M225" i="2"/>
  <c r="L925" i="2"/>
  <c r="M925" i="2"/>
  <c r="L203" i="2"/>
  <c r="M266" i="2"/>
  <c r="L266" i="2"/>
  <c r="M385" i="2"/>
  <c r="A531" i="2"/>
  <c r="A761" i="2"/>
  <c r="A762" i="2"/>
  <c r="A763" i="2" s="1"/>
  <c r="A764" i="2" s="1"/>
  <c r="J928" i="2"/>
  <c r="K928" i="2"/>
  <c r="M150" i="2"/>
  <c r="L150" i="2"/>
  <c r="M1088" i="2"/>
  <c r="L1088" i="2"/>
  <c r="M115" i="2"/>
  <c r="L115" i="2"/>
  <c r="A535" i="2"/>
  <c r="A536" i="2" s="1"/>
  <c r="A537" i="2" s="1"/>
  <c r="A539" i="2" s="1"/>
  <c r="A540" i="2" s="1"/>
  <c r="A541" i="2" s="1"/>
  <c r="L400" i="2"/>
  <c r="M400" i="2"/>
  <c r="L371" i="2"/>
  <c r="M371" i="2"/>
  <c r="M217" i="2"/>
  <c r="L217" i="2"/>
  <c r="M261" i="2"/>
  <c r="L261" i="2"/>
  <c r="L964" i="2"/>
  <c r="M206" i="2"/>
  <c r="L542" i="2"/>
  <c r="M177" i="2"/>
  <c r="L177" i="2"/>
  <c r="M979" i="2"/>
  <c r="L979" i="2"/>
  <c r="L1077" i="2"/>
  <c r="M1077" i="2"/>
  <c r="M918" i="2"/>
  <c r="L918" i="2"/>
  <c r="A1061" i="2"/>
  <c r="A1065" i="2" s="1"/>
  <c r="A1069" i="2" s="1"/>
  <c r="A1073" i="2" s="1"/>
  <c r="A1077" i="2" s="1"/>
  <c r="A1081" i="2" s="1"/>
  <c r="A1085" i="2" s="1"/>
  <c r="A1058" i="2"/>
  <c r="M911" i="2"/>
  <c r="L911" i="2"/>
  <c r="L510" i="2"/>
  <c r="M510" i="2"/>
  <c r="M367" i="2"/>
  <c r="L367" i="2"/>
  <c r="A599" i="2"/>
  <c r="A600" i="2"/>
  <c r="A601" i="2" s="1"/>
  <c r="A602" i="2" s="1"/>
  <c r="L511" i="2"/>
  <c r="M511" i="2"/>
  <c r="M213" i="2"/>
  <c r="L213" i="2"/>
  <c r="M717" i="2"/>
  <c r="L717" i="2"/>
  <c r="M155" i="2"/>
  <c r="L155" i="2"/>
  <c r="K81" i="2"/>
  <c r="J81" i="2"/>
  <c r="A1003" i="2"/>
  <c r="A1007" i="2" s="1"/>
  <c r="A1011" i="2" s="1"/>
  <c r="A1015" i="2" s="1"/>
  <c r="A1019" i="2" s="1"/>
  <c r="A1023" i="2" s="1"/>
  <c r="A1027" i="2" s="1"/>
  <c r="A1000" i="2"/>
  <c r="M767" i="2"/>
  <c r="L767" i="2"/>
  <c r="K496" i="2"/>
  <c r="J496" i="2"/>
  <c r="F497" i="2"/>
  <c r="M563" i="2"/>
  <c r="L563" i="2"/>
  <c r="M216" i="2"/>
  <c r="L216" i="2"/>
  <c r="M143" i="2"/>
  <c r="L143" i="2"/>
  <c r="M80" i="2"/>
  <c r="L80" i="2"/>
  <c r="M778" i="2"/>
  <c r="L778" i="2"/>
  <c r="M441" i="2"/>
  <c r="L441" i="2"/>
  <c r="M28" i="2"/>
  <c r="L28" i="2"/>
  <c r="M1066" i="2"/>
  <c r="L1066" i="2"/>
  <c r="C22" i="5" l="1"/>
  <c r="C20" i="5"/>
  <c r="C17" i="5"/>
  <c r="C19" i="5"/>
  <c r="Y45" i="1"/>
  <c r="Z45" i="1" s="1"/>
  <c r="Z43" i="1"/>
  <c r="Z6" i="1"/>
  <c r="Y20" i="1"/>
  <c r="Y25" i="1"/>
  <c r="Z25" i="1" s="1"/>
  <c r="M978" i="2"/>
  <c r="M386" i="2"/>
  <c r="A538" i="2"/>
  <c r="M928" i="2"/>
  <c r="L928" i="2"/>
  <c r="A765" i="2"/>
  <c r="A767" i="2" s="1"/>
  <c r="A769" i="2" s="1"/>
  <c r="A771" i="2" s="1"/>
  <c r="A773" i="2" s="1"/>
  <c r="A775" i="2" s="1"/>
  <c r="A777" i="2" s="1"/>
  <c r="A779" i="2" s="1"/>
  <c r="A781" i="2" s="1"/>
  <c r="A783" i="2" s="1"/>
  <c r="A785" i="2" s="1"/>
  <c r="A787" i="2" s="1"/>
  <c r="A789" i="2" s="1"/>
  <c r="A791" i="2" s="1"/>
  <c r="A793" i="2" s="1"/>
  <c r="A795" i="2" s="1"/>
  <c r="A797" i="2" s="1"/>
  <c r="A799" i="2" s="1"/>
  <c r="A801" i="2" s="1"/>
  <c r="A803" i="2" s="1"/>
  <c r="A766" i="2"/>
  <c r="A768" i="2" s="1"/>
  <c r="A770" i="2" s="1"/>
  <c r="A772" i="2" s="1"/>
  <c r="A774" i="2" s="1"/>
  <c r="A776" i="2" s="1"/>
  <c r="A778" i="2" s="1"/>
  <c r="A780" i="2" s="1"/>
  <c r="A782" i="2" s="1"/>
  <c r="A784" i="2" s="1"/>
  <c r="A786" i="2" s="1"/>
  <c r="A788" i="2" s="1"/>
  <c r="A790" i="2" s="1"/>
  <c r="A792" i="2" s="1"/>
  <c r="A794" i="2" s="1"/>
  <c r="A796" i="2" s="1"/>
  <c r="A798" i="2" s="1"/>
  <c r="A800" i="2" s="1"/>
  <c r="A802" i="2" s="1"/>
  <c r="A604" i="2"/>
  <c r="A605" i="2" s="1"/>
  <c r="A606" i="2" s="1"/>
  <c r="A603" i="2"/>
  <c r="A1001" i="2"/>
  <c r="A1005" i="2" s="1"/>
  <c r="A1009" i="2" s="1"/>
  <c r="A1013" i="2" s="1"/>
  <c r="A1017" i="2" s="1"/>
  <c r="A1021" i="2" s="1"/>
  <c r="A1025" i="2" s="1"/>
  <c r="A1004" i="2"/>
  <c r="A1008" i="2" s="1"/>
  <c r="A1012" i="2" s="1"/>
  <c r="A1016" i="2" s="1"/>
  <c r="A1020" i="2" s="1"/>
  <c r="A1024" i="2" s="1"/>
  <c r="A1028" i="2" s="1"/>
  <c r="A1029" i="2" s="1"/>
  <c r="A1059" i="2"/>
  <c r="A1063" i="2" s="1"/>
  <c r="A1067" i="2" s="1"/>
  <c r="A1071" i="2" s="1"/>
  <c r="A1075" i="2" s="1"/>
  <c r="A1079" i="2" s="1"/>
  <c r="A1083" i="2" s="1"/>
  <c r="A1062" i="2"/>
  <c r="A1066" i="2" s="1"/>
  <c r="A1070" i="2" s="1"/>
  <c r="A1074" i="2" s="1"/>
  <c r="A1078" i="2" s="1"/>
  <c r="A1082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K497" i="2"/>
  <c r="J497" i="2"/>
  <c r="A542" i="2"/>
  <c r="A543" i="2"/>
  <c r="A544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M496" i="2"/>
  <c r="L496" i="2"/>
  <c r="M81" i="2"/>
  <c r="L81" i="2"/>
  <c r="C21" i="5" l="1"/>
  <c r="C16" i="5"/>
  <c r="Z20" i="1"/>
  <c r="C15" i="5" s="1"/>
  <c r="A607" i="2"/>
  <c r="A608" i="2"/>
  <c r="A609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M497" i="2"/>
  <c r="L497" i="2"/>
  <c r="A652" i="2" l="1"/>
  <c r="A655" i="2"/>
  <c r="A659" i="2" s="1"/>
  <c r="A663" i="2" s="1"/>
  <c r="A667" i="2" s="1"/>
  <c r="A671" i="2" s="1"/>
  <c r="A675" i="2" s="1"/>
  <c r="A679" i="2" s="1"/>
  <c r="A684" i="2" s="1"/>
  <c r="A688" i="2" s="1"/>
  <c r="A692" i="2" s="1"/>
  <c r="A696" i="2" s="1"/>
  <c r="A700" i="2" s="1"/>
  <c r="A704" i="2" s="1"/>
  <c r="A705" i="2" s="1"/>
  <c r="A706" i="2" s="1"/>
  <c r="A707" i="2" s="1"/>
  <c r="A653" i="2" l="1"/>
  <c r="A656" i="2"/>
  <c r="A660" i="2" s="1"/>
  <c r="A664" i="2" s="1"/>
  <c r="A668" i="2" s="1"/>
  <c r="A672" i="2" s="1"/>
  <c r="A676" i="2" s="1"/>
  <c r="A680" i="2" s="1"/>
  <c r="A685" i="2" s="1"/>
  <c r="A689" i="2" s="1"/>
  <c r="A693" i="2" s="1"/>
  <c r="A697" i="2" s="1"/>
  <c r="A701" i="2" s="1"/>
  <c r="A711" i="2"/>
  <c r="A715" i="2" s="1"/>
  <c r="A719" i="2" s="1"/>
  <c r="A723" i="2" s="1"/>
  <c r="A727" i="2" s="1"/>
  <c r="A731" i="2" s="1"/>
  <c r="A735" i="2" s="1"/>
  <c r="A708" i="2"/>
  <c r="A709" i="2" l="1"/>
  <c r="A712" i="2"/>
  <c r="A716" i="2" s="1"/>
  <c r="A720" i="2" s="1"/>
  <c r="A724" i="2" s="1"/>
  <c r="A728" i="2" s="1"/>
  <c r="A732" i="2" s="1"/>
  <c r="A736" i="2" s="1"/>
  <c r="A654" i="2"/>
  <c r="A658" i="2" s="1"/>
  <c r="A662" i="2" s="1"/>
  <c r="A666" i="2" s="1"/>
  <c r="A670" i="2" s="1"/>
  <c r="A674" i="2" s="1"/>
  <c r="A678" i="2" s="1"/>
  <c r="A657" i="2"/>
  <c r="A661" i="2" s="1"/>
  <c r="A665" i="2" s="1"/>
  <c r="A669" i="2" s="1"/>
  <c r="A673" i="2" s="1"/>
  <c r="A677" i="2" s="1"/>
  <c r="A681" i="2" s="1"/>
  <c r="A686" i="2" s="1"/>
  <c r="A690" i="2" s="1"/>
  <c r="A694" i="2" s="1"/>
  <c r="A698" i="2" s="1"/>
  <c r="A702" i="2" s="1"/>
  <c r="A683" i="2" l="1"/>
  <c r="A687" i="2" s="1"/>
  <c r="A691" i="2" s="1"/>
  <c r="A695" i="2" s="1"/>
  <c r="A699" i="2" s="1"/>
  <c r="A703" i="2" s="1"/>
  <c r="A682" i="2"/>
  <c r="A710" i="2"/>
  <c r="A714" i="2" s="1"/>
  <c r="A718" i="2" s="1"/>
  <c r="A722" i="2" s="1"/>
  <c r="A726" i="2" s="1"/>
  <c r="A730" i="2" s="1"/>
  <c r="A734" i="2" s="1"/>
  <c r="A713" i="2"/>
  <c r="A717" i="2" s="1"/>
  <c r="A721" i="2" s="1"/>
  <c r="A725" i="2" s="1"/>
  <c r="A729" i="2" s="1"/>
  <c r="A733" i="2" s="1"/>
  <c r="A737" i="2" s="1"/>
  <c r="A738" i="2" s="1"/>
  <c r="A739" i="2" s="1"/>
  <c r="A740" i="2" s="1"/>
  <c r="A741" i="2" s="1"/>
  <c r="A742" i="2" s="1"/>
  <c r="A743" i="2" s="1"/>
  <c r="A744" i="2" s="1"/>
  <c r="A745" i="2" s="1"/>
  <c r="Z31" i="1" l="1"/>
  <c r="C18" i="5"/>
  <c r="Z23" i="1"/>
  <c r="Z30" i="1"/>
  <c r="AF30" i="4" l="1"/>
</calcChain>
</file>

<file path=xl/sharedStrings.xml><?xml version="1.0" encoding="utf-8"?>
<sst xmlns="http://schemas.openxmlformats.org/spreadsheetml/2006/main" count="6507" uniqueCount="288">
  <si>
    <t>HB</t>
  </si>
  <si>
    <t>YORK</t>
  </si>
  <si>
    <t>TON</t>
  </si>
  <si>
    <t>FADIS</t>
  </si>
  <si>
    <t>VAGO</t>
  </si>
  <si>
    <t>FIAÇÃO</t>
  </si>
  <si>
    <t>AREA DE PRODUÇÃO</t>
  </si>
  <si>
    <t>CENTRO DE TRABALHO</t>
  </si>
  <si>
    <t>ITEM</t>
  </si>
  <si>
    <t>KG/H</t>
  </si>
  <si>
    <t>GRUPO</t>
  </si>
  <si>
    <t>LINHA</t>
  </si>
  <si>
    <t>N° FUSO</t>
  </si>
  <si>
    <t>CAPAC. POR FUSO</t>
  </si>
  <si>
    <t>CAPACIDADE POR HORA</t>
  </si>
  <si>
    <t>CAPACIDADE POR TURNO</t>
  </si>
  <si>
    <t>CAPACIDADE POR DIA</t>
  </si>
  <si>
    <t xml:space="preserve"> FIBRA LONGA</t>
  </si>
  <si>
    <t>CRAQUEADEIRAS - FL</t>
  </si>
  <si>
    <t>Craqueadeira Seydel 873</t>
  </si>
  <si>
    <t>BELCRY 2/28</t>
  </si>
  <si>
    <t>LINHA CORTE</t>
  </si>
  <si>
    <t>MALHARIA 1</t>
  </si>
  <si>
    <t>PASSADEIRA - FL</t>
  </si>
  <si>
    <t>Passadeira E1</t>
  </si>
  <si>
    <t>1° PASSAGEM</t>
  </si>
  <si>
    <t>Passadeira BC1</t>
  </si>
  <si>
    <t>Passadeira E2</t>
  </si>
  <si>
    <t>2° PASSAGEM</t>
  </si>
  <si>
    <t>Passadeira BC2</t>
  </si>
  <si>
    <t>Passadeia E3</t>
  </si>
  <si>
    <t>3° PASSAGEM</t>
  </si>
  <si>
    <t>Passadeira BC3</t>
  </si>
  <si>
    <t>Passadeira E4</t>
  </si>
  <si>
    <t>4° PASSAGEM</t>
  </si>
  <si>
    <t>Passadeira BC4</t>
  </si>
  <si>
    <t>FROTTEUR - FL</t>
  </si>
  <si>
    <t>Frotteur - 24</t>
  </si>
  <si>
    <t>Frotteur - 32</t>
  </si>
  <si>
    <t>MALHARIA 2</t>
  </si>
  <si>
    <t>FILATÓRIO - FL</t>
  </si>
  <si>
    <t>Filatório Suessen 816</t>
  </si>
  <si>
    <t>Filatório Zinser 828</t>
  </si>
  <si>
    <t>Filatório Zinser 1200</t>
  </si>
  <si>
    <t>CONICALEIRAS - FL</t>
  </si>
  <si>
    <t>Conic. Auto Coner X5 - 36</t>
  </si>
  <si>
    <t>Auto Coner - 60</t>
  </si>
  <si>
    <t>Auto Coner - 50</t>
  </si>
  <si>
    <t>Murata - 40</t>
  </si>
  <si>
    <t>RETORCEDEIRAS - FL</t>
  </si>
  <si>
    <t>Retorcedeira - 240</t>
  </si>
  <si>
    <t>VOLK - 05</t>
  </si>
  <si>
    <t>VOLK - 06</t>
  </si>
  <si>
    <t>VOLK - 07</t>
  </si>
  <si>
    <t>VOLK - 08</t>
  </si>
  <si>
    <t>VOLK - 09</t>
  </si>
  <si>
    <t>VOLK - 10</t>
  </si>
  <si>
    <t>VOLK - 11</t>
  </si>
  <si>
    <t>VOLK - 12</t>
  </si>
  <si>
    <t>Retorcedeira Eco - 234</t>
  </si>
  <si>
    <t>VOLUFIL - FL</t>
  </si>
  <si>
    <t>Volufil - 36</t>
  </si>
  <si>
    <t>Volufil - 45</t>
  </si>
  <si>
    <t>ACABAMENTO DE FIOS</t>
  </si>
  <si>
    <t>Conicaleira - 60</t>
  </si>
  <si>
    <t>EMBALAGEM/ESTEIRA/EXPEDIÇÃO</t>
  </si>
  <si>
    <t>Embaladeira</t>
  </si>
  <si>
    <t>Craqueadeira TB11</t>
  </si>
  <si>
    <t>BELCRY 2/28 70%</t>
  </si>
  <si>
    <t>BELCRY 2/28 90%</t>
  </si>
  <si>
    <t>Belcolor Nm 1/14 - 71 Tex</t>
  </si>
  <si>
    <t>Craqueadeira Seydel 860</t>
  </si>
  <si>
    <t>Power Brigth Nm 14</t>
  </si>
  <si>
    <t>BINAGEM - FL</t>
  </si>
  <si>
    <t>Binadeira SSM - 40</t>
  </si>
  <si>
    <t>RETORÇÃO FADIS- FL</t>
  </si>
  <si>
    <t>Fadis</t>
  </si>
  <si>
    <t>Conicaleira Fadis - 32</t>
  </si>
  <si>
    <t>Elastik Bright Nm 14</t>
  </si>
  <si>
    <t>Veranel Bright 2/32</t>
  </si>
  <si>
    <t>York 2/30</t>
  </si>
  <si>
    <t>Tropfil 2/30</t>
  </si>
  <si>
    <t>FIBRA CURTA</t>
  </si>
  <si>
    <t>ALIMENTADOR - FC</t>
  </si>
  <si>
    <t>Bendomat - Algodão</t>
  </si>
  <si>
    <t>Seridó 2/30</t>
  </si>
  <si>
    <t>LINHA ABERTURA</t>
  </si>
  <si>
    <t>LINHA A ALG</t>
  </si>
  <si>
    <t>LIMPEZA - FC</t>
  </si>
  <si>
    <t>Mpm Co</t>
  </si>
  <si>
    <t>Abridor Acrilico</t>
  </si>
  <si>
    <t>LINHA B PAC</t>
  </si>
  <si>
    <t>Mpm Pac</t>
  </si>
  <si>
    <t>CARDAS - FC</t>
  </si>
  <si>
    <t>Cardas - 01</t>
  </si>
  <si>
    <t>Cardas - 02</t>
  </si>
  <si>
    <t>Cardas - 03</t>
  </si>
  <si>
    <t>Cardas - 04 CO</t>
  </si>
  <si>
    <t>Cardas - 04 PAC</t>
  </si>
  <si>
    <t>Cardas - 05</t>
  </si>
  <si>
    <t>Cardas - 06</t>
  </si>
  <si>
    <t>Cardas - 07</t>
  </si>
  <si>
    <t>Cardas - 08</t>
  </si>
  <si>
    <t>PASSADEIRAS - FC</t>
  </si>
  <si>
    <t>Passadeira A1</t>
  </si>
  <si>
    <t>MISTA</t>
  </si>
  <si>
    <t>Passadeira B1</t>
  </si>
  <si>
    <t>Passadeira C1</t>
  </si>
  <si>
    <t>Passadeira A2</t>
  </si>
  <si>
    <t>Passadeira B2</t>
  </si>
  <si>
    <t>Passadeira C2</t>
  </si>
  <si>
    <t>Passadeia B3</t>
  </si>
  <si>
    <t>Passadeira C3</t>
  </si>
  <si>
    <t>Passadeira B4</t>
  </si>
  <si>
    <t>Passadeira C4</t>
  </si>
  <si>
    <t>MAÇAROQUEIRA - FC</t>
  </si>
  <si>
    <t>BANCO HOWA</t>
  </si>
  <si>
    <t>Maçaroqueira - 96</t>
  </si>
  <si>
    <t>BANCO ZINSER 02</t>
  </si>
  <si>
    <t>Maçaroqueira Zinser - 120</t>
  </si>
  <si>
    <t>BANCO ZINSER 03</t>
  </si>
  <si>
    <t>FILATÓRIO - FC</t>
  </si>
  <si>
    <t>Filatório Suessen - 1008</t>
  </si>
  <si>
    <t>Filatório Zinser 05</t>
  </si>
  <si>
    <t>Filatório Zinser 1008</t>
  </si>
  <si>
    <t>Filatório Zinser 06</t>
  </si>
  <si>
    <t>Filatório Zinser 07</t>
  </si>
  <si>
    <t>Filatório Zinser 08</t>
  </si>
  <si>
    <t>Filatório Zinser 09</t>
  </si>
  <si>
    <t>Filatório Zinser 900</t>
  </si>
  <si>
    <t>CONICALEIRAS - FC</t>
  </si>
  <si>
    <t>AUTO CONER - 01</t>
  </si>
  <si>
    <t>Auto Coner - 20</t>
  </si>
  <si>
    <t>AUTO CONER - 02</t>
  </si>
  <si>
    <t>AUTO CONER - 03</t>
  </si>
  <si>
    <t>AUTO CONER - 04</t>
  </si>
  <si>
    <t>MURATA - 05</t>
  </si>
  <si>
    <t>Murata - 20</t>
  </si>
  <si>
    <t>MURATA - 06</t>
  </si>
  <si>
    <t>MURATA - 07</t>
  </si>
  <si>
    <t>MURATA - 08</t>
  </si>
  <si>
    <t>MURATA - 09</t>
  </si>
  <si>
    <t>RETORÇEDEIRAS - FC</t>
  </si>
  <si>
    <t>Retorcedeira - 176</t>
  </si>
  <si>
    <t>Retorcedeira - 160</t>
  </si>
  <si>
    <t>VOLK - 13</t>
  </si>
  <si>
    <t>VOLK - 14</t>
  </si>
  <si>
    <t>VOLK - 15</t>
  </si>
  <si>
    <t>VOLK - 16</t>
  </si>
  <si>
    <t>VOLK - 17</t>
  </si>
  <si>
    <t>FIAÇÃO - FC</t>
  </si>
  <si>
    <t>Transporte FII - FI</t>
  </si>
  <si>
    <t>Transporte</t>
  </si>
  <si>
    <t>Nilo 2/30</t>
  </si>
  <si>
    <t>Cardas - 04 CAP</t>
  </si>
  <si>
    <t>Savannah Soft 2/34</t>
  </si>
  <si>
    <t>Cardas - 04</t>
  </si>
  <si>
    <t>BINADEIRA - FC</t>
  </si>
  <si>
    <t>Binadeira SSM - 40 FC</t>
  </si>
  <si>
    <t>Lunes 1/34</t>
  </si>
  <si>
    <t>Etna 2/29 (Cru)</t>
  </si>
  <si>
    <t>Algodão 4/1</t>
  </si>
  <si>
    <t>Algodão 6/1</t>
  </si>
  <si>
    <t>Algodão 8/1</t>
  </si>
  <si>
    <t>Belcolor Nm 1/13,5</t>
  </si>
  <si>
    <t>Canvas (TOLDO) Nm 2/34</t>
  </si>
  <si>
    <t>Cottinflex (Lab 12/23-C)</t>
  </si>
  <si>
    <t>Fiocel 30 Nm</t>
  </si>
  <si>
    <t>cocatnar</t>
  </si>
  <si>
    <t>Dias</t>
  </si>
  <si>
    <t>Perda</t>
  </si>
  <si>
    <t>A</t>
  </si>
  <si>
    <t>B</t>
  </si>
  <si>
    <t>C</t>
  </si>
  <si>
    <t>X</t>
  </si>
  <si>
    <t>Ligado</t>
  </si>
  <si>
    <t>LINHA BC</t>
  </si>
  <si>
    <t>LINHA E</t>
  </si>
  <si>
    <t>SUESSEN M1</t>
  </si>
  <si>
    <t>ZINSER M1</t>
  </si>
  <si>
    <t>ZINSER M2</t>
  </si>
  <si>
    <t>AC M1</t>
  </si>
  <si>
    <t>BINADEIRA M1</t>
  </si>
  <si>
    <t>RETORÇÃO M1</t>
  </si>
  <si>
    <t>VOLUFIL M1</t>
  </si>
  <si>
    <t>VOLUFIL M2</t>
  </si>
  <si>
    <t>AFT</t>
  </si>
  <si>
    <t xml:space="preserve">VERANEL </t>
  </si>
  <si>
    <t xml:space="preserve">POWER BR </t>
  </si>
  <si>
    <t>Total Disp.</t>
  </si>
  <si>
    <t>Total de Horas</t>
  </si>
  <si>
    <t>% Ocp.</t>
  </si>
  <si>
    <t>MU M1</t>
  </si>
  <si>
    <t>Não passa</t>
  </si>
  <si>
    <t>turnos trabalhados</t>
  </si>
  <si>
    <t>quant. máquinas</t>
  </si>
  <si>
    <t>Pessoas turno Direto</t>
  </si>
  <si>
    <t>Fixo</t>
  </si>
  <si>
    <t>Pessoas Ind.</t>
  </si>
  <si>
    <t>Pessoas total</t>
  </si>
  <si>
    <t>almoço</t>
  </si>
  <si>
    <t>horas disponiveis dia</t>
  </si>
  <si>
    <t>quant.                                                       (dias / mês)</t>
  </si>
  <si>
    <t>horas disponíveis mês</t>
  </si>
  <si>
    <t>CRAQ</t>
  </si>
  <si>
    <t xml:space="preserve"> Craqueadeira TB11 (LE)</t>
  </si>
  <si>
    <t>não</t>
  </si>
  <si>
    <t xml:space="preserve"> Craqueadeira Seydel 873 (LBC)</t>
  </si>
  <si>
    <t>1ª</t>
  </si>
  <si>
    <t xml:space="preserve"> Primeira pass. GC-15 (LE)</t>
  </si>
  <si>
    <t xml:space="preserve"> Primeira pass. GC-15 (LBC)</t>
  </si>
  <si>
    <t>2ª</t>
  </si>
  <si>
    <t xml:space="preserve"> Segunda pass. GC-15</t>
  </si>
  <si>
    <t xml:space="preserve"> Segunda pass. GC-30</t>
  </si>
  <si>
    <t>3ª</t>
  </si>
  <si>
    <t xml:space="preserve"> Terceira pass. GC-15 </t>
  </si>
  <si>
    <t xml:space="preserve"> Terceira pass. GC-30</t>
  </si>
  <si>
    <t>4ª</t>
  </si>
  <si>
    <t xml:space="preserve"> Quarta pass. GV-20 (linha E)</t>
  </si>
  <si>
    <t xml:space="preserve"> Quarta pass. GV-20A (linha BC)</t>
  </si>
  <si>
    <t>FROTTEUR</t>
  </si>
  <si>
    <t xml:space="preserve"> Frotteur FMV32 (24 fusos )</t>
  </si>
  <si>
    <t xml:space="preserve"> Frotteur  FMV41 (24+32) / 2</t>
  </si>
  <si>
    <t>FILATÓRIOS</t>
  </si>
  <si>
    <t xml:space="preserve"> Filatório Zinser (828 fusos)</t>
  </si>
  <si>
    <t xml:space="preserve"> Filatório Zinser (1.200 fusos)</t>
  </si>
  <si>
    <t xml:space="preserve"> Filatório Suessen (816 fusos)</t>
  </si>
  <si>
    <t>AC</t>
  </si>
  <si>
    <t xml:space="preserve"> Conicaleira - Auto Coner 60 fusos</t>
  </si>
  <si>
    <t xml:space="preserve"> Conicaleira - Auto Coner 36 fusos</t>
  </si>
  <si>
    <t xml:space="preserve"> Conicaleira - Auto Coner Murata 50 fusos</t>
  </si>
  <si>
    <t xml:space="preserve"> Conicaleira FADIS</t>
  </si>
  <si>
    <t>VAP</t>
  </si>
  <si>
    <t xml:space="preserve"> Vaporizadeira Lagard (85°C)</t>
  </si>
  <si>
    <t>sim</t>
  </si>
  <si>
    <t xml:space="preserve"> Vaporizadeira Obem (105ºC)</t>
  </si>
  <si>
    <t>BIN</t>
  </si>
  <si>
    <t xml:space="preserve"> Binadeira SSM</t>
  </si>
  <si>
    <t>RET</t>
  </si>
  <si>
    <t xml:space="preserve"> Retorcedeira Volkmann </t>
  </si>
  <si>
    <t>VOL</t>
  </si>
  <si>
    <t xml:space="preserve"> Volufil</t>
  </si>
  <si>
    <t xml:space="preserve"> Conicaleira - Orion / X5</t>
  </si>
  <si>
    <t xml:space="preserve"> Embalagem / Esteira / Expedição</t>
  </si>
  <si>
    <t>FROTTEURS LE</t>
  </si>
  <si>
    <t>FROTTEURS LBC</t>
  </si>
  <si>
    <t>Filatório Suessen</t>
  </si>
  <si>
    <t>Filatório Zinser M1</t>
  </si>
  <si>
    <t>Filatório Zinser M2</t>
  </si>
  <si>
    <t>AUTO CONER X5-M2</t>
  </si>
  <si>
    <t>AUTO CONER M1</t>
  </si>
  <si>
    <t>MURATA M1</t>
  </si>
  <si>
    <t>Binadeira M1</t>
  </si>
  <si>
    <t>PESSOAS OPERAR</t>
  </si>
  <si>
    <t>FIXO</t>
  </si>
  <si>
    <t>Férias</t>
  </si>
  <si>
    <t>Cobertura Férias</t>
  </si>
  <si>
    <t>REPASSE</t>
  </si>
  <si>
    <t>tecnicos</t>
  </si>
  <si>
    <t>Treinamento</t>
  </si>
  <si>
    <t>Turno A</t>
  </si>
  <si>
    <t>Turno B</t>
  </si>
  <si>
    <t>Turno C</t>
  </si>
  <si>
    <t>Item</t>
  </si>
  <si>
    <t>PREPARAÇÃO</t>
  </si>
  <si>
    <t>SETOR</t>
  </si>
  <si>
    <t>% OCUP</t>
  </si>
  <si>
    <t>PESSOAS</t>
  </si>
  <si>
    <t>FILATORIOS</t>
  </si>
  <si>
    <t>BINADEIRA</t>
  </si>
  <si>
    <t>VOLUFIL</t>
  </si>
  <si>
    <t>RETORÇÃO</t>
  </si>
  <si>
    <t>TOTAL</t>
  </si>
  <si>
    <t>Total</t>
  </si>
  <si>
    <t>Tec/Trein.</t>
  </si>
  <si>
    <t>SERIDÓ</t>
  </si>
  <si>
    <t>Produção kg/colaborador  (Até Retorção)</t>
  </si>
  <si>
    <t>Produção kg/colaborador  (Até Volufil)</t>
  </si>
  <si>
    <t>% Absenteísmo</t>
  </si>
  <si>
    <t>Produção kg/colaborador  (AFT)</t>
  </si>
  <si>
    <t>PIMI - Abril/2024</t>
  </si>
  <si>
    <t>% Fusos Improdutivos</t>
  </si>
  <si>
    <t>kg</t>
  </si>
  <si>
    <t>ETNA</t>
  </si>
  <si>
    <t>PESSOAS COM 4% de FÉRIAS</t>
  </si>
  <si>
    <t>Produção kg/colaborador  (geral)</t>
  </si>
  <si>
    <t>%In- Disponibilidade</t>
  </si>
  <si>
    <t>SERIDÓ/SAVANNAH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</si>
</sst>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BE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1" applyFont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 textRotation="90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3" fontId="0" fillId="0" borderId="13" xfId="0" applyNumberFormat="1" applyBorder="1" applyAlignment="1">
      <alignment horizontal="right"/>
    </xf>
    <xf numFmtId="0" fontId="0" fillId="0" borderId="15" xfId="0" applyBorder="1" applyAlignment="1">
      <alignment horizontal="left"/>
    </xf>
    <xf numFmtId="1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right"/>
    </xf>
    <xf numFmtId="0" fontId="0" fillId="0" borderId="14" xfId="0" applyBorder="1" applyAlignment="1">
      <alignment horizontal="center" vertical="center"/>
    </xf>
    <xf numFmtId="165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right"/>
    </xf>
    <xf numFmtId="165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32" xfId="0" applyBorder="1" applyAlignment="1">
      <alignment horizontal="center" vertical="center"/>
    </xf>
    <xf numFmtId="164" fontId="0" fillId="0" borderId="38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40" xfId="0" applyNumberFormat="1" applyBorder="1" applyAlignment="1">
      <alignment horizontal="right"/>
    </xf>
    <xf numFmtId="1" fontId="0" fillId="0" borderId="43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3" fontId="0" fillId="0" borderId="45" xfId="0" applyNumberFormat="1" applyBorder="1" applyAlignment="1">
      <alignment horizontal="right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2" fillId="3" borderId="0" xfId="0" applyFont="1" applyFill="1"/>
    <xf numFmtId="0" fontId="2" fillId="3" borderId="15" xfId="0" applyFont="1" applyFill="1" applyBorder="1" applyAlignment="1">
      <alignment horizontal="left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34" xfId="0" applyBorder="1" applyAlignment="1">
      <alignment vertical="center" textRotation="90"/>
    </xf>
    <xf numFmtId="0" fontId="2" fillId="4" borderId="0" xfId="0" applyFont="1" applyFill="1"/>
    <xf numFmtId="0" fontId="2" fillId="4" borderId="15" xfId="0" applyFont="1" applyFill="1" applyBorder="1" applyAlignment="1">
      <alignment horizontal="left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1" fontId="0" fillId="2" borderId="3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6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0" fillId="2" borderId="37" xfId="0" applyNumberFormat="1" applyFill="1" applyBorder="1" applyAlignment="1">
      <alignment horizontal="center"/>
    </xf>
    <xf numFmtId="1" fontId="0" fillId="2" borderId="42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43" xfId="0" applyNumberFormat="1" applyFill="1" applyBorder="1" applyAlignment="1">
      <alignment horizontal="center"/>
    </xf>
    <xf numFmtId="0" fontId="7" fillId="0" borderId="0" xfId="0" applyFont="1"/>
    <xf numFmtId="9" fontId="7" fillId="0" borderId="0" xfId="1" applyFont="1"/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7" fillId="0" borderId="30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9" fontId="0" fillId="0" borderId="0" xfId="0" applyNumberFormat="1"/>
    <xf numFmtId="0" fontId="8" fillId="0" borderId="55" xfId="0" applyFont="1" applyBorder="1" applyAlignment="1">
      <alignment horizontal="left" vertical="center"/>
    </xf>
    <xf numFmtId="9" fontId="8" fillId="0" borderId="57" xfId="0" applyNumberFormat="1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1" fontId="8" fillId="0" borderId="57" xfId="0" applyNumberFormat="1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1" fontId="8" fillId="0" borderId="59" xfId="0" applyNumberFormat="1" applyFont="1" applyBorder="1" applyAlignment="1">
      <alignment horizontal="center" vertical="center"/>
    </xf>
    <xf numFmtId="9" fontId="8" fillId="0" borderId="58" xfId="1" applyFont="1" applyBorder="1" applyAlignment="1">
      <alignment horizontal="center" vertical="center"/>
    </xf>
    <xf numFmtId="9" fontId="8" fillId="0" borderId="57" xfId="1" applyFont="1" applyBorder="1" applyAlignment="1">
      <alignment horizontal="center" vertical="center"/>
    </xf>
    <xf numFmtId="0" fontId="8" fillId="5" borderId="58" xfId="0" applyFont="1" applyFill="1" applyBorder="1" applyAlignment="1">
      <alignment horizontal="left" vertical="center"/>
    </xf>
    <xf numFmtId="9" fontId="8" fillId="5" borderId="57" xfId="0" applyNumberFormat="1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1" fontId="8" fillId="5" borderId="59" xfId="0" applyNumberFormat="1" applyFont="1" applyFill="1" applyBorder="1" applyAlignment="1">
      <alignment horizontal="center" vertical="center"/>
    </xf>
    <xf numFmtId="9" fontId="8" fillId="5" borderId="58" xfId="1" applyFont="1" applyFill="1" applyBorder="1" applyAlignment="1">
      <alignment horizontal="center" vertical="center"/>
    </xf>
    <xf numFmtId="9" fontId="8" fillId="5" borderId="57" xfId="1" applyFont="1" applyFill="1" applyBorder="1" applyAlignment="1">
      <alignment horizontal="center" vertical="center"/>
    </xf>
    <xf numFmtId="166" fontId="8" fillId="5" borderId="59" xfId="1" applyNumberFormat="1" applyFont="1" applyFill="1" applyBorder="1" applyAlignment="1">
      <alignment horizontal="center" vertical="center"/>
    </xf>
    <xf numFmtId="9" fontId="8" fillId="5" borderId="60" xfId="1" applyFont="1" applyFill="1" applyBorder="1" applyAlignment="1">
      <alignment horizontal="center" vertical="center"/>
    </xf>
    <xf numFmtId="9" fontId="8" fillId="5" borderId="61" xfId="1" applyFont="1" applyFill="1" applyBorder="1" applyAlignment="1">
      <alignment horizontal="center" vertical="center"/>
    </xf>
    <xf numFmtId="166" fontId="8" fillId="5" borderId="62" xfId="1" applyNumberFormat="1" applyFont="1" applyFill="1" applyBorder="1" applyAlignment="1">
      <alignment horizontal="center" vertical="center"/>
    </xf>
    <xf numFmtId="0" fontId="8" fillId="5" borderId="55" xfId="0" applyFont="1" applyFill="1" applyBorder="1" applyAlignment="1">
      <alignment horizontal="left" vertical="center"/>
    </xf>
    <xf numFmtId="0" fontId="8" fillId="5" borderId="63" xfId="0" applyFont="1" applyFill="1" applyBorder="1" applyAlignment="1">
      <alignment horizontal="left" vertical="center"/>
    </xf>
    <xf numFmtId="0" fontId="8" fillId="4" borderId="52" xfId="0" applyFont="1" applyFill="1" applyBorder="1" applyAlignment="1">
      <alignment horizontal="left" vertical="center"/>
    </xf>
    <xf numFmtId="0" fontId="8" fillId="4" borderId="54" xfId="0" applyFont="1" applyFill="1" applyBorder="1" applyAlignment="1">
      <alignment horizontal="center" vertical="center"/>
    </xf>
    <xf numFmtId="0" fontId="8" fillId="0" borderId="65" xfId="0" applyFont="1" applyBorder="1" applyAlignment="1">
      <alignment horizontal="left" vertical="center"/>
    </xf>
    <xf numFmtId="0" fontId="8" fillId="0" borderId="66" xfId="0" applyFont="1" applyBorder="1" applyAlignment="1">
      <alignment horizontal="center" vertical="center"/>
    </xf>
    <xf numFmtId="1" fontId="8" fillId="0" borderId="67" xfId="0" applyNumberFormat="1" applyFont="1" applyBorder="1" applyAlignment="1">
      <alignment horizontal="center" vertical="center"/>
    </xf>
    <xf numFmtId="0" fontId="8" fillId="4" borderId="68" xfId="0" applyFont="1" applyFill="1" applyBorder="1" applyAlignment="1">
      <alignment horizontal="left" vertical="center"/>
    </xf>
    <xf numFmtId="0" fontId="8" fillId="4" borderId="69" xfId="0" applyFont="1" applyFill="1" applyBorder="1" applyAlignment="1">
      <alignment horizontal="center" vertical="center"/>
    </xf>
    <xf numFmtId="0" fontId="8" fillId="4" borderId="70" xfId="0" applyFont="1" applyFill="1" applyBorder="1" applyAlignment="1">
      <alignment horizontal="center" vertical="center" wrapText="1"/>
    </xf>
    <xf numFmtId="9" fontId="8" fillId="0" borderId="65" xfId="1" applyFont="1" applyBorder="1" applyAlignment="1">
      <alignment horizontal="center" vertical="center"/>
    </xf>
    <xf numFmtId="9" fontId="8" fillId="0" borderId="66" xfId="1" applyFont="1" applyBorder="1" applyAlignment="1">
      <alignment horizontal="center" vertical="center"/>
    </xf>
    <xf numFmtId="166" fontId="8" fillId="0" borderId="67" xfId="1" applyNumberFormat="1" applyFont="1" applyBorder="1" applyAlignment="1">
      <alignment horizontal="center" vertical="center"/>
    </xf>
    <xf numFmtId="0" fontId="8" fillId="4" borderId="68" xfId="0" applyFont="1" applyFill="1" applyBorder="1" applyAlignment="1">
      <alignment horizontal="center" vertical="center" wrapText="1"/>
    </xf>
    <xf numFmtId="0" fontId="8" fillId="4" borderId="69" xfId="0" applyFont="1" applyFill="1" applyBorder="1" applyAlignment="1">
      <alignment horizontal="center" vertical="center" wrapText="1"/>
    </xf>
    <xf numFmtId="0" fontId="8" fillId="0" borderId="71" xfId="0" applyFont="1" applyBorder="1" applyAlignment="1">
      <alignment horizontal="left" vertical="center"/>
    </xf>
    <xf numFmtId="9" fontId="8" fillId="0" borderId="72" xfId="0" applyNumberFormat="1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" fontId="8" fillId="0" borderId="73" xfId="0" applyNumberFormat="1" applyFont="1" applyBorder="1" applyAlignment="1">
      <alignment horizontal="center" vertical="center"/>
    </xf>
    <xf numFmtId="1" fontId="8" fillId="4" borderId="70" xfId="0" applyNumberFormat="1" applyFont="1" applyFill="1" applyBorder="1" applyAlignment="1">
      <alignment horizontal="center" vertical="center"/>
    </xf>
    <xf numFmtId="0" fontId="8" fillId="5" borderId="74" xfId="0" applyFont="1" applyFill="1" applyBorder="1" applyAlignment="1">
      <alignment horizontal="left" vertical="center"/>
    </xf>
    <xf numFmtId="0" fontId="8" fillId="4" borderId="76" xfId="0" applyFont="1" applyFill="1" applyBorder="1" applyAlignment="1">
      <alignment horizontal="left" vertical="center"/>
    </xf>
    <xf numFmtId="3" fontId="8" fillId="5" borderId="64" xfId="0" applyNumberFormat="1" applyFont="1" applyFill="1" applyBorder="1" applyAlignment="1">
      <alignment horizontal="center" vertical="center"/>
    </xf>
    <xf numFmtId="3" fontId="8" fillId="0" borderId="56" xfId="0" applyNumberFormat="1" applyFont="1" applyBorder="1" applyAlignment="1">
      <alignment horizontal="center" vertical="center"/>
    </xf>
    <xf numFmtId="3" fontId="8" fillId="5" borderId="56" xfId="0" applyNumberFormat="1" applyFont="1" applyFill="1" applyBorder="1" applyAlignment="1">
      <alignment horizontal="center" vertical="center"/>
    </xf>
    <xf numFmtId="3" fontId="8" fillId="5" borderId="75" xfId="0" applyNumberFormat="1" applyFont="1" applyFill="1" applyBorder="1" applyAlignment="1">
      <alignment horizontal="center" vertical="center"/>
    </xf>
    <xf numFmtId="3" fontId="8" fillId="4" borderId="77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9" fillId="0" borderId="0" xfId="0" applyNumberFormat="1" applyFont="1" applyAlignment="1">
      <alignment horizontal="center" vertical="center"/>
    </xf>
    <xf numFmtId="0" fontId="8" fillId="5" borderId="78" xfId="0" applyFont="1" applyFill="1" applyBorder="1" applyAlignment="1">
      <alignment horizontal="left" vertical="center"/>
    </xf>
    <xf numFmtId="3" fontId="8" fillId="5" borderId="79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164" fontId="0" fillId="2" borderId="17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7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textRotation="90"/>
    </xf>
    <xf numFmtId="0" fontId="0" fillId="0" borderId="33" xfId="0" applyBorder="1" applyAlignment="1">
      <alignment horizontal="center" vertical="center" textRotation="90"/>
    </xf>
    <xf numFmtId="164" fontId="0" fillId="2" borderId="17" xfId="0" applyNumberForma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5" fillId="0" borderId="7" xfId="0" applyFont="1" applyBorder="1" applyAlignment="1">
      <alignment horizontal="center" vertical="center" textRotation="90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/>
    </xf>
    <xf numFmtId="2" fontId="7" fillId="0" borderId="46" xfId="0" applyNumberFormat="1" applyFont="1" applyBorder="1" applyAlignment="1">
      <alignment horizontal="center" vertical="center"/>
    </xf>
    <xf numFmtId="2" fontId="7" fillId="0" borderId="47" xfId="0" applyNumberFormat="1" applyFont="1" applyBorder="1" applyAlignment="1">
      <alignment horizontal="center" vertical="center"/>
    </xf>
    <xf numFmtId="2" fontId="7" fillId="0" borderId="48" xfId="0" applyNumberFormat="1" applyFont="1" applyBorder="1" applyAlignment="1">
      <alignment horizontal="center" vertical="center"/>
    </xf>
    <xf numFmtId="0" fontId="9" fillId="0" borderId="49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53" xfId="0" applyFont="1" applyBorder="1" applyAlignment="1">
      <alignment horizontal="center" wrapText="1"/>
    </xf>
    <xf numFmtId="3" fontId="9" fillId="0" borderId="51" xfId="0" applyNumberFormat="1" applyFont="1" applyBorder="1" applyAlignment="1">
      <alignment horizontal="center" vertical="center"/>
    </xf>
    <xf numFmtId="3" fontId="9" fillId="0" borderId="54" xfId="0" applyNumberFormat="1" applyFont="1" applyBorder="1" applyAlignment="1">
      <alignment horizontal="center" vertical="center"/>
    </xf>
    <xf numFmtId="0" fontId="9" fillId="4" borderId="49" xfId="0" applyFont="1" applyFill="1" applyBorder="1" applyAlignment="1">
      <alignment horizontal="center"/>
    </xf>
    <xf numFmtId="0" fontId="9" fillId="4" borderId="51" xfId="0" applyFont="1" applyFill="1" applyBorder="1" applyAlignment="1">
      <alignment horizontal="center"/>
    </xf>
    <xf numFmtId="0" fontId="8" fillId="4" borderId="68" xfId="0" applyFont="1" applyFill="1" applyBorder="1" applyAlignment="1">
      <alignment horizontal="center" vertical="center"/>
    </xf>
    <xf numFmtId="0" fontId="8" fillId="4" borderId="69" xfId="0" applyFont="1" applyFill="1" applyBorder="1" applyAlignment="1">
      <alignment horizontal="center" vertical="center"/>
    </xf>
    <xf numFmtId="1" fontId="8" fillId="4" borderId="69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wrapText="1"/>
    </xf>
    <xf numFmtId="3" fontId="9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verton.santos\Meu%20Drive\PIMI\PIMI%20base%20fator%20equivalente.xlsx" TargetMode="External"/><Relationship Id="rId1" Type="http://schemas.openxmlformats.org/officeDocument/2006/relationships/externalLinkPath" Target="file:///C:\Users\everton.santos\Meu%20Drive\PIMI\PIMI%20base%20fator%20equival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  <sheetName val="fator"/>
      <sheetName val="STD pessoas"/>
      <sheetName val="validação"/>
      <sheetName val="tempo maq."/>
      <sheetName val="horas disponiveis"/>
      <sheetName val="bloq h.maq-prod"/>
      <sheetName val="horas-PIMI"/>
      <sheetName val="PIMI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sim</v>
          </cell>
          <cell r="C5">
            <v>7</v>
          </cell>
        </row>
        <row r="6">
          <cell r="B6" t="str">
            <v>não</v>
          </cell>
          <cell r="C6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779D-8B6D-412A-8C57-3551352D5D72}">
  <dimension ref="A1:M1108"/>
  <sheetViews>
    <sheetView topLeftCell="A246" zoomScaleNormal="100" workbookViewId="0">
      <selection activeCell="F284" sqref="F284"/>
    </sheetView>
  </sheetViews>
  <sheetFormatPr defaultRowHeight="15" x14ac:dyDescent="0.25"/>
  <cols>
    <col min="1" max="1" width="13.42578125" bestFit="1" customWidth="1"/>
    <col min="2" max="2" width="32.140625" bestFit="1" customWidth="1"/>
    <col min="3" max="3" width="31.7109375" bestFit="1" customWidth="1"/>
    <col min="4" max="4" width="23.7109375" bestFit="1" customWidth="1"/>
    <col min="5" max="5" width="23.7109375" customWidth="1"/>
    <col min="7" max="7" width="31.7109375" bestFit="1" customWidth="1"/>
    <col min="8" max="8" width="11.5703125" bestFit="1" customWidth="1"/>
    <col min="10" max="10" width="21" bestFit="1" customWidth="1"/>
    <col min="11" max="11" width="27.140625" bestFit="1" customWidth="1"/>
    <col min="12" max="13" width="26.28515625" bestFit="1" customWidth="1"/>
  </cols>
  <sheetData>
    <row r="1" spans="1:13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168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3" x14ac:dyDescent="0.25">
      <c r="A2" t="s">
        <v>17</v>
      </c>
      <c r="B2" t="s">
        <v>18</v>
      </c>
      <c r="C2" t="s">
        <v>19</v>
      </c>
      <c r="D2" t="s">
        <v>20</v>
      </c>
      <c r="E2" t="str">
        <f t="shared" ref="E2:E33" si="0">CONCATENATE(C2,D2)</f>
        <v>Craqueadeira Seydel 873BELCRY 2/28</v>
      </c>
      <c r="F2">
        <v>421.5</v>
      </c>
      <c r="G2" t="s">
        <v>21</v>
      </c>
      <c r="H2" t="s">
        <v>22</v>
      </c>
      <c r="I2">
        <v>1</v>
      </c>
      <c r="J2">
        <v>421.5</v>
      </c>
      <c r="K2" s="3">
        <f t="shared" ref="K2:K65" si="1">F2</f>
        <v>421.5</v>
      </c>
      <c r="L2">
        <f t="shared" ref="L2:L65" si="2">K2*8</f>
        <v>3372</v>
      </c>
      <c r="M2">
        <f t="shared" ref="M2:M65" si="3">K2*24</f>
        <v>10116</v>
      </c>
    </row>
    <row r="3" spans="1:13" x14ac:dyDescent="0.25">
      <c r="A3" t="s">
        <v>17</v>
      </c>
      <c r="B3" t="s">
        <v>23</v>
      </c>
      <c r="C3" t="s">
        <v>24</v>
      </c>
      <c r="D3" t="s">
        <v>20</v>
      </c>
      <c r="E3" t="str">
        <f t="shared" si="0"/>
        <v>Passadeira E1BELCRY 2/28</v>
      </c>
      <c r="F3">
        <v>415.8</v>
      </c>
      <c r="G3" t="s">
        <v>25</v>
      </c>
      <c r="H3" t="s">
        <v>22</v>
      </c>
      <c r="I3">
        <v>1</v>
      </c>
      <c r="J3">
        <v>391.5</v>
      </c>
      <c r="K3" s="3">
        <f t="shared" si="1"/>
        <v>415.8</v>
      </c>
      <c r="L3">
        <f t="shared" si="2"/>
        <v>3326.4</v>
      </c>
      <c r="M3">
        <f t="shared" si="3"/>
        <v>9979.2000000000007</v>
      </c>
    </row>
    <row r="4" spans="1:13" x14ac:dyDescent="0.25">
      <c r="A4" t="s">
        <v>17</v>
      </c>
      <c r="B4" t="s">
        <v>23</v>
      </c>
      <c r="C4" t="s">
        <v>26</v>
      </c>
      <c r="D4" t="s">
        <v>20</v>
      </c>
      <c r="E4" t="str">
        <f t="shared" si="0"/>
        <v>Passadeira BC1BELCRY 2/28</v>
      </c>
      <c r="F4">
        <v>391.5</v>
      </c>
      <c r="G4" t="s">
        <v>25</v>
      </c>
      <c r="H4" t="s">
        <v>22</v>
      </c>
      <c r="I4">
        <v>1</v>
      </c>
      <c r="J4">
        <v>391.5</v>
      </c>
      <c r="K4" s="3">
        <f t="shared" si="1"/>
        <v>391.5</v>
      </c>
      <c r="L4">
        <f t="shared" si="2"/>
        <v>3132</v>
      </c>
      <c r="M4">
        <f t="shared" si="3"/>
        <v>9396</v>
      </c>
    </row>
    <row r="5" spans="1:13" x14ac:dyDescent="0.25">
      <c r="A5" t="s">
        <v>17</v>
      </c>
      <c r="B5" t="s">
        <v>23</v>
      </c>
      <c r="C5" t="s">
        <v>27</v>
      </c>
      <c r="D5" t="s">
        <v>20</v>
      </c>
      <c r="E5" t="str">
        <f t="shared" si="0"/>
        <v>Passadeira E2BELCRY 2/28</v>
      </c>
      <c r="F5">
        <v>386.1</v>
      </c>
      <c r="G5" t="s">
        <v>28</v>
      </c>
      <c r="H5" t="s">
        <v>22</v>
      </c>
      <c r="I5">
        <v>1</v>
      </c>
      <c r="J5">
        <v>386.1</v>
      </c>
      <c r="K5" s="3">
        <f t="shared" si="1"/>
        <v>386.1</v>
      </c>
      <c r="L5">
        <f t="shared" si="2"/>
        <v>3088.8</v>
      </c>
      <c r="M5">
        <f t="shared" si="3"/>
        <v>9266.4000000000015</v>
      </c>
    </row>
    <row r="6" spans="1:13" x14ac:dyDescent="0.25">
      <c r="A6" t="s">
        <v>17</v>
      </c>
      <c r="B6" t="s">
        <v>23</v>
      </c>
      <c r="C6" t="s">
        <v>29</v>
      </c>
      <c r="D6" t="s">
        <v>20</v>
      </c>
      <c r="E6" t="str">
        <f t="shared" si="0"/>
        <v>Passadeira BC2BELCRY 2/28</v>
      </c>
      <c r="F6">
        <v>386.1</v>
      </c>
      <c r="G6" t="s">
        <v>28</v>
      </c>
      <c r="H6" t="s">
        <v>22</v>
      </c>
      <c r="I6">
        <v>1</v>
      </c>
      <c r="J6">
        <v>386.1</v>
      </c>
      <c r="K6" s="3">
        <f t="shared" si="1"/>
        <v>386.1</v>
      </c>
      <c r="L6">
        <f t="shared" si="2"/>
        <v>3088.8</v>
      </c>
      <c r="M6">
        <f t="shared" si="3"/>
        <v>9266.4000000000015</v>
      </c>
    </row>
    <row r="7" spans="1:13" x14ac:dyDescent="0.25">
      <c r="A7" t="s">
        <v>17</v>
      </c>
      <c r="B7" t="s">
        <v>23</v>
      </c>
      <c r="C7" t="s">
        <v>30</v>
      </c>
      <c r="D7" t="s">
        <v>20</v>
      </c>
      <c r="E7" t="str">
        <f t="shared" si="0"/>
        <v>Passadeia E3BELCRY 2/28</v>
      </c>
      <c r="F7">
        <v>415.8</v>
      </c>
      <c r="G7" t="s">
        <v>31</v>
      </c>
      <c r="H7" t="s">
        <v>22</v>
      </c>
      <c r="I7">
        <v>1</v>
      </c>
      <c r="J7">
        <v>415.8</v>
      </c>
      <c r="K7" s="3">
        <f t="shared" si="1"/>
        <v>415.8</v>
      </c>
      <c r="L7">
        <f t="shared" si="2"/>
        <v>3326.4</v>
      </c>
      <c r="M7">
        <f t="shared" si="3"/>
        <v>9979.2000000000007</v>
      </c>
    </row>
    <row r="8" spans="1:13" x14ac:dyDescent="0.25">
      <c r="A8" t="s">
        <v>17</v>
      </c>
      <c r="B8" t="s">
        <v>23</v>
      </c>
      <c r="C8" t="s">
        <v>32</v>
      </c>
      <c r="D8" t="s">
        <v>20</v>
      </c>
      <c r="E8" t="str">
        <f t="shared" si="0"/>
        <v>Passadeira BC3BELCRY 2/28</v>
      </c>
      <c r="F8">
        <v>415.8</v>
      </c>
      <c r="G8" t="s">
        <v>31</v>
      </c>
      <c r="H8" t="s">
        <v>22</v>
      </c>
      <c r="I8">
        <v>1</v>
      </c>
      <c r="J8">
        <v>415.8</v>
      </c>
      <c r="K8" s="3">
        <f t="shared" si="1"/>
        <v>415.8</v>
      </c>
      <c r="L8">
        <f t="shared" si="2"/>
        <v>3326.4</v>
      </c>
      <c r="M8">
        <f t="shared" si="3"/>
        <v>9979.2000000000007</v>
      </c>
    </row>
    <row r="9" spans="1:13" x14ac:dyDescent="0.25">
      <c r="A9" t="s">
        <v>17</v>
      </c>
      <c r="B9" t="s">
        <v>23</v>
      </c>
      <c r="C9" t="s">
        <v>33</v>
      </c>
      <c r="D9" t="s">
        <v>20</v>
      </c>
      <c r="E9" t="str">
        <f t="shared" si="0"/>
        <v>Passadeira E4BELCRY 2/28</v>
      </c>
      <c r="F9">
        <v>342</v>
      </c>
      <c r="G9" t="s">
        <v>34</v>
      </c>
      <c r="H9" t="s">
        <v>22</v>
      </c>
      <c r="I9">
        <v>1</v>
      </c>
      <c r="J9">
        <v>360</v>
      </c>
      <c r="K9" s="3">
        <f t="shared" si="1"/>
        <v>342</v>
      </c>
      <c r="L9">
        <f t="shared" si="2"/>
        <v>2736</v>
      </c>
      <c r="M9">
        <f t="shared" si="3"/>
        <v>8208</v>
      </c>
    </row>
    <row r="10" spans="1:13" x14ac:dyDescent="0.25">
      <c r="A10" t="s">
        <v>17</v>
      </c>
      <c r="B10" t="s">
        <v>23</v>
      </c>
      <c r="C10" t="s">
        <v>35</v>
      </c>
      <c r="D10" t="s">
        <v>20</v>
      </c>
      <c r="E10" t="str">
        <f t="shared" si="0"/>
        <v>Passadeira BC4BELCRY 2/28</v>
      </c>
      <c r="F10">
        <v>360</v>
      </c>
      <c r="G10" t="s">
        <v>34</v>
      </c>
      <c r="H10" t="s">
        <v>22</v>
      </c>
      <c r="I10">
        <v>1</v>
      </c>
      <c r="J10">
        <v>360</v>
      </c>
      <c r="K10" s="3">
        <f t="shared" si="1"/>
        <v>360</v>
      </c>
      <c r="L10">
        <f t="shared" si="2"/>
        <v>2880</v>
      </c>
      <c r="M10">
        <f t="shared" si="3"/>
        <v>8640</v>
      </c>
    </row>
    <row r="11" spans="1:13" x14ac:dyDescent="0.25">
      <c r="A11" t="s">
        <v>17</v>
      </c>
      <c r="B11" t="s">
        <v>36</v>
      </c>
      <c r="C11" t="s">
        <v>244</v>
      </c>
      <c r="D11" t="s">
        <v>20</v>
      </c>
      <c r="E11" t="str">
        <f t="shared" si="0"/>
        <v>FROTTEURS LEBELCRY 2/28</v>
      </c>
      <c r="F11">
        <v>188.9</v>
      </c>
      <c r="G11" t="s">
        <v>37</v>
      </c>
      <c r="H11" t="s">
        <v>22</v>
      </c>
      <c r="I11">
        <v>24</v>
      </c>
      <c r="J11" s="3">
        <f t="shared" ref="J11:J74" si="4">F11/I11</f>
        <v>7.8708333333333336</v>
      </c>
      <c r="K11" s="3">
        <f t="shared" si="1"/>
        <v>188.9</v>
      </c>
      <c r="L11">
        <f t="shared" si="2"/>
        <v>1511.2</v>
      </c>
      <c r="M11">
        <f t="shared" si="3"/>
        <v>4533.6000000000004</v>
      </c>
    </row>
    <row r="12" spans="1:13" x14ac:dyDescent="0.25">
      <c r="A12" t="s">
        <v>17</v>
      </c>
      <c r="B12" t="s">
        <v>36</v>
      </c>
      <c r="C12" t="s">
        <v>244</v>
      </c>
      <c r="D12" t="s">
        <v>20</v>
      </c>
      <c r="E12" t="str">
        <f t="shared" si="0"/>
        <v>FROTTEURS LEBELCRY 2/28</v>
      </c>
      <c r="F12">
        <v>188.9</v>
      </c>
      <c r="G12" t="s">
        <v>37</v>
      </c>
      <c r="H12" t="s">
        <v>22</v>
      </c>
      <c r="I12">
        <v>24</v>
      </c>
      <c r="J12" s="3">
        <f t="shared" si="4"/>
        <v>7.8708333333333336</v>
      </c>
      <c r="K12" s="3">
        <f t="shared" si="1"/>
        <v>188.9</v>
      </c>
      <c r="L12">
        <f t="shared" si="2"/>
        <v>1511.2</v>
      </c>
      <c r="M12">
        <f t="shared" si="3"/>
        <v>4533.6000000000004</v>
      </c>
    </row>
    <row r="13" spans="1:13" x14ac:dyDescent="0.25">
      <c r="A13" t="s">
        <v>17</v>
      </c>
      <c r="B13" t="s">
        <v>36</v>
      </c>
      <c r="C13" t="s">
        <v>245</v>
      </c>
      <c r="D13" t="s">
        <v>20</v>
      </c>
      <c r="E13" t="str">
        <f t="shared" si="0"/>
        <v>FROTTEURS LBCBELCRY 2/28</v>
      </c>
      <c r="F13">
        <v>220.4</v>
      </c>
      <c r="G13" t="s">
        <v>37</v>
      </c>
      <c r="H13" t="s">
        <v>22</v>
      </c>
      <c r="I13">
        <v>24</v>
      </c>
      <c r="J13" s="3">
        <f t="shared" si="4"/>
        <v>9.1833333333333336</v>
      </c>
      <c r="K13" s="3">
        <f t="shared" si="1"/>
        <v>220.4</v>
      </c>
      <c r="L13">
        <f t="shared" si="2"/>
        <v>1763.2</v>
      </c>
      <c r="M13">
        <f t="shared" si="3"/>
        <v>5289.6</v>
      </c>
    </row>
    <row r="14" spans="1:13" x14ac:dyDescent="0.25">
      <c r="A14" t="s">
        <v>17</v>
      </c>
      <c r="B14" t="s">
        <v>36</v>
      </c>
      <c r="C14" t="s">
        <v>245</v>
      </c>
      <c r="D14" t="s">
        <v>20</v>
      </c>
      <c r="E14" t="str">
        <f t="shared" si="0"/>
        <v>FROTTEURS LBCBELCRY 2/28</v>
      </c>
      <c r="F14" s="3">
        <v>220.4</v>
      </c>
      <c r="G14" t="s">
        <v>38</v>
      </c>
      <c r="H14" t="s">
        <v>39</v>
      </c>
      <c r="I14">
        <v>32</v>
      </c>
      <c r="J14" s="3">
        <f t="shared" si="4"/>
        <v>6.8875000000000002</v>
      </c>
      <c r="K14" s="3">
        <f t="shared" si="1"/>
        <v>220.4</v>
      </c>
      <c r="L14">
        <f t="shared" si="2"/>
        <v>1763.2</v>
      </c>
      <c r="M14">
        <f t="shared" si="3"/>
        <v>5289.6</v>
      </c>
    </row>
    <row r="15" spans="1:13" x14ac:dyDescent="0.25">
      <c r="A15" t="s">
        <v>17</v>
      </c>
      <c r="B15" t="s">
        <v>40</v>
      </c>
      <c r="C15" t="s">
        <v>246</v>
      </c>
      <c r="D15" t="s">
        <v>20</v>
      </c>
      <c r="E15" t="str">
        <f t="shared" si="0"/>
        <v>Filatório SuessenBELCRY 2/28</v>
      </c>
      <c r="F15">
        <v>30.7</v>
      </c>
      <c r="G15" t="s">
        <v>41</v>
      </c>
      <c r="H15" t="s">
        <v>22</v>
      </c>
      <c r="I15">
        <v>816</v>
      </c>
      <c r="J15" s="4">
        <f t="shared" si="4"/>
        <v>3.7622549019607841E-2</v>
      </c>
      <c r="K15" s="3">
        <f t="shared" si="1"/>
        <v>30.7</v>
      </c>
      <c r="L15">
        <f t="shared" si="2"/>
        <v>245.6</v>
      </c>
      <c r="M15">
        <f t="shared" si="3"/>
        <v>736.8</v>
      </c>
    </row>
    <row r="16" spans="1:13" x14ac:dyDescent="0.25">
      <c r="A16" t="s">
        <v>17</v>
      </c>
      <c r="B16" t="s">
        <v>40</v>
      </c>
      <c r="C16" t="s">
        <v>246</v>
      </c>
      <c r="D16" t="s">
        <v>20</v>
      </c>
      <c r="E16" t="str">
        <f t="shared" si="0"/>
        <v>Filatório SuessenBELCRY 2/28</v>
      </c>
      <c r="F16">
        <v>30.7</v>
      </c>
      <c r="G16" t="s">
        <v>41</v>
      </c>
      <c r="H16" t="s">
        <v>22</v>
      </c>
      <c r="I16">
        <v>816</v>
      </c>
      <c r="J16" s="4">
        <f t="shared" si="4"/>
        <v>3.7622549019607841E-2</v>
      </c>
      <c r="K16" s="3">
        <f t="shared" si="1"/>
        <v>30.7</v>
      </c>
      <c r="L16">
        <f t="shared" si="2"/>
        <v>245.6</v>
      </c>
      <c r="M16">
        <f t="shared" si="3"/>
        <v>736.8</v>
      </c>
    </row>
    <row r="17" spans="1:13" x14ac:dyDescent="0.25">
      <c r="A17" t="s">
        <v>17</v>
      </c>
      <c r="B17" t="s">
        <v>40</v>
      </c>
      <c r="C17" t="s">
        <v>246</v>
      </c>
      <c r="D17" t="s">
        <v>20</v>
      </c>
      <c r="E17" t="str">
        <f t="shared" si="0"/>
        <v>Filatório SuessenBELCRY 2/28</v>
      </c>
      <c r="F17">
        <v>30.7</v>
      </c>
      <c r="G17" t="s">
        <v>41</v>
      </c>
      <c r="H17" t="s">
        <v>22</v>
      </c>
      <c r="I17">
        <v>816</v>
      </c>
      <c r="J17" s="4">
        <f t="shared" si="4"/>
        <v>3.7622549019607841E-2</v>
      </c>
      <c r="K17" s="3">
        <f t="shared" si="1"/>
        <v>30.7</v>
      </c>
      <c r="L17">
        <f t="shared" si="2"/>
        <v>245.6</v>
      </c>
      <c r="M17">
        <f t="shared" si="3"/>
        <v>736.8</v>
      </c>
    </row>
    <row r="18" spans="1:13" x14ac:dyDescent="0.25">
      <c r="A18" t="s">
        <v>17</v>
      </c>
      <c r="B18" t="s">
        <v>40</v>
      </c>
      <c r="C18" t="s">
        <v>246</v>
      </c>
      <c r="D18" t="s">
        <v>20</v>
      </c>
      <c r="E18" t="str">
        <f t="shared" si="0"/>
        <v>Filatório SuessenBELCRY 2/28</v>
      </c>
      <c r="F18">
        <v>30.7</v>
      </c>
      <c r="G18" t="s">
        <v>41</v>
      </c>
      <c r="H18" t="s">
        <v>22</v>
      </c>
      <c r="I18">
        <v>816</v>
      </c>
      <c r="J18" s="4">
        <f t="shared" si="4"/>
        <v>3.7622549019607841E-2</v>
      </c>
      <c r="K18" s="3">
        <f t="shared" si="1"/>
        <v>30.7</v>
      </c>
      <c r="L18">
        <f t="shared" si="2"/>
        <v>245.6</v>
      </c>
      <c r="M18">
        <f t="shared" si="3"/>
        <v>736.8</v>
      </c>
    </row>
    <row r="19" spans="1:13" x14ac:dyDescent="0.25">
      <c r="A19" t="s">
        <v>17</v>
      </c>
      <c r="B19" t="s">
        <v>40</v>
      </c>
      <c r="C19" t="s">
        <v>247</v>
      </c>
      <c r="D19" t="s">
        <v>20</v>
      </c>
      <c r="E19" t="str">
        <f t="shared" si="0"/>
        <v>Filatório Zinser M1BELCRY 2/28</v>
      </c>
      <c r="F19" s="3">
        <v>32.799999999999997</v>
      </c>
      <c r="G19" t="s">
        <v>42</v>
      </c>
      <c r="H19" t="s">
        <v>22</v>
      </c>
      <c r="I19">
        <v>828</v>
      </c>
      <c r="J19" s="4">
        <f t="shared" si="4"/>
        <v>3.9613526570048303E-2</v>
      </c>
      <c r="K19" s="3">
        <f t="shared" si="1"/>
        <v>32.799999999999997</v>
      </c>
      <c r="L19">
        <f t="shared" si="2"/>
        <v>262.39999999999998</v>
      </c>
      <c r="M19">
        <f t="shared" si="3"/>
        <v>787.19999999999993</v>
      </c>
    </row>
    <row r="20" spans="1:13" x14ac:dyDescent="0.25">
      <c r="A20" t="s">
        <v>17</v>
      </c>
      <c r="B20" t="s">
        <v>40</v>
      </c>
      <c r="C20" t="s">
        <v>247</v>
      </c>
      <c r="D20" t="s">
        <v>20</v>
      </c>
      <c r="E20" t="str">
        <f t="shared" si="0"/>
        <v>Filatório Zinser M1BELCRY 2/28</v>
      </c>
      <c r="F20" s="3">
        <v>32.799999999999997</v>
      </c>
      <c r="G20" t="s">
        <v>42</v>
      </c>
      <c r="H20" t="s">
        <v>22</v>
      </c>
      <c r="I20">
        <v>828</v>
      </c>
      <c r="J20" s="4">
        <f t="shared" si="4"/>
        <v>3.9613526570048303E-2</v>
      </c>
      <c r="K20" s="3">
        <f t="shared" si="1"/>
        <v>32.799999999999997</v>
      </c>
      <c r="L20">
        <f t="shared" si="2"/>
        <v>262.39999999999998</v>
      </c>
      <c r="M20">
        <f t="shared" si="3"/>
        <v>787.19999999999993</v>
      </c>
    </row>
    <row r="21" spans="1:13" x14ac:dyDescent="0.25">
      <c r="A21" t="s">
        <v>17</v>
      </c>
      <c r="B21" t="s">
        <v>40</v>
      </c>
      <c r="C21" t="s">
        <v>248</v>
      </c>
      <c r="D21" t="s">
        <v>20</v>
      </c>
      <c r="E21" t="str">
        <f t="shared" si="0"/>
        <v>Filatório Zinser M2BELCRY 2/28</v>
      </c>
      <c r="F21" s="3">
        <v>47.5</v>
      </c>
      <c r="G21" t="s">
        <v>43</v>
      </c>
      <c r="H21" t="s">
        <v>22</v>
      </c>
      <c r="I21">
        <v>1200</v>
      </c>
      <c r="J21" s="4">
        <f t="shared" si="4"/>
        <v>3.9583333333333331E-2</v>
      </c>
      <c r="K21" s="3">
        <f t="shared" si="1"/>
        <v>47.5</v>
      </c>
      <c r="L21">
        <f t="shared" si="2"/>
        <v>380</v>
      </c>
      <c r="M21">
        <f t="shared" si="3"/>
        <v>1140</v>
      </c>
    </row>
    <row r="22" spans="1:13" x14ac:dyDescent="0.25">
      <c r="A22" t="s">
        <v>17</v>
      </c>
      <c r="B22" t="s">
        <v>40</v>
      </c>
      <c r="C22" t="s">
        <v>248</v>
      </c>
      <c r="D22" t="s">
        <v>20</v>
      </c>
      <c r="E22" t="str">
        <f t="shared" si="0"/>
        <v>Filatório Zinser M2BELCRY 2/28</v>
      </c>
      <c r="F22" s="3">
        <v>47.5</v>
      </c>
      <c r="G22" t="s">
        <v>43</v>
      </c>
      <c r="H22" t="s">
        <v>22</v>
      </c>
      <c r="I22">
        <v>1200</v>
      </c>
      <c r="J22" s="4">
        <f t="shared" si="4"/>
        <v>3.9583333333333331E-2</v>
      </c>
      <c r="K22" s="3">
        <f t="shared" si="1"/>
        <v>47.5</v>
      </c>
      <c r="L22">
        <f t="shared" si="2"/>
        <v>380</v>
      </c>
      <c r="M22">
        <f t="shared" si="3"/>
        <v>1140</v>
      </c>
    </row>
    <row r="23" spans="1:13" x14ac:dyDescent="0.25">
      <c r="A23" t="s">
        <v>17</v>
      </c>
      <c r="B23" t="s">
        <v>40</v>
      </c>
      <c r="C23" t="s">
        <v>248</v>
      </c>
      <c r="D23" t="s">
        <v>20</v>
      </c>
      <c r="E23" t="str">
        <f t="shared" si="0"/>
        <v>Filatório Zinser M2BELCRY 2/28</v>
      </c>
      <c r="F23" s="3">
        <v>47.5</v>
      </c>
      <c r="G23" t="s">
        <v>43</v>
      </c>
      <c r="H23" t="s">
        <v>22</v>
      </c>
      <c r="I23">
        <v>1200</v>
      </c>
      <c r="J23" s="4">
        <f t="shared" si="4"/>
        <v>3.9583333333333331E-2</v>
      </c>
      <c r="K23" s="3">
        <f t="shared" si="1"/>
        <v>47.5</v>
      </c>
      <c r="L23">
        <f t="shared" si="2"/>
        <v>380</v>
      </c>
      <c r="M23">
        <f t="shared" si="3"/>
        <v>1140</v>
      </c>
    </row>
    <row r="24" spans="1:13" x14ac:dyDescent="0.25">
      <c r="A24" t="s">
        <v>17</v>
      </c>
      <c r="B24" t="s">
        <v>40</v>
      </c>
      <c r="C24" t="s">
        <v>248</v>
      </c>
      <c r="D24" t="s">
        <v>20</v>
      </c>
      <c r="E24" t="str">
        <f t="shared" si="0"/>
        <v>Filatório Zinser M2BELCRY 2/28</v>
      </c>
      <c r="F24" s="3">
        <v>47.5</v>
      </c>
      <c r="G24" t="s">
        <v>43</v>
      </c>
      <c r="H24" t="s">
        <v>22</v>
      </c>
      <c r="I24">
        <v>1200</v>
      </c>
      <c r="J24" s="4">
        <f t="shared" si="4"/>
        <v>3.9583333333333331E-2</v>
      </c>
      <c r="K24" s="3">
        <f t="shared" si="1"/>
        <v>47.5</v>
      </c>
      <c r="L24">
        <f t="shared" si="2"/>
        <v>380</v>
      </c>
      <c r="M24">
        <f t="shared" si="3"/>
        <v>1140</v>
      </c>
    </row>
    <row r="25" spans="1:13" x14ac:dyDescent="0.25">
      <c r="A25" t="s">
        <v>17</v>
      </c>
      <c r="B25" t="s">
        <v>44</v>
      </c>
      <c r="C25" t="s">
        <v>249</v>
      </c>
      <c r="D25" t="s">
        <v>20</v>
      </c>
      <c r="E25" t="str">
        <f t="shared" si="0"/>
        <v>AUTO CONER X5-M2BELCRY 2/28</v>
      </c>
      <c r="F25">
        <v>57.2</v>
      </c>
      <c r="G25" t="s">
        <v>45</v>
      </c>
      <c r="H25" t="s">
        <v>39</v>
      </c>
      <c r="I25">
        <v>36</v>
      </c>
      <c r="J25" s="3">
        <f t="shared" si="4"/>
        <v>1.588888888888889</v>
      </c>
      <c r="K25" s="3">
        <f t="shared" si="1"/>
        <v>57.2</v>
      </c>
      <c r="L25">
        <f t="shared" si="2"/>
        <v>457.6</v>
      </c>
      <c r="M25">
        <f t="shared" si="3"/>
        <v>1372.8000000000002</v>
      </c>
    </row>
    <row r="26" spans="1:13" x14ac:dyDescent="0.25">
      <c r="A26" t="s">
        <v>17</v>
      </c>
      <c r="B26" t="s">
        <v>44</v>
      </c>
      <c r="C26" t="s">
        <v>249</v>
      </c>
      <c r="D26" t="s">
        <v>20</v>
      </c>
      <c r="E26" t="str">
        <f t="shared" si="0"/>
        <v>AUTO CONER X5-M2BELCRY 2/28</v>
      </c>
      <c r="F26">
        <v>57.2</v>
      </c>
      <c r="G26" t="s">
        <v>45</v>
      </c>
      <c r="H26" t="s">
        <v>39</v>
      </c>
      <c r="I26">
        <v>36</v>
      </c>
      <c r="J26" s="3">
        <f t="shared" si="4"/>
        <v>1.588888888888889</v>
      </c>
      <c r="K26" s="3">
        <f t="shared" si="1"/>
        <v>57.2</v>
      </c>
      <c r="L26">
        <f t="shared" si="2"/>
        <v>457.6</v>
      </c>
      <c r="M26">
        <f t="shared" si="3"/>
        <v>1372.8000000000002</v>
      </c>
    </row>
    <row r="27" spans="1:13" x14ac:dyDescent="0.25">
      <c r="A27" t="s">
        <v>17</v>
      </c>
      <c r="B27" t="s">
        <v>44</v>
      </c>
      <c r="C27" t="s">
        <v>249</v>
      </c>
      <c r="D27" t="s">
        <v>20</v>
      </c>
      <c r="E27" t="str">
        <f t="shared" si="0"/>
        <v>AUTO CONER X5-M2BELCRY 2/28</v>
      </c>
      <c r="F27">
        <v>57.2</v>
      </c>
      <c r="G27" t="s">
        <v>45</v>
      </c>
      <c r="H27" t="s">
        <v>39</v>
      </c>
      <c r="I27">
        <v>36</v>
      </c>
      <c r="J27" s="3">
        <f t="shared" si="4"/>
        <v>1.588888888888889</v>
      </c>
      <c r="K27" s="3">
        <f t="shared" si="1"/>
        <v>57.2</v>
      </c>
      <c r="L27">
        <f t="shared" si="2"/>
        <v>457.6</v>
      </c>
      <c r="M27">
        <f t="shared" si="3"/>
        <v>1372.8000000000002</v>
      </c>
    </row>
    <row r="28" spans="1:13" x14ac:dyDescent="0.25">
      <c r="A28" t="s">
        <v>17</v>
      </c>
      <c r="B28" t="s">
        <v>44</v>
      </c>
      <c r="C28" t="s">
        <v>249</v>
      </c>
      <c r="D28" t="s">
        <v>20</v>
      </c>
      <c r="E28" t="str">
        <f t="shared" si="0"/>
        <v>AUTO CONER X5-M2BELCRY 2/28</v>
      </c>
      <c r="F28">
        <v>57.2</v>
      </c>
      <c r="G28" t="s">
        <v>45</v>
      </c>
      <c r="H28" t="s">
        <v>39</v>
      </c>
      <c r="I28">
        <v>36</v>
      </c>
      <c r="J28" s="3">
        <f t="shared" si="4"/>
        <v>1.588888888888889</v>
      </c>
      <c r="K28" s="3">
        <f t="shared" si="1"/>
        <v>57.2</v>
      </c>
      <c r="L28">
        <f t="shared" si="2"/>
        <v>457.6</v>
      </c>
      <c r="M28">
        <f t="shared" si="3"/>
        <v>1372.8000000000002</v>
      </c>
    </row>
    <row r="29" spans="1:13" x14ac:dyDescent="0.25">
      <c r="A29" t="s">
        <v>17</v>
      </c>
      <c r="B29" t="s">
        <v>44</v>
      </c>
      <c r="C29" t="s">
        <v>250</v>
      </c>
      <c r="D29" t="s">
        <v>20</v>
      </c>
      <c r="E29" t="str">
        <f t="shared" si="0"/>
        <v>AUTO CONER M1BELCRY 2/28</v>
      </c>
      <c r="F29">
        <v>52.9</v>
      </c>
      <c r="G29" t="s">
        <v>46</v>
      </c>
      <c r="H29" t="s">
        <v>22</v>
      </c>
      <c r="I29">
        <v>60</v>
      </c>
      <c r="J29" s="3">
        <f t="shared" si="4"/>
        <v>0.8816666666666666</v>
      </c>
      <c r="K29" s="3">
        <f t="shared" si="1"/>
        <v>52.9</v>
      </c>
      <c r="L29">
        <f t="shared" si="2"/>
        <v>423.2</v>
      </c>
      <c r="M29">
        <f t="shared" si="3"/>
        <v>1269.5999999999999</v>
      </c>
    </row>
    <row r="30" spans="1:13" x14ac:dyDescent="0.25">
      <c r="A30" t="s">
        <v>17</v>
      </c>
      <c r="B30" t="s">
        <v>44</v>
      </c>
      <c r="C30" t="s">
        <v>250</v>
      </c>
      <c r="D30" t="s">
        <v>20</v>
      </c>
      <c r="E30" t="str">
        <f t="shared" si="0"/>
        <v>AUTO CONER M1BELCRY 2/28</v>
      </c>
      <c r="F30">
        <v>52.9</v>
      </c>
      <c r="G30" t="s">
        <v>46</v>
      </c>
      <c r="H30" t="s">
        <v>22</v>
      </c>
      <c r="I30">
        <v>60</v>
      </c>
      <c r="J30" s="3">
        <f t="shared" si="4"/>
        <v>0.8816666666666666</v>
      </c>
      <c r="K30" s="3">
        <f t="shared" si="1"/>
        <v>52.9</v>
      </c>
      <c r="L30">
        <f t="shared" si="2"/>
        <v>423.2</v>
      </c>
      <c r="M30">
        <f t="shared" si="3"/>
        <v>1269.5999999999999</v>
      </c>
    </row>
    <row r="31" spans="1:13" x14ac:dyDescent="0.25">
      <c r="A31" t="s">
        <v>17</v>
      </c>
      <c r="B31" t="s">
        <v>44</v>
      </c>
      <c r="C31" t="s">
        <v>250</v>
      </c>
      <c r="D31" t="s">
        <v>20</v>
      </c>
      <c r="E31" t="str">
        <f t="shared" si="0"/>
        <v>AUTO CONER M1BELCRY 2/28</v>
      </c>
      <c r="F31">
        <v>52.9</v>
      </c>
      <c r="G31" t="s">
        <v>46</v>
      </c>
      <c r="H31" t="s">
        <v>22</v>
      </c>
      <c r="I31">
        <v>60</v>
      </c>
      <c r="J31" s="3">
        <f t="shared" si="4"/>
        <v>0.8816666666666666</v>
      </c>
      <c r="K31" s="3">
        <f t="shared" si="1"/>
        <v>52.9</v>
      </c>
      <c r="L31">
        <f t="shared" si="2"/>
        <v>423.2</v>
      </c>
      <c r="M31">
        <f t="shared" si="3"/>
        <v>1269.5999999999999</v>
      </c>
    </row>
    <row r="32" spans="1:13" x14ac:dyDescent="0.25">
      <c r="A32" t="s">
        <v>17</v>
      </c>
      <c r="B32" t="s">
        <v>44</v>
      </c>
      <c r="C32" t="s">
        <v>250</v>
      </c>
      <c r="D32" t="s">
        <v>20</v>
      </c>
      <c r="E32" t="str">
        <f t="shared" si="0"/>
        <v>AUTO CONER M1BELCRY 2/28</v>
      </c>
      <c r="F32" s="3">
        <v>52.9</v>
      </c>
      <c r="G32" t="s">
        <v>47</v>
      </c>
      <c r="H32" t="s">
        <v>22</v>
      </c>
      <c r="I32">
        <v>50</v>
      </c>
      <c r="J32" s="3">
        <f t="shared" si="4"/>
        <v>1.0580000000000001</v>
      </c>
      <c r="K32" s="3">
        <f t="shared" si="1"/>
        <v>52.9</v>
      </c>
      <c r="L32">
        <f t="shared" si="2"/>
        <v>423.2</v>
      </c>
      <c r="M32">
        <f t="shared" si="3"/>
        <v>1269.5999999999999</v>
      </c>
    </row>
    <row r="33" spans="1:13" x14ac:dyDescent="0.25">
      <c r="A33" t="s">
        <v>17</v>
      </c>
      <c r="B33" t="s">
        <v>44</v>
      </c>
      <c r="C33" t="s">
        <v>251</v>
      </c>
      <c r="D33" t="s">
        <v>20</v>
      </c>
      <c r="E33" t="str">
        <f t="shared" si="0"/>
        <v>MURATA M1BELCRY 2/28</v>
      </c>
      <c r="F33">
        <v>52.9</v>
      </c>
      <c r="G33" t="s">
        <v>48</v>
      </c>
      <c r="H33" t="s">
        <v>22</v>
      </c>
      <c r="I33">
        <v>40</v>
      </c>
      <c r="J33" s="3">
        <f t="shared" si="4"/>
        <v>1.3225</v>
      </c>
      <c r="K33" s="3">
        <f t="shared" si="1"/>
        <v>52.9</v>
      </c>
      <c r="L33">
        <f t="shared" si="2"/>
        <v>423.2</v>
      </c>
      <c r="M33">
        <f t="shared" si="3"/>
        <v>1269.5999999999999</v>
      </c>
    </row>
    <row r="34" spans="1:13" x14ac:dyDescent="0.25">
      <c r="A34" t="s">
        <v>17</v>
      </c>
      <c r="B34" t="s">
        <v>44</v>
      </c>
      <c r="C34" t="s">
        <v>251</v>
      </c>
      <c r="D34" t="s">
        <v>20</v>
      </c>
      <c r="E34" t="str">
        <f t="shared" ref="E34:E65" si="5">CONCATENATE(C34,D34)</f>
        <v>MURATA M1BELCRY 2/28</v>
      </c>
      <c r="F34">
        <v>52.9</v>
      </c>
      <c r="G34" t="s">
        <v>48</v>
      </c>
      <c r="H34" t="s">
        <v>22</v>
      </c>
      <c r="I34">
        <v>40</v>
      </c>
      <c r="J34" s="3">
        <f t="shared" si="4"/>
        <v>1.3225</v>
      </c>
      <c r="K34" s="3">
        <f t="shared" si="1"/>
        <v>52.9</v>
      </c>
      <c r="L34">
        <f t="shared" si="2"/>
        <v>423.2</v>
      </c>
      <c r="M34">
        <f t="shared" si="3"/>
        <v>1269.5999999999999</v>
      </c>
    </row>
    <row r="35" spans="1:13" x14ac:dyDescent="0.25">
      <c r="A35" t="s">
        <v>17</v>
      </c>
      <c r="B35" t="s">
        <v>49</v>
      </c>
      <c r="C35" s="1" t="s">
        <v>183</v>
      </c>
      <c r="D35" t="s">
        <v>20</v>
      </c>
      <c r="E35" t="str">
        <f t="shared" si="5"/>
        <v>RETORÇÃO M1BELCRY 2/28</v>
      </c>
      <c r="F35">
        <v>39.6</v>
      </c>
      <c r="G35" t="s">
        <v>50</v>
      </c>
      <c r="H35" t="s">
        <v>22</v>
      </c>
      <c r="I35">
        <v>240</v>
      </c>
      <c r="J35" s="3">
        <f t="shared" si="4"/>
        <v>0.16500000000000001</v>
      </c>
      <c r="K35" s="3">
        <f t="shared" si="1"/>
        <v>39.6</v>
      </c>
      <c r="L35">
        <f t="shared" si="2"/>
        <v>316.8</v>
      </c>
      <c r="M35">
        <f t="shared" si="3"/>
        <v>950.40000000000009</v>
      </c>
    </row>
    <row r="36" spans="1:13" x14ac:dyDescent="0.25">
      <c r="A36" t="s">
        <v>17</v>
      </c>
      <c r="B36" t="s">
        <v>49</v>
      </c>
      <c r="C36" s="1" t="s">
        <v>183</v>
      </c>
      <c r="D36" t="s">
        <v>20</v>
      </c>
      <c r="E36" t="str">
        <f t="shared" si="5"/>
        <v>RETORÇÃO M1BELCRY 2/28</v>
      </c>
      <c r="F36">
        <v>39.6</v>
      </c>
      <c r="G36" t="s">
        <v>50</v>
      </c>
      <c r="H36" t="s">
        <v>22</v>
      </c>
      <c r="I36">
        <v>240</v>
      </c>
      <c r="J36" s="3">
        <f t="shared" si="4"/>
        <v>0.16500000000000001</v>
      </c>
      <c r="K36" s="3">
        <f t="shared" si="1"/>
        <v>39.6</v>
      </c>
      <c r="L36">
        <f t="shared" si="2"/>
        <v>316.8</v>
      </c>
      <c r="M36">
        <f t="shared" si="3"/>
        <v>950.40000000000009</v>
      </c>
    </row>
    <row r="37" spans="1:13" x14ac:dyDescent="0.25">
      <c r="A37" t="s">
        <v>17</v>
      </c>
      <c r="B37" t="s">
        <v>49</v>
      </c>
      <c r="C37" s="1" t="s">
        <v>183</v>
      </c>
      <c r="D37" t="s">
        <v>20</v>
      </c>
      <c r="E37" t="str">
        <f t="shared" si="5"/>
        <v>RETORÇÃO M1BELCRY 2/28</v>
      </c>
      <c r="F37">
        <v>39.6</v>
      </c>
      <c r="G37" t="s">
        <v>50</v>
      </c>
      <c r="H37" t="s">
        <v>22</v>
      </c>
      <c r="I37">
        <v>240</v>
      </c>
      <c r="J37" s="3">
        <f t="shared" si="4"/>
        <v>0.16500000000000001</v>
      </c>
      <c r="K37" s="3">
        <f t="shared" si="1"/>
        <v>39.6</v>
      </c>
      <c r="L37">
        <f t="shared" si="2"/>
        <v>316.8</v>
      </c>
      <c r="M37">
        <f t="shared" si="3"/>
        <v>950.40000000000009</v>
      </c>
    </row>
    <row r="38" spans="1:13" x14ac:dyDescent="0.25">
      <c r="A38" t="s">
        <v>17</v>
      </c>
      <c r="B38" t="s">
        <v>49</v>
      </c>
      <c r="C38" s="1" t="s">
        <v>183</v>
      </c>
      <c r="D38" t="s">
        <v>20</v>
      </c>
      <c r="E38" t="str">
        <f t="shared" si="5"/>
        <v>RETORÇÃO M1BELCRY 2/28</v>
      </c>
      <c r="F38">
        <v>39.6</v>
      </c>
      <c r="G38" t="s">
        <v>50</v>
      </c>
      <c r="H38" t="s">
        <v>22</v>
      </c>
      <c r="I38">
        <v>240</v>
      </c>
      <c r="J38" s="3">
        <f t="shared" si="4"/>
        <v>0.16500000000000001</v>
      </c>
      <c r="K38" s="3">
        <f t="shared" si="1"/>
        <v>39.6</v>
      </c>
      <c r="L38">
        <f t="shared" si="2"/>
        <v>316.8</v>
      </c>
      <c r="M38">
        <f t="shared" si="3"/>
        <v>950.40000000000009</v>
      </c>
    </row>
    <row r="39" spans="1:13" x14ac:dyDescent="0.25">
      <c r="A39" t="s">
        <v>17</v>
      </c>
      <c r="B39" t="s">
        <v>49</v>
      </c>
      <c r="C39" s="1" t="s">
        <v>183</v>
      </c>
      <c r="D39" t="s">
        <v>20</v>
      </c>
      <c r="E39" t="str">
        <f t="shared" si="5"/>
        <v>RETORÇÃO M1BELCRY 2/28</v>
      </c>
      <c r="F39">
        <v>39.6</v>
      </c>
      <c r="G39" t="s">
        <v>50</v>
      </c>
      <c r="H39" t="s">
        <v>22</v>
      </c>
      <c r="I39">
        <v>240</v>
      </c>
      <c r="J39" s="3">
        <f t="shared" si="4"/>
        <v>0.16500000000000001</v>
      </c>
      <c r="K39" s="3">
        <f t="shared" si="1"/>
        <v>39.6</v>
      </c>
      <c r="L39">
        <f t="shared" si="2"/>
        <v>316.8</v>
      </c>
      <c r="M39">
        <f t="shared" si="3"/>
        <v>950.40000000000009</v>
      </c>
    </row>
    <row r="40" spans="1:13" x14ac:dyDescent="0.25">
      <c r="A40" t="s">
        <v>17</v>
      </c>
      <c r="B40" t="s">
        <v>49</v>
      </c>
      <c r="C40" s="1" t="s">
        <v>183</v>
      </c>
      <c r="D40" t="s">
        <v>20</v>
      </c>
      <c r="E40" t="str">
        <f t="shared" si="5"/>
        <v>RETORÇÃO M1BELCRY 2/28</v>
      </c>
      <c r="F40">
        <v>39.6</v>
      </c>
      <c r="G40" t="s">
        <v>50</v>
      </c>
      <c r="H40" t="s">
        <v>22</v>
      </c>
      <c r="I40">
        <v>240</v>
      </c>
      <c r="J40" s="3">
        <f t="shared" si="4"/>
        <v>0.16500000000000001</v>
      </c>
      <c r="K40" s="3">
        <f t="shared" si="1"/>
        <v>39.6</v>
      </c>
      <c r="L40">
        <f t="shared" si="2"/>
        <v>316.8</v>
      </c>
      <c r="M40">
        <f t="shared" si="3"/>
        <v>950.40000000000009</v>
      </c>
    </row>
    <row r="41" spans="1:13" x14ac:dyDescent="0.25">
      <c r="A41" t="s">
        <v>17</v>
      </c>
      <c r="B41" t="s">
        <v>49</v>
      </c>
      <c r="C41" s="1" t="s">
        <v>183</v>
      </c>
      <c r="D41" t="s">
        <v>20</v>
      </c>
      <c r="E41" t="str">
        <f t="shared" si="5"/>
        <v>RETORÇÃO M1BELCRY 2/28</v>
      </c>
      <c r="F41">
        <v>39.6</v>
      </c>
      <c r="G41" t="s">
        <v>50</v>
      </c>
      <c r="H41" t="s">
        <v>22</v>
      </c>
      <c r="I41">
        <v>240</v>
      </c>
      <c r="J41" s="3">
        <f t="shared" si="4"/>
        <v>0.16500000000000001</v>
      </c>
      <c r="K41">
        <f t="shared" si="1"/>
        <v>39.6</v>
      </c>
      <c r="L41">
        <f t="shared" si="2"/>
        <v>316.8</v>
      </c>
      <c r="M41">
        <f t="shared" si="3"/>
        <v>950.40000000000009</v>
      </c>
    </row>
    <row r="42" spans="1:13" x14ac:dyDescent="0.25">
      <c r="A42" t="s">
        <v>17</v>
      </c>
      <c r="B42" t="s">
        <v>49</v>
      </c>
      <c r="C42" s="1" t="s">
        <v>183</v>
      </c>
      <c r="D42" t="s">
        <v>20</v>
      </c>
      <c r="E42" t="str">
        <f t="shared" si="5"/>
        <v>RETORÇÃO M1BELCRY 2/28</v>
      </c>
      <c r="F42">
        <v>39.6</v>
      </c>
      <c r="G42" t="s">
        <v>50</v>
      </c>
      <c r="H42" t="s">
        <v>22</v>
      </c>
      <c r="I42">
        <v>240</v>
      </c>
      <c r="J42" s="3">
        <f t="shared" si="4"/>
        <v>0.16500000000000001</v>
      </c>
      <c r="K42">
        <f t="shared" si="1"/>
        <v>39.6</v>
      </c>
      <c r="L42">
        <f t="shared" si="2"/>
        <v>316.8</v>
      </c>
      <c r="M42">
        <f t="shared" si="3"/>
        <v>950.40000000000009</v>
      </c>
    </row>
    <row r="43" spans="1:13" x14ac:dyDescent="0.25">
      <c r="A43" t="s">
        <v>17</v>
      </c>
      <c r="B43" t="s">
        <v>49</v>
      </c>
      <c r="C43" s="1" t="s">
        <v>183</v>
      </c>
      <c r="D43" t="s">
        <v>20</v>
      </c>
      <c r="E43" t="str">
        <f t="shared" si="5"/>
        <v>RETORÇÃO M1BELCRY 2/28</v>
      </c>
      <c r="F43">
        <v>39.6</v>
      </c>
      <c r="G43" t="s">
        <v>50</v>
      </c>
      <c r="H43" t="s">
        <v>22</v>
      </c>
      <c r="I43">
        <v>240</v>
      </c>
      <c r="J43" s="3">
        <f t="shared" si="4"/>
        <v>0.16500000000000001</v>
      </c>
      <c r="K43">
        <f t="shared" si="1"/>
        <v>39.6</v>
      </c>
      <c r="L43">
        <f t="shared" si="2"/>
        <v>316.8</v>
      </c>
      <c r="M43">
        <f t="shared" si="3"/>
        <v>950.40000000000009</v>
      </c>
    </row>
    <row r="44" spans="1:13" x14ac:dyDescent="0.25">
      <c r="A44" t="s">
        <v>17</v>
      </c>
      <c r="B44" t="s">
        <v>49</v>
      </c>
      <c r="C44" s="1" t="s">
        <v>183</v>
      </c>
      <c r="D44" t="s">
        <v>20</v>
      </c>
      <c r="E44" t="str">
        <f t="shared" si="5"/>
        <v>RETORÇÃO M1BELCRY 2/28</v>
      </c>
      <c r="F44">
        <v>39.6</v>
      </c>
      <c r="G44" t="s">
        <v>50</v>
      </c>
      <c r="H44" t="s">
        <v>22</v>
      </c>
      <c r="I44">
        <v>240</v>
      </c>
      <c r="J44" s="3">
        <f t="shared" si="4"/>
        <v>0.16500000000000001</v>
      </c>
      <c r="K44">
        <f t="shared" si="1"/>
        <v>39.6</v>
      </c>
      <c r="L44">
        <f t="shared" si="2"/>
        <v>316.8</v>
      </c>
      <c r="M44">
        <f t="shared" si="3"/>
        <v>950.40000000000009</v>
      </c>
    </row>
    <row r="45" spans="1:13" x14ac:dyDescent="0.25">
      <c r="A45" t="s">
        <v>17</v>
      </c>
      <c r="B45" t="s">
        <v>49</v>
      </c>
      <c r="C45" s="1" t="s">
        <v>183</v>
      </c>
      <c r="D45" t="s">
        <v>20</v>
      </c>
      <c r="E45" t="str">
        <f t="shared" si="5"/>
        <v>RETORÇÃO M1BELCRY 2/28</v>
      </c>
      <c r="F45">
        <v>39.6</v>
      </c>
      <c r="G45" t="s">
        <v>50</v>
      </c>
      <c r="H45" t="s">
        <v>22</v>
      </c>
      <c r="I45">
        <v>240</v>
      </c>
      <c r="J45" s="3">
        <f t="shared" si="4"/>
        <v>0.16500000000000001</v>
      </c>
      <c r="K45">
        <f t="shared" si="1"/>
        <v>39.6</v>
      </c>
      <c r="L45">
        <f t="shared" si="2"/>
        <v>316.8</v>
      </c>
      <c r="M45">
        <f t="shared" si="3"/>
        <v>950.40000000000009</v>
      </c>
    </row>
    <row r="46" spans="1:13" x14ac:dyDescent="0.25">
      <c r="A46" t="s">
        <v>17</v>
      </c>
      <c r="B46" t="s">
        <v>49</v>
      </c>
      <c r="C46" s="1" t="s">
        <v>183</v>
      </c>
      <c r="D46" t="s">
        <v>20</v>
      </c>
      <c r="E46" t="str">
        <f t="shared" si="5"/>
        <v>RETORÇÃO M1BELCRY 2/28</v>
      </c>
      <c r="F46">
        <v>39.6</v>
      </c>
      <c r="G46" t="s">
        <v>50</v>
      </c>
      <c r="H46" t="s">
        <v>22</v>
      </c>
      <c r="I46">
        <v>240</v>
      </c>
      <c r="J46" s="3">
        <f t="shared" si="4"/>
        <v>0.16500000000000001</v>
      </c>
      <c r="K46">
        <f t="shared" si="1"/>
        <v>39.6</v>
      </c>
      <c r="L46">
        <f t="shared" si="2"/>
        <v>316.8</v>
      </c>
      <c r="M46">
        <f t="shared" si="3"/>
        <v>950.40000000000009</v>
      </c>
    </row>
    <row r="47" spans="1:13" x14ac:dyDescent="0.25">
      <c r="A47" t="s">
        <v>17</v>
      </c>
      <c r="B47" t="s">
        <v>49</v>
      </c>
      <c r="C47" s="1" t="s">
        <v>183</v>
      </c>
      <c r="D47" t="s">
        <v>20</v>
      </c>
      <c r="E47" t="str">
        <f t="shared" si="5"/>
        <v>RETORÇÃO M1BELCRY 2/28</v>
      </c>
      <c r="F47">
        <f>F46/240*234</f>
        <v>38.61</v>
      </c>
      <c r="G47" t="s">
        <v>59</v>
      </c>
      <c r="H47" t="s">
        <v>22</v>
      </c>
      <c r="I47">
        <v>234</v>
      </c>
      <c r="J47" s="3">
        <f t="shared" si="4"/>
        <v>0.16500000000000001</v>
      </c>
      <c r="K47">
        <f t="shared" si="1"/>
        <v>38.61</v>
      </c>
      <c r="L47">
        <f t="shared" si="2"/>
        <v>308.88</v>
      </c>
      <c r="M47">
        <f t="shared" si="3"/>
        <v>926.64</v>
      </c>
    </row>
    <row r="48" spans="1:13" x14ac:dyDescent="0.25">
      <c r="A48" t="s">
        <v>17</v>
      </c>
      <c r="B48" t="s">
        <v>49</v>
      </c>
      <c r="C48" s="1" t="s">
        <v>183</v>
      </c>
      <c r="D48" t="s">
        <v>20</v>
      </c>
      <c r="E48" t="str">
        <f t="shared" si="5"/>
        <v>RETORÇÃO M1BELCRY 2/28</v>
      </c>
      <c r="F48">
        <v>38.61</v>
      </c>
      <c r="G48" t="s">
        <v>59</v>
      </c>
      <c r="H48" t="s">
        <v>22</v>
      </c>
      <c r="I48">
        <v>234</v>
      </c>
      <c r="J48" s="3">
        <f t="shared" si="4"/>
        <v>0.16500000000000001</v>
      </c>
      <c r="K48">
        <f t="shared" si="1"/>
        <v>38.61</v>
      </c>
      <c r="L48">
        <f t="shared" si="2"/>
        <v>308.88</v>
      </c>
      <c r="M48">
        <f t="shared" si="3"/>
        <v>926.64</v>
      </c>
    </row>
    <row r="49" spans="1:13" x14ac:dyDescent="0.25">
      <c r="A49" t="s">
        <v>17</v>
      </c>
      <c r="B49" t="s">
        <v>60</v>
      </c>
      <c r="C49" s="1" t="s">
        <v>184</v>
      </c>
      <c r="D49" t="s">
        <v>20</v>
      </c>
      <c r="E49" t="str">
        <f t="shared" si="5"/>
        <v>VOLUFIL M1BELCRY 2/28</v>
      </c>
      <c r="F49">
        <v>82.3</v>
      </c>
      <c r="G49" t="s">
        <v>61</v>
      </c>
      <c r="H49" t="s">
        <v>22</v>
      </c>
      <c r="I49">
        <v>36</v>
      </c>
      <c r="J49" s="3">
        <f t="shared" si="4"/>
        <v>2.286111111111111</v>
      </c>
      <c r="K49">
        <f t="shared" si="1"/>
        <v>82.3</v>
      </c>
      <c r="L49">
        <f t="shared" si="2"/>
        <v>658.4</v>
      </c>
      <c r="M49">
        <f t="shared" si="3"/>
        <v>1975.1999999999998</v>
      </c>
    </row>
    <row r="50" spans="1:13" x14ac:dyDescent="0.25">
      <c r="A50" t="s">
        <v>17</v>
      </c>
      <c r="B50" t="s">
        <v>60</v>
      </c>
      <c r="C50" s="1" t="s">
        <v>184</v>
      </c>
      <c r="D50" t="s">
        <v>20</v>
      </c>
      <c r="E50" t="str">
        <f t="shared" si="5"/>
        <v>VOLUFIL M1BELCRY 2/28</v>
      </c>
      <c r="F50">
        <v>82.3</v>
      </c>
      <c r="G50" t="s">
        <v>61</v>
      </c>
      <c r="H50" t="s">
        <v>22</v>
      </c>
      <c r="I50">
        <v>36</v>
      </c>
      <c r="J50" s="3">
        <f t="shared" si="4"/>
        <v>2.286111111111111</v>
      </c>
      <c r="K50">
        <f t="shared" si="1"/>
        <v>82.3</v>
      </c>
      <c r="L50">
        <f t="shared" si="2"/>
        <v>658.4</v>
      </c>
      <c r="M50">
        <f t="shared" si="3"/>
        <v>1975.1999999999998</v>
      </c>
    </row>
    <row r="51" spans="1:13" x14ac:dyDescent="0.25">
      <c r="A51" t="s">
        <v>17</v>
      </c>
      <c r="B51" t="s">
        <v>60</v>
      </c>
      <c r="C51" s="1" t="s">
        <v>184</v>
      </c>
      <c r="D51" t="s">
        <v>20</v>
      </c>
      <c r="E51" t="str">
        <f t="shared" si="5"/>
        <v>VOLUFIL M1BELCRY 2/28</v>
      </c>
      <c r="F51">
        <v>82.3</v>
      </c>
      <c r="G51" t="s">
        <v>61</v>
      </c>
      <c r="H51" t="s">
        <v>22</v>
      </c>
      <c r="I51">
        <v>36</v>
      </c>
      <c r="J51" s="3">
        <f t="shared" si="4"/>
        <v>2.286111111111111</v>
      </c>
      <c r="K51">
        <f t="shared" si="1"/>
        <v>82.3</v>
      </c>
      <c r="L51">
        <f t="shared" si="2"/>
        <v>658.4</v>
      </c>
      <c r="M51">
        <f t="shared" si="3"/>
        <v>1975.1999999999998</v>
      </c>
    </row>
    <row r="52" spans="1:13" x14ac:dyDescent="0.25">
      <c r="A52" t="s">
        <v>17</v>
      </c>
      <c r="B52" t="s">
        <v>60</v>
      </c>
      <c r="C52" s="1" t="s">
        <v>184</v>
      </c>
      <c r="D52" t="s">
        <v>20</v>
      </c>
      <c r="E52" t="str">
        <f t="shared" si="5"/>
        <v>VOLUFIL M1BELCRY 2/28</v>
      </c>
      <c r="F52">
        <v>82.3</v>
      </c>
      <c r="G52" t="s">
        <v>61</v>
      </c>
      <c r="H52" t="s">
        <v>22</v>
      </c>
      <c r="I52">
        <v>36</v>
      </c>
      <c r="J52" s="3">
        <f t="shared" si="4"/>
        <v>2.286111111111111</v>
      </c>
      <c r="K52">
        <f t="shared" si="1"/>
        <v>82.3</v>
      </c>
      <c r="L52">
        <f t="shared" si="2"/>
        <v>658.4</v>
      </c>
      <c r="M52">
        <f t="shared" si="3"/>
        <v>1975.1999999999998</v>
      </c>
    </row>
    <row r="53" spans="1:13" x14ac:dyDescent="0.25">
      <c r="A53" t="s">
        <v>17</v>
      </c>
      <c r="B53" t="s">
        <v>60</v>
      </c>
      <c r="C53" s="1" t="s">
        <v>184</v>
      </c>
      <c r="D53" t="s">
        <v>20</v>
      </c>
      <c r="E53" t="str">
        <f t="shared" si="5"/>
        <v>VOLUFIL M1BELCRY 2/28</v>
      </c>
      <c r="F53">
        <v>82.3</v>
      </c>
      <c r="G53" t="s">
        <v>61</v>
      </c>
      <c r="H53" t="s">
        <v>22</v>
      </c>
      <c r="I53">
        <v>36</v>
      </c>
      <c r="J53" s="3">
        <f t="shared" si="4"/>
        <v>2.286111111111111</v>
      </c>
      <c r="K53">
        <f t="shared" si="1"/>
        <v>82.3</v>
      </c>
      <c r="L53">
        <f t="shared" si="2"/>
        <v>658.4</v>
      </c>
      <c r="M53">
        <f t="shared" si="3"/>
        <v>1975.1999999999998</v>
      </c>
    </row>
    <row r="54" spans="1:13" x14ac:dyDescent="0.25">
      <c r="A54" t="s">
        <v>17</v>
      </c>
      <c r="B54" t="s">
        <v>60</v>
      </c>
      <c r="C54" s="22" t="s">
        <v>185</v>
      </c>
      <c r="D54" t="s">
        <v>20</v>
      </c>
      <c r="E54" t="str">
        <f t="shared" si="5"/>
        <v>VOLUFIL M2BELCRY 2/28</v>
      </c>
      <c r="F54">
        <v>102.9</v>
      </c>
      <c r="G54" t="s">
        <v>62</v>
      </c>
      <c r="H54" t="s">
        <v>39</v>
      </c>
      <c r="I54">
        <v>45</v>
      </c>
      <c r="J54" s="3">
        <f t="shared" si="4"/>
        <v>2.2866666666666666</v>
      </c>
      <c r="K54">
        <f t="shared" si="1"/>
        <v>102.9</v>
      </c>
      <c r="L54">
        <f t="shared" si="2"/>
        <v>823.2</v>
      </c>
      <c r="M54">
        <f t="shared" si="3"/>
        <v>2469.6000000000004</v>
      </c>
    </row>
    <row r="55" spans="1:13" x14ac:dyDescent="0.25">
      <c r="A55" t="s">
        <v>17</v>
      </c>
      <c r="B55" t="s">
        <v>60</v>
      </c>
      <c r="C55" s="22" t="s">
        <v>185</v>
      </c>
      <c r="D55" t="s">
        <v>20</v>
      </c>
      <c r="E55" t="str">
        <f t="shared" si="5"/>
        <v>VOLUFIL M2BELCRY 2/28</v>
      </c>
      <c r="F55">
        <v>102.9</v>
      </c>
      <c r="G55" t="s">
        <v>62</v>
      </c>
      <c r="H55" t="s">
        <v>39</v>
      </c>
      <c r="I55">
        <v>45</v>
      </c>
      <c r="J55" s="3">
        <f t="shared" si="4"/>
        <v>2.2866666666666666</v>
      </c>
      <c r="K55">
        <f t="shared" si="1"/>
        <v>102.9</v>
      </c>
      <c r="L55">
        <f t="shared" si="2"/>
        <v>823.2</v>
      </c>
      <c r="M55">
        <f t="shared" si="3"/>
        <v>2469.6000000000004</v>
      </c>
    </row>
    <row r="56" spans="1:13" x14ac:dyDescent="0.25">
      <c r="A56" t="s">
        <v>17</v>
      </c>
      <c r="B56" t="s">
        <v>63</v>
      </c>
      <c r="C56" s="1" t="s">
        <v>186</v>
      </c>
      <c r="D56" t="s">
        <v>20</v>
      </c>
      <c r="E56" t="str">
        <f t="shared" si="5"/>
        <v>AFTBELCRY 2/28</v>
      </c>
      <c r="F56">
        <v>174.3</v>
      </c>
      <c r="G56" t="s">
        <v>64</v>
      </c>
      <c r="H56" t="s">
        <v>22</v>
      </c>
      <c r="I56">
        <v>60</v>
      </c>
      <c r="J56" s="3">
        <f t="shared" si="4"/>
        <v>2.9050000000000002</v>
      </c>
      <c r="K56">
        <f t="shared" si="1"/>
        <v>174.3</v>
      </c>
      <c r="L56">
        <f t="shared" si="2"/>
        <v>1394.4</v>
      </c>
      <c r="M56">
        <f t="shared" si="3"/>
        <v>4183.2000000000007</v>
      </c>
    </row>
    <row r="57" spans="1:13" x14ac:dyDescent="0.25">
      <c r="A57" t="s">
        <v>17</v>
      </c>
      <c r="B57" t="s">
        <v>63</v>
      </c>
      <c r="C57" s="1" t="s">
        <v>186</v>
      </c>
      <c r="D57" t="s">
        <v>20</v>
      </c>
      <c r="E57" t="str">
        <f t="shared" si="5"/>
        <v>AFTBELCRY 2/28</v>
      </c>
      <c r="F57">
        <v>174.3</v>
      </c>
      <c r="G57" t="s">
        <v>64</v>
      </c>
      <c r="H57" t="s">
        <v>22</v>
      </c>
      <c r="I57">
        <v>60</v>
      </c>
      <c r="J57" s="3">
        <f t="shared" si="4"/>
        <v>2.9050000000000002</v>
      </c>
      <c r="K57">
        <f t="shared" si="1"/>
        <v>174.3</v>
      </c>
      <c r="L57">
        <f t="shared" si="2"/>
        <v>1394.4</v>
      </c>
      <c r="M57">
        <f t="shared" si="3"/>
        <v>4183.2000000000007</v>
      </c>
    </row>
    <row r="58" spans="1:13" x14ac:dyDescent="0.25">
      <c r="A58" t="s">
        <v>17</v>
      </c>
      <c r="B58" t="s">
        <v>63</v>
      </c>
      <c r="C58" s="1" t="s">
        <v>186</v>
      </c>
      <c r="D58" t="s">
        <v>20</v>
      </c>
      <c r="E58" t="str">
        <f t="shared" si="5"/>
        <v>AFTBELCRY 2/28</v>
      </c>
      <c r="F58">
        <v>174.3</v>
      </c>
      <c r="G58" t="s">
        <v>64</v>
      </c>
      <c r="H58" t="s">
        <v>22</v>
      </c>
      <c r="I58">
        <v>60</v>
      </c>
      <c r="J58" s="3">
        <f t="shared" si="4"/>
        <v>2.9050000000000002</v>
      </c>
      <c r="K58">
        <f t="shared" si="1"/>
        <v>174.3</v>
      </c>
      <c r="L58">
        <f t="shared" si="2"/>
        <v>1394.4</v>
      </c>
      <c r="M58">
        <f t="shared" si="3"/>
        <v>4183.2000000000007</v>
      </c>
    </row>
    <row r="59" spans="1:13" x14ac:dyDescent="0.25">
      <c r="A59" t="s">
        <v>17</v>
      </c>
      <c r="B59" t="s">
        <v>63</v>
      </c>
      <c r="C59" s="1" t="s">
        <v>186</v>
      </c>
      <c r="D59" t="s">
        <v>20</v>
      </c>
      <c r="E59" t="str">
        <f t="shared" si="5"/>
        <v>AFTBELCRY 2/28</v>
      </c>
      <c r="F59">
        <v>174.3</v>
      </c>
      <c r="G59" t="s">
        <v>64</v>
      </c>
      <c r="H59" t="s">
        <v>22</v>
      </c>
      <c r="I59">
        <v>60</v>
      </c>
      <c r="J59" s="3">
        <f t="shared" si="4"/>
        <v>2.9050000000000002</v>
      </c>
      <c r="K59">
        <f t="shared" si="1"/>
        <v>174.3</v>
      </c>
      <c r="L59">
        <f t="shared" si="2"/>
        <v>1394.4</v>
      </c>
      <c r="M59">
        <f t="shared" si="3"/>
        <v>4183.2000000000007</v>
      </c>
    </row>
    <row r="60" spans="1:13" x14ac:dyDescent="0.25">
      <c r="A60" t="s">
        <v>17</v>
      </c>
      <c r="B60" t="s">
        <v>63</v>
      </c>
      <c r="C60" s="1" t="s">
        <v>186</v>
      </c>
      <c r="D60" t="s">
        <v>20</v>
      </c>
      <c r="E60" t="str">
        <f t="shared" si="5"/>
        <v>AFTBELCRY 2/28</v>
      </c>
      <c r="F60">
        <v>174.3</v>
      </c>
      <c r="G60" t="s">
        <v>64</v>
      </c>
      <c r="H60" t="s">
        <v>22</v>
      </c>
      <c r="I60">
        <v>60</v>
      </c>
      <c r="J60" s="3">
        <f t="shared" si="4"/>
        <v>2.9050000000000002</v>
      </c>
      <c r="K60">
        <f t="shared" si="1"/>
        <v>174.3</v>
      </c>
      <c r="L60">
        <f t="shared" si="2"/>
        <v>1394.4</v>
      </c>
      <c r="M60">
        <f t="shared" si="3"/>
        <v>4183.2000000000007</v>
      </c>
    </row>
    <row r="61" spans="1:13" x14ac:dyDescent="0.25">
      <c r="A61" t="s">
        <v>17</v>
      </c>
      <c r="B61" t="s">
        <v>63</v>
      </c>
      <c r="C61" s="1" t="s">
        <v>186</v>
      </c>
      <c r="D61" t="s">
        <v>20</v>
      </c>
      <c r="E61" t="str">
        <f t="shared" si="5"/>
        <v>AFTBELCRY 2/28</v>
      </c>
      <c r="F61">
        <v>174.3</v>
      </c>
      <c r="G61" t="s">
        <v>64</v>
      </c>
      <c r="H61" t="s">
        <v>22</v>
      </c>
      <c r="I61">
        <v>60</v>
      </c>
      <c r="J61" s="3">
        <f t="shared" si="4"/>
        <v>2.9050000000000002</v>
      </c>
      <c r="K61">
        <f t="shared" si="1"/>
        <v>174.3</v>
      </c>
      <c r="L61">
        <f t="shared" si="2"/>
        <v>1394.4</v>
      </c>
      <c r="M61">
        <f t="shared" si="3"/>
        <v>4183.2000000000007</v>
      </c>
    </row>
    <row r="62" spans="1:13" x14ac:dyDescent="0.25">
      <c r="A62" t="s">
        <v>17</v>
      </c>
      <c r="B62" t="s">
        <v>63</v>
      </c>
      <c r="C62" t="s">
        <v>65</v>
      </c>
      <c r="D62" t="s">
        <v>20</v>
      </c>
      <c r="E62" t="str">
        <f t="shared" si="5"/>
        <v>EMBALAGEM/ESTEIRA/EXPEDIÇÃOBELCRY 2/28</v>
      </c>
      <c r="F62">
        <v>960</v>
      </c>
      <c r="G62" t="s">
        <v>66</v>
      </c>
      <c r="H62" t="s">
        <v>22</v>
      </c>
      <c r="I62">
        <v>1</v>
      </c>
      <c r="J62" s="3">
        <f t="shared" si="4"/>
        <v>960</v>
      </c>
      <c r="K62">
        <f t="shared" si="1"/>
        <v>960</v>
      </c>
      <c r="L62">
        <f t="shared" si="2"/>
        <v>7680</v>
      </c>
      <c r="M62">
        <f t="shared" si="3"/>
        <v>23040</v>
      </c>
    </row>
    <row r="63" spans="1:13" x14ac:dyDescent="0.25">
      <c r="A63" t="s">
        <v>17</v>
      </c>
      <c r="B63" t="s">
        <v>18</v>
      </c>
      <c r="C63" t="s">
        <v>67</v>
      </c>
      <c r="D63" t="s">
        <v>68</v>
      </c>
      <c r="E63" t="str">
        <f t="shared" si="5"/>
        <v>Craqueadeira TB11BELCRY 2/28 70%</v>
      </c>
      <c r="F63">
        <v>436.1</v>
      </c>
      <c r="G63" t="s">
        <v>21</v>
      </c>
      <c r="H63" t="s">
        <v>22</v>
      </c>
      <c r="I63">
        <v>1</v>
      </c>
      <c r="J63" s="3">
        <f t="shared" si="4"/>
        <v>436.1</v>
      </c>
      <c r="K63">
        <f t="shared" si="1"/>
        <v>436.1</v>
      </c>
      <c r="L63">
        <f t="shared" si="2"/>
        <v>3488.8</v>
      </c>
      <c r="M63">
        <f t="shared" si="3"/>
        <v>10466.400000000001</v>
      </c>
    </row>
    <row r="64" spans="1:13" x14ac:dyDescent="0.25">
      <c r="A64" t="s">
        <v>17</v>
      </c>
      <c r="B64" t="s">
        <v>23</v>
      </c>
      <c r="C64" t="s">
        <v>24</v>
      </c>
      <c r="D64" t="s">
        <v>68</v>
      </c>
      <c r="E64" t="str">
        <f t="shared" si="5"/>
        <v>Passadeira E1BELCRY 2/28 70%</v>
      </c>
      <c r="F64">
        <v>352.8</v>
      </c>
      <c r="G64" t="s">
        <v>25</v>
      </c>
      <c r="H64" t="s">
        <v>22</v>
      </c>
      <c r="I64">
        <v>1</v>
      </c>
      <c r="J64" s="3">
        <f t="shared" si="4"/>
        <v>352.8</v>
      </c>
      <c r="K64">
        <f t="shared" si="1"/>
        <v>352.8</v>
      </c>
      <c r="L64">
        <f t="shared" si="2"/>
        <v>2822.4</v>
      </c>
      <c r="M64">
        <f t="shared" si="3"/>
        <v>8467.2000000000007</v>
      </c>
    </row>
    <row r="65" spans="1:13" x14ac:dyDescent="0.25">
      <c r="A65" t="s">
        <v>17</v>
      </c>
      <c r="B65" t="s">
        <v>23</v>
      </c>
      <c r="C65" t="s">
        <v>26</v>
      </c>
      <c r="D65" t="s">
        <v>68</v>
      </c>
      <c r="E65" t="str">
        <f t="shared" si="5"/>
        <v>Passadeira BC1BELCRY 2/28 70%</v>
      </c>
      <c r="F65">
        <v>352.8</v>
      </c>
      <c r="G65" t="s">
        <v>25</v>
      </c>
      <c r="H65" t="s">
        <v>22</v>
      </c>
      <c r="I65">
        <v>1</v>
      </c>
      <c r="J65" s="3">
        <f t="shared" si="4"/>
        <v>352.8</v>
      </c>
      <c r="K65">
        <f t="shared" si="1"/>
        <v>352.8</v>
      </c>
      <c r="L65">
        <f t="shared" si="2"/>
        <v>2822.4</v>
      </c>
      <c r="M65">
        <f t="shared" si="3"/>
        <v>8467.2000000000007</v>
      </c>
    </row>
    <row r="66" spans="1:13" x14ac:dyDescent="0.25">
      <c r="A66" t="s">
        <v>17</v>
      </c>
      <c r="B66" t="s">
        <v>23</v>
      </c>
      <c r="C66" t="s">
        <v>27</v>
      </c>
      <c r="D66" t="s">
        <v>68</v>
      </c>
      <c r="E66" t="str">
        <f t="shared" ref="E66" si="6">CONCATENATE(C66,D66)</f>
        <v>Passadeira E2BELCRY 2/28 70%</v>
      </c>
      <c r="F66">
        <v>351</v>
      </c>
      <c r="G66" t="s">
        <v>28</v>
      </c>
      <c r="H66" t="s">
        <v>22</v>
      </c>
      <c r="I66">
        <v>1</v>
      </c>
      <c r="J66" s="3">
        <f t="shared" si="4"/>
        <v>351</v>
      </c>
      <c r="K66">
        <f t="shared" ref="K66:K129" si="7">F66</f>
        <v>351</v>
      </c>
      <c r="L66">
        <f t="shared" ref="L66:L129" si="8">K66*8</f>
        <v>2808</v>
      </c>
      <c r="M66">
        <f t="shared" ref="M66:M129" si="9">K66*24</f>
        <v>8424</v>
      </c>
    </row>
    <row r="67" spans="1:13" x14ac:dyDescent="0.25">
      <c r="A67" t="s">
        <v>17</v>
      </c>
      <c r="B67" t="s">
        <v>23</v>
      </c>
      <c r="C67" t="s">
        <v>29</v>
      </c>
      <c r="D67" t="s">
        <v>68</v>
      </c>
      <c r="E67" t="str">
        <f t="shared" ref="E67:E130" si="10">CONCATENATE(C67,D67)</f>
        <v>Passadeira BC2BELCRY 2/28 70%</v>
      </c>
      <c r="F67">
        <v>351</v>
      </c>
      <c r="G67" t="s">
        <v>28</v>
      </c>
      <c r="H67" t="s">
        <v>22</v>
      </c>
      <c r="I67">
        <v>1</v>
      </c>
      <c r="J67" s="3">
        <f t="shared" si="4"/>
        <v>351</v>
      </c>
      <c r="K67">
        <f t="shared" si="7"/>
        <v>351</v>
      </c>
      <c r="L67">
        <f t="shared" si="8"/>
        <v>2808</v>
      </c>
      <c r="M67">
        <f t="shared" si="9"/>
        <v>8424</v>
      </c>
    </row>
    <row r="68" spans="1:13" x14ac:dyDescent="0.25">
      <c r="A68" t="s">
        <v>17</v>
      </c>
      <c r="B68" t="s">
        <v>23</v>
      </c>
      <c r="C68" t="s">
        <v>30</v>
      </c>
      <c r="D68" t="s">
        <v>68</v>
      </c>
      <c r="E68" t="str">
        <f t="shared" si="10"/>
        <v>Passadeia E3BELCRY 2/28 70%</v>
      </c>
      <c r="F68">
        <v>378</v>
      </c>
      <c r="G68" t="s">
        <v>31</v>
      </c>
      <c r="H68" t="s">
        <v>22</v>
      </c>
      <c r="I68">
        <v>1</v>
      </c>
      <c r="J68" s="3">
        <f t="shared" si="4"/>
        <v>378</v>
      </c>
      <c r="K68">
        <f t="shared" si="7"/>
        <v>378</v>
      </c>
      <c r="L68">
        <f t="shared" si="8"/>
        <v>3024</v>
      </c>
      <c r="M68">
        <f t="shared" si="9"/>
        <v>9072</v>
      </c>
    </row>
    <row r="69" spans="1:13" x14ac:dyDescent="0.25">
      <c r="A69" t="s">
        <v>17</v>
      </c>
      <c r="B69" t="s">
        <v>23</v>
      </c>
      <c r="C69" t="s">
        <v>32</v>
      </c>
      <c r="D69" t="s">
        <v>68</v>
      </c>
      <c r="E69" t="str">
        <f t="shared" si="10"/>
        <v>Passadeira BC3BELCRY 2/28 70%</v>
      </c>
      <c r="F69">
        <v>378</v>
      </c>
      <c r="G69" t="s">
        <v>31</v>
      </c>
      <c r="H69" t="s">
        <v>22</v>
      </c>
      <c r="I69">
        <v>1</v>
      </c>
      <c r="J69" s="3">
        <f t="shared" si="4"/>
        <v>378</v>
      </c>
      <c r="K69">
        <f t="shared" si="7"/>
        <v>378</v>
      </c>
      <c r="L69">
        <f t="shared" si="8"/>
        <v>3024</v>
      </c>
      <c r="M69">
        <f t="shared" si="9"/>
        <v>9072</v>
      </c>
    </row>
    <row r="70" spans="1:13" x14ac:dyDescent="0.25">
      <c r="A70" t="s">
        <v>17</v>
      </c>
      <c r="B70" t="s">
        <v>23</v>
      </c>
      <c r="C70" t="s">
        <v>33</v>
      </c>
      <c r="D70" t="s">
        <v>68</v>
      </c>
      <c r="E70" t="str">
        <f t="shared" si="10"/>
        <v>Passadeira E4BELCRY 2/28 70%</v>
      </c>
      <c r="F70">
        <v>342</v>
      </c>
      <c r="G70" t="s">
        <v>34</v>
      </c>
      <c r="H70" t="s">
        <v>22</v>
      </c>
      <c r="I70">
        <v>1</v>
      </c>
      <c r="J70" s="3">
        <f t="shared" si="4"/>
        <v>342</v>
      </c>
      <c r="K70">
        <f t="shared" si="7"/>
        <v>342</v>
      </c>
      <c r="L70">
        <f t="shared" si="8"/>
        <v>2736</v>
      </c>
      <c r="M70">
        <f t="shared" si="9"/>
        <v>8208</v>
      </c>
    </row>
    <row r="71" spans="1:13" x14ac:dyDescent="0.25">
      <c r="A71" t="s">
        <v>17</v>
      </c>
      <c r="B71" t="s">
        <v>23</v>
      </c>
      <c r="C71" t="s">
        <v>35</v>
      </c>
      <c r="D71" t="s">
        <v>68</v>
      </c>
      <c r="E71" t="str">
        <f t="shared" si="10"/>
        <v>Passadeira BC4BELCRY 2/28 70%</v>
      </c>
      <c r="F71">
        <v>342</v>
      </c>
      <c r="G71" t="s">
        <v>34</v>
      </c>
      <c r="H71" t="s">
        <v>22</v>
      </c>
      <c r="I71">
        <v>1</v>
      </c>
      <c r="J71" s="3">
        <f t="shared" si="4"/>
        <v>342</v>
      </c>
      <c r="K71">
        <f t="shared" si="7"/>
        <v>342</v>
      </c>
      <c r="L71">
        <f t="shared" si="8"/>
        <v>2736</v>
      </c>
      <c r="M71">
        <f t="shared" si="9"/>
        <v>8208</v>
      </c>
    </row>
    <row r="72" spans="1:13" x14ac:dyDescent="0.25">
      <c r="A72" t="s">
        <v>17</v>
      </c>
      <c r="B72" t="s">
        <v>36</v>
      </c>
      <c r="C72" t="s">
        <v>244</v>
      </c>
      <c r="D72" t="s">
        <v>68</v>
      </c>
      <c r="E72" t="str">
        <f t="shared" si="10"/>
        <v>FROTTEURS LEBELCRY 2/28 70%</v>
      </c>
      <c r="F72">
        <v>163.19999999999999</v>
      </c>
      <c r="G72" t="s">
        <v>37</v>
      </c>
      <c r="H72" t="s">
        <v>22</v>
      </c>
      <c r="I72">
        <v>24</v>
      </c>
      <c r="J72" s="3">
        <f t="shared" si="4"/>
        <v>6.8</v>
      </c>
      <c r="K72">
        <f t="shared" si="7"/>
        <v>163.19999999999999</v>
      </c>
      <c r="L72">
        <f t="shared" si="8"/>
        <v>1305.5999999999999</v>
      </c>
      <c r="M72">
        <f t="shared" si="9"/>
        <v>3916.7999999999997</v>
      </c>
    </row>
    <row r="73" spans="1:13" x14ac:dyDescent="0.25">
      <c r="A73" t="s">
        <v>17</v>
      </c>
      <c r="B73" t="s">
        <v>36</v>
      </c>
      <c r="C73" t="s">
        <v>244</v>
      </c>
      <c r="D73" t="s">
        <v>68</v>
      </c>
      <c r="E73" t="str">
        <f t="shared" si="10"/>
        <v>FROTTEURS LEBELCRY 2/28 70%</v>
      </c>
      <c r="F73">
        <v>163.19999999999999</v>
      </c>
      <c r="G73" t="s">
        <v>37</v>
      </c>
      <c r="H73" t="s">
        <v>22</v>
      </c>
      <c r="I73">
        <v>24</v>
      </c>
      <c r="J73" s="3">
        <f t="shared" si="4"/>
        <v>6.8</v>
      </c>
      <c r="K73">
        <f t="shared" si="7"/>
        <v>163.19999999999999</v>
      </c>
      <c r="L73">
        <f t="shared" si="8"/>
        <v>1305.5999999999999</v>
      </c>
      <c r="M73">
        <f t="shared" si="9"/>
        <v>3916.7999999999997</v>
      </c>
    </row>
    <row r="74" spans="1:13" x14ac:dyDescent="0.25">
      <c r="A74" t="s">
        <v>17</v>
      </c>
      <c r="B74" t="s">
        <v>36</v>
      </c>
      <c r="C74" t="s">
        <v>245</v>
      </c>
      <c r="D74" t="s">
        <v>68</v>
      </c>
      <c r="E74" t="str">
        <f t="shared" si="10"/>
        <v>FROTTEURS LBCBELCRY 2/28 70%</v>
      </c>
      <c r="F74">
        <v>163.19999999999999</v>
      </c>
      <c r="G74" t="s">
        <v>37</v>
      </c>
      <c r="H74" t="s">
        <v>22</v>
      </c>
      <c r="I74">
        <v>24</v>
      </c>
      <c r="J74" s="3">
        <f t="shared" si="4"/>
        <v>6.8</v>
      </c>
      <c r="K74">
        <f t="shared" si="7"/>
        <v>163.19999999999999</v>
      </c>
      <c r="L74">
        <f t="shared" si="8"/>
        <v>1305.5999999999999</v>
      </c>
      <c r="M74">
        <f t="shared" si="9"/>
        <v>3916.7999999999997</v>
      </c>
    </row>
    <row r="75" spans="1:13" x14ac:dyDescent="0.25">
      <c r="A75" t="s">
        <v>17</v>
      </c>
      <c r="B75" t="s">
        <v>36</v>
      </c>
      <c r="C75" t="s">
        <v>245</v>
      </c>
      <c r="D75" t="s">
        <v>68</v>
      </c>
      <c r="E75" t="str">
        <f t="shared" si="10"/>
        <v>FROTTEURS LBCBELCRY 2/28 70%</v>
      </c>
      <c r="F75">
        <f>F74/24*32</f>
        <v>217.6</v>
      </c>
      <c r="G75" t="s">
        <v>38</v>
      </c>
      <c r="H75" t="s">
        <v>39</v>
      </c>
      <c r="I75">
        <v>32</v>
      </c>
      <c r="J75" s="3">
        <f t="shared" ref="J75:J138" si="11">F75/I75</f>
        <v>6.8</v>
      </c>
      <c r="K75">
        <f t="shared" si="7"/>
        <v>217.6</v>
      </c>
      <c r="L75">
        <f t="shared" si="8"/>
        <v>1740.8</v>
      </c>
      <c r="M75">
        <f t="shared" si="9"/>
        <v>5222.3999999999996</v>
      </c>
    </row>
    <row r="76" spans="1:13" x14ac:dyDescent="0.25">
      <c r="A76" t="s">
        <v>17</v>
      </c>
      <c r="B76" t="s">
        <v>40</v>
      </c>
      <c r="C76" t="s">
        <v>246</v>
      </c>
      <c r="D76" t="s">
        <v>68</v>
      </c>
      <c r="E76" t="str">
        <f t="shared" si="10"/>
        <v>Filatório SuessenBELCRY 2/28 70%</v>
      </c>
      <c r="F76">
        <v>29</v>
      </c>
      <c r="G76" t="s">
        <v>41</v>
      </c>
      <c r="H76" t="s">
        <v>22</v>
      </c>
      <c r="I76">
        <v>816</v>
      </c>
      <c r="J76" s="4">
        <f t="shared" si="11"/>
        <v>3.5539215686274508E-2</v>
      </c>
      <c r="K76">
        <f t="shared" si="7"/>
        <v>29</v>
      </c>
      <c r="L76">
        <f t="shared" si="8"/>
        <v>232</v>
      </c>
      <c r="M76">
        <f t="shared" si="9"/>
        <v>696</v>
      </c>
    </row>
    <row r="77" spans="1:13" x14ac:dyDescent="0.25">
      <c r="A77" t="s">
        <v>17</v>
      </c>
      <c r="B77" t="s">
        <v>40</v>
      </c>
      <c r="C77" t="s">
        <v>246</v>
      </c>
      <c r="D77" t="s">
        <v>68</v>
      </c>
      <c r="E77" t="str">
        <f t="shared" si="10"/>
        <v>Filatório SuessenBELCRY 2/28 70%</v>
      </c>
      <c r="F77">
        <v>29</v>
      </c>
      <c r="G77" t="s">
        <v>41</v>
      </c>
      <c r="H77" t="s">
        <v>22</v>
      </c>
      <c r="I77">
        <v>816</v>
      </c>
      <c r="J77" s="4">
        <f t="shared" si="11"/>
        <v>3.5539215686274508E-2</v>
      </c>
      <c r="K77">
        <f t="shared" si="7"/>
        <v>29</v>
      </c>
      <c r="L77">
        <f t="shared" si="8"/>
        <v>232</v>
      </c>
      <c r="M77">
        <f t="shared" si="9"/>
        <v>696</v>
      </c>
    </row>
    <row r="78" spans="1:13" x14ac:dyDescent="0.25">
      <c r="A78" t="s">
        <v>17</v>
      </c>
      <c r="B78" t="s">
        <v>40</v>
      </c>
      <c r="C78" t="s">
        <v>246</v>
      </c>
      <c r="D78" t="s">
        <v>68</v>
      </c>
      <c r="E78" t="str">
        <f t="shared" si="10"/>
        <v>Filatório SuessenBELCRY 2/28 70%</v>
      </c>
      <c r="F78">
        <v>29</v>
      </c>
      <c r="G78" t="s">
        <v>41</v>
      </c>
      <c r="H78" t="s">
        <v>22</v>
      </c>
      <c r="I78">
        <v>816</v>
      </c>
      <c r="J78" s="4">
        <f t="shared" si="11"/>
        <v>3.5539215686274508E-2</v>
      </c>
      <c r="K78">
        <f t="shared" si="7"/>
        <v>29</v>
      </c>
      <c r="L78">
        <f t="shared" si="8"/>
        <v>232</v>
      </c>
      <c r="M78">
        <f t="shared" si="9"/>
        <v>696</v>
      </c>
    </row>
    <row r="79" spans="1:13" x14ac:dyDescent="0.25">
      <c r="A79" t="s">
        <v>17</v>
      </c>
      <c r="B79" t="s">
        <v>40</v>
      </c>
      <c r="C79" t="s">
        <v>246</v>
      </c>
      <c r="D79" t="s">
        <v>68</v>
      </c>
      <c r="E79" t="str">
        <f t="shared" si="10"/>
        <v>Filatório SuessenBELCRY 2/28 70%</v>
      </c>
      <c r="F79">
        <v>29</v>
      </c>
      <c r="G79" t="s">
        <v>41</v>
      </c>
      <c r="H79" t="s">
        <v>22</v>
      </c>
      <c r="I79">
        <v>816</v>
      </c>
      <c r="J79" s="4">
        <f t="shared" si="11"/>
        <v>3.5539215686274508E-2</v>
      </c>
      <c r="K79">
        <f t="shared" si="7"/>
        <v>29</v>
      </c>
      <c r="L79">
        <f t="shared" si="8"/>
        <v>232</v>
      </c>
      <c r="M79">
        <f t="shared" si="9"/>
        <v>696</v>
      </c>
    </row>
    <row r="80" spans="1:13" x14ac:dyDescent="0.25">
      <c r="A80" t="s">
        <v>17</v>
      </c>
      <c r="B80" t="s">
        <v>40</v>
      </c>
      <c r="C80" t="s">
        <v>247</v>
      </c>
      <c r="D80" t="s">
        <v>68</v>
      </c>
      <c r="E80" t="str">
        <f t="shared" si="10"/>
        <v>Filatório Zinser M1BELCRY 2/28 70%</v>
      </c>
      <c r="F80" s="3">
        <f>F79/816*828</f>
        <v>29.426470588235293</v>
      </c>
      <c r="G80" t="s">
        <v>42</v>
      </c>
      <c r="H80" t="s">
        <v>22</v>
      </c>
      <c r="I80">
        <v>828</v>
      </c>
      <c r="J80" s="4">
        <f t="shared" si="11"/>
        <v>3.5539215686274508E-2</v>
      </c>
      <c r="K80">
        <f t="shared" si="7"/>
        <v>29.426470588235293</v>
      </c>
      <c r="L80">
        <f t="shared" si="8"/>
        <v>235.41176470588235</v>
      </c>
      <c r="M80">
        <f t="shared" si="9"/>
        <v>706.23529411764707</v>
      </c>
    </row>
    <row r="81" spans="1:13" x14ac:dyDescent="0.25">
      <c r="A81" t="s">
        <v>17</v>
      </c>
      <c r="B81" t="s">
        <v>40</v>
      </c>
      <c r="C81" t="s">
        <v>247</v>
      </c>
      <c r="D81" t="s">
        <v>68</v>
      </c>
      <c r="E81" t="str">
        <f t="shared" si="10"/>
        <v>Filatório Zinser M1BELCRY 2/28 70%</v>
      </c>
      <c r="F81" s="3">
        <f>F80/816*828</f>
        <v>29.859212802768166</v>
      </c>
      <c r="G81" t="s">
        <v>42</v>
      </c>
      <c r="H81" t="s">
        <v>22</v>
      </c>
      <c r="I81">
        <v>828</v>
      </c>
      <c r="J81" s="4">
        <f t="shared" si="11"/>
        <v>3.6061851211072665E-2</v>
      </c>
      <c r="K81">
        <f t="shared" si="7"/>
        <v>29.859212802768166</v>
      </c>
      <c r="L81">
        <f t="shared" si="8"/>
        <v>238.87370242214533</v>
      </c>
      <c r="M81">
        <f t="shared" si="9"/>
        <v>716.62110726643596</v>
      </c>
    </row>
    <row r="82" spans="1:13" x14ac:dyDescent="0.25">
      <c r="A82" t="s">
        <v>17</v>
      </c>
      <c r="B82" t="s">
        <v>40</v>
      </c>
      <c r="C82" t="s">
        <v>248</v>
      </c>
      <c r="D82" t="s">
        <v>68</v>
      </c>
      <c r="E82" t="str">
        <f t="shared" si="10"/>
        <v>Filatório Zinser M2BELCRY 2/28 70%</v>
      </c>
      <c r="F82" s="3">
        <f>F79/816*1200</f>
        <v>42.647058823529413</v>
      </c>
      <c r="G82" t="s">
        <v>43</v>
      </c>
      <c r="H82" t="s">
        <v>22</v>
      </c>
      <c r="I82">
        <v>1200</v>
      </c>
      <c r="J82" s="4">
        <f t="shared" si="11"/>
        <v>3.5539215686274508E-2</v>
      </c>
      <c r="K82">
        <f t="shared" si="7"/>
        <v>42.647058823529413</v>
      </c>
      <c r="L82">
        <f t="shared" si="8"/>
        <v>341.1764705882353</v>
      </c>
      <c r="M82">
        <f t="shared" si="9"/>
        <v>1023.5294117647059</v>
      </c>
    </row>
    <row r="83" spans="1:13" x14ac:dyDescent="0.25">
      <c r="A83" t="s">
        <v>17</v>
      </c>
      <c r="B83" t="s">
        <v>40</v>
      </c>
      <c r="C83" t="s">
        <v>248</v>
      </c>
      <c r="D83" t="s">
        <v>68</v>
      </c>
      <c r="E83" t="str">
        <f t="shared" si="10"/>
        <v>Filatório Zinser M2BELCRY 2/28 70%</v>
      </c>
      <c r="F83" s="3">
        <v>42.6</v>
      </c>
      <c r="G83" t="s">
        <v>43</v>
      </c>
      <c r="H83" t="s">
        <v>22</v>
      </c>
      <c r="I83">
        <v>1200</v>
      </c>
      <c r="J83" s="4">
        <f t="shared" si="11"/>
        <v>3.5500000000000004E-2</v>
      </c>
      <c r="K83">
        <f t="shared" si="7"/>
        <v>42.6</v>
      </c>
      <c r="L83">
        <f t="shared" si="8"/>
        <v>340.8</v>
      </c>
      <c r="M83">
        <f t="shared" si="9"/>
        <v>1022.4000000000001</v>
      </c>
    </row>
    <row r="84" spans="1:13" x14ac:dyDescent="0.25">
      <c r="A84" t="s">
        <v>17</v>
      </c>
      <c r="B84" t="s">
        <v>40</v>
      </c>
      <c r="C84" t="s">
        <v>248</v>
      </c>
      <c r="D84" t="s">
        <v>68</v>
      </c>
      <c r="E84" t="str">
        <f t="shared" si="10"/>
        <v>Filatório Zinser M2BELCRY 2/28 70%</v>
      </c>
      <c r="F84">
        <v>42.6</v>
      </c>
      <c r="G84" t="s">
        <v>43</v>
      </c>
      <c r="H84" t="s">
        <v>22</v>
      </c>
      <c r="I84">
        <v>1200</v>
      </c>
      <c r="J84" s="4">
        <f t="shared" si="11"/>
        <v>3.5500000000000004E-2</v>
      </c>
      <c r="K84">
        <f t="shared" si="7"/>
        <v>42.6</v>
      </c>
      <c r="L84">
        <f t="shared" si="8"/>
        <v>340.8</v>
      </c>
      <c r="M84">
        <f t="shared" si="9"/>
        <v>1022.4000000000001</v>
      </c>
    </row>
    <row r="85" spans="1:13" x14ac:dyDescent="0.25">
      <c r="A85" t="s">
        <v>17</v>
      </c>
      <c r="B85" t="s">
        <v>40</v>
      </c>
      <c r="C85" t="s">
        <v>248</v>
      </c>
      <c r="D85" t="s">
        <v>68</v>
      </c>
      <c r="E85" t="str">
        <f t="shared" si="10"/>
        <v>Filatório Zinser M2BELCRY 2/28 70%</v>
      </c>
      <c r="F85">
        <v>42.6</v>
      </c>
      <c r="G85" t="s">
        <v>43</v>
      </c>
      <c r="H85" t="s">
        <v>22</v>
      </c>
      <c r="I85">
        <v>1200</v>
      </c>
      <c r="J85" s="4">
        <f t="shared" si="11"/>
        <v>3.5500000000000004E-2</v>
      </c>
      <c r="K85">
        <f t="shared" si="7"/>
        <v>42.6</v>
      </c>
      <c r="L85">
        <f t="shared" si="8"/>
        <v>340.8</v>
      </c>
      <c r="M85">
        <f t="shared" si="9"/>
        <v>1022.4000000000001</v>
      </c>
    </row>
    <row r="86" spans="1:13" x14ac:dyDescent="0.25">
      <c r="A86" t="s">
        <v>17</v>
      </c>
      <c r="B86" t="s">
        <v>44</v>
      </c>
      <c r="C86" t="s">
        <v>249</v>
      </c>
      <c r="D86" t="s">
        <v>68</v>
      </c>
      <c r="E86" t="str">
        <f t="shared" si="10"/>
        <v>AUTO CONER X5-M2BELCRY 2/28 70%</v>
      </c>
      <c r="F86" s="3">
        <v>47.7</v>
      </c>
      <c r="G86" t="s">
        <v>45</v>
      </c>
      <c r="H86" t="s">
        <v>39</v>
      </c>
      <c r="I86">
        <v>36</v>
      </c>
      <c r="J86" s="3">
        <f t="shared" si="11"/>
        <v>1.3250000000000002</v>
      </c>
      <c r="K86">
        <f t="shared" si="7"/>
        <v>47.7</v>
      </c>
      <c r="L86">
        <f t="shared" si="8"/>
        <v>381.6</v>
      </c>
      <c r="M86">
        <f t="shared" si="9"/>
        <v>1144.8000000000002</v>
      </c>
    </row>
    <row r="87" spans="1:13" x14ac:dyDescent="0.25">
      <c r="A87" t="s">
        <v>17</v>
      </c>
      <c r="B87" t="s">
        <v>44</v>
      </c>
      <c r="C87" t="s">
        <v>249</v>
      </c>
      <c r="D87" t="s">
        <v>68</v>
      </c>
      <c r="E87" t="str">
        <f t="shared" si="10"/>
        <v>AUTO CONER X5-M2BELCRY 2/28 70%</v>
      </c>
      <c r="F87" s="3">
        <v>47.7</v>
      </c>
      <c r="G87" t="s">
        <v>45</v>
      </c>
      <c r="H87" t="s">
        <v>39</v>
      </c>
      <c r="I87">
        <v>36</v>
      </c>
      <c r="J87" s="3">
        <f t="shared" si="11"/>
        <v>1.3250000000000002</v>
      </c>
      <c r="K87">
        <f t="shared" si="7"/>
        <v>47.7</v>
      </c>
      <c r="L87">
        <f t="shared" si="8"/>
        <v>381.6</v>
      </c>
      <c r="M87">
        <f t="shared" si="9"/>
        <v>1144.8000000000002</v>
      </c>
    </row>
    <row r="88" spans="1:13" x14ac:dyDescent="0.25">
      <c r="A88" t="s">
        <v>17</v>
      </c>
      <c r="B88" t="s">
        <v>44</v>
      </c>
      <c r="C88" t="s">
        <v>249</v>
      </c>
      <c r="D88" t="s">
        <v>68</v>
      </c>
      <c r="E88" t="str">
        <f t="shared" si="10"/>
        <v>AUTO CONER X5-M2BELCRY 2/28 70%</v>
      </c>
      <c r="F88" s="3">
        <v>47.7</v>
      </c>
      <c r="G88" t="s">
        <v>45</v>
      </c>
      <c r="H88" t="s">
        <v>39</v>
      </c>
      <c r="I88">
        <v>36</v>
      </c>
      <c r="J88" s="3">
        <f t="shared" si="11"/>
        <v>1.3250000000000002</v>
      </c>
      <c r="K88">
        <f t="shared" si="7"/>
        <v>47.7</v>
      </c>
      <c r="L88">
        <f t="shared" si="8"/>
        <v>381.6</v>
      </c>
      <c r="M88">
        <f t="shared" si="9"/>
        <v>1144.8000000000002</v>
      </c>
    </row>
    <row r="89" spans="1:13" x14ac:dyDescent="0.25">
      <c r="A89" t="s">
        <v>17</v>
      </c>
      <c r="B89" t="s">
        <v>44</v>
      </c>
      <c r="C89" t="s">
        <v>249</v>
      </c>
      <c r="D89" t="s">
        <v>68</v>
      </c>
      <c r="E89" t="str">
        <f t="shared" si="10"/>
        <v>AUTO CONER X5-M2BELCRY 2/28 70%</v>
      </c>
      <c r="F89" s="3">
        <f>F93/50*36</f>
        <v>47.664000000000001</v>
      </c>
      <c r="G89" t="s">
        <v>45</v>
      </c>
      <c r="H89" t="s">
        <v>39</v>
      </c>
      <c r="I89">
        <v>36</v>
      </c>
      <c r="J89" s="3">
        <f t="shared" si="11"/>
        <v>1.3240000000000001</v>
      </c>
      <c r="K89">
        <f t="shared" si="7"/>
        <v>47.664000000000001</v>
      </c>
      <c r="L89">
        <f t="shared" si="8"/>
        <v>381.31200000000001</v>
      </c>
      <c r="M89">
        <f t="shared" si="9"/>
        <v>1143.9360000000001</v>
      </c>
    </row>
    <row r="90" spans="1:13" x14ac:dyDescent="0.25">
      <c r="A90" t="s">
        <v>17</v>
      </c>
      <c r="B90" t="s">
        <v>44</v>
      </c>
      <c r="C90" t="s">
        <v>250</v>
      </c>
      <c r="D90" t="s">
        <v>68</v>
      </c>
      <c r="E90" t="str">
        <f t="shared" si="10"/>
        <v>AUTO CONER M1BELCRY 2/28 70%</v>
      </c>
      <c r="F90" s="3">
        <v>79.44</v>
      </c>
      <c r="G90" t="s">
        <v>46</v>
      </c>
      <c r="H90" t="s">
        <v>22</v>
      </c>
      <c r="I90">
        <v>60</v>
      </c>
      <c r="J90" s="3">
        <f t="shared" si="11"/>
        <v>1.3240000000000001</v>
      </c>
      <c r="K90">
        <f t="shared" si="7"/>
        <v>79.44</v>
      </c>
      <c r="L90">
        <f t="shared" si="8"/>
        <v>635.52</v>
      </c>
      <c r="M90">
        <f t="shared" si="9"/>
        <v>1906.56</v>
      </c>
    </row>
    <row r="91" spans="1:13" x14ac:dyDescent="0.25">
      <c r="A91" t="s">
        <v>17</v>
      </c>
      <c r="B91" t="s">
        <v>44</v>
      </c>
      <c r="C91" t="s">
        <v>250</v>
      </c>
      <c r="D91" t="s">
        <v>68</v>
      </c>
      <c r="E91" t="str">
        <f t="shared" si="10"/>
        <v>AUTO CONER M1BELCRY 2/28 70%</v>
      </c>
      <c r="F91" s="3">
        <v>79.44</v>
      </c>
      <c r="G91" t="s">
        <v>46</v>
      </c>
      <c r="H91" t="s">
        <v>22</v>
      </c>
      <c r="I91">
        <v>60</v>
      </c>
      <c r="J91" s="3">
        <f t="shared" si="11"/>
        <v>1.3240000000000001</v>
      </c>
      <c r="K91">
        <f t="shared" si="7"/>
        <v>79.44</v>
      </c>
      <c r="L91">
        <f t="shared" si="8"/>
        <v>635.52</v>
      </c>
      <c r="M91">
        <f t="shared" si="9"/>
        <v>1906.56</v>
      </c>
    </row>
    <row r="92" spans="1:13" x14ac:dyDescent="0.25">
      <c r="A92" t="s">
        <v>17</v>
      </c>
      <c r="B92" t="s">
        <v>44</v>
      </c>
      <c r="C92" t="s">
        <v>250</v>
      </c>
      <c r="D92" t="s">
        <v>68</v>
      </c>
      <c r="E92" t="str">
        <f t="shared" si="10"/>
        <v>AUTO CONER M1BELCRY 2/28 70%</v>
      </c>
      <c r="F92" s="3">
        <f>F93/50*60</f>
        <v>79.44</v>
      </c>
      <c r="G92" t="s">
        <v>46</v>
      </c>
      <c r="H92" t="s">
        <v>22</v>
      </c>
      <c r="I92">
        <v>60</v>
      </c>
      <c r="J92" s="3">
        <f t="shared" si="11"/>
        <v>1.3240000000000001</v>
      </c>
      <c r="K92">
        <f t="shared" si="7"/>
        <v>79.44</v>
      </c>
      <c r="L92">
        <f t="shared" si="8"/>
        <v>635.52</v>
      </c>
      <c r="M92">
        <f t="shared" si="9"/>
        <v>1906.56</v>
      </c>
    </row>
    <row r="93" spans="1:13" x14ac:dyDescent="0.25">
      <c r="A93" t="s">
        <v>17</v>
      </c>
      <c r="B93" t="s">
        <v>44</v>
      </c>
      <c r="C93" t="s">
        <v>250</v>
      </c>
      <c r="D93" t="s">
        <v>68</v>
      </c>
      <c r="E93" t="str">
        <f t="shared" si="10"/>
        <v>AUTO CONER M1BELCRY 2/28 70%</v>
      </c>
      <c r="F93">
        <v>66.2</v>
      </c>
      <c r="G93" t="s">
        <v>47</v>
      </c>
      <c r="H93" t="s">
        <v>22</v>
      </c>
      <c r="I93">
        <v>50</v>
      </c>
      <c r="J93" s="3">
        <f t="shared" si="11"/>
        <v>1.3240000000000001</v>
      </c>
      <c r="K93">
        <f t="shared" si="7"/>
        <v>66.2</v>
      </c>
      <c r="L93">
        <f t="shared" si="8"/>
        <v>529.6</v>
      </c>
      <c r="M93">
        <f t="shared" si="9"/>
        <v>1588.8000000000002</v>
      </c>
    </row>
    <row r="94" spans="1:13" x14ac:dyDescent="0.25">
      <c r="A94" t="s">
        <v>17</v>
      </c>
      <c r="B94" t="s">
        <v>44</v>
      </c>
      <c r="C94" t="s">
        <v>251</v>
      </c>
      <c r="D94" t="s">
        <v>68</v>
      </c>
      <c r="E94" t="str">
        <f t="shared" si="10"/>
        <v>MURATA M1BELCRY 2/28 70%</v>
      </c>
      <c r="F94" s="3">
        <f>F93/50*40</f>
        <v>52.96</v>
      </c>
      <c r="G94" t="s">
        <v>48</v>
      </c>
      <c r="H94" t="s">
        <v>22</v>
      </c>
      <c r="I94">
        <v>40</v>
      </c>
      <c r="J94" s="3">
        <f t="shared" si="11"/>
        <v>1.3240000000000001</v>
      </c>
      <c r="K94">
        <f t="shared" si="7"/>
        <v>52.96</v>
      </c>
      <c r="L94">
        <f t="shared" si="8"/>
        <v>423.68</v>
      </c>
      <c r="M94">
        <f t="shared" si="9"/>
        <v>1271.04</v>
      </c>
    </row>
    <row r="95" spans="1:13" x14ac:dyDescent="0.25">
      <c r="A95" t="s">
        <v>17</v>
      </c>
      <c r="B95" t="s">
        <v>44</v>
      </c>
      <c r="C95" t="s">
        <v>251</v>
      </c>
      <c r="D95" t="s">
        <v>68</v>
      </c>
      <c r="E95" t="str">
        <f t="shared" si="10"/>
        <v>MURATA M1BELCRY 2/28 70%</v>
      </c>
      <c r="F95" s="3">
        <v>53</v>
      </c>
      <c r="G95" t="s">
        <v>48</v>
      </c>
      <c r="H95" t="s">
        <v>22</v>
      </c>
      <c r="I95">
        <v>40</v>
      </c>
      <c r="J95" s="3">
        <f t="shared" si="11"/>
        <v>1.325</v>
      </c>
      <c r="K95">
        <f t="shared" si="7"/>
        <v>53</v>
      </c>
      <c r="L95">
        <f t="shared" si="8"/>
        <v>424</v>
      </c>
      <c r="M95">
        <f t="shared" si="9"/>
        <v>1272</v>
      </c>
    </row>
    <row r="96" spans="1:13" x14ac:dyDescent="0.25">
      <c r="A96" t="s">
        <v>17</v>
      </c>
      <c r="B96" t="s">
        <v>49</v>
      </c>
      <c r="C96" s="1" t="s">
        <v>183</v>
      </c>
      <c r="D96" t="s">
        <v>68</v>
      </c>
      <c r="E96" t="str">
        <f t="shared" si="10"/>
        <v>RETORÇÃO M1BELCRY 2/28 70%</v>
      </c>
      <c r="F96" s="3">
        <v>39.6</v>
      </c>
      <c r="G96" t="s">
        <v>50</v>
      </c>
      <c r="H96" t="s">
        <v>22</v>
      </c>
      <c r="I96">
        <v>240</v>
      </c>
      <c r="J96" s="3">
        <f t="shared" si="11"/>
        <v>0.16500000000000001</v>
      </c>
      <c r="K96">
        <f t="shared" si="7"/>
        <v>39.6</v>
      </c>
      <c r="L96">
        <f t="shared" si="8"/>
        <v>316.8</v>
      </c>
      <c r="M96">
        <f t="shared" si="9"/>
        <v>950.40000000000009</v>
      </c>
    </row>
    <row r="97" spans="1:13" x14ac:dyDescent="0.25">
      <c r="A97" t="s">
        <v>17</v>
      </c>
      <c r="B97" t="s">
        <v>49</v>
      </c>
      <c r="C97" s="1" t="s">
        <v>183</v>
      </c>
      <c r="D97" t="s">
        <v>68</v>
      </c>
      <c r="E97" t="str">
        <f t="shared" si="10"/>
        <v>RETORÇÃO M1BELCRY 2/28 70%</v>
      </c>
      <c r="F97" s="3">
        <v>39.6</v>
      </c>
      <c r="G97" t="s">
        <v>50</v>
      </c>
      <c r="H97" t="s">
        <v>22</v>
      </c>
      <c r="I97">
        <v>240</v>
      </c>
      <c r="J97" s="3">
        <f t="shared" si="11"/>
        <v>0.16500000000000001</v>
      </c>
      <c r="K97">
        <f t="shared" si="7"/>
        <v>39.6</v>
      </c>
      <c r="L97">
        <f t="shared" si="8"/>
        <v>316.8</v>
      </c>
      <c r="M97">
        <f t="shared" si="9"/>
        <v>950.40000000000009</v>
      </c>
    </row>
    <row r="98" spans="1:13" x14ac:dyDescent="0.25">
      <c r="A98" t="s">
        <v>17</v>
      </c>
      <c r="B98" t="s">
        <v>49</v>
      </c>
      <c r="C98" s="1" t="s">
        <v>183</v>
      </c>
      <c r="D98" t="s">
        <v>68</v>
      </c>
      <c r="E98" t="str">
        <f t="shared" si="10"/>
        <v>RETORÇÃO M1BELCRY 2/28 70%</v>
      </c>
      <c r="F98" s="3">
        <v>39.6</v>
      </c>
      <c r="G98" t="s">
        <v>50</v>
      </c>
      <c r="H98" t="s">
        <v>22</v>
      </c>
      <c r="I98">
        <v>240</v>
      </c>
      <c r="J98" s="3">
        <f t="shared" si="11"/>
        <v>0.16500000000000001</v>
      </c>
      <c r="K98">
        <f t="shared" si="7"/>
        <v>39.6</v>
      </c>
      <c r="L98">
        <f t="shared" si="8"/>
        <v>316.8</v>
      </c>
      <c r="M98">
        <f t="shared" si="9"/>
        <v>950.40000000000009</v>
      </c>
    </row>
    <row r="99" spans="1:13" x14ac:dyDescent="0.25">
      <c r="A99" t="s">
        <v>17</v>
      </c>
      <c r="B99" t="s">
        <v>49</v>
      </c>
      <c r="C99" s="1" t="s">
        <v>183</v>
      </c>
      <c r="D99" t="s">
        <v>68</v>
      </c>
      <c r="E99" t="str">
        <f t="shared" si="10"/>
        <v>RETORÇÃO M1BELCRY 2/28 70%</v>
      </c>
      <c r="F99" s="3">
        <v>39.6</v>
      </c>
      <c r="G99" t="s">
        <v>50</v>
      </c>
      <c r="H99" t="s">
        <v>22</v>
      </c>
      <c r="I99">
        <v>240</v>
      </c>
      <c r="J99" s="3">
        <f t="shared" si="11"/>
        <v>0.16500000000000001</v>
      </c>
      <c r="K99">
        <f t="shared" si="7"/>
        <v>39.6</v>
      </c>
      <c r="L99">
        <f t="shared" si="8"/>
        <v>316.8</v>
      </c>
      <c r="M99">
        <f t="shared" si="9"/>
        <v>950.40000000000009</v>
      </c>
    </row>
    <row r="100" spans="1:13" x14ac:dyDescent="0.25">
      <c r="A100" t="s">
        <v>17</v>
      </c>
      <c r="B100" t="s">
        <v>49</v>
      </c>
      <c r="C100" s="1" t="s">
        <v>183</v>
      </c>
      <c r="D100" t="s">
        <v>68</v>
      </c>
      <c r="E100" t="str">
        <f t="shared" si="10"/>
        <v>RETORÇÃO M1BELCRY 2/28 70%</v>
      </c>
      <c r="F100" s="3">
        <v>39.6</v>
      </c>
      <c r="G100" t="s">
        <v>50</v>
      </c>
      <c r="H100" t="s">
        <v>22</v>
      </c>
      <c r="I100">
        <v>240</v>
      </c>
      <c r="J100" s="3">
        <f t="shared" si="11"/>
        <v>0.16500000000000001</v>
      </c>
      <c r="K100">
        <f t="shared" si="7"/>
        <v>39.6</v>
      </c>
      <c r="L100">
        <f t="shared" si="8"/>
        <v>316.8</v>
      </c>
      <c r="M100">
        <f t="shared" si="9"/>
        <v>950.40000000000009</v>
      </c>
    </row>
    <row r="101" spans="1:13" x14ac:dyDescent="0.25">
      <c r="A101" t="s">
        <v>17</v>
      </c>
      <c r="B101" t="s">
        <v>49</v>
      </c>
      <c r="C101" s="1" t="s">
        <v>183</v>
      </c>
      <c r="D101" t="s">
        <v>68</v>
      </c>
      <c r="E101" t="str">
        <f t="shared" si="10"/>
        <v>RETORÇÃO M1BELCRY 2/28 70%</v>
      </c>
      <c r="F101" s="3">
        <v>39.6</v>
      </c>
      <c r="G101" t="s">
        <v>50</v>
      </c>
      <c r="H101" t="s">
        <v>22</v>
      </c>
      <c r="I101">
        <v>240</v>
      </c>
      <c r="J101" s="3">
        <f t="shared" si="11"/>
        <v>0.16500000000000001</v>
      </c>
      <c r="K101">
        <f t="shared" si="7"/>
        <v>39.6</v>
      </c>
      <c r="L101">
        <f t="shared" si="8"/>
        <v>316.8</v>
      </c>
      <c r="M101">
        <f t="shared" si="9"/>
        <v>950.40000000000009</v>
      </c>
    </row>
    <row r="102" spans="1:13" x14ac:dyDescent="0.25">
      <c r="A102" t="s">
        <v>17</v>
      </c>
      <c r="B102" t="s">
        <v>49</v>
      </c>
      <c r="C102" s="1" t="s">
        <v>183</v>
      </c>
      <c r="D102" t="s">
        <v>68</v>
      </c>
      <c r="E102" t="str">
        <f t="shared" si="10"/>
        <v>RETORÇÃO M1BELCRY 2/28 70%</v>
      </c>
      <c r="F102" s="3">
        <v>39.6</v>
      </c>
      <c r="G102" t="s">
        <v>50</v>
      </c>
      <c r="H102" t="s">
        <v>22</v>
      </c>
      <c r="I102">
        <v>240</v>
      </c>
      <c r="J102" s="3">
        <f t="shared" si="11"/>
        <v>0.16500000000000001</v>
      </c>
      <c r="K102">
        <f t="shared" si="7"/>
        <v>39.6</v>
      </c>
      <c r="L102">
        <f t="shared" si="8"/>
        <v>316.8</v>
      </c>
      <c r="M102">
        <f t="shared" si="9"/>
        <v>950.40000000000009</v>
      </c>
    </row>
    <row r="103" spans="1:13" x14ac:dyDescent="0.25">
      <c r="A103" t="s">
        <v>17</v>
      </c>
      <c r="B103" t="s">
        <v>49</v>
      </c>
      <c r="C103" s="1" t="s">
        <v>183</v>
      </c>
      <c r="D103" t="s">
        <v>68</v>
      </c>
      <c r="E103" t="str">
        <f t="shared" si="10"/>
        <v>RETORÇÃO M1BELCRY 2/28 70%</v>
      </c>
      <c r="F103" s="3">
        <v>39.6</v>
      </c>
      <c r="G103" t="s">
        <v>50</v>
      </c>
      <c r="H103" t="s">
        <v>22</v>
      </c>
      <c r="I103">
        <v>240</v>
      </c>
      <c r="J103" s="3">
        <f t="shared" si="11"/>
        <v>0.16500000000000001</v>
      </c>
      <c r="K103">
        <f t="shared" si="7"/>
        <v>39.6</v>
      </c>
      <c r="L103">
        <f t="shared" si="8"/>
        <v>316.8</v>
      </c>
      <c r="M103">
        <f t="shared" si="9"/>
        <v>950.40000000000009</v>
      </c>
    </row>
    <row r="104" spans="1:13" x14ac:dyDescent="0.25">
      <c r="A104" t="s">
        <v>17</v>
      </c>
      <c r="B104" t="s">
        <v>49</v>
      </c>
      <c r="C104" s="1" t="s">
        <v>183</v>
      </c>
      <c r="D104" t="s">
        <v>68</v>
      </c>
      <c r="E104" t="str">
        <f t="shared" si="10"/>
        <v>RETORÇÃO M1BELCRY 2/28 70%</v>
      </c>
      <c r="F104" s="3">
        <v>39.6</v>
      </c>
      <c r="G104" t="s">
        <v>50</v>
      </c>
      <c r="H104" t="s">
        <v>22</v>
      </c>
      <c r="I104">
        <v>240</v>
      </c>
      <c r="J104" s="3">
        <f t="shared" si="11"/>
        <v>0.16500000000000001</v>
      </c>
      <c r="K104">
        <f t="shared" si="7"/>
        <v>39.6</v>
      </c>
      <c r="L104">
        <f t="shared" si="8"/>
        <v>316.8</v>
      </c>
      <c r="M104">
        <f t="shared" si="9"/>
        <v>950.40000000000009</v>
      </c>
    </row>
    <row r="105" spans="1:13" x14ac:dyDescent="0.25">
      <c r="A105" t="s">
        <v>17</v>
      </c>
      <c r="B105" t="s">
        <v>49</v>
      </c>
      <c r="C105" s="1" t="s">
        <v>183</v>
      </c>
      <c r="D105" t="s">
        <v>68</v>
      </c>
      <c r="E105" t="str">
        <f t="shared" si="10"/>
        <v>RETORÇÃO M1BELCRY 2/28 70%</v>
      </c>
      <c r="F105" s="3">
        <v>39.6</v>
      </c>
      <c r="G105" t="s">
        <v>50</v>
      </c>
      <c r="H105" t="s">
        <v>22</v>
      </c>
      <c r="I105">
        <v>240</v>
      </c>
      <c r="J105" s="3">
        <f t="shared" si="11"/>
        <v>0.16500000000000001</v>
      </c>
      <c r="K105">
        <f t="shared" si="7"/>
        <v>39.6</v>
      </c>
      <c r="L105">
        <f t="shared" si="8"/>
        <v>316.8</v>
      </c>
      <c r="M105">
        <f t="shared" si="9"/>
        <v>950.40000000000009</v>
      </c>
    </row>
    <row r="106" spans="1:13" x14ac:dyDescent="0.25">
      <c r="A106" t="s">
        <v>17</v>
      </c>
      <c r="B106" t="s">
        <v>49</v>
      </c>
      <c r="C106" s="1" t="s">
        <v>183</v>
      </c>
      <c r="D106" t="s">
        <v>68</v>
      </c>
      <c r="E106" t="str">
        <f t="shared" si="10"/>
        <v>RETORÇÃO M1BELCRY 2/28 70%</v>
      </c>
      <c r="F106" s="3">
        <v>39.6</v>
      </c>
      <c r="G106" t="s">
        <v>50</v>
      </c>
      <c r="H106" t="s">
        <v>22</v>
      </c>
      <c r="I106">
        <v>240</v>
      </c>
      <c r="J106" s="3">
        <f t="shared" si="11"/>
        <v>0.16500000000000001</v>
      </c>
      <c r="K106">
        <f t="shared" si="7"/>
        <v>39.6</v>
      </c>
      <c r="L106">
        <f t="shared" si="8"/>
        <v>316.8</v>
      </c>
      <c r="M106">
        <f t="shared" si="9"/>
        <v>950.40000000000009</v>
      </c>
    </row>
    <row r="107" spans="1:13" x14ac:dyDescent="0.25">
      <c r="A107" t="s">
        <v>17</v>
      </c>
      <c r="B107" t="s">
        <v>49</v>
      </c>
      <c r="C107" s="1" t="s">
        <v>183</v>
      </c>
      <c r="D107" t="s">
        <v>68</v>
      </c>
      <c r="E107" t="str">
        <f t="shared" si="10"/>
        <v>RETORÇÃO M1BELCRY 2/28 70%</v>
      </c>
      <c r="F107" s="3">
        <v>39.6</v>
      </c>
      <c r="G107" t="s">
        <v>50</v>
      </c>
      <c r="H107" t="s">
        <v>22</v>
      </c>
      <c r="I107">
        <v>240</v>
      </c>
      <c r="J107" s="3">
        <f t="shared" si="11"/>
        <v>0.16500000000000001</v>
      </c>
      <c r="K107">
        <f t="shared" si="7"/>
        <v>39.6</v>
      </c>
      <c r="L107">
        <f t="shared" si="8"/>
        <v>316.8</v>
      </c>
      <c r="M107">
        <f t="shared" si="9"/>
        <v>950.40000000000009</v>
      </c>
    </row>
    <row r="108" spans="1:13" x14ac:dyDescent="0.25">
      <c r="A108" t="s">
        <v>17</v>
      </c>
      <c r="B108" t="s">
        <v>49</v>
      </c>
      <c r="C108" s="1" t="s">
        <v>183</v>
      </c>
      <c r="D108" t="s">
        <v>68</v>
      </c>
      <c r="E108" t="str">
        <f t="shared" si="10"/>
        <v>RETORÇÃO M1BELCRY 2/28 70%</v>
      </c>
      <c r="F108" s="3">
        <f>F107/240*234</f>
        <v>38.61</v>
      </c>
      <c r="G108" t="s">
        <v>59</v>
      </c>
      <c r="H108" t="s">
        <v>22</v>
      </c>
      <c r="I108">
        <v>234</v>
      </c>
      <c r="J108" s="3">
        <f t="shared" si="11"/>
        <v>0.16500000000000001</v>
      </c>
      <c r="K108">
        <f t="shared" si="7"/>
        <v>38.61</v>
      </c>
      <c r="L108">
        <f t="shared" si="8"/>
        <v>308.88</v>
      </c>
      <c r="M108">
        <f t="shared" si="9"/>
        <v>926.64</v>
      </c>
    </row>
    <row r="109" spans="1:13" x14ac:dyDescent="0.25">
      <c r="A109" t="s">
        <v>17</v>
      </c>
      <c r="B109" t="s">
        <v>49</v>
      </c>
      <c r="C109" s="1" t="s">
        <v>183</v>
      </c>
      <c r="D109" t="s">
        <v>68</v>
      </c>
      <c r="E109" t="str">
        <f t="shared" si="10"/>
        <v>RETORÇÃO M1BELCRY 2/28 70%</v>
      </c>
      <c r="F109" s="3">
        <v>38.6</v>
      </c>
      <c r="G109" t="s">
        <v>59</v>
      </c>
      <c r="H109" t="s">
        <v>22</v>
      </c>
      <c r="I109">
        <v>234</v>
      </c>
      <c r="J109" s="3">
        <f t="shared" si="11"/>
        <v>0.16495726495726495</v>
      </c>
      <c r="K109">
        <f t="shared" si="7"/>
        <v>38.6</v>
      </c>
      <c r="L109">
        <f t="shared" si="8"/>
        <v>308.8</v>
      </c>
      <c r="M109">
        <f t="shared" si="9"/>
        <v>926.40000000000009</v>
      </c>
    </row>
    <row r="110" spans="1:13" x14ac:dyDescent="0.25">
      <c r="A110" t="s">
        <v>17</v>
      </c>
      <c r="B110" t="s">
        <v>60</v>
      </c>
      <c r="C110" s="1" t="s">
        <v>184</v>
      </c>
      <c r="D110" t="s">
        <v>68</v>
      </c>
      <c r="E110" t="str">
        <f t="shared" si="10"/>
        <v>VOLUFIL M1BELCRY 2/28 70%</v>
      </c>
      <c r="F110" s="3">
        <v>82.3</v>
      </c>
      <c r="G110" t="s">
        <v>61</v>
      </c>
      <c r="H110" t="s">
        <v>22</v>
      </c>
      <c r="I110">
        <v>36</v>
      </c>
      <c r="J110" s="3">
        <f t="shared" si="11"/>
        <v>2.286111111111111</v>
      </c>
      <c r="K110">
        <f t="shared" si="7"/>
        <v>82.3</v>
      </c>
      <c r="L110">
        <f t="shared" si="8"/>
        <v>658.4</v>
      </c>
      <c r="M110">
        <f t="shared" si="9"/>
        <v>1975.1999999999998</v>
      </c>
    </row>
    <row r="111" spans="1:13" x14ac:dyDescent="0.25">
      <c r="A111" t="s">
        <v>17</v>
      </c>
      <c r="B111" t="s">
        <v>60</v>
      </c>
      <c r="C111" s="1" t="s">
        <v>184</v>
      </c>
      <c r="D111" t="s">
        <v>68</v>
      </c>
      <c r="E111" t="str">
        <f t="shared" si="10"/>
        <v>VOLUFIL M1BELCRY 2/28 70%</v>
      </c>
      <c r="F111" s="3">
        <v>82.3</v>
      </c>
      <c r="G111" t="s">
        <v>61</v>
      </c>
      <c r="H111" t="s">
        <v>22</v>
      </c>
      <c r="I111">
        <v>36</v>
      </c>
      <c r="J111" s="3">
        <f t="shared" si="11"/>
        <v>2.286111111111111</v>
      </c>
      <c r="K111">
        <f t="shared" si="7"/>
        <v>82.3</v>
      </c>
      <c r="L111">
        <f t="shared" si="8"/>
        <v>658.4</v>
      </c>
      <c r="M111">
        <f t="shared" si="9"/>
        <v>1975.1999999999998</v>
      </c>
    </row>
    <row r="112" spans="1:13" x14ac:dyDescent="0.25">
      <c r="A112" t="s">
        <v>17</v>
      </c>
      <c r="B112" t="s">
        <v>60</v>
      </c>
      <c r="C112" s="1" t="s">
        <v>184</v>
      </c>
      <c r="D112" t="s">
        <v>68</v>
      </c>
      <c r="E112" t="str">
        <f t="shared" si="10"/>
        <v>VOLUFIL M1BELCRY 2/28 70%</v>
      </c>
      <c r="F112" s="3">
        <v>82.3</v>
      </c>
      <c r="G112" t="s">
        <v>61</v>
      </c>
      <c r="H112" t="s">
        <v>22</v>
      </c>
      <c r="I112">
        <v>36</v>
      </c>
      <c r="J112" s="3">
        <f t="shared" si="11"/>
        <v>2.286111111111111</v>
      </c>
      <c r="K112">
        <f t="shared" si="7"/>
        <v>82.3</v>
      </c>
      <c r="L112">
        <f t="shared" si="8"/>
        <v>658.4</v>
      </c>
      <c r="M112">
        <f t="shared" si="9"/>
        <v>1975.1999999999998</v>
      </c>
    </row>
    <row r="113" spans="1:13" x14ac:dyDescent="0.25">
      <c r="A113" t="s">
        <v>17</v>
      </c>
      <c r="B113" t="s">
        <v>60</v>
      </c>
      <c r="C113" s="1" t="s">
        <v>184</v>
      </c>
      <c r="D113" t="s">
        <v>68</v>
      </c>
      <c r="E113" t="str">
        <f t="shared" si="10"/>
        <v>VOLUFIL M1BELCRY 2/28 70%</v>
      </c>
      <c r="F113" s="3">
        <v>82.3</v>
      </c>
      <c r="G113" t="s">
        <v>61</v>
      </c>
      <c r="H113" t="s">
        <v>22</v>
      </c>
      <c r="I113">
        <v>36</v>
      </c>
      <c r="J113" s="3">
        <f t="shared" si="11"/>
        <v>2.286111111111111</v>
      </c>
      <c r="K113">
        <f t="shared" si="7"/>
        <v>82.3</v>
      </c>
      <c r="L113">
        <f t="shared" si="8"/>
        <v>658.4</v>
      </c>
      <c r="M113">
        <f t="shared" si="9"/>
        <v>1975.1999999999998</v>
      </c>
    </row>
    <row r="114" spans="1:13" x14ac:dyDescent="0.25">
      <c r="A114" t="s">
        <v>17</v>
      </c>
      <c r="B114" t="s">
        <v>60</v>
      </c>
      <c r="C114" s="1" t="s">
        <v>184</v>
      </c>
      <c r="D114" t="s">
        <v>68</v>
      </c>
      <c r="E114" t="str">
        <f t="shared" si="10"/>
        <v>VOLUFIL M1BELCRY 2/28 70%</v>
      </c>
      <c r="F114" s="3">
        <v>82.3</v>
      </c>
      <c r="G114" t="s">
        <v>61</v>
      </c>
      <c r="H114" t="s">
        <v>22</v>
      </c>
      <c r="I114">
        <v>36</v>
      </c>
      <c r="J114" s="3">
        <f t="shared" si="11"/>
        <v>2.286111111111111</v>
      </c>
      <c r="K114">
        <f t="shared" si="7"/>
        <v>82.3</v>
      </c>
      <c r="L114">
        <f t="shared" si="8"/>
        <v>658.4</v>
      </c>
      <c r="M114">
        <f t="shared" si="9"/>
        <v>1975.1999999999998</v>
      </c>
    </row>
    <row r="115" spans="1:13" x14ac:dyDescent="0.25">
      <c r="A115" t="s">
        <v>17</v>
      </c>
      <c r="B115" t="s">
        <v>60</v>
      </c>
      <c r="C115" s="22" t="s">
        <v>185</v>
      </c>
      <c r="D115" t="s">
        <v>68</v>
      </c>
      <c r="E115" t="str">
        <f t="shared" si="10"/>
        <v>VOLUFIL M2BELCRY 2/28 70%</v>
      </c>
      <c r="F115" s="3">
        <f>F114/36*45</f>
        <v>102.875</v>
      </c>
      <c r="G115" t="s">
        <v>62</v>
      </c>
      <c r="H115" t="s">
        <v>39</v>
      </c>
      <c r="I115">
        <v>45</v>
      </c>
      <c r="J115" s="3">
        <f t="shared" si="11"/>
        <v>2.286111111111111</v>
      </c>
      <c r="K115">
        <f t="shared" si="7"/>
        <v>102.875</v>
      </c>
      <c r="L115">
        <f t="shared" si="8"/>
        <v>823</v>
      </c>
      <c r="M115">
        <f t="shared" si="9"/>
        <v>2469</v>
      </c>
    </row>
    <row r="116" spans="1:13" x14ac:dyDescent="0.25">
      <c r="A116" t="s">
        <v>17</v>
      </c>
      <c r="B116" t="s">
        <v>60</v>
      </c>
      <c r="C116" s="22" t="s">
        <v>185</v>
      </c>
      <c r="D116" t="s">
        <v>68</v>
      </c>
      <c r="E116" t="str">
        <f t="shared" si="10"/>
        <v>VOLUFIL M2BELCRY 2/28 70%</v>
      </c>
      <c r="F116" s="3">
        <v>102.87</v>
      </c>
      <c r="G116" t="s">
        <v>62</v>
      </c>
      <c r="H116" t="s">
        <v>39</v>
      </c>
      <c r="I116">
        <v>45</v>
      </c>
      <c r="J116" s="3">
        <f t="shared" si="11"/>
        <v>2.286</v>
      </c>
      <c r="K116">
        <f t="shared" si="7"/>
        <v>102.87</v>
      </c>
      <c r="L116">
        <f t="shared" si="8"/>
        <v>822.96</v>
      </c>
      <c r="M116">
        <f t="shared" si="9"/>
        <v>2468.88</v>
      </c>
    </row>
    <row r="117" spans="1:13" x14ac:dyDescent="0.25">
      <c r="A117" t="s">
        <v>17</v>
      </c>
      <c r="B117" t="s">
        <v>63</v>
      </c>
      <c r="C117" s="1" t="s">
        <v>186</v>
      </c>
      <c r="D117" t="s">
        <v>68</v>
      </c>
      <c r="E117" t="str">
        <f t="shared" si="10"/>
        <v>AFTBELCRY 2/28 70%</v>
      </c>
      <c r="F117" s="3">
        <v>174.3</v>
      </c>
      <c r="G117" t="s">
        <v>64</v>
      </c>
      <c r="H117" t="s">
        <v>22</v>
      </c>
      <c r="I117">
        <v>60</v>
      </c>
      <c r="J117" s="3">
        <f t="shared" si="11"/>
        <v>2.9050000000000002</v>
      </c>
      <c r="K117">
        <f t="shared" si="7"/>
        <v>174.3</v>
      </c>
      <c r="L117">
        <f t="shared" si="8"/>
        <v>1394.4</v>
      </c>
      <c r="M117">
        <f t="shared" si="9"/>
        <v>4183.2000000000007</v>
      </c>
    </row>
    <row r="118" spans="1:13" x14ac:dyDescent="0.25">
      <c r="A118" t="s">
        <v>17</v>
      </c>
      <c r="B118" t="s">
        <v>63</v>
      </c>
      <c r="C118" s="1" t="s">
        <v>186</v>
      </c>
      <c r="D118" t="s">
        <v>68</v>
      </c>
      <c r="E118" t="str">
        <f t="shared" si="10"/>
        <v>AFTBELCRY 2/28 70%</v>
      </c>
      <c r="F118" s="3">
        <v>174.3</v>
      </c>
      <c r="G118" t="s">
        <v>64</v>
      </c>
      <c r="H118" t="s">
        <v>22</v>
      </c>
      <c r="I118">
        <v>60</v>
      </c>
      <c r="J118" s="3">
        <f t="shared" si="11"/>
        <v>2.9050000000000002</v>
      </c>
      <c r="K118">
        <f t="shared" si="7"/>
        <v>174.3</v>
      </c>
      <c r="L118">
        <f t="shared" si="8"/>
        <v>1394.4</v>
      </c>
      <c r="M118">
        <f t="shared" si="9"/>
        <v>4183.2000000000007</v>
      </c>
    </row>
    <row r="119" spans="1:13" x14ac:dyDescent="0.25">
      <c r="A119" t="s">
        <v>17</v>
      </c>
      <c r="B119" t="s">
        <v>63</v>
      </c>
      <c r="C119" s="1" t="s">
        <v>186</v>
      </c>
      <c r="D119" t="s">
        <v>68</v>
      </c>
      <c r="E119" t="str">
        <f t="shared" si="10"/>
        <v>AFTBELCRY 2/28 70%</v>
      </c>
      <c r="F119" s="3">
        <v>174.3</v>
      </c>
      <c r="G119" t="s">
        <v>64</v>
      </c>
      <c r="H119" t="s">
        <v>22</v>
      </c>
      <c r="I119">
        <v>60</v>
      </c>
      <c r="J119" s="3">
        <f t="shared" si="11"/>
        <v>2.9050000000000002</v>
      </c>
      <c r="K119">
        <f t="shared" si="7"/>
        <v>174.3</v>
      </c>
      <c r="L119">
        <f t="shared" si="8"/>
        <v>1394.4</v>
      </c>
      <c r="M119">
        <f t="shared" si="9"/>
        <v>4183.2000000000007</v>
      </c>
    </row>
    <row r="120" spans="1:13" x14ac:dyDescent="0.25">
      <c r="A120" t="s">
        <v>17</v>
      </c>
      <c r="B120" t="s">
        <v>63</v>
      </c>
      <c r="C120" s="1" t="s">
        <v>186</v>
      </c>
      <c r="D120" t="s">
        <v>68</v>
      </c>
      <c r="E120" t="str">
        <f t="shared" si="10"/>
        <v>AFTBELCRY 2/28 70%</v>
      </c>
      <c r="F120" s="3">
        <v>174.3</v>
      </c>
      <c r="G120" t="s">
        <v>64</v>
      </c>
      <c r="H120" t="s">
        <v>22</v>
      </c>
      <c r="I120">
        <v>60</v>
      </c>
      <c r="J120" s="3">
        <f t="shared" si="11"/>
        <v>2.9050000000000002</v>
      </c>
      <c r="K120">
        <f t="shared" si="7"/>
        <v>174.3</v>
      </c>
      <c r="L120">
        <f t="shared" si="8"/>
        <v>1394.4</v>
      </c>
      <c r="M120">
        <f t="shared" si="9"/>
        <v>4183.2000000000007</v>
      </c>
    </row>
    <row r="121" spans="1:13" x14ac:dyDescent="0.25">
      <c r="A121" t="s">
        <v>17</v>
      </c>
      <c r="B121" t="s">
        <v>63</v>
      </c>
      <c r="C121" s="1" t="s">
        <v>186</v>
      </c>
      <c r="D121" t="s">
        <v>68</v>
      </c>
      <c r="E121" t="str">
        <f t="shared" si="10"/>
        <v>AFTBELCRY 2/28 70%</v>
      </c>
      <c r="F121" s="3">
        <v>174.3</v>
      </c>
      <c r="G121" t="s">
        <v>64</v>
      </c>
      <c r="H121" t="s">
        <v>22</v>
      </c>
      <c r="I121">
        <v>60</v>
      </c>
      <c r="J121" s="3">
        <f t="shared" si="11"/>
        <v>2.9050000000000002</v>
      </c>
      <c r="K121">
        <f t="shared" si="7"/>
        <v>174.3</v>
      </c>
      <c r="L121">
        <f t="shared" si="8"/>
        <v>1394.4</v>
      </c>
      <c r="M121">
        <f t="shared" si="9"/>
        <v>4183.2000000000007</v>
      </c>
    </row>
    <row r="122" spans="1:13" x14ac:dyDescent="0.25">
      <c r="A122" t="s">
        <v>17</v>
      </c>
      <c r="B122" t="s">
        <v>63</v>
      </c>
      <c r="C122" s="1" t="s">
        <v>186</v>
      </c>
      <c r="D122" t="s">
        <v>68</v>
      </c>
      <c r="E122" t="str">
        <f t="shared" si="10"/>
        <v>AFTBELCRY 2/28 70%</v>
      </c>
      <c r="F122" s="3">
        <v>174.3</v>
      </c>
      <c r="G122" t="s">
        <v>64</v>
      </c>
      <c r="H122" t="s">
        <v>22</v>
      </c>
      <c r="I122">
        <v>60</v>
      </c>
      <c r="J122" s="3">
        <f t="shared" si="11"/>
        <v>2.9050000000000002</v>
      </c>
      <c r="K122">
        <f t="shared" si="7"/>
        <v>174.3</v>
      </c>
      <c r="L122">
        <f t="shared" si="8"/>
        <v>1394.4</v>
      </c>
      <c r="M122">
        <f t="shared" si="9"/>
        <v>4183.2000000000007</v>
      </c>
    </row>
    <row r="123" spans="1:13" x14ac:dyDescent="0.25">
      <c r="A123" t="s">
        <v>17</v>
      </c>
      <c r="B123" t="s">
        <v>63</v>
      </c>
      <c r="C123" t="s">
        <v>65</v>
      </c>
      <c r="D123" t="s">
        <v>68</v>
      </c>
      <c r="E123" t="str">
        <f t="shared" si="10"/>
        <v>EMBALAGEM/ESTEIRA/EXPEDIÇÃOBELCRY 2/28 70%</v>
      </c>
      <c r="F123" s="3">
        <v>960</v>
      </c>
      <c r="G123" t="s">
        <v>66</v>
      </c>
      <c r="H123" t="s">
        <v>22</v>
      </c>
      <c r="I123">
        <v>1</v>
      </c>
      <c r="J123" s="3">
        <f t="shared" si="11"/>
        <v>960</v>
      </c>
      <c r="K123">
        <f t="shared" si="7"/>
        <v>960</v>
      </c>
      <c r="L123">
        <f t="shared" si="8"/>
        <v>7680</v>
      </c>
      <c r="M123">
        <f t="shared" si="9"/>
        <v>23040</v>
      </c>
    </row>
    <row r="124" spans="1:13" x14ac:dyDescent="0.25">
      <c r="A124" t="s">
        <v>17</v>
      </c>
      <c r="B124" t="s">
        <v>18</v>
      </c>
      <c r="C124" t="s">
        <v>67</v>
      </c>
      <c r="D124" t="s">
        <v>69</v>
      </c>
      <c r="E124" t="str">
        <f t="shared" si="10"/>
        <v>Craqueadeira TB11BELCRY 2/28 90%</v>
      </c>
      <c r="F124" s="3">
        <v>436.1</v>
      </c>
      <c r="G124" t="s">
        <v>21</v>
      </c>
      <c r="H124" t="s">
        <v>22</v>
      </c>
      <c r="I124">
        <v>1</v>
      </c>
      <c r="J124" s="3">
        <f t="shared" si="11"/>
        <v>436.1</v>
      </c>
      <c r="K124">
        <f t="shared" si="7"/>
        <v>436.1</v>
      </c>
      <c r="L124">
        <f t="shared" si="8"/>
        <v>3488.8</v>
      </c>
      <c r="M124">
        <f t="shared" si="9"/>
        <v>10466.400000000001</v>
      </c>
    </row>
    <row r="125" spans="1:13" x14ac:dyDescent="0.25">
      <c r="A125" t="s">
        <v>17</v>
      </c>
      <c r="B125" t="s">
        <v>23</v>
      </c>
      <c r="C125" t="s">
        <v>24</v>
      </c>
      <c r="D125" t="s">
        <v>69</v>
      </c>
      <c r="E125" t="str">
        <f t="shared" si="10"/>
        <v>Passadeira E1BELCRY 2/28 90%</v>
      </c>
      <c r="F125" s="3">
        <v>352.8</v>
      </c>
      <c r="G125" t="s">
        <v>25</v>
      </c>
      <c r="H125" t="s">
        <v>22</v>
      </c>
      <c r="I125">
        <v>1</v>
      </c>
      <c r="J125" s="3">
        <f t="shared" si="11"/>
        <v>352.8</v>
      </c>
      <c r="K125">
        <f t="shared" si="7"/>
        <v>352.8</v>
      </c>
      <c r="L125">
        <f t="shared" si="8"/>
        <v>2822.4</v>
      </c>
      <c r="M125">
        <f t="shared" si="9"/>
        <v>8467.2000000000007</v>
      </c>
    </row>
    <row r="126" spans="1:13" x14ac:dyDescent="0.25">
      <c r="A126" t="s">
        <v>17</v>
      </c>
      <c r="B126" t="s">
        <v>23</v>
      </c>
      <c r="C126" t="s">
        <v>26</v>
      </c>
      <c r="D126" t="s">
        <v>69</v>
      </c>
      <c r="E126" t="str">
        <f t="shared" si="10"/>
        <v>Passadeira BC1BELCRY 2/28 90%</v>
      </c>
      <c r="F126" s="3">
        <v>352.8</v>
      </c>
      <c r="G126" t="s">
        <v>25</v>
      </c>
      <c r="H126" t="s">
        <v>22</v>
      </c>
      <c r="I126">
        <v>1</v>
      </c>
      <c r="J126" s="3">
        <f t="shared" si="11"/>
        <v>352.8</v>
      </c>
      <c r="K126">
        <f t="shared" si="7"/>
        <v>352.8</v>
      </c>
      <c r="L126">
        <f t="shared" si="8"/>
        <v>2822.4</v>
      </c>
      <c r="M126">
        <f t="shared" si="9"/>
        <v>8467.2000000000007</v>
      </c>
    </row>
    <row r="127" spans="1:13" x14ac:dyDescent="0.25">
      <c r="A127" t="s">
        <v>17</v>
      </c>
      <c r="B127" t="s">
        <v>23</v>
      </c>
      <c r="C127" t="s">
        <v>27</v>
      </c>
      <c r="D127" t="s">
        <v>69</v>
      </c>
      <c r="E127" t="str">
        <f t="shared" si="10"/>
        <v>Passadeira E2BELCRY 2/28 90%</v>
      </c>
      <c r="F127" s="3">
        <v>351</v>
      </c>
      <c r="G127" t="s">
        <v>28</v>
      </c>
      <c r="H127" t="s">
        <v>22</v>
      </c>
      <c r="I127">
        <v>1</v>
      </c>
      <c r="J127" s="3">
        <f t="shared" si="11"/>
        <v>351</v>
      </c>
      <c r="K127">
        <f t="shared" si="7"/>
        <v>351</v>
      </c>
      <c r="L127">
        <f t="shared" si="8"/>
        <v>2808</v>
      </c>
      <c r="M127">
        <f t="shared" si="9"/>
        <v>8424</v>
      </c>
    </row>
    <row r="128" spans="1:13" x14ac:dyDescent="0.25">
      <c r="A128" t="s">
        <v>17</v>
      </c>
      <c r="B128" t="s">
        <v>23</v>
      </c>
      <c r="C128" t="s">
        <v>29</v>
      </c>
      <c r="D128" t="s">
        <v>69</v>
      </c>
      <c r="E128" t="str">
        <f t="shared" si="10"/>
        <v>Passadeira BC2BELCRY 2/28 90%</v>
      </c>
      <c r="F128" s="3">
        <v>351</v>
      </c>
      <c r="G128" t="s">
        <v>28</v>
      </c>
      <c r="H128" t="s">
        <v>22</v>
      </c>
      <c r="I128">
        <v>1</v>
      </c>
      <c r="J128" s="3">
        <f t="shared" si="11"/>
        <v>351</v>
      </c>
      <c r="K128">
        <f t="shared" si="7"/>
        <v>351</v>
      </c>
      <c r="L128">
        <f t="shared" si="8"/>
        <v>2808</v>
      </c>
      <c r="M128">
        <f t="shared" si="9"/>
        <v>8424</v>
      </c>
    </row>
    <row r="129" spans="1:13" x14ac:dyDescent="0.25">
      <c r="A129" t="s">
        <v>17</v>
      </c>
      <c r="B129" t="s">
        <v>23</v>
      </c>
      <c r="C129" t="s">
        <v>30</v>
      </c>
      <c r="D129" t="s">
        <v>69</v>
      </c>
      <c r="E129" t="str">
        <f t="shared" si="10"/>
        <v>Passadeia E3BELCRY 2/28 90%</v>
      </c>
      <c r="F129" s="3">
        <v>378</v>
      </c>
      <c r="G129" t="s">
        <v>31</v>
      </c>
      <c r="H129" t="s">
        <v>22</v>
      </c>
      <c r="I129">
        <v>1</v>
      </c>
      <c r="J129" s="3">
        <f t="shared" si="11"/>
        <v>378</v>
      </c>
      <c r="K129">
        <f t="shared" si="7"/>
        <v>378</v>
      </c>
      <c r="L129">
        <f t="shared" si="8"/>
        <v>3024</v>
      </c>
      <c r="M129">
        <f t="shared" si="9"/>
        <v>9072</v>
      </c>
    </row>
    <row r="130" spans="1:13" x14ac:dyDescent="0.25">
      <c r="A130" t="s">
        <v>17</v>
      </c>
      <c r="B130" t="s">
        <v>23</v>
      </c>
      <c r="C130" t="s">
        <v>32</v>
      </c>
      <c r="D130" t="s">
        <v>69</v>
      </c>
      <c r="E130" t="str">
        <f t="shared" si="10"/>
        <v>Passadeira BC3BELCRY 2/28 90%</v>
      </c>
      <c r="F130" s="3">
        <v>378</v>
      </c>
      <c r="G130" t="s">
        <v>31</v>
      </c>
      <c r="H130" t="s">
        <v>22</v>
      </c>
      <c r="I130">
        <v>1</v>
      </c>
      <c r="J130" s="3">
        <f t="shared" si="11"/>
        <v>378</v>
      </c>
      <c r="K130">
        <f t="shared" ref="K130:K193" si="12">F130</f>
        <v>378</v>
      </c>
      <c r="L130">
        <f t="shared" ref="L130:L193" si="13">K130*8</f>
        <v>3024</v>
      </c>
      <c r="M130">
        <f t="shared" ref="M130:M193" si="14">K130*24</f>
        <v>9072</v>
      </c>
    </row>
    <row r="131" spans="1:13" x14ac:dyDescent="0.25">
      <c r="A131" t="s">
        <v>17</v>
      </c>
      <c r="B131" t="s">
        <v>23</v>
      </c>
      <c r="C131" t="s">
        <v>33</v>
      </c>
      <c r="D131" t="s">
        <v>69</v>
      </c>
      <c r="E131" t="str">
        <f t="shared" ref="E131:E194" si="15">CONCATENATE(C131,D131)</f>
        <v>Passadeira E4BELCRY 2/28 90%</v>
      </c>
      <c r="F131" s="3">
        <v>342</v>
      </c>
      <c r="G131" t="s">
        <v>34</v>
      </c>
      <c r="H131" t="s">
        <v>22</v>
      </c>
      <c r="I131">
        <v>1</v>
      </c>
      <c r="J131" s="3">
        <f t="shared" si="11"/>
        <v>342</v>
      </c>
      <c r="K131">
        <f t="shared" si="12"/>
        <v>342</v>
      </c>
      <c r="L131">
        <f t="shared" si="13"/>
        <v>2736</v>
      </c>
      <c r="M131">
        <f t="shared" si="14"/>
        <v>8208</v>
      </c>
    </row>
    <row r="132" spans="1:13" x14ac:dyDescent="0.25">
      <c r="A132" t="s">
        <v>17</v>
      </c>
      <c r="B132" t="s">
        <v>23</v>
      </c>
      <c r="C132" t="s">
        <v>35</v>
      </c>
      <c r="D132" t="s">
        <v>69</v>
      </c>
      <c r="E132" t="str">
        <f t="shared" si="15"/>
        <v>Passadeira BC4BELCRY 2/28 90%</v>
      </c>
      <c r="F132" s="3">
        <v>342</v>
      </c>
      <c r="G132" t="s">
        <v>34</v>
      </c>
      <c r="H132" t="s">
        <v>22</v>
      </c>
      <c r="I132">
        <v>1</v>
      </c>
      <c r="J132" s="3">
        <f t="shared" si="11"/>
        <v>342</v>
      </c>
      <c r="K132">
        <f t="shared" si="12"/>
        <v>342</v>
      </c>
      <c r="L132">
        <f t="shared" si="13"/>
        <v>2736</v>
      </c>
      <c r="M132">
        <f t="shared" si="14"/>
        <v>8208</v>
      </c>
    </row>
    <row r="133" spans="1:13" x14ac:dyDescent="0.25">
      <c r="A133" t="s">
        <v>17</v>
      </c>
      <c r="B133" t="s">
        <v>36</v>
      </c>
      <c r="C133" t="s">
        <v>244</v>
      </c>
      <c r="D133" t="s">
        <v>69</v>
      </c>
      <c r="E133" t="str">
        <f t="shared" si="15"/>
        <v>FROTTEURS LEBELCRY 2/28 90%</v>
      </c>
      <c r="F133" s="3">
        <v>163.19999999999999</v>
      </c>
      <c r="G133" t="s">
        <v>37</v>
      </c>
      <c r="H133" t="s">
        <v>22</v>
      </c>
      <c r="I133">
        <v>24</v>
      </c>
      <c r="J133" s="3">
        <f t="shared" si="11"/>
        <v>6.8</v>
      </c>
      <c r="K133">
        <f t="shared" si="12"/>
        <v>163.19999999999999</v>
      </c>
      <c r="L133">
        <f t="shared" si="13"/>
        <v>1305.5999999999999</v>
      </c>
      <c r="M133">
        <f t="shared" si="14"/>
        <v>3916.7999999999997</v>
      </c>
    </row>
    <row r="134" spans="1:13" x14ac:dyDescent="0.25">
      <c r="A134" t="s">
        <v>17</v>
      </c>
      <c r="B134" t="s">
        <v>36</v>
      </c>
      <c r="C134" t="s">
        <v>244</v>
      </c>
      <c r="D134" t="s">
        <v>69</v>
      </c>
      <c r="E134" t="str">
        <f t="shared" si="15"/>
        <v>FROTTEURS LEBELCRY 2/28 90%</v>
      </c>
      <c r="F134" s="3">
        <v>163.19999999999999</v>
      </c>
      <c r="G134" t="s">
        <v>37</v>
      </c>
      <c r="H134" t="s">
        <v>22</v>
      </c>
      <c r="I134">
        <v>24</v>
      </c>
      <c r="J134" s="3">
        <f t="shared" si="11"/>
        <v>6.8</v>
      </c>
      <c r="K134">
        <f t="shared" si="12"/>
        <v>163.19999999999999</v>
      </c>
      <c r="L134">
        <f t="shared" si="13"/>
        <v>1305.5999999999999</v>
      </c>
      <c r="M134">
        <f t="shared" si="14"/>
        <v>3916.7999999999997</v>
      </c>
    </row>
    <row r="135" spans="1:13" x14ac:dyDescent="0.25">
      <c r="A135" t="s">
        <v>17</v>
      </c>
      <c r="B135" t="s">
        <v>36</v>
      </c>
      <c r="C135" t="s">
        <v>245</v>
      </c>
      <c r="D135" t="s">
        <v>69</v>
      </c>
      <c r="E135" t="str">
        <f t="shared" si="15"/>
        <v>FROTTEURS LBCBELCRY 2/28 90%</v>
      </c>
      <c r="F135" s="3">
        <v>163.19999999999999</v>
      </c>
      <c r="G135" t="s">
        <v>37</v>
      </c>
      <c r="H135" t="s">
        <v>22</v>
      </c>
      <c r="I135">
        <v>24</v>
      </c>
      <c r="J135" s="3">
        <f t="shared" si="11"/>
        <v>6.8</v>
      </c>
      <c r="K135">
        <f t="shared" si="12"/>
        <v>163.19999999999999</v>
      </c>
      <c r="L135">
        <f t="shared" si="13"/>
        <v>1305.5999999999999</v>
      </c>
      <c r="M135">
        <f t="shared" si="14"/>
        <v>3916.7999999999997</v>
      </c>
    </row>
    <row r="136" spans="1:13" x14ac:dyDescent="0.25">
      <c r="A136" t="s">
        <v>17</v>
      </c>
      <c r="B136" t="s">
        <v>36</v>
      </c>
      <c r="C136" t="s">
        <v>245</v>
      </c>
      <c r="D136" t="s">
        <v>69</v>
      </c>
      <c r="E136" t="str">
        <f t="shared" si="15"/>
        <v>FROTTEURS LBCBELCRY 2/28 90%</v>
      </c>
      <c r="F136">
        <f>F135/24*32</f>
        <v>217.6</v>
      </c>
      <c r="G136" t="s">
        <v>38</v>
      </c>
      <c r="H136" t="s">
        <v>39</v>
      </c>
      <c r="I136">
        <v>32</v>
      </c>
      <c r="J136" s="3">
        <f t="shared" si="11"/>
        <v>6.8</v>
      </c>
      <c r="K136">
        <f t="shared" si="12"/>
        <v>217.6</v>
      </c>
      <c r="L136">
        <f t="shared" si="13"/>
        <v>1740.8</v>
      </c>
      <c r="M136">
        <f t="shared" si="14"/>
        <v>5222.3999999999996</v>
      </c>
    </row>
    <row r="137" spans="1:13" x14ac:dyDescent="0.25">
      <c r="A137" t="s">
        <v>17</v>
      </c>
      <c r="B137" t="s">
        <v>40</v>
      </c>
      <c r="C137" t="s">
        <v>246</v>
      </c>
      <c r="D137" t="s">
        <v>69</v>
      </c>
      <c r="E137" t="str">
        <f t="shared" si="15"/>
        <v>Filatório SuessenBELCRY 2/28 90%</v>
      </c>
      <c r="F137" s="3">
        <v>29</v>
      </c>
      <c r="G137" t="s">
        <v>41</v>
      </c>
      <c r="H137" t="s">
        <v>22</v>
      </c>
      <c r="I137">
        <v>816</v>
      </c>
      <c r="J137" s="4">
        <f t="shared" si="11"/>
        <v>3.5539215686274508E-2</v>
      </c>
      <c r="K137">
        <f t="shared" si="12"/>
        <v>29</v>
      </c>
      <c r="L137">
        <f t="shared" si="13"/>
        <v>232</v>
      </c>
      <c r="M137">
        <f t="shared" si="14"/>
        <v>696</v>
      </c>
    </row>
    <row r="138" spans="1:13" x14ac:dyDescent="0.25">
      <c r="A138" t="s">
        <v>17</v>
      </c>
      <c r="B138" t="s">
        <v>40</v>
      </c>
      <c r="C138" t="s">
        <v>246</v>
      </c>
      <c r="D138" t="s">
        <v>69</v>
      </c>
      <c r="E138" t="str">
        <f t="shared" si="15"/>
        <v>Filatório SuessenBELCRY 2/28 90%</v>
      </c>
      <c r="F138" s="3">
        <v>29</v>
      </c>
      <c r="G138" t="s">
        <v>41</v>
      </c>
      <c r="H138" t="s">
        <v>22</v>
      </c>
      <c r="I138">
        <v>816</v>
      </c>
      <c r="J138" s="4">
        <f t="shared" si="11"/>
        <v>3.5539215686274508E-2</v>
      </c>
      <c r="K138">
        <f t="shared" si="12"/>
        <v>29</v>
      </c>
      <c r="L138">
        <f t="shared" si="13"/>
        <v>232</v>
      </c>
      <c r="M138">
        <f t="shared" si="14"/>
        <v>696</v>
      </c>
    </row>
    <row r="139" spans="1:13" x14ac:dyDescent="0.25">
      <c r="A139" t="s">
        <v>17</v>
      </c>
      <c r="B139" t="s">
        <v>40</v>
      </c>
      <c r="C139" t="s">
        <v>246</v>
      </c>
      <c r="D139" t="s">
        <v>69</v>
      </c>
      <c r="E139" t="str">
        <f t="shared" si="15"/>
        <v>Filatório SuessenBELCRY 2/28 90%</v>
      </c>
      <c r="F139" s="3">
        <v>29</v>
      </c>
      <c r="G139" t="s">
        <v>41</v>
      </c>
      <c r="H139" t="s">
        <v>22</v>
      </c>
      <c r="I139">
        <v>816</v>
      </c>
      <c r="J139" s="4">
        <f t="shared" ref="J139:J202" si="16">F139/I139</f>
        <v>3.5539215686274508E-2</v>
      </c>
      <c r="K139">
        <f t="shared" si="12"/>
        <v>29</v>
      </c>
      <c r="L139">
        <f t="shared" si="13"/>
        <v>232</v>
      </c>
      <c r="M139">
        <f t="shared" si="14"/>
        <v>696</v>
      </c>
    </row>
    <row r="140" spans="1:13" x14ac:dyDescent="0.25">
      <c r="A140" t="s">
        <v>17</v>
      </c>
      <c r="B140" t="s">
        <v>40</v>
      </c>
      <c r="C140" t="s">
        <v>246</v>
      </c>
      <c r="D140" t="s">
        <v>69</v>
      </c>
      <c r="E140" t="str">
        <f t="shared" si="15"/>
        <v>Filatório SuessenBELCRY 2/28 90%</v>
      </c>
      <c r="F140" s="3">
        <v>29</v>
      </c>
      <c r="G140" t="s">
        <v>41</v>
      </c>
      <c r="H140" t="s">
        <v>22</v>
      </c>
      <c r="I140">
        <v>816</v>
      </c>
      <c r="J140" s="4">
        <f t="shared" si="16"/>
        <v>3.5539215686274508E-2</v>
      </c>
      <c r="K140">
        <f t="shared" si="12"/>
        <v>29</v>
      </c>
      <c r="L140">
        <f t="shared" si="13"/>
        <v>232</v>
      </c>
      <c r="M140">
        <f t="shared" si="14"/>
        <v>696</v>
      </c>
    </row>
    <row r="141" spans="1:13" x14ac:dyDescent="0.25">
      <c r="A141" t="s">
        <v>17</v>
      </c>
      <c r="B141" t="s">
        <v>40</v>
      </c>
      <c r="C141" t="s">
        <v>247</v>
      </c>
      <c r="D141" t="s">
        <v>69</v>
      </c>
      <c r="E141" t="str">
        <f t="shared" si="15"/>
        <v>Filatório Zinser M1BELCRY 2/28 90%</v>
      </c>
      <c r="F141" s="3">
        <f>F140/816*828</f>
        <v>29.426470588235293</v>
      </c>
      <c r="G141" t="s">
        <v>42</v>
      </c>
      <c r="H141" t="s">
        <v>22</v>
      </c>
      <c r="I141">
        <v>828</v>
      </c>
      <c r="J141" s="4">
        <f t="shared" si="16"/>
        <v>3.5539215686274508E-2</v>
      </c>
      <c r="K141">
        <f t="shared" si="12"/>
        <v>29.426470588235293</v>
      </c>
      <c r="L141">
        <f t="shared" si="13"/>
        <v>235.41176470588235</v>
      </c>
      <c r="M141">
        <f t="shared" si="14"/>
        <v>706.23529411764707</v>
      </c>
    </row>
    <row r="142" spans="1:13" x14ac:dyDescent="0.25">
      <c r="A142" t="s">
        <v>17</v>
      </c>
      <c r="B142" t="s">
        <v>40</v>
      </c>
      <c r="C142" t="s">
        <v>247</v>
      </c>
      <c r="D142" t="s">
        <v>69</v>
      </c>
      <c r="E142" t="str">
        <f t="shared" si="15"/>
        <v>Filatório Zinser M1BELCRY 2/28 90%</v>
      </c>
      <c r="F142" s="3">
        <v>29.4</v>
      </c>
      <c r="G142" t="s">
        <v>42</v>
      </c>
      <c r="H142" t="s">
        <v>22</v>
      </c>
      <c r="I142">
        <v>828</v>
      </c>
      <c r="J142" s="4">
        <f t="shared" si="16"/>
        <v>3.5507246376811595E-2</v>
      </c>
      <c r="K142">
        <f t="shared" si="12"/>
        <v>29.4</v>
      </c>
      <c r="L142">
        <f t="shared" si="13"/>
        <v>235.2</v>
      </c>
      <c r="M142">
        <f t="shared" si="14"/>
        <v>705.59999999999991</v>
      </c>
    </row>
    <row r="143" spans="1:13" x14ac:dyDescent="0.25">
      <c r="A143" t="s">
        <v>17</v>
      </c>
      <c r="B143" t="s">
        <v>40</v>
      </c>
      <c r="C143" t="s">
        <v>248</v>
      </c>
      <c r="D143" t="s">
        <v>69</v>
      </c>
      <c r="E143" t="str">
        <f t="shared" si="15"/>
        <v>Filatório Zinser M2BELCRY 2/28 90%</v>
      </c>
      <c r="F143" s="3">
        <f>F140/816*1200</f>
        <v>42.647058823529413</v>
      </c>
      <c r="G143" t="s">
        <v>43</v>
      </c>
      <c r="H143" t="s">
        <v>22</v>
      </c>
      <c r="I143">
        <v>1200</v>
      </c>
      <c r="J143" s="4">
        <f t="shared" si="16"/>
        <v>3.5539215686274508E-2</v>
      </c>
      <c r="K143">
        <f t="shared" si="12"/>
        <v>42.647058823529413</v>
      </c>
      <c r="L143">
        <f t="shared" si="13"/>
        <v>341.1764705882353</v>
      </c>
      <c r="M143">
        <f t="shared" si="14"/>
        <v>1023.5294117647059</v>
      </c>
    </row>
    <row r="144" spans="1:13" x14ac:dyDescent="0.25">
      <c r="A144" t="s">
        <v>17</v>
      </c>
      <c r="B144" t="s">
        <v>40</v>
      </c>
      <c r="C144" t="s">
        <v>248</v>
      </c>
      <c r="D144" t="s">
        <v>69</v>
      </c>
      <c r="E144" t="str">
        <f t="shared" si="15"/>
        <v>Filatório Zinser M2BELCRY 2/28 90%</v>
      </c>
      <c r="F144" s="3">
        <v>42.6</v>
      </c>
      <c r="G144" t="s">
        <v>43</v>
      </c>
      <c r="H144" t="s">
        <v>22</v>
      </c>
      <c r="I144">
        <v>1200</v>
      </c>
      <c r="J144" s="4">
        <f t="shared" si="16"/>
        <v>3.5500000000000004E-2</v>
      </c>
      <c r="K144">
        <f t="shared" si="12"/>
        <v>42.6</v>
      </c>
      <c r="L144">
        <f t="shared" si="13"/>
        <v>340.8</v>
      </c>
      <c r="M144">
        <f t="shared" si="14"/>
        <v>1022.4000000000001</v>
      </c>
    </row>
    <row r="145" spans="1:13" x14ac:dyDescent="0.25">
      <c r="A145" t="s">
        <v>17</v>
      </c>
      <c r="B145" t="s">
        <v>40</v>
      </c>
      <c r="C145" t="s">
        <v>248</v>
      </c>
      <c r="D145" t="s">
        <v>69</v>
      </c>
      <c r="E145" t="str">
        <f t="shared" si="15"/>
        <v>Filatório Zinser M2BELCRY 2/28 90%</v>
      </c>
      <c r="F145" s="3">
        <v>42.6</v>
      </c>
      <c r="G145" t="s">
        <v>43</v>
      </c>
      <c r="H145" t="s">
        <v>22</v>
      </c>
      <c r="I145">
        <v>1200</v>
      </c>
      <c r="J145" s="4">
        <f t="shared" si="16"/>
        <v>3.5500000000000004E-2</v>
      </c>
      <c r="K145">
        <f t="shared" si="12"/>
        <v>42.6</v>
      </c>
      <c r="L145">
        <f t="shared" si="13"/>
        <v>340.8</v>
      </c>
      <c r="M145">
        <f t="shared" si="14"/>
        <v>1022.4000000000001</v>
      </c>
    </row>
    <row r="146" spans="1:13" x14ac:dyDescent="0.25">
      <c r="A146" t="s">
        <v>17</v>
      </c>
      <c r="B146" t="s">
        <v>40</v>
      </c>
      <c r="C146" t="s">
        <v>248</v>
      </c>
      <c r="D146" t="s">
        <v>69</v>
      </c>
      <c r="E146" t="str">
        <f t="shared" si="15"/>
        <v>Filatório Zinser M2BELCRY 2/28 90%</v>
      </c>
      <c r="F146" s="3">
        <v>42.6</v>
      </c>
      <c r="G146" t="s">
        <v>43</v>
      </c>
      <c r="H146" t="s">
        <v>22</v>
      </c>
      <c r="I146">
        <v>1200</v>
      </c>
      <c r="J146" s="4">
        <f t="shared" si="16"/>
        <v>3.5500000000000004E-2</v>
      </c>
      <c r="K146">
        <f t="shared" si="12"/>
        <v>42.6</v>
      </c>
      <c r="L146">
        <f t="shared" si="13"/>
        <v>340.8</v>
      </c>
      <c r="M146">
        <f t="shared" si="14"/>
        <v>1022.4000000000001</v>
      </c>
    </row>
    <row r="147" spans="1:13" x14ac:dyDescent="0.25">
      <c r="A147" t="s">
        <v>17</v>
      </c>
      <c r="B147" t="s">
        <v>44</v>
      </c>
      <c r="C147" t="s">
        <v>249</v>
      </c>
      <c r="D147" t="s">
        <v>69</v>
      </c>
      <c r="E147" t="str">
        <f t="shared" si="15"/>
        <v>AUTO CONER X5-M2BELCRY 2/28 90%</v>
      </c>
      <c r="F147" s="3">
        <v>47.7</v>
      </c>
      <c r="G147" t="s">
        <v>45</v>
      </c>
      <c r="H147" t="s">
        <v>39</v>
      </c>
      <c r="I147">
        <v>36</v>
      </c>
      <c r="J147" s="3">
        <f t="shared" si="16"/>
        <v>1.3250000000000002</v>
      </c>
      <c r="K147">
        <f t="shared" si="12"/>
        <v>47.7</v>
      </c>
      <c r="L147">
        <f t="shared" si="13"/>
        <v>381.6</v>
      </c>
      <c r="M147">
        <f t="shared" si="14"/>
        <v>1144.8000000000002</v>
      </c>
    </row>
    <row r="148" spans="1:13" x14ac:dyDescent="0.25">
      <c r="A148" t="s">
        <v>17</v>
      </c>
      <c r="B148" t="s">
        <v>44</v>
      </c>
      <c r="C148" t="s">
        <v>249</v>
      </c>
      <c r="D148" t="s">
        <v>69</v>
      </c>
      <c r="E148" t="str">
        <f t="shared" si="15"/>
        <v>AUTO CONER X5-M2BELCRY 2/28 90%</v>
      </c>
      <c r="F148" s="3">
        <v>47.7</v>
      </c>
      <c r="G148" t="s">
        <v>45</v>
      </c>
      <c r="H148" t="s">
        <v>39</v>
      </c>
      <c r="I148">
        <v>36</v>
      </c>
      <c r="J148" s="3">
        <f t="shared" si="16"/>
        <v>1.3250000000000002</v>
      </c>
      <c r="K148">
        <f t="shared" si="12"/>
        <v>47.7</v>
      </c>
      <c r="L148">
        <f t="shared" si="13"/>
        <v>381.6</v>
      </c>
      <c r="M148">
        <f t="shared" si="14"/>
        <v>1144.8000000000002</v>
      </c>
    </row>
    <row r="149" spans="1:13" x14ac:dyDescent="0.25">
      <c r="A149" t="s">
        <v>17</v>
      </c>
      <c r="B149" t="s">
        <v>44</v>
      </c>
      <c r="C149" t="s">
        <v>249</v>
      </c>
      <c r="D149" t="s">
        <v>69</v>
      </c>
      <c r="E149" t="str">
        <f t="shared" si="15"/>
        <v>AUTO CONER X5-M2BELCRY 2/28 90%</v>
      </c>
      <c r="F149" s="3">
        <v>47.4</v>
      </c>
      <c r="G149" t="s">
        <v>45</v>
      </c>
      <c r="H149" t="s">
        <v>39</v>
      </c>
      <c r="I149">
        <v>36</v>
      </c>
      <c r="J149" s="3">
        <f t="shared" si="16"/>
        <v>1.3166666666666667</v>
      </c>
      <c r="K149">
        <f t="shared" si="12"/>
        <v>47.4</v>
      </c>
      <c r="L149">
        <f t="shared" si="13"/>
        <v>379.2</v>
      </c>
      <c r="M149">
        <f t="shared" si="14"/>
        <v>1137.5999999999999</v>
      </c>
    </row>
    <row r="150" spans="1:13" x14ac:dyDescent="0.25">
      <c r="A150" t="s">
        <v>17</v>
      </c>
      <c r="B150" t="s">
        <v>44</v>
      </c>
      <c r="C150" t="s">
        <v>249</v>
      </c>
      <c r="D150" t="s">
        <v>69</v>
      </c>
      <c r="E150" t="str">
        <f t="shared" si="15"/>
        <v>AUTO CONER X5-M2BELCRY 2/28 90%</v>
      </c>
      <c r="F150" s="3">
        <f>F154/50*36</f>
        <v>47.664000000000001</v>
      </c>
      <c r="G150" t="s">
        <v>45</v>
      </c>
      <c r="H150" t="s">
        <v>39</v>
      </c>
      <c r="I150">
        <v>36</v>
      </c>
      <c r="J150" s="3">
        <f t="shared" si="16"/>
        <v>1.3240000000000001</v>
      </c>
      <c r="K150">
        <f t="shared" si="12"/>
        <v>47.664000000000001</v>
      </c>
      <c r="L150">
        <f t="shared" si="13"/>
        <v>381.31200000000001</v>
      </c>
      <c r="M150">
        <f t="shared" si="14"/>
        <v>1143.9360000000001</v>
      </c>
    </row>
    <row r="151" spans="1:13" x14ac:dyDescent="0.25">
      <c r="A151" t="s">
        <v>17</v>
      </c>
      <c r="B151" t="s">
        <v>44</v>
      </c>
      <c r="C151" t="s">
        <v>250</v>
      </c>
      <c r="D151" t="s">
        <v>69</v>
      </c>
      <c r="E151" t="str">
        <f t="shared" si="15"/>
        <v>AUTO CONER M1BELCRY 2/28 90%</v>
      </c>
      <c r="F151" s="3">
        <v>79.400000000000006</v>
      </c>
      <c r="G151" t="s">
        <v>46</v>
      </c>
      <c r="H151" t="s">
        <v>22</v>
      </c>
      <c r="I151">
        <v>60</v>
      </c>
      <c r="J151" s="3">
        <f t="shared" si="16"/>
        <v>1.3233333333333335</v>
      </c>
      <c r="K151">
        <f t="shared" si="12"/>
        <v>79.400000000000006</v>
      </c>
      <c r="L151">
        <f t="shared" si="13"/>
        <v>635.20000000000005</v>
      </c>
      <c r="M151">
        <f t="shared" si="14"/>
        <v>1905.6000000000001</v>
      </c>
    </row>
    <row r="152" spans="1:13" x14ac:dyDescent="0.25">
      <c r="A152" t="s">
        <v>17</v>
      </c>
      <c r="B152" t="s">
        <v>44</v>
      </c>
      <c r="C152" t="s">
        <v>250</v>
      </c>
      <c r="D152" t="s">
        <v>69</v>
      </c>
      <c r="E152" t="str">
        <f t="shared" si="15"/>
        <v>AUTO CONER M1BELCRY 2/28 90%</v>
      </c>
      <c r="F152" s="3">
        <v>79.400000000000006</v>
      </c>
      <c r="G152" t="s">
        <v>46</v>
      </c>
      <c r="H152" t="s">
        <v>22</v>
      </c>
      <c r="I152">
        <v>60</v>
      </c>
      <c r="J152" s="3">
        <f t="shared" si="16"/>
        <v>1.3233333333333335</v>
      </c>
      <c r="K152">
        <f t="shared" si="12"/>
        <v>79.400000000000006</v>
      </c>
      <c r="L152">
        <f t="shared" si="13"/>
        <v>635.20000000000005</v>
      </c>
      <c r="M152">
        <f t="shared" si="14"/>
        <v>1905.6000000000001</v>
      </c>
    </row>
    <row r="153" spans="1:13" x14ac:dyDescent="0.25">
      <c r="A153" t="s">
        <v>17</v>
      </c>
      <c r="B153" t="s">
        <v>44</v>
      </c>
      <c r="C153" t="s">
        <v>250</v>
      </c>
      <c r="D153" t="s">
        <v>69</v>
      </c>
      <c r="E153" t="str">
        <f t="shared" si="15"/>
        <v>AUTO CONER M1BELCRY 2/28 90%</v>
      </c>
      <c r="F153" s="3">
        <f>F154/50*60</f>
        <v>79.44</v>
      </c>
      <c r="G153" t="s">
        <v>46</v>
      </c>
      <c r="H153" t="s">
        <v>22</v>
      </c>
      <c r="I153">
        <v>60</v>
      </c>
      <c r="J153" s="3">
        <f t="shared" si="16"/>
        <v>1.3240000000000001</v>
      </c>
      <c r="K153">
        <f t="shared" si="12"/>
        <v>79.44</v>
      </c>
      <c r="L153">
        <f t="shared" si="13"/>
        <v>635.52</v>
      </c>
      <c r="M153">
        <f t="shared" si="14"/>
        <v>1906.56</v>
      </c>
    </row>
    <row r="154" spans="1:13" x14ac:dyDescent="0.25">
      <c r="A154" t="s">
        <v>17</v>
      </c>
      <c r="B154" t="s">
        <v>44</v>
      </c>
      <c r="C154" t="s">
        <v>250</v>
      </c>
      <c r="D154" t="s">
        <v>69</v>
      </c>
      <c r="E154" t="str">
        <f t="shared" si="15"/>
        <v>AUTO CONER M1BELCRY 2/28 90%</v>
      </c>
      <c r="F154">
        <v>66.2</v>
      </c>
      <c r="G154" t="s">
        <v>47</v>
      </c>
      <c r="H154" t="s">
        <v>22</v>
      </c>
      <c r="I154">
        <v>50</v>
      </c>
      <c r="J154" s="3">
        <f t="shared" si="16"/>
        <v>1.3240000000000001</v>
      </c>
      <c r="K154">
        <f t="shared" si="12"/>
        <v>66.2</v>
      </c>
      <c r="L154">
        <f t="shared" si="13"/>
        <v>529.6</v>
      </c>
      <c r="M154">
        <f t="shared" si="14"/>
        <v>1588.8000000000002</v>
      </c>
    </row>
    <row r="155" spans="1:13" x14ac:dyDescent="0.25">
      <c r="A155" t="s">
        <v>17</v>
      </c>
      <c r="B155" t="s">
        <v>44</v>
      </c>
      <c r="C155" t="s">
        <v>251</v>
      </c>
      <c r="D155" t="s">
        <v>69</v>
      </c>
      <c r="E155" t="str">
        <f t="shared" si="15"/>
        <v>MURATA M1BELCRY 2/28 90%</v>
      </c>
      <c r="F155" s="3">
        <f>F154/50*40</f>
        <v>52.96</v>
      </c>
      <c r="G155" t="s">
        <v>48</v>
      </c>
      <c r="H155" t="s">
        <v>22</v>
      </c>
      <c r="I155">
        <v>40</v>
      </c>
      <c r="J155" s="3">
        <f t="shared" si="16"/>
        <v>1.3240000000000001</v>
      </c>
      <c r="K155">
        <f t="shared" si="12"/>
        <v>52.96</v>
      </c>
      <c r="L155">
        <f t="shared" si="13"/>
        <v>423.68</v>
      </c>
      <c r="M155">
        <f t="shared" si="14"/>
        <v>1271.04</v>
      </c>
    </row>
    <row r="156" spans="1:13" x14ac:dyDescent="0.25">
      <c r="A156" t="s">
        <v>17</v>
      </c>
      <c r="B156" t="s">
        <v>44</v>
      </c>
      <c r="C156" t="s">
        <v>251</v>
      </c>
      <c r="D156" t="s">
        <v>69</v>
      </c>
      <c r="E156" t="str">
        <f t="shared" si="15"/>
        <v>MURATA M1BELCRY 2/28 90%</v>
      </c>
      <c r="F156" s="3">
        <v>53</v>
      </c>
      <c r="G156" t="s">
        <v>48</v>
      </c>
      <c r="H156" t="s">
        <v>22</v>
      </c>
      <c r="I156">
        <v>40</v>
      </c>
      <c r="J156" s="3">
        <f t="shared" si="16"/>
        <v>1.325</v>
      </c>
      <c r="K156">
        <f t="shared" si="12"/>
        <v>53</v>
      </c>
      <c r="L156">
        <f t="shared" si="13"/>
        <v>424</v>
      </c>
      <c r="M156">
        <f t="shared" si="14"/>
        <v>1272</v>
      </c>
    </row>
    <row r="157" spans="1:13" x14ac:dyDescent="0.25">
      <c r="A157" t="s">
        <v>17</v>
      </c>
      <c r="B157" t="s">
        <v>49</v>
      </c>
      <c r="C157" s="1" t="s">
        <v>183</v>
      </c>
      <c r="D157" t="s">
        <v>69</v>
      </c>
      <c r="E157" t="str">
        <f t="shared" si="15"/>
        <v>RETORÇÃO M1BELCRY 2/28 90%</v>
      </c>
      <c r="F157" s="3">
        <v>39.6</v>
      </c>
      <c r="G157" t="s">
        <v>50</v>
      </c>
      <c r="H157" t="s">
        <v>22</v>
      </c>
      <c r="I157">
        <v>240</v>
      </c>
      <c r="J157" s="3">
        <f t="shared" si="16"/>
        <v>0.16500000000000001</v>
      </c>
      <c r="K157">
        <f t="shared" si="12"/>
        <v>39.6</v>
      </c>
      <c r="L157">
        <f t="shared" si="13"/>
        <v>316.8</v>
      </c>
      <c r="M157">
        <f t="shared" si="14"/>
        <v>950.40000000000009</v>
      </c>
    </row>
    <row r="158" spans="1:13" x14ac:dyDescent="0.25">
      <c r="A158" t="s">
        <v>17</v>
      </c>
      <c r="B158" t="s">
        <v>49</v>
      </c>
      <c r="C158" s="1" t="s">
        <v>183</v>
      </c>
      <c r="D158" t="s">
        <v>69</v>
      </c>
      <c r="E158" t="str">
        <f t="shared" si="15"/>
        <v>RETORÇÃO M1BELCRY 2/28 90%</v>
      </c>
      <c r="F158" s="3">
        <v>39.6</v>
      </c>
      <c r="G158" t="s">
        <v>50</v>
      </c>
      <c r="H158" t="s">
        <v>22</v>
      </c>
      <c r="I158">
        <v>240</v>
      </c>
      <c r="J158" s="3">
        <f t="shared" si="16"/>
        <v>0.16500000000000001</v>
      </c>
      <c r="K158">
        <f t="shared" si="12"/>
        <v>39.6</v>
      </c>
      <c r="L158">
        <f t="shared" si="13"/>
        <v>316.8</v>
      </c>
      <c r="M158">
        <f t="shared" si="14"/>
        <v>950.40000000000009</v>
      </c>
    </row>
    <row r="159" spans="1:13" x14ac:dyDescent="0.25">
      <c r="A159" t="s">
        <v>17</v>
      </c>
      <c r="B159" t="s">
        <v>49</v>
      </c>
      <c r="C159" s="1" t="s">
        <v>183</v>
      </c>
      <c r="D159" t="s">
        <v>69</v>
      </c>
      <c r="E159" t="str">
        <f t="shared" si="15"/>
        <v>RETORÇÃO M1BELCRY 2/28 90%</v>
      </c>
      <c r="F159" s="3">
        <v>39.6</v>
      </c>
      <c r="G159" t="s">
        <v>50</v>
      </c>
      <c r="H159" t="s">
        <v>22</v>
      </c>
      <c r="I159">
        <v>240</v>
      </c>
      <c r="J159" s="3">
        <f t="shared" si="16"/>
        <v>0.16500000000000001</v>
      </c>
      <c r="K159">
        <f t="shared" si="12"/>
        <v>39.6</v>
      </c>
      <c r="L159">
        <f t="shared" si="13"/>
        <v>316.8</v>
      </c>
      <c r="M159">
        <f t="shared" si="14"/>
        <v>950.40000000000009</v>
      </c>
    </row>
    <row r="160" spans="1:13" x14ac:dyDescent="0.25">
      <c r="A160" t="s">
        <v>17</v>
      </c>
      <c r="B160" t="s">
        <v>49</v>
      </c>
      <c r="C160" s="1" t="s">
        <v>183</v>
      </c>
      <c r="D160" t="s">
        <v>69</v>
      </c>
      <c r="E160" t="str">
        <f t="shared" si="15"/>
        <v>RETORÇÃO M1BELCRY 2/28 90%</v>
      </c>
      <c r="F160" s="3">
        <v>39.6</v>
      </c>
      <c r="G160" t="s">
        <v>50</v>
      </c>
      <c r="H160" t="s">
        <v>22</v>
      </c>
      <c r="I160">
        <v>240</v>
      </c>
      <c r="J160" s="3">
        <f t="shared" si="16"/>
        <v>0.16500000000000001</v>
      </c>
      <c r="K160">
        <f t="shared" si="12"/>
        <v>39.6</v>
      </c>
      <c r="L160">
        <f t="shared" si="13"/>
        <v>316.8</v>
      </c>
      <c r="M160">
        <f t="shared" si="14"/>
        <v>950.40000000000009</v>
      </c>
    </row>
    <row r="161" spans="1:13" x14ac:dyDescent="0.25">
      <c r="A161" t="s">
        <v>17</v>
      </c>
      <c r="B161" t="s">
        <v>49</v>
      </c>
      <c r="C161" s="1" t="s">
        <v>183</v>
      </c>
      <c r="D161" t="s">
        <v>69</v>
      </c>
      <c r="E161" t="str">
        <f t="shared" si="15"/>
        <v>RETORÇÃO M1BELCRY 2/28 90%</v>
      </c>
      <c r="F161" s="3">
        <v>39.6</v>
      </c>
      <c r="G161" t="s">
        <v>50</v>
      </c>
      <c r="H161" t="s">
        <v>22</v>
      </c>
      <c r="I161">
        <v>240</v>
      </c>
      <c r="J161" s="3">
        <f t="shared" si="16"/>
        <v>0.16500000000000001</v>
      </c>
      <c r="K161">
        <f t="shared" si="12"/>
        <v>39.6</v>
      </c>
      <c r="L161">
        <f t="shared" si="13"/>
        <v>316.8</v>
      </c>
      <c r="M161">
        <f t="shared" si="14"/>
        <v>950.40000000000009</v>
      </c>
    </row>
    <row r="162" spans="1:13" x14ac:dyDescent="0.25">
      <c r="A162" t="s">
        <v>17</v>
      </c>
      <c r="B162" t="s">
        <v>49</v>
      </c>
      <c r="C162" s="1" t="s">
        <v>183</v>
      </c>
      <c r="D162" t="s">
        <v>69</v>
      </c>
      <c r="E162" t="str">
        <f t="shared" si="15"/>
        <v>RETORÇÃO M1BELCRY 2/28 90%</v>
      </c>
      <c r="F162" s="3">
        <v>39.6</v>
      </c>
      <c r="G162" t="s">
        <v>50</v>
      </c>
      <c r="H162" t="s">
        <v>22</v>
      </c>
      <c r="I162">
        <v>240</v>
      </c>
      <c r="J162" s="3">
        <f t="shared" si="16"/>
        <v>0.16500000000000001</v>
      </c>
      <c r="K162">
        <f t="shared" si="12"/>
        <v>39.6</v>
      </c>
      <c r="L162">
        <f t="shared" si="13"/>
        <v>316.8</v>
      </c>
      <c r="M162">
        <f t="shared" si="14"/>
        <v>950.40000000000009</v>
      </c>
    </row>
    <row r="163" spans="1:13" x14ac:dyDescent="0.25">
      <c r="A163" t="s">
        <v>17</v>
      </c>
      <c r="B163" t="s">
        <v>49</v>
      </c>
      <c r="C163" s="1" t="s">
        <v>183</v>
      </c>
      <c r="D163" t="s">
        <v>69</v>
      </c>
      <c r="E163" t="str">
        <f t="shared" si="15"/>
        <v>RETORÇÃO M1BELCRY 2/28 90%</v>
      </c>
      <c r="F163" s="3">
        <v>39.6</v>
      </c>
      <c r="G163" t="s">
        <v>50</v>
      </c>
      <c r="H163" t="s">
        <v>22</v>
      </c>
      <c r="I163">
        <v>240</v>
      </c>
      <c r="J163" s="3">
        <f t="shared" si="16"/>
        <v>0.16500000000000001</v>
      </c>
      <c r="K163">
        <f t="shared" si="12"/>
        <v>39.6</v>
      </c>
      <c r="L163">
        <f t="shared" si="13"/>
        <v>316.8</v>
      </c>
      <c r="M163">
        <f t="shared" si="14"/>
        <v>950.40000000000009</v>
      </c>
    </row>
    <row r="164" spans="1:13" x14ac:dyDescent="0.25">
      <c r="A164" t="s">
        <v>17</v>
      </c>
      <c r="B164" t="s">
        <v>49</v>
      </c>
      <c r="C164" s="1" t="s">
        <v>183</v>
      </c>
      <c r="D164" t="s">
        <v>69</v>
      </c>
      <c r="E164" t="str">
        <f t="shared" si="15"/>
        <v>RETORÇÃO M1BELCRY 2/28 90%</v>
      </c>
      <c r="F164" s="3">
        <v>39.6</v>
      </c>
      <c r="G164" t="s">
        <v>50</v>
      </c>
      <c r="H164" t="s">
        <v>22</v>
      </c>
      <c r="I164">
        <v>240</v>
      </c>
      <c r="J164" s="3">
        <f t="shared" si="16"/>
        <v>0.16500000000000001</v>
      </c>
      <c r="K164">
        <f t="shared" si="12"/>
        <v>39.6</v>
      </c>
      <c r="L164">
        <f t="shared" si="13"/>
        <v>316.8</v>
      </c>
      <c r="M164">
        <f t="shared" si="14"/>
        <v>950.40000000000009</v>
      </c>
    </row>
    <row r="165" spans="1:13" x14ac:dyDescent="0.25">
      <c r="A165" t="s">
        <v>17</v>
      </c>
      <c r="B165" t="s">
        <v>49</v>
      </c>
      <c r="C165" s="1" t="s">
        <v>183</v>
      </c>
      <c r="D165" t="s">
        <v>69</v>
      </c>
      <c r="E165" t="str">
        <f t="shared" si="15"/>
        <v>RETORÇÃO M1BELCRY 2/28 90%</v>
      </c>
      <c r="F165" s="3">
        <v>39.6</v>
      </c>
      <c r="G165" t="s">
        <v>50</v>
      </c>
      <c r="H165" t="s">
        <v>22</v>
      </c>
      <c r="I165">
        <v>240</v>
      </c>
      <c r="J165" s="3">
        <f t="shared" si="16"/>
        <v>0.16500000000000001</v>
      </c>
      <c r="K165">
        <f t="shared" si="12"/>
        <v>39.6</v>
      </c>
      <c r="L165">
        <f t="shared" si="13"/>
        <v>316.8</v>
      </c>
      <c r="M165">
        <f t="shared" si="14"/>
        <v>950.40000000000009</v>
      </c>
    </row>
    <row r="166" spans="1:13" x14ac:dyDescent="0.25">
      <c r="A166" t="s">
        <v>17</v>
      </c>
      <c r="B166" t="s">
        <v>49</v>
      </c>
      <c r="C166" s="1" t="s">
        <v>183</v>
      </c>
      <c r="D166" t="s">
        <v>69</v>
      </c>
      <c r="E166" t="str">
        <f t="shared" si="15"/>
        <v>RETORÇÃO M1BELCRY 2/28 90%</v>
      </c>
      <c r="F166" s="3">
        <v>39.6</v>
      </c>
      <c r="G166" t="s">
        <v>50</v>
      </c>
      <c r="H166" t="s">
        <v>22</v>
      </c>
      <c r="I166">
        <v>240</v>
      </c>
      <c r="J166" s="3">
        <f t="shared" si="16"/>
        <v>0.16500000000000001</v>
      </c>
      <c r="K166">
        <f t="shared" si="12"/>
        <v>39.6</v>
      </c>
      <c r="L166">
        <f t="shared" si="13"/>
        <v>316.8</v>
      </c>
      <c r="M166">
        <f t="shared" si="14"/>
        <v>950.40000000000009</v>
      </c>
    </row>
    <row r="167" spans="1:13" x14ac:dyDescent="0.25">
      <c r="A167" t="s">
        <v>17</v>
      </c>
      <c r="B167" t="s">
        <v>49</v>
      </c>
      <c r="C167" s="1" t="s">
        <v>183</v>
      </c>
      <c r="D167" t="s">
        <v>69</v>
      </c>
      <c r="E167" t="str">
        <f t="shared" si="15"/>
        <v>RETORÇÃO M1BELCRY 2/28 90%</v>
      </c>
      <c r="F167" s="3">
        <v>39.6</v>
      </c>
      <c r="G167" t="s">
        <v>50</v>
      </c>
      <c r="H167" t="s">
        <v>22</v>
      </c>
      <c r="I167">
        <v>240</v>
      </c>
      <c r="J167" s="3">
        <f t="shared" si="16"/>
        <v>0.16500000000000001</v>
      </c>
      <c r="K167">
        <f t="shared" si="12"/>
        <v>39.6</v>
      </c>
      <c r="L167">
        <f t="shared" si="13"/>
        <v>316.8</v>
      </c>
      <c r="M167">
        <f t="shared" si="14"/>
        <v>950.40000000000009</v>
      </c>
    </row>
    <row r="168" spans="1:13" x14ac:dyDescent="0.25">
      <c r="A168" t="s">
        <v>17</v>
      </c>
      <c r="B168" t="s">
        <v>49</v>
      </c>
      <c r="C168" s="1" t="s">
        <v>183</v>
      </c>
      <c r="D168" t="s">
        <v>69</v>
      </c>
      <c r="E168" t="str">
        <f t="shared" si="15"/>
        <v>RETORÇÃO M1BELCRY 2/28 90%</v>
      </c>
      <c r="F168" s="3">
        <v>39.6</v>
      </c>
      <c r="G168" t="s">
        <v>50</v>
      </c>
      <c r="H168" t="s">
        <v>22</v>
      </c>
      <c r="I168">
        <v>240</v>
      </c>
      <c r="J168" s="3">
        <f t="shared" si="16"/>
        <v>0.16500000000000001</v>
      </c>
      <c r="K168">
        <f t="shared" si="12"/>
        <v>39.6</v>
      </c>
      <c r="L168">
        <f t="shared" si="13"/>
        <v>316.8</v>
      </c>
      <c r="M168">
        <f t="shared" si="14"/>
        <v>950.40000000000009</v>
      </c>
    </row>
    <row r="169" spans="1:13" x14ac:dyDescent="0.25">
      <c r="A169" t="s">
        <v>17</v>
      </c>
      <c r="B169" t="s">
        <v>49</v>
      </c>
      <c r="C169" s="1" t="s">
        <v>183</v>
      </c>
      <c r="D169" t="s">
        <v>69</v>
      </c>
      <c r="E169" t="str">
        <f t="shared" si="15"/>
        <v>RETORÇÃO M1BELCRY 2/28 90%</v>
      </c>
      <c r="F169" s="3">
        <f>F166/240*234</f>
        <v>38.61</v>
      </c>
      <c r="G169" t="s">
        <v>59</v>
      </c>
      <c r="H169" t="s">
        <v>22</v>
      </c>
      <c r="I169">
        <v>234</v>
      </c>
      <c r="J169" s="3">
        <f t="shared" si="16"/>
        <v>0.16500000000000001</v>
      </c>
      <c r="K169">
        <f t="shared" si="12"/>
        <v>38.61</v>
      </c>
      <c r="L169">
        <f t="shared" si="13"/>
        <v>308.88</v>
      </c>
      <c r="M169">
        <f t="shared" si="14"/>
        <v>926.64</v>
      </c>
    </row>
    <row r="170" spans="1:13" x14ac:dyDescent="0.25">
      <c r="A170" t="s">
        <v>17</v>
      </c>
      <c r="B170" t="s">
        <v>49</v>
      </c>
      <c r="C170" s="1" t="s">
        <v>183</v>
      </c>
      <c r="D170" t="s">
        <v>69</v>
      </c>
      <c r="E170" t="str">
        <f t="shared" si="15"/>
        <v>RETORÇÃO M1BELCRY 2/28 90%</v>
      </c>
      <c r="F170" s="3">
        <f>F164/240*234</f>
        <v>38.61</v>
      </c>
      <c r="G170" t="s">
        <v>59</v>
      </c>
      <c r="H170" t="s">
        <v>22</v>
      </c>
      <c r="I170">
        <v>234</v>
      </c>
      <c r="J170" s="3">
        <f t="shared" si="16"/>
        <v>0.16500000000000001</v>
      </c>
      <c r="K170" s="5">
        <f t="shared" si="12"/>
        <v>38.61</v>
      </c>
      <c r="L170">
        <f t="shared" si="13"/>
        <v>308.88</v>
      </c>
      <c r="M170">
        <f t="shared" si="14"/>
        <v>926.64</v>
      </c>
    </row>
    <row r="171" spans="1:13" x14ac:dyDescent="0.25">
      <c r="A171" t="s">
        <v>17</v>
      </c>
      <c r="B171" t="s">
        <v>60</v>
      </c>
      <c r="C171" s="1" t="s">
        <v>184</v>
      </c>
      <c r="D171" t="s">
        <v>69</v>
      </c>
      <c r="E171" t="str">
        <f t="shared" si="15"/>
        <v>VOLUFIL M1BELCRY 2/28 90%</v>
      </c>
      <c r="F171" s="3">
        <v>82.3</v>
      </c>
      <c r="G171" t="s">
        <v>61</v>
      </c>
      <c r="H171" t="s">
        <v>22</v>
      </c>
      <c r="I171">
        <v>36</v>
      </c>
      <c r="J171" s="3">
        <f t="shared" si="16"/>
        <v>2.286111111111111</v>
      </c>
      <c r="K171">
        <f t="shared" si="12"/>
        <v>82.3</v>
      </c>
      <c r="L171">
        <f t="shared" si="13"/>
        <v>658.4</v>
      </c>
      <c r="M171">
        <f t="shared" si="14"/>
        <v>1975.1999999999998</v>
      </c>
    </row>
    <row r="172" spans="1:13" x14ac:dyDescent="0.25">
      <c r="A172" t="s">
        <v>17</v>
      </c>
      <c r="B172" t="s">
        <v>60</v>
      </c>
      <c r="C172" s="1" t="s">
        <v>184</v>
      </c>
      <c r="D172" t="s">
        <v>69</v>
      </c>
      <c r="E172" t="str">
        <f t="shared" si="15"/>
        <v>VOLUFIL M1BELCRY 2/28 90%</v>
      </c>
      <c r="F172" s="3">
        <v>82.3</v>
      </c>
      <c r="G172" t="s">
        <v>61</v>
      </c>
      <c r="H172" t="s">
        <v>22</v>
      </c>
      <c r="I172">
        <v>36</v>
      </c>
      <c r="J172" s="3">
        <f t="shared" si="16"/>
        <v>2.286111111111111</v>
      </c>
      <c r="K172">
        <f t="shared" si="12"/>
        <v>82.3</v>
      </c>
      <c r="L172">
        <f t="shared" si="13"/>
        <v>658.4</v>
      </c>
      <c r="M172">
        <f t="shared" si="14"/>
        <v>1975.1999999999998</v>
      </c>
    </row>
    <row r="173" spans="1:13" x14ac:dyDescent="0.25">
      <c r="A173" t="s">
        <v>17</v>
      </c>
      <c r="B173" t="s">
        <v>60</v>
      </c>
      <c r="C173" s="1" t="s">
        <v>184</v>
      </c>
      <c r="D173" t="s">
        <v>69</v>
      </c>
      <c r="E173" t="str">
        <f t="shared" si="15"/>
        <v>VOLUFIL M1BELCRY 2/28 90%</v>
      </c>
      <c r="F173" s="3">
        <v>82.3</v>
      </c>
      <c r="G173" t="s">
        <v>61</v>
      </c>
      <c r="H173" t="s">
        <v>22</v>
      </c>
      <c r="I173">
        <v>36</v>
      </c>
      <c r="J173" s="3">
        <f t="shared" si="16"/>
        <v>2.286111111111111</v>
      </c>
      <c r="K173">
        <f t="shared" si="12"/>
        <v>82.3</v>
      </c>
      <c r="L173">
        <f t="shared" si="13"/>
        <v>658.4</v>
      </c>
      <c r="M173">
        <f t="shared" si="14"/>
        <v>1975.1999999999998</v>
      </c>
    </row>
    <row r="174" spans="1:13" x14ac:dyDescent="0.25">
      <c r="A174" t="s">
        <v>17</v>
      </c>
      <c r="B174" t="s">
        <v>60</v>
      </c>
      <c r="C174" s="1" t="s">
        <v>184</v>
      </c>
      <c r="D174" t="s">
        <v>69</v>
      </c>
      <c r="E174" t="str">
        <f t="shared" si="15"/>
        <v>VOLUFIL M1BELCRY 2/28 90%</v>
      </c>
      <c r="F174" s="3">
        <v>82.3</v>
      </c>
      <c r="G174" t="s">
        <v>61</v>
      </c>
      <c r="H174" t="s">
        <v>22</v>
      </c>
      <c r="I174">
        <v>36</v>
      </c>
      <c r="J174" s="3">
        <f t="shared" si="16"/>
        <v>2.286111111111111</v>
      </c>
      <c r="K174">
        <f t="shared" si="12"/>
        <v>82.3</v>
      </c>
      <c r="L174">
        <f t="shared" si="13"/>
        <v>658.4</v>
      </c>
      <c r="M174">
        <f t="shared" si="14"/>
        <v>1975.1999999999998</v>
      </c>
    </row>
    <row r="175" spans="1:13" x14ac:dyDescent="0.25">
      <c r="A175" t="s">
        <v>17</v>
      </c>
      <c r="B175" t="s">
        <v>60</v>
      </c>
      <c r="C175" s="1" t="s">
        <v>184</v>
      </c>
      <c r="D175" t="s">
        <v>69</v>
      </c>
      <c r="E175" t="str">
        <f t="shared" si="15"/>
        <v>VOLUFIL M1BELCRY 2/28 90%</v>
      </c>
      <c r="F175" s="3">
        <v>82.3</v>
      </c>
      <c r="G175" t="s">
        <v>61</v>
      </c>
      <c r="H175" t="s">
        <v>22</v>
      </c>
      <c r="I175">
        <v>36</v>
      </c>
      <c r="J175" s="3">
        <f t="shared" si="16"/>
        <v>2.286111111111111</v>
      </c>
      <c r="K175">
        <f t="shared" si="12"/>
        <v>82.3</v>
      </c>
      <c r="L175">
        <f t="shared" si="13"/>
        <v>658.4</v>
      </c>
      <c r="M175">
        <f t="shared" si="14"/>
        <v>1975.1999999999998</v>
      </c>
    </row>
    <row r="176" spans="1:13" x14ac:dyDescent="0.25">
      <c r="A176" t="s">
        <v>17</v>
      </c>
      <c r="B176" t="s">
        <v>60</v>
      </c>
      <c r="C176" s="22" t="s">
        <v>185</v>
      </c>
      <c r="D176" t="s">
        <v>69</v>
      </c>
      <c r="E176" t="str">
        <f t="shared" si="15"/>
        <v>VOLUFIL M2BELCRY 2/28 90%</v>
      </c>
      <c r="F176" s="3">
        <f>F175/36*45</f>
        <v>102.875</v>
      </c>
      <c r="G176" t="s">
        <v>62</v>
      </c>
      <c r="H176" t="s">
        <v>39</v>
      </c>
      <c r="I176">
        <v>45</v>
      </c>
      <c r="J176" s="3">
        <f t="shared" si="16"/>
        <v>2.286111111111111</v>
      </c>
      <c r="K176">
        <f t="shared" si="12"/>
        <v>102.875</v>
      </c>
      <c r="L176">
        <f t="shared" si="13"/>
        <v>823</v>
      </c>
      <c r="M176">
        <f t="shared" si="14"/>
        <v>2469</v>
      </c>
    </row>
    <row r="177" spans="1:13" x14ac:dyDescent="0.25">
      <c r="A177" t="s">
        <v>17</v>
      </c>
      <c r="B177" t="s">
        <v>60</v>
      </c>
      <c r="C177" s="22" t="s">
        <v>185</v>
      </c>
      <c r="D177" t="s">
        <v>69</v>
      </c>
      <c r="E177" t="str">
        <f t="shared" si="15"/>
        <v>VOLUFIL M2BELCRY 2/28 90%</v>
      </c>
      <c r="F177" s="3">
        <f>F175/36*45</f>
        <v>102.875</v>
      </c>
      <c r="G177" t="s">
        <v>62</v>
      </c>
      <c r="H177" t="s">
        <v>39</v>
      </c>
      <c r="I177">
        <v>45</v>
      </c>
      <c r="J177" s="3">
        <f t="shared" si="16"/>
        <v>2.286111111111111</v>
      </c>
      <c r="K177">
        <f t="shared" si="12"/>
        <v>102.875</v>
      </c>
      <c r="L177">
        <f t="shared" si="13"/>
        <v>823</v>
      </c>
      <c r="M177">
        <f t="shared" si="14"/>
        <v>2469</v>
      </c>
    </row>
    <row r="178" spans="1:13" x14ac:dyDescent="0.25">
      <c r="A178" t="s">
        <v>17</v>
      </c>
      <c r="B178" t="s">
        <v>63</v>
      </c>
      <c r="C178" s="1" t="s">
        <v>186</v>
      </c>
      <c r="D178" t="s">
        <v>69</v>
      </c>
      <c r="E178" t="str">
        <f t="shared" si="15"/>
        <v>AFTBELCRY 2/28 90%</v>
      </c>
      <c r="F178" s="3">
        <v>174.3</v>
      </c>
      <c r="G178" t="s">
        <v>64</v>
      </c>
      <c r="H178" t="s">
        <v>22</v>
      </c>
      <c r="I178">
        <v>60</v>
      </c>
      <c r="J178" s="3">
        <f t="shared" si="16"/>
        <v>2.9050000000000002</v>
      </c>
      <c r="K178">
        <f t="shared" si="12"/>
        <v>174.3</v>
      </c>
      <c r="L178">
        <f t="shared" si="13"/>
        <v>1394.4</v>
      </c>
      <c r="M178">
        <f t="shared" si="14"/>
        <v>4183.2000000000007</v>
      </c>
    </row>
    <row r="179" spans="1:13" x14ac:dyDescent="0.25">
      <c r="A179" t="s">
        <v>17</v>
      </c>
      <c r="B179" t="s">
        <v>63</v>
      </c>
      <c r="C179" s="1" t="s">
        <v>186</v>
      </c>
      <c r="D179" t="s">
        <v>69</v>
      </c>
      <c r="E179" t="str">
        <f t="shared" si="15"/>
        <v>AFTBELCRY 2/28 90%</v>
      </c>
      <c r="F179" s="3">
        <v>174.3</v>
      </c>
      <c r="G179" t="s">
        <v>64</v>
      </c>
      <c r="H179" t="s">
        <v>22</v>
      </c>
      <c r="I179">
        <v>60</v>
      </c>
      <c r="J179" s="3">
        <f t="shared" si="16"/>
        <v>2.9050000000000002</v>
      </c>
      <c r="K179">
        <f t="shared" si="12"/>
        <v>174.3</v>
      </c>
      <c r="L179">
        <f t="shared" si="13"/>
        <v>1394.4</v>
      </c>
      <c r="M179">
        <f t="shared" si="14"/>
        <v>4183.2000000000007</v>
      </c>
    </row>
    <row r="180" spans="1:13" x14ac:dyDescent="0.25">
      <c r="A180" t="s">
        <v>17</v>
      </c>
      <c r="B180" t="s">
        <v>63</v>
      </c>
      <c r="C180" s="1" t="s">
        <v>186</v>
      </c>
      <c r="D180" t="s">
        <v>69</v>
      </c>
      <c r="E180" t="str">
        <f t="shared" si="15"/>
        <v>AFTBELCRY 2/28 90%</v>
      </c>
      <c r="F180" s="3">
        <v>174.3</v>
      </c>
      <c r="G180" t="s">
        <v>64</v>
      </c>
      <c r="H180" t="s">
        <v>22</v>
      </c>
      <c r="I180">
        <v>60</v>
      </c>
      <c r="J180" s="3">
        <f t="shared" si="16"/>
        <v>2.9050000000000002</v>
      </c>
      <c r="K180">
        <f t="shared" si="12"/>
        <v>174.3</v>
      </c>
      <c r="L180">
        <f t="shared" si="13"/>
        <v>1394.4</v>
      </c>
      <c r="M180">
        <f t="shared" si="14"/>
        <v>4183.2000000000007</v>
      </c>
    </row>
    <row r="181" spans="1:13" x14ac:dyDescent="0.25">
      <c r="A181" t="s">
        <v>17</v>
      </c>
      <c r="B181" t="s">
        <v>63</v>
      </c>
      <c r="C181" s="1" t="s">
        <v>186</v>
      </c>
      <c r="D181" t="s">
        <v>69</v>
      </c>
      <c r="E181" t="str">
        <f t="shared" si="15"/>
        <v>AFTBELCRY 2/28 90%</v>
      </c>
      <c r="F181" s="3">
        <v>174.3</v>
      </c>
      <c r="G181" t="s">
        <v>64</v>
      </c>
      <c r="H181" t="s">
        <v>22</v>
      </c>
      <c r="I181">
        <v>60</v>
      </c>
      <c r="J181" s="3">
        <f t="shared" si="16"/>
        <v>2.9050000000000002</v>
      </c>
      <c r="K181">
        <f t="shared" si="12"/>
        <v>174.3</v>
      </c>
      <c r="L181">
        <f t="shared" si="13"/>
        <v>1394.4</v>
      </c>
      <c r="M181">
        <f t="shared" si="14"/>
        <v>4183.2000000000007</v>
      </c>
    </row>
    <row r="182" spans="1:13" x14ac:dyDescent="0.25">
      <c r="A182" t="s">
        <v>17</v>
      </c>
      <c r="B182" t="s">
        <v>63</v>
      </c>
      <c r="C182" s="1" t="s">
        <v>186</v>
      </c>
      <c r="D182" t="s">
        <v>69</v>
      </c>
      <c r="E182" t="str">
        <f t="shared" si="15"/>
        <v>AFTBELCRY 2/28 90%</v>
      </c>
      <c r="F182" s="3">
        <v>174.3</v>
      </c>
      <c r="G182" t="s">
        <v>64</v>
      </c>
      <c r="H182" t="s">
        <v>22</v>
      </c>
      <c r="I182">
        <v>60</v>
      </c>
      <c r="J182" s="3">
        <f t="shared" si="16"/>
        <v>2.9050000000000002</v>
      </c>
      <c r="K182">
        <f t="shared" si="12"/>
        <v>174.3</v>
      </c>
      <c r="L182">
        <f t="shared" si="13"/>
        <v>1394.4</v>
      </c>
      <c r="M182">
        <f t="shared" si="14"/>
        <v>4183.2000000000007</v>
      </c>
    </row>
    <row r="183" spans="1:13" x14ac:dyDescent="0.25">
      <c r="A183" t="s">
        <v>17</v>
      </c>
      <c r="B183" t="s">
        <v>63</v>
      </c>
      <c r="C183" s="1" t="s">
        <v>186</v>
      </c>
      <c r="D183" t="s">
        <v>69</v>
      </c>
      <c r="E183" t="str">
        <f t="shared" si="15"/>
        <v>AFTBELCRY 2/28 90%</v>
      </c>
      <c r="F183" s="3">
        <v>174.3</v>
      </c>
      <c r="G183" t="s">
        <v>64</v>
      </c>
      <c r="H183" t="s">
        <v>22</v>
      </c>
      <c r="I183">
        <v>60</v>
      </c>
      <c r="J183" s="3">
        <f t="shared" si="16"/>
        <v>2.9050000000000002</v>
      </c>
      <c r="K183">
        <f t="shared" si="12"/>
        <v>174.3</v>
      </c>
      <c r="L183">
        <f t="shared" si="13"/>
        <v>1394.4</v>
      </c>
      <c r="M183">
        <f t="shared" si="14"/>
        <v>4183.2000000000007</v>
      </c>
    </row>
    <row r="184" spans="1:13" x14ac:dyDescent="0.25">
      <c r="A184" t="s">
        <v>17</v>
      </c>
      <c r="B184" t="s">
        <v>63</v>
      </c>
      <c r="C184" t="s">
        <v>65</v>
      </c>
      <c r="D184" t="s">
        <v>69</v>
      </c>
      <c r="E184" t="str">
        <f t="shared" si="15"/>
        <v>EMBALAGEM/ESTEIRA/EXPEDIÇÃOBELCRY 2/28 90%</v>
      </c>
      <c r="F184" s="3">
        <v>960</v>
      </c>
      <c r="G184" t="s">
        <v>66</v>
      </c>
      <c r="H184" t="s">
        <v>22</v>
      </c>
      <c r="I184">
        <v>1</v>
      </c>
      <c r="J184" s="3">
        <f t="shared" si="16"/>
        <v>960</v>
      </c>
      <c r="K184">
        <f t="shared" si="12"/>
        <v>960</v>
      </c>
      <c r="L184">
        <f t="shared" si="13"/>
        <v>7680</v>
      </c>
      <c r="M184">
        <f t="shared" si="14"/>
        <v>23040</v>
      </c>
    </row>
    <row r="185" spans="1:13" x14ac:dyDescent="0.25">
      <c r="A185" t="s">
        <v>17</v>
      </c>
      <c r="B185" t="s">
        <v>18</v>
      </c>
      <c r="C185" t="s">
        <v>67</v>
      </c>
      <c r="D185" t="s">
        <v>70</v>
      </c>
      <c r="E185" t="str">
        <f t="shared" si="15"/>
        <v>Craqueadeira TB11Belcolor Nm 1/14 - 71 Tex</v>
      </c>
      <c r="F185" s="3">
        <v>436</v>
      </c>
      <c r="G185" t="s">
        <v>21</v>
      </c>
      <c r="H185" t="s">
        <v>22</v>
      </c>
      <c r="I185">
        <v>1</v>
      </c>
      <c r="J185" s="3">
        <f t="shared" si="16"/>
        <v>436</v>
      </c>
      <c r="K185">
        <f t="shared" si="12"/>
        <v>436</v>
      </c>
      <c r="L185">
        <f t="shared" si="13"/>
        <v>3488</v>
      </c>
      <c r="M185">
        <f t="shared" si="14"/>
        <v>10464</v>
      </c>
    </row>
    <row r="186" spans="1:13" x14ac:dyDescent="0.25">
      <c r="A186" t="s">
        <v>17</v>
      </c>
      <c r="B186" t="s">
        <v>18</v>
      </c>
      <c r="C186" t="s">
        <v>71</v>
      </c>
      <c r="D186" t="s">
        <v>70</v>
      </c>
      <c r="E186" t="str">
        <f t="shared" si="15"/>
        <v>Craqueadeira Seydel 860Belcolor Nm 1/14 - 71 Tex</v>
      </c>
      <c r="F186" s="3">
        <v>436</v>
      </c>
      <c r="G186" t="s">
        <v>21</v>
      </c>
      <c r="H186" t="s">
        <v>22</v>
      </c>
      <c r="I186">
        <v>1</v>
      </c>
      <c r="J186" s="3">
        <f t="shared" si="16"/>
        <v>436</v>
      </c>
      <c r="K186">
        <f t="shared" si="12"/>
        <v>436</v>
      </c>
      <c r="L186">
        <f t="shared" si="13"/>
        <v>3488</v>
      </c>
      <c r="M186">
        <f t="shared" si="14"/>
        <v>10464</v>
      </c>
    </row>
    <row r="187" spans="1:13" x14ac:dyDescent="0.25">
      <c r="A187" t="s">
        <v>17</v>
      </c>
      <c r="B187" t="s">
        <v>18</v>
      </c>
      <c r="C187" t="s">
        <v>19</v>
      </c>
      <c r="D187" t="s">
        <v>70</v>
      </c>
      <c r="E187" t="str">
        <f t="shared" si="15"/>
        <v>Craqueadeira Seydel 873Belcolor Nm 1/14 - 71 Tex</v>
      </c>
      <c r="F187" s="3">
        <v>436</v>
      </c>
      <c r="G187" t="s">
        <v>21</v>
      </c>
      <c r="H187" t="s">
        <v>22</v>
      </c>
      <c r="I187">
        <v>1</v>
      </c>
      <c r="J187" s="3">
        <f t="shared" si="16"/>
        <v>436</v>
      </c>
      <c r="K187">
        <f t="shared" si="12"/>
        <v>436</v>
      </c>
      <c r="L187">
        <f t="shared" si="13"/>
        <v>3488</v>
      </c>
      <c r="M187">
        <f t="shared" si="14"/>
        <v>10464</v>
      </c>
    </row>
    <row r="188" spans="1:13" x14ac:dyDescent="0.25">
      <c r="A188" t="s">
        <v>17</v>
      </c>
      <c r="B188" t="s">
        <v>23</v>
      </c>
      <c r="C188" t="s">
        <v>24</v>
      </c>
      <c r="D188" t="s">
        <v>70</v>
      </c>
      <c r="E188" t="str">
        <f t="shared" si="15"/>
        <v>Passadeira E1Belcolor Nm 1/14 - 71 Tex</v>
      </c>
      <c r="F188" s="3">
        <v>378</v>
      </c>
      <c r="G188" t="s">
        <v>25</v>
      </c>
      <c r="H188" t="s">
        <v>22</v>
      </c>
      <c r="I188">
        <v>1</v>
      </c>
      <c r="J188" s="3">
        <f t="shared" si="16"/>
        <v>378</v>
      </c>
      <c r="K188">
        <f t="shared" si="12"/>
        <v>378</v>
      </c>
      <c r="L188">
        <f t="shared" si="13"/>
        <v>3024</v>
      </c>
      <c r="M188">
        <f t="shared" si="14"/>
        <v>9072</v>
      </c>
    </row>
    <row r="189" spans="1:13" x14ac:dyDescent="0.25">
      <c r="A189" t="s">
        <v>17</v>
      </c>
      <c r="B189" t="s">
        <v>23</v>
      </c>
      <c r="C189" t="s">
        <v>26</v>
      </c>
      <c r="D189" t="s">
        <v>70</v>
      </c>
      <c r="E189" t="str">
        <f t="shared" si="15"/>
        <v>Passadeira BC1Belcolor Nm 1/14 - 71 Tex</v>
      </c>
      <c r="F189" s="3">
        <v>378</v>
      </c>
      <c r="G189" t="s">
        <v>25</v>
      </c>
      <c r="H189" t="s">
        <v>22</v>
      </c>
      <c r="I189">
        <v>1</v>
      </c>
      <c r="J189" s="3">
        <f t="shared" si="16"/>
        <v>378</v>
      </c>
      <c r="K189">
        <f t="shared" si="12"/>
        <v>378</v>
      </c>
      <c r="L189">
        <f t="shared" si="13"/>
        <v>3024</v>
      </c>
      <c r="M189">
        <f t="shared" si="14"/>
        <v>9072</v>
      </c>
    </row>
    <row r="190" spans="1:13" x14ac:dyDescent="0.25">
      <c r="A190" t="s">
        <v>17</v>
      </c>
      <c r="B190" t="s">
        <v>23</v>
      </c>
      <c r="C190" t="s">
        <v>27</v>
      </c>
      <c r="D190" t="s">
        <v>70</v>
      </c>
      <c r="E190" t="str">
        <f t="shared" si="15"/>
        <v>Passadeira E2Belcolor Nm 1/14 - 71 Tex</v>
      </c>
      <c r="F190" s="3">
        <v>386.1</v>
      </c>
      <c r="G190" t="s">
        <v>28</v>
      </c>
      <c r="H190" t="s">
        <v>22</v>
      </c>
      <c r="I190">
        <v>1</v>
      </c>
      <c r="J190" s="3">
        <f t="shared" si="16"/>
        <v>386.1</v>
      </c>
      <c r="K190">
        <f t="shared" si="12"/>
        <v>386.1</v>
      </c>
      <c r="L190">
        <f t="shared" si="13"/>
        <v>3088.8</v>
      </c>
      <c r="M190">
        <f t="shared" si="14"/>
        <v>9266.4000000000015</v>
      </c>
    </row>
    <row r="191" spans="1:13" x14ac:dyDescent="0.25">
      <c r="A191" t="s">
        <v>17</v>
      </c>
      <c r="B191" t="s">
        <v>23</v>
      </c>
      <c r="C191" t="s">
        <v>29</v>
      </c>
      <c r="D191" t="s">
        <v>70</v>
      </c>
      <c r="E191" t="str">
        <f t="shared" si="15"/>
        <v>Passadeira BC2Belcolor Nm 1/14 - 71 Tex</v>
      </c>
      <c r="F191" s="3">
        <v>386.1</v>
      </c>
      <c r="G191" t="s">
        <v>28</v>
      </c>
      <c r="H191" t="s">
        <v>22</v>
      </c>
      <c r="I191">
        <v>1</v>
      </c>
      <c r="J191" s="3">
        <f t="shared" si="16"/>
        <v>386.1</v>
      </c>
      <c r="K191">
        <f t="shared" si="12"/>
        <v>386.1</v>
      </c>
      <c r="L191">
        <f t="shared" si="13"/>
        <v>3088.8</v>
      </c>
      <c r="M191">
        <f t="shared" si="14"/>
        <v>9266.4000000000015</v>
      </c>
    </row>
    <row r="192" spans="1:13" x14ac:dyDescent="0.25">
      <c r="A192" t="s">
        <v>17</v>
      </c>
      <c r="B192" t="s">
        <v>23</v>
      </c>
      <c r="C192" t="s">
        <v>30</v>
      </c>
      <c r="D192" t="s">
        <v>70</v>
      </c>
      <c r="E192" t="str">
        <f t="shared" si="15"/>
        <v>Passadeia E3Belcolor Nm 1/14 - 71 Tex</v>
      </c>
      <c r="F192" s="3">
        <v>415.8</v>
      </c>
      <c r="G192" t="s">
        <v>31</v>
      </c>
      <c r="H192" t="s">
        <v>22</v>
      </c>
      <c r="I192">
        <v>1</v>
      </c>
      <c r="J192" s="3">
        <f t="shared" si="16"/>
        <v>415.8</v>
      </c>
      <c r="K192">
        <f t="shared" si="12"/>
        <v>415.8</v>
      </c>
      <c r="L192">
        <f t="shared" si="13"/>
        <v>3326.4</v>
      </c>
      <c r="M192">
        <f t="shared" si="14"/>
        <v>9979.2000000000007</v>
      </c>
    </row>
    <row r="193" spans="1:13" x14ac:dyDescent="0.25">
      <c r="A193" t="s">
        <v>17</v>
      </c>
      <c r="B193" t="s">
        <v>23</v>
      </c>
      <c r="C193" t="s">
        <v>32</v>
      </c>
      <c r="D193" t="s">
        <v>70</v>
      </c>
      <c r="E193" t="str">
        <f t="shared" si="15"/>
        <v>Passadeira BC3Belcolor Nm 1/14 - 71 Tex</v>
      </c>
      <c r="F193" s="3">
        <v>415.8</v>
      </c>
      <c r="G193" t="s">
        <v>31</v>
      </c>
      <c r="H193" t="s">
        <v>22</v>
      </c>
      <c r="I193">
        <v>1</v>
      </c>
      <c r="J193" s="3">
        <f t="shared" si="16"/>
        <v>415.8</v>
      </c>
      <c r="K193">
        <f t="shared" si="12"/>
        <v>415.8</v>
      </c>
      <c r="L193">
        <f t="shared" si="13"/>
        <v>3326.4</v>
      </c>
      <c r="M193">
        <f t="shared" si="14"/>
        <v>9979.2000000000007</v>
      </c>
    </row>
    <row r="194" spans="1:13" x14ac:dyDescent="0.25">
      <c r="A194" t="s">
        <v>17</v>
      </c>
      <c r="B194" t="s">
        <v>23</v>
      </c>
      <c r="C194" t="s">
        <v>33</v>
      </c>
      <c r="D194" t="s">
        <v>70</v>
      </c>
      <c r="E194" t="str">
        <f t="shared" si="15"/>
        <v>Passadeira E4Belcolor Nm 1/14 - 71 Tex</v>
      </c>
      <c r="F194" s="3">
        <v>360</v>
      </c>
      <c r="G194" t="s">
        <v>34</v>
      </c>
      <c r="H194" t="s">
        <v>22</v>
      </c>
      <c r="I194">
        <v>1</v>
      </c>
      <c r="J194" s="3">
        <f t="shared" si="16"/>
        <v>360</v>
      </c>
      <c r="K194">
        <f t="shared" ref="K194:K257" si="17">F194</f>
        <v>360</v>
      </c>
      <c r="L194">
        <f t="shared" ref="L194:L257" si="18">K194*8</f>
        <v>2880</v>
      </c>
      <c r="M194">
        <f t="shared" ref="M194:M257" si="19">K194*24</f>
        <v>8640</v>
      </c>
    </row>
    <row r="195" spans="1:13" x14ac:dyDescent="0.25">
      <c r="A195" t="s">
        <v>17</v>
      </c>
      <c r="B195" t="s">
        <v>23</v>
      </c>
      <c r="C195" t="s">
        <v>35</v>
      </c>
      <c r="D195" t="s">
        <v>70</v>
      </c>
      <c r="E195" t="str">
        <f t="shared" ref="E195:E258" si="20">CONCATENATE(C195,D195)</f>
        <v>Passadeira BC4Belcolor Nm 1/14 - 71 Tex</v>
      </c>
      <c r="F195" s="3">
        <v>360</v>
      </c>
      <c r="G195" t="s">
        <v>34</v>
      </c>
      <c r="H195" t="s">
        <v>22</v>
      </c>
      <c r="I195">
        <v>1</v>
      </c>
      <c r="J195" s="3">
        <f t="shared" si="16"/>
        <v>360</v>
      </c>
      <c r="K195">
        <f t="shared" si="17"/>
        <v>360</v>
      </c>
      <c r="L195">
        <f t="shared" si="18"/>
        <v>2880</v>
      </c>
      <c r="M195">
        <f t="shared" si="19"/>
        <v>8640</v>
      </c>
    </row>
    <row r="196" spans="1:13" x14ac:dyDescent="0.25">
      <c r="A196" t="s">
        <v>17</v>
      </c>
      <c r="B196" t="s">
        <v>36</v>
      </c>
      <c r="C196" t="s">
        <v>244</v>
      </c>
      <c r="D196" t="s">
        <v>70</v>
      </c>
      <c r="E196" t="str">
        <f t="shared" si="20"/>
        <v>FROTTEURS LEBelcolor Nm 1/14 - 71 Tex</v>
      </c>
      <c r="F196" s="3">
        <v>241.9</v>
      </c>
      <c r="G196" t="s">
        <v>37</v>
      </c>
      <c r="H196" t="s">
        <v>22</v>
      </c>
      <c r="I196">
        <v>24</v>
      </c>
      <c r="J196" s="3">
        <f t="shared" si="16"/>
        <v>10.079166666666667</v>
      </c>
      <c r="K196">
        <f t="shared" si="17"/>
        <v>241.9</v>
      </c>
      <c r="L196">
        <f t="shared" si="18"/>
        <v>1935.2</v>
      </c>
      <c r="M196">
        <f t="shared" si="19"/>
        <v>5805.6</v>
      </c>
    </row>
    <row r="197" spans="1:13" x14ac:dyDescent="0.25">
      <c r="A197" t="s">
        <v>17</v>
      </c>
      <c r="B197" t="s">
        <v>36</v>
      </c>
      <c r="C197" t="s">
        <v>244</v>
      </c>
      <c r="D197" t="s">
        <v>70</v>
      </c>
      <c r="E197" t="str">
        <f t="shared" si="20"/>
        <v>FROTTEURS LEBelcolor Nm 1/14 - 71 Tex</v>
      </c>
      <c r="F197" s="3">
        <v>241.9</v>
      </c>
      <c r="G197" t="s">
        <v>37</v>
      </c>
      <c r="H197" t="s">
        <v>22</v>
      </c>
      <c r="I197">
        <v>24</v>
      </c>
      <c r="J197" s="3">
        <f t="shared" si="16"/>
        <v>10.079166666666667</v>
      </c>
      <c r="K197">
        <f t="shared" si="17"/>
        <v>241.9</v>
      </c>
      <c r="L197">
        <f t="shared" si="18"/>
        <v>1935.2</v>
      </c>
      <c r="M197">
        <f t="shared" si="19"/>
        <v>5805.6</v>
      </c>
    </row>
    <row r="198" spans="1:13" x14ac:dyDescent="0.25">
      <c r="A198" t="s">
        <v>17</v>
      </c>
      <c r="B198" t="s">
        <v>36</v>
      </c>
      <c r="C198" t="s">
        <v>245</v>
      </c>
      <c r="D198" t="s">
        <v>70</v>
      </c>
      <c r="E198" t="str">
        <f t="shared" si="20"/>
        <v>FROTTEURS LBCBelcolor Nm 1/14 - 71 Tex</v>
      </c>
      <c r="F198" s="3">
        <v>241.9</v>
      </c>
      <c r="G198" t="s">
        <v>37</v>
      </c>
      <c r="H198" t="s">
        <v>22</v>
      </c>
      <c r="I198">
        <v>24</v>
      </c>
      <c r="J198" s="3">
        <f t="shared" si="16"/>
        <v>10.079166666666667</v>
      </c>
      <c r="K198">
        <f t="shared" si="17"/>
        <v>241.9</v>
      </c>
      <c r="L198">
        <f t="shared" si="18"/>
        <v>1935.2</v>
      </c>
      <c r="M198">
        <f t="shared" si="19"/>
        <v>5805.6</v>
      </c>
    </row>
    <row r="199" spans="1:13" x14ac:dyDescent="0.25">
      <c r="A199" t="s">
        <v>17</v>
      </c>
      <c r="B199" t="s">
        <v>36</v>
      </c>
      <c r="C199" t="s">
        <v>245</v>
      </c>
      <c r="D199" t="s">
        <v>70</v>
      </c>
      <c r="E199" t="str">
        <f t="shared" si="20"/>
        <v>FROTTEURS LBCBelcolor Nm 1/14 - 71 Tex</v>
      </c>
      <c r="F199" s="3">
        <f>F198/24*32</f>
        <v>322.53333333333336</v>
      </c>
      <c r="G199" t="s">
        <v>38</v>
      </c>
      <c r="H199" t="s">
        <v>39</v>
      </c>
      <c r="I199">
        <v>32</v>
      </c>
      <c r="J199" s="3">
        <f t="shared" si="16"/>
        <v>10.079166666666667</v>
      </c>
      <c r="K199">
        <f t="shared" si="17"/>
        <v>322.53333333333336</v>
      </c>
      <c r="L199">
        <f t="shared" si="18"/>
        <v>2580.2666666666669</v>
      </c>
      <c r="M199">
        <f t="shared" si="19"/>
        <v>7740.8000000000011</v>
      </c>
    </row>
    <row r="200" spans="1:13" x14ac:dyDescent="0.25">
      <c r="A200" t="s">
        <v>17</v>
      </c>
      <c r="B200" t="s">
        <v>40</v>
      </c>
      <c r="C200" t="s">
        <v>246</v>
      </c>
      <c r="D200" t="s">
        <v>70</v>
      </c>
      <c r="E200" t="str">
        <f t="shared" si="20"/>
        <v>Filatório SuessenBelcolor Nm 1/14 - 71 Tex</v>
      </c>
      <c r="F200" s="3">
        <v>63.7</v>
      </c>
      <c r="G200" t="s">
        <v>41</v>
      </c>
      <c r="H200" t="s">
        <v>22</v>
      </c>
      <c r="I200">
        <v>816</v>
      </c>
      <c r="J200" s="4">
        <f t="shared" si="16"/>
        <v>7.8063725490196079E-2</v>
      </c>
      <c r="K200">
        <f t="shared" si="17"/>
        <v>63.7</v>
      </c>
      <c r="L200">
        <f t="shared" si="18"/>
        <v>509.6</v>
      </c>
      <c r="M200">
        <f t="shared" si="19"/>
        <v>1528.8000000000002</v>
      </c>
    </row>
    <row r="201" spans="1:13" x14ac:dyDescent="0.25">
      <c r="A201" t="s">
        <v>17</v>
      </c>
      <c r="B201" t="s">
        <v>40</v>
      </c>
      <c r="C201" t="s">
        <v>246</v>
      </c>
      <c r="D201" t="s">
        <v>70</v>
      </c>
      <c r="E201" t="str">
        <f t="shared" si="20"/>
        <v>Filatório SuessenBelcolor Nm 1/14 - 71 Tex</v>
      </c>
      <c r="F201" s="3">
        <v>63.7</v>
      </c>
      <c r="G201" t="s">
        <v>41</v>
      </c>
      <c r="H201" t="s">
        <v>22</v>
      </c>
      <c r="I201">
        <v>816</v>
      </c>
      <c r="J201" s="4">
        <f t="shared" si="16"/>
        <v>7.8063725490196079E-2</v>
      </c>
      <c r="K201">
        <f t="shared" si="17"/>
        <v>63.7</v>
      </c>
      <c r="L201">
        <f t="shared" si="18"/>
        <v>509.6</v>
      </c>
      <c r="M201">
        <f t="shared" si="19"/>
        <v>1528.8000000000002</v>
      </c>
    </row>
    <row r="202" spans="1:13" x14ac:dyDescent="0.25">
      <c r="A202" t="s">
        <v>17</v>
      </c>
      <c r="B202" t="s">
        <v>40</v>
      </c>
      <c r="C202" t="s">
        <v>246</v>
      </c>
      <c r="D202" t="s">
        <v>70</v>
      </c>
      <c r="E202" t="str">
        <f t="shared" si="20"/>
        <v>Filatório SuessenBelcolor Nm 1/14 - 71 Tex</v>
      </c>
      <c r="F202" s="3">
        <v>63.7</v>
      </c>
      <c r="G202" t="s">
        <v>41</v>
      </c>
      <c r="H202" t="s">
        <v>22</v>
      </c>
      <c r="I202">
        <v>816</v>
      </c>
      <c r="J202" s="4">
        <f t="shared" si="16"/>
        <v>7.8063725490196079E-2</v>
      </c>
      <c r="K202">
        <f t="shared" si="17"/>
        <v>63.7</v>
      </c>
      <c r="L202">
        <f t="shared" si="18"/>
        <v>509.6</v>
      </c>
      <c r="M202">
        <f t="shared" si="19"/>
        <v>1528.8000000000002</v>
      </c>
    </row>
    <row r="203" spans="1:13" x14ac:dyDescent="0.25">
      <c r="A203" t="s">
        <v>17</v>
      </c>
      <c r="B203" t="s">
        <v>40</v>
      </c>
      <c r="C203" t="s">
        <v>246</v>
      </c>
      <c r="D203" t="s">
        <v>70</v>
      </c>
      <c r="E203" t="str">
        <f t="shared" si="20"/>
        <v>Filatório SuessenBelcolor Nm 1/14 - 71 Tex</v>
      </c>
      <c r="F203" s="3">
        <f>F204/828*816</f>
        <v>63.663768115942027</v>
      </c>
      <c r="G203" t="s">
        <v>41</v>
      </c>
      <c r="H203" t="s">
        <v>22</v>
      </c>
      <c r="I203">
        <v>816</v>
      </c>
      <c r="J203" s="4">
        <f t="shared" ref="J203:J206" si="21">F203/I203</f>
        <v>7.8019323671497581E-2</v>
      </c>
      <c r="K203">
        <f t="shared" si="17"/>
        <v>63.663768115942027</v>
      </c>
      <c r="L203">
        <f t="shared" si="18"/>
        <v>509.31014492753621</v>
      </c>
      <c r="M203">
        <f t="shared" si="19"/>
        <v>1527.9304347826087</v>
      </c>
    </row>
    <row r="204" spans="1:13" x14ac:dyDescent="0.25">
      <c r="A204" t="s">
        <v>17</v>
      </c>
      <c r="B204" t="s">
        <v>40</v>
      </c>
      <c r="C204" t="s">
        <v>247</v>
      </c>
      <c r="D204" t="s">
        <v>70</v>
      </c>
      <c r="E204" t="str">
        <f t="shared" si="20"/>
        <v>Filatório Zinser M1Belcolor Nm 1/14 - 71 Tex</v>
      </c>
      <c r="F204" s="3">
        <v>64.599999999999994</v>
      </c>
      <c r="G204" t="s">
        <v>42</v>
      </c>
      <c r="H204" t="s">
        <v>22</v>
      </c>
      <c r="I204">
        <v>828</v>
      </c>
      <c r="J204" s="4">
        <f t="shared" si="21"/>
        <v>7.8019323671497581E-2</v>
      </c>
      <c r="K204">
        <f t="shared" si="17"/>
        <v>64.599999999999994</v>
      </c>
      <c r="L204">
        <f t="shared" si="18"/>
        <v>516.79999999999995</v>
      </c>
      <c r="M204">
        <f t="shared" si="19"/>
        <v>1550.3999999999999</v>
      </c>
    </row>
    <row r="205" spans="1:13" x14ac:dyDescent="0.25">
      <c r="A205" t="s">
        <v>17</v>
      </c>
      <c r="B205" t="s">
        <v>40</v>
      </c>
      <c r="C205" t="s">
        <v>247</v>
      </c>
      <c r="D205" t="s">
        <v>70</v>
      </c>
      <c r="E205" t="str">
        <f t="shared" si="20"/>
        <v>Filatório Zinser M1Belcolor Nm 1/14 - 71 Tex</v>
      </c>
      <c r="F205" s="3">
        <v>64.599999999999994</v>
      </c>
      <c r="G205" t="s">
        <v>42</v>
      </c>
      <c r="H205" t="s">
        <v>22</v>
      </c>
      <c r="I205">
        <v>828</v>
      </c>
      <c r="J205" s="4">
        <f t="shared" si="21"/>
        <v>7.8019323671497581E-2</v>
      </c>
      <c r="K205">
        <f t="shared" si="17"/>
        <v>64.599999999999994</v>
      </c>
      <c r="L205">
        <f t="shared" si="18"/>
        <v>516.79999999999995</v>
      </c>
      <c r="M205">
        <f t="shared" si="19"/>
        <v>1550.3999999999999</v>
      </c>
    </row>
    <row r="206" spans="1:13" x14ac:dyDescent="0.25">
      <c r="A206" t="s">
        <v>17</v>
      </c>
      <c r="B206" t="s">
        <v>40</v>
      </c>
      <c r="C206" t="s">
        <v>248</v>
      </c>
      <c r="D206" t="s">
        <v>70</v>
      </c>
      <c r="E206" t="str">
        <f t="shared" si="20"/>
        <v>Filatório Zinser M2Belcolor Nm 1/14 - 71 Tex</v>
      </c>
      <c r="F206" s="3">
        <f>F205/828*1200</f>
        <v>93.623188405797094</v>
      </c>
      <c r="G206" t="s">
        <v>43</v>
      </c>
      <c r="H206" t="s">
        <v>22</v>
      </c>
      <c r="I206">
        <v>1200</v>
      </c>
      <c r="J206" s="4">
        <f t="shared" si="21"/>
        <v>7.8019323671497581E-2</v>
      </c>
      <c r="K206">
        <f t="shared" si="17"/>
        <v>93.623188405797094</v>
      </c>
      <c r="L206">
        <f t="shared" si="18"/>
        <v>748.98550724637676</v>
      </c>
      <c r="M206">
        <f t="shared" si="19"/>
        <v>2246.95652173913</v>
      </c>
    </row>
    <row r="207" spans="1:13" x14ac:dyDescent="0.25">
      <c r="A207" t="s">
        <v>17</v>
      </c>
      <c r="B207" t="s">
        <v>40</v>
      </c>
      <c r="C207" t="s">
        <v>248</v>
      </c>
      <c r="D207" t="s">
        <v>70</v>
      </c>
      <c r="E207" t="str">
        <f t="shared" si="20"/>
        <v>Filatório Zinser M2Belcolor Nm 1/14 - 71 Tex</v>
      </c>
      <c r="F207" s="3">
        <v>93.6</v>
      </c>
      <c r="G207" t="s">
        <v>43</v>
      </c>
      <c r="H207" t="s">
        <v>22</v>
      </c>
      <c r="I207">
        <v>1200</v>
      </c>
      <c r="J207" s="4">
        <f>F206/I207</f>
        <v>7.8019323671497581E-2</v>
      </c>
      <c r="K207">
        <f t="shared" si="17"/>
        <v>93.6</v>
      </c>
      <c r="L207">
        <f t="shared" si="18"/>
        <v>748.8</v>
      </c>
      <c r="M207">
        <f t="shared" si="19"/>
        <v>2246.3999999999996</v>
      </c>
    </row>
    <row r="208" spans="1:13" x14ac:dyDescent="0.25">
      <c r="A208" t="s">
        <v>17</v>
      </c>
      <c r="B208" t="s">
        <v>40</v>
      </c>
      <c r="C208" t="s">
        <v>248</v>
      </c>
      <c r="D208" t="s">
        <v>70</v>
      </c>
      <c r="E208" t="str">
        <f t="shared" si="20"/>
        <v>Filatório Zinser M2Belcolor Nm 1/14 - 71 Tex</v>
      </c>
      <c r="F208" s="3">
        <v>93.6</v>
      </c>
      <c r="G208" t="s">
        <v>43</v>
      </c>
      <c r="H208" t="s">
        <v>22</v>
      </c>
      <c r="I208">
        <v>1200</v>
      </c>
      <c r="J208" s="4">
        <f t="shared" ref="J208:J271" si="22">F208/I208</f>
        <v>7.8E-2</v>
      </c>
      <c r="K208">
        <f t="shared" si="17"/>
        <v>93.6</v>
      </c>
      <c r="L208">
        <f t="shared" si="18"/>
        <v>748.8</v>
      </c>
      <c r="M208">
        <f t="shared" si="19"/>
        <v>2246.3999999999996</v>
      </c>
    </row>
    <row r="209" spans="1:13" x14ac:dyDescent="0.25">
      <c r="A209" t="s">
        <v>17</v>
      </c>
      <c r="B209" t="s">
        <v>40</v>
      </c>
      <c r="C209" t="s">
        <v>248</v>
      </c>
      <c r="D209" t="s">
        <v>70</v>
      </c>
      <c r="E209" t="str">
        <f t="shared" si="20"/>
        <v>Filatório Zinser M2Belcolor Nm 1/14 - 71 Tex</v>
      </c>
      <c r="F209" s="3">
        <v>93.6</v>
      </c>
      <c r="G209" t="s">
        <v>43</v>
      </c>
      <c r="H209" t="s">
        <v>22</v>
      </c>
      <c r="I209">
        <v>1200</v>
      </c>
      <c r="J209" s="4">
        <f t="shared" si="22"/>
        <v>7.8E-2</v>
      </c>
      <c r="K209">
        <f t="shared" si="17"/>
        <v>93.6</v>
      </c>
      <c r="L209">
        <f t="shared" si="18"/>
        <v>748.8</v>
      </c>
      <c r="M209">
        <f t="shared" si="19"/>
        <v>2246.3999999999996</v>
      </c>
    </row>
    <row r="210" spans="1:13" x14ac:dyDescent="0.25">
      <c r="A210" t="s">
        <v>17</v>
      </c>
      <c r="B210" t="s">
        <v>44</v>
      </c>
      <c r="C210" t="s">
        <v>249</v>
      </c>
      <c r="D210" t="s">
        <v>70</v>
      </c>
      <c r="E210" t="str">
        <f t="shared" si="20"/>
        <v>AUTO CONER X5-M2Belcolor Nm 1/14 - 71 Tex</v>
      </c>
      <c r="F210" s="3">
        <v>91.2</v>
      </c>
      <c r="G210" t="s">
        <v>45</v>
      </c>
      <c r="H210" t="s">
        <v>39</v>
      </c>
      <c r="I210">
        <v>36</v>
      </c>
      <c r="J210" s="3">
        <f t="shared" si="22"/>
        <v>2.5333333333333332</v>
      </c>
      <c r="K210">
        <f t="shared" si="17"/>
        <v>91.2</v>
      </c>
      <c r="L210">
        <f t="shared" si="18"/>
        <v>729.6</v>
      </c>
      <c r="M210">
        <f t="shared" si="19"/>
        <v>2188.8000000000002</v>
      </c>
    </row>
    <row r="211" spans="1:13" x14ac:dyDescent="0.25">
      <c r="A211" t="s">
        <v>17</v>
      </c>
      <c r="B211" t="s">
        <v>44</v>
      </c>
      <c r="C211" t="s">
        <v>249</v>
      </c>
      <c r="D211" t="s">
        <v>70</v>
      </c>
      <c r="E211" t="str">
        <f t="shared" si="20"/>
        <v>AUTO CONER X5-M2Belcolor Nm 1/14 - 71 Tex</v>
      </c>
      <c r="F211" s="3">
        <v>91.2</v>
      </c>
      <c r="G211" t="s">
        <v>45</v>
      </c>
      <c r="H211" t="s">
        <v>39</v>
      </c>
      <c r="I211">
        <v>36</v>
      </c>
      <c r="J211" s="3">
        <f t="shared" si="22"/>
        <v>2.5333333333333332</v>
      </c>
      <c r="K211">
        <f t="shared" si="17"/>
        <v>91.2</v>
      </c>
      <c r="L211">
        <f t="shared" si="18"/>
        <v>729.6</v>
      </c>
      <c r="M211">
        <f t="shared" si="19"/>
        <v>2188.8000000000002</v>
      </c>
    </row>
    <row r="212" spans="1:13" x14ac:dyDescent="0.25">
      <c r="A212" t="s">
        <v>17</v>
      </c>
      <c r="B212" t="s">
        <v>44</v>
      </c>
      <c r="C212" t="s">
        <v>249</v>
      </c>
      <c r="D212" t="s">
        <v>70</v>
      </c>
      <c r="E212" t="str">
        <f t="shared" si="20"/>
        <v>AUTO CONER X5-M2Belcolor Nm 1/14 - 71 Tex</v>
      </c>
      <c r="F212" s="3">
        <v>91.2</v>
      </c>
      <c r="G212" t="s">
        <v>45</v>
      </c>
      <c r="H212" t="s">
        <v>39</v>
      </c>
      <c r="I212">
        <v>36</v>
      </c>
      <c r="J212" s="3">
        <f t="shared" si="22"/>
        <v>2.5333333333333332</v>
      </c>
      <c r="K212">
        <f t="shared" si="17"/>
        <v>91.2</v>
      </c>
      <c r="L212">
        <f t="shared" si="18"/>
        <v>729.6</v>
      </c>
      <c r="M212">
        <f t="shared" si="19"/>
        <v>2188.8000000000002</v>
      </c>
    </row>
    <row r="213" spans="1:13" x14ac:dyDescent="0.25">
      <c r="A213" t="s">
        <v>17</v>
      </c>
      <c r="B213" t="s">
        <v>44</v>
      </c>
      <c r="C213" t="s">
        <v>249</v>
      </c>
      <c r="D213" t="s">
        <v>70</v>
      </c>
      <c r="E213" t="str">
        <f t="shared" si="20"/>
        <v>AUTO CONER X5-M2Belcolor Nm 1/14 - 71 Tex</v>
      </c>
      <c r="F213" s="3">
        <f>F214/60*36</f>
        <v>91.199999999999989</v>
      </c>
      <c r="G213" t="s">
        <v>45</v>
      </c>
      <c r="H213" t="s">
        <v>39</v>
      </c>
      <c r="I213">
        <v>36</v>
      </c>
      <c r="J213" s="3">
        <f t="shared" si="22"/>
        <v>2.5333333333333332</v>
      </c>
      <c r="K213">
        <f t="shared" si="17"/>
        <v>91.199999999999989</v>
      </c>
      <c r="L213">
        <f t="shared" si="18"/>
        <v>729.59999999999991</v>
      </c>
      <c r="M213">
        <f t="shared" si="19"/>
        <v>2188.7999999999997</v>
      </c>
    </row>
    <row r="214" spans="1:13" x14ac:dyDescent="0.25">
      <c r="A214" t="s">
        <v>17</v>
      </c>
      <c r="B214" t="s">
        <v>44</v>
      </c>
      <c r="C214" t="s">
        <v>250</v>
      </c>
      <c r="D214" t="s">
        <v>70</v>
      </c>
      <c r="E214" t="str">
        <f t="shared" si="20"/>
        <v>AUTO CONER M1Belcolor Nm 1/14 - 71 Tex</v>
      </c>
      <c r="F214" s="3">
        <v>152</v>
      </c>
      <c r="G214" t="s">
        <v>46</v>
      </c>
      <c r="H214" t="s">
        <v>22</v>
      </c>
      <c r="I214">
        <v>60</v>
      </c>
      <c r="J214" s="3">
        <f t="shared" si="22"/>
        <v>2.5333333333333332</v>
      </c>
      <c r="K214">
        <f t="shared" si="17"/>
        <v>152</v>
      </c>
      <c r="L214">
        <f t="shared" si="18"/>
        <v>1216</v>
      </c>
      <c r="M214">
        <f t="shared" si="19"/>
        <v>3648</v>
      </c>
    </row>
    <row r="215" spans="1:13" x14ac:dyDescent="0.25">
      <c r="A215" t="s">
        <v>17</v>
      </c>
      <c r="B215" t="s">
        <v>44</v>
      </c>
      <c r="C215" t="s">
        <v>250</v>
      </c>
      <c r="D215" t="s">
        <v>70</v>
      </c>
      <c r="E215" t="str">
        <f t="shared" si="20"/>
        <v>AUTO CONER M1Belcolor Nm 1/14 - 71 Tex</v>
      </c>
      <c r="F215" s="3">
        <v>152</v>
      </c>
      <c r="G215" t="s">
        <v>46</v>
      </c>
      <c r="H215" t="s">
        <v>22</v>
      </c>
      <c r="I215">
        <v>60</v>
      </c>
      <c r="J215" s="3">
        <f t="shared" si="22"/>
        <v>2.5333333333333332</v>
      </c>
      <c r="K215">
        <f t="shared" si="17"/>
        <v>152</v>
      </c>
      <c r="L215">
        <f t="shared" si="18"/>
        <v>1216</v>
      </c>
      <c r="M215">
        <f t="shared" si="19"/>
        <v>3648</v>
      </c>
    </row>
    <row r="216" spans="1:13" x14ac:dyDescent="0.25">
      <c r="A216" t="s">
        <v>17</v>
      </c>
      <c r="B216" t="s">
        <v>44</v>
      </c>
      <c r="C216" t="s">
        <v>250</v>
      </c>
      <c r="D216" t="s">
        <v>70</v>
      </c>
      <c r="E216" t="str">
        <f t="shared" si="20"/>
        <v>AUTO CONER M1Belcolor Nm 1/14 - 71 Tex</v>
      </c>
      <c r="F216" s="3">
        <f>F217/50*60</f>
        <v>151.94999999999999</v>
      </c>
      <c r="G216" t="s">
        <v>46</v>
      </c>
      <c r="H216" t="s">
        <v>22</v>
      </c>
      <c r="I216">
        <v>60</v>
      </c>
      <c r="J216" s="3">
        <f t="shared" si="22"/>
        <v>2.5324999999999998</v>
      </c>
      <c r="K216">
        <f t="shared" si="17"/>
        <v>151.94999999999999</v>
      </c>
      <c r="L216">
        <f t="shared" si="18"/>
        <v>1215.5999999999999</v>
      </c>
      <c r="M216">
        <f t="shared" si="19"/>
        <v>3646.7999999999997</v>
      </c>
    </row>
    <row r="217" spans="1:13" x14ac:dyDescent="0.25">
      <c r="A217" t="s">
        <v>17</v>
      </c>
      <c r="B217" t="s">
        <v>44</v>
      </c>
      <c r="C217" t="s">
        <v>250</v>
      </c>
      <c r="D217" t="s">
        <v>70</v>
      </c>
      <c r="E217" t="str">
        <f t="shared" si="20"/>
        <v>AUTO CONER M1Belcolor Nm 1/14 - 71 Tex</v>
      </c>
      <c r="F217">
        <f>F218/40*50</f>
        <v>126.62499999999999</v>
      </c>
      <c r="G217" t="s">
        <v>47</v>
      </c>
      <c r="H217" t="s">
        <v>22</v>
      </c>
      <c r="I217">
        <v>50</v>
      </c>
      <c r="J217" s="3">
        <f t="shared" si="22"/>
        <v>2.5324999999999998</v>
      </c>
      <c r="K217">
        <f t="shared" si="17"/>
        <v>126.62499999999999</v>
      </c>
      <c r="L217">
        <f t="shared" si="18"/>
        <v>1012.9999999999999</v>
      </c>
      <c r="M217">
        <f t="shared" si="19"/>
        <v>3038.9999999999995</v>
      </c>
    </row>
    <row r="218" spans="1:13" x14ac:dyDescent="0.25">
      <c r="A218" t="s">
        <v>17</v>
      </c>
      <c r="B218" t="s">
        <v>44</v>
      </c>
      <c r="C218" t="s">
        <v>251</v>
      </c>
      <c r="D218" t="s">
        <v>70</v>
      </c>
      <c r="E218" t="str">
        <f t="shared" si="20"/>
        <v>MURATA M1Belcolor Nm 1/14 - 71 Tex</v>
      </c>
      <c r="F218" s="3">
        <v>101.3</v>
      </c>
      <c r="G218" t="s">
        <v>48</v>
      </c>
      <c r="H218" t="s">
        <v>22</v>
      </c>
      <c r="I218">
        <v>40</v>
      </c>
      <c r="J218" s="3">
        <f t="shared" si="22"/>
        <v>2.5324999999999998</v>
      </c>
      <c r="K218">
        <f t="shared" si="17"/>
        <v>101.3</v>
      </c>
      <c r="L218">
        <f t="shared" si="18"/>
        <v>810.4</v>
      </c>
      <c r="M218">
        <f t="shared" si="19"/>
        <v>2431.1999999999998</v>
      </c>
    </row>
    <row r="219" spans="1:13" x14ac:dyDescent="0.25">
      <c r="A219" t="s">
        <v>17</v>
      </c>
      <c r="B219" t="s">
        <v>44</v>
      </c>
      <c r="C219" t="s">
        <v>251</v>
      </c>
      <c r="D219" t="s">
        <v>70</v>
      </c>
      <c r="E219" t="str">
        <f t="shared" si="20"/>
        <v>MURATA M1Belcolor Nm 1/14 - 71 Tex</v>
      </c>
      <c r="F219" s="3">
        <v>101.3</v>
      </c>
      <c r="G219" t="s">
        <v>48</v>
      </c>
      <c r="H219" t="s">
        <v>22</v>
      </c>
      <c r="I219">
        <v>40</v>
      </c>
      <c r="J219" s="3">
        <f t="shared" si="22"/>
        <v>2.5324999999999998</v>
      </c>
      <c r="K219">
        <f t="shared" si="17"/>
        <v>101.3</v>
      </c>
      <c r="L219">
        <f t="shared" si="18"/>
        <v>810.4</v>
      </c>
      <c r="M219">
        <f t="shared" si="19"/>
        <v>2431.1999999999998</v>
      </c>
    </row>
    <row r="220" spans="1:13" x14ac:dyDescent="0.25">
      <c r="A220" t="s">
        <v>17</v>
      </c>
      <c r="B220" t="s">
        <v>60</v>
      </c>
      <c r="C220" s="1" t="s">
        <v>184</v>
      </c>
      <c r="D220" t="s">
        <v>70</v>
      </c>
      <c r="E220" t="str">
        <f t="shared" si="20"/>
        <v>VOLUFIL M1Belcolor Nm 1/14 - 71 Tex</v>
      </c>
      <c r="F220" s="3">
        <v>88.4</v>
      </c>
      <c r="G220" t="s">
        <v>61</v>
      </c>
      <c r="H220" t="s">
        <v>22</v>
      </c>
      <c r="I220">
        <v>36</v>
      </c>
      <c r="J220" s="3">
        <f t="shared" si="22"/>
        <v>2.4555555555555557</v>
      </c>
      <c r="K220">
        <f t="shared" si="17"/>
        <v>88.4</v>
      </c>
      <c r="L220">
        <f t="shared" si="18"/>
        <v>707.2</v>
      </c>
      <c r="M220">
        <f t="shared" si="19"/>
        <v>2121.6000000000004</v>
      </c>
    </row>
    <row r="221" spans="1:13" x14ac:dyDescent="0.25">
      <c r="A221" t="s">
        <v>17</v>
      </c>
      <c r="B221" t="s">
        <v>60</v>
      </c>
      <c r="C221" s="1" t="s">
        <v>184</v>
      </c>
      <c r="D221" t="s">
        <v>70</v>
      </c>
      <c r="E221" t="str">
        <f t="shared" si="20"/>
        <v>VOLUFIL M1Belcolor Nm 1/14 - 71 Tex</v>
      </c>
      <c r="F221" s="3">
        <v>88.4</v>
      </c>
      <c r="G221" t="s">
        <v>61</v>
      </c>
      <c r="H221" t="s">
        <v>22</v>
      </c>
      <c r="I221">
        <v>36</v>
      </c>
      <c r="J221" s="3">
        <f t="shared" si="22"/>
        <v>2.4555555555555557</v>
      </c>
      <c r="K221">
        <f t="shared" si="17"/>
        <v>88.4</v>
      </c>
      <c r="L221">
        <f t="shared" si="18"/>
        <v>707.2</v>
      </c>
      <c r="M221">
        <f t="shared" si="19"/>
        <v>2121.6000000000004</v>
      </c>
    </row>
    <row r="222" spans="1:13" x14ac:dyDescent="0.25">
      <c r="A222" t="s">
        <v>17</v>
      </c>
      <c r="B222" t="s">
        <v>60</v>
      </c>
      <c r="C222" s="1" t="s">
        <v>184</v>
      </c>
      <c r="D222" t="s">
        <v>70</v>
      </c>
      <c r="E222" t="str">
        <f t="shared" si="20"/>
        <v>VOLUFIL M1Belcolor Nm 1/14 - 71 Tex</v>
      </c>
      <c r="F222" s="3">
        <v>88.4</v>
      </c>
      <c r="G222" t="s">
        <v>61</v>
      </c>
      <c r="H222" t="s">
        <v>22</v>
      </c>
      <c r="I222">
        <v>36</v>
      </c>
      <c r="J222" s="3">
        <f t="shared" si="22"/>
        <v>2.4555555555555557</v>
      </c>
      <c r="K222">
        <f t="shared" si="17"/>
        <v>88.4</v>
      </c>
      <c r="L222">
        <f t="shared" si="18"/>
        <v>707.2</v>
      </c>
      <c r="M222">
        <f t="shared" si="19"/>
        <v>2121.6000000000004</v>
      </c>
    </row>
    <row r="223" spans="1:13" x14ac:dyDescent="0.25">
      <c r="A223" t="s">
        <v>17</v>
      </c>
      <c r="B223" t="s">
        <v>60</v>
      </c>
      <c r="C223" s="1" t="s">
        <v>184</v>
      </c>
      <c r="D223" t="s">
        <v>70</v>
      </c>
      <c r="E223" t="str">
        <f t="shared" si="20"/>
        <v>VOLUFIL M1Belcolor Nm 1/14 - 71 Tex</v>
      </c>
      <c r="F223" s="3">
        <v>88.4</v>
      </c>
      <c r="G223" t="s">
        <v>61</v>
      </c>
      <c r="H223" t="s">
        <v>22</v>
      </c>
      <c r="I223">
        <v>36</v>
      </c>
      <c r="J223" s="3">
        <f t="shared" si="22"/>
        <v>2.4555555555555557</v>
      </c>
      <c r="K223">
        <f t="shared" si="17"/>
        <v>88.4</v>
      </c>
      <c r="L223">
        <f t="shared" si="18"/>
        <v>707.2</v>
      </c>
      <c r="M223">
        <f t="shared" si="19"/>
        <v>2121.6000000000004</v>
      </c>
    </row>
    <row r="224" spans="1:13" x14ac:dyDescent="0.25">
      <c r="A224" t="s">
        <v>17</v>
      </c>
      <c r="B224" t="s">
        <v>60</v>
      </c>
      <c r="C224" s="1" t="s">
        <v>184</v>
      </c>
      <c r="D224" t="s">
        <v>70</v>
      </c>
      <c r="E224" t="str">
        <f t="shared" si="20"/>
        <v>VOLUFIL M1Belcolor Nm 1/14 - 71 Tex</v>
      </c>
      <c r="F224" s="3">
        <v>88.4</v>
      </c>
      <c r="G224" t="s">
        <v>61</v>
      </c>
      <c r="H224" t="s">
        <v>22</v>
      </c>
      <c r="I224">
        <v>36</v>
      </c>
      <c r="J224" s="3">
        <f t="shared" si="22"/>
        <v>2.4555555555555557</v>
      </c>
      <c r="K224">
        <f t="shared" si="17"/>
        <v>88.4</v>
      </c>
      <c r="L224">
        <f t="shared" si="18"/>
        <v>707.2</v>
      </c>
      <c r="M224">
        <f t="shared" si="19"/>
        <v>2121.6000000000004</v>
      </c>
    </row>
    <row r="225" spans="1:13" x14ac:dyDescent="0.25">
      <c r="A225" t="s">
        <v>17</v>
      </c>
      <c r="B225" t="s">
        <v>60</v>
      </c>
      <c r="C225" s="22" t="s">
        <v>185</v>
      </c>
      <c r="D225" t="s">
        <v>70</v>
      </c>
      <c r="E225" t="str">
        <f t="shared" si="20"/>
        <v>VOLUFIL M2Belcolor Nm 1/14 - 71 Tex</v>
      </c>
      <c r="F225" s="3">
        <f>F224/36*45</f>
        <v>110.5</v>
      </c>
      <c r="G225" t="s">
        <v>62</v>
      </c>
      <c r="H225" t="s">
        <v>39</v>
      </c>
      <c r="I225">
        <v>45</v>
      </c>
      <c r="J225" s="3">
        <f t="shared" si="22"/>
        <v>2.4555555555555557</v>
      </c>
      <c r="K225">
        <f t="shared" si="17"/>
        <v>110.5</v>
      </c>
      <c r="L225">
        <f t="shared" si="18"/>
        <v>884</v>
      </c>
      <c r="M225">
        <f t="shared" si="19"/>
        <v>2652</v>
      </c>
    </row>
    <row r="226" spans="1:13" x14ac:dyDescent="0.25">
      <c r="A226" t="s">
        <v>17</v>
      </c>
      <c r="B226" t="s">
        <v>60</v>
      </c>
      <c r="C226" s="22" t="s">
        <v>185</v>
      </c>
      <c r="D226" t="s">
        <v>70</v>
      </c>
      <c r="E226" t="str">
        <f t="shared" si="20"/>
        <v>VOLUFIL M2Belcolor Nm 1/14 - 71 Tex</v>
      </c>
      <c r="F226" s="3">
        <v>110.5</v>
      </c>
      <c r="G226" t="s">
        <v>62</v>
      </c>
      <c r="H226" t="s">
        <v>39</v>
      </c>
      <c r="I226">
        <v>45</v>
      </c>
      <c r="J226" s="3">
        <f t="shared" si="22"/>
        <v>2.4555555555555557</v>
      </c>
      <c r="K226">
        <f t="shared" si="17"/>
        <v>110.5</v>
      </c>
      <c r="L226">
        <f t="shared" si="18"/>
        <v>884</v>
      </c>
      <c r="M226">
        <f t="shared" si="19"/>
        <v>2652</v>
      </c>
    </row>
    <row r="227" spans="1:13" x14ac:dyDescent="0.25">
      <c r="A227" t="s">
        <v>17</v>
      </c>
      <c r="B227" t="s">
        <v>63</v>
      </c>
      <c r="C227" s="1" t="s">
        <v>186</v>
      </c>
      <c r="D227" t="s">
        <v>70</v>
      </c>
      <c r="E227" t="str">
        <f t="shared" si="20"/>
        <v>AFTBelcolor Nm 1/14 - 71 Tex</v>
      </c>
      <c r="F227" s="3">
        <v>187.2</v>
      </c>
      <c r="G227" t="s">
        <v>64</v>
      </c>
      <c r="H227" t="s">
        <v>22</v>
      </c>
      <c r="I227">
        <v>60</v>
      </c>
      <c r="J227" s="3">
        <f t="shared" si="22"/>
        <v>3.1199999999999997</v>
      </c>
      <c r="K227">
        <f t="shared" si="17"/>
        <v>187.2</v>
      </c>
      <c r="L227">
        <f t="shared" si="18"/>
        <v>1497.6</v>
      </c>
      <c r="M227">
        <f t="shared" si="19"/>
        <v>4492.7999999999993</v>
      </c>
    </row>
    <row r="228" spans="1:13" x14ac:dyDescent="0.25">
      <c r="A228" t="s">
        <v>17</v>
      </c>
      <c r="B228" t="s">
        <v>63</v>
      </c>
      <c r="C228" s="1" t="s">
        <v>186</v>
      </c>
      <c r="D228" t="s">
        <v>70</v>
      </c>
      <c r="E228" t="str">
        <f t="shared" si="20"/>
        <v>AFTBelcolor Nm 1/14 - 71 Tex</v>
      </c>
      <c r="F228" s="3">
        <v>187.2</v>
      </c>
      <c r="G228" t="s">
        <v>64</v>
      </c>
      <c r="H228" t="s">
        <v>22</v>
      </c>
      <c r="I228">
        <v>60</v>
      </c>
      <c r="J228" s="3">
        <f t="shared" si="22"/>
        <v>3.1199999999999997</v>
      </c>
      <c r="K228">
        <f t="shared" si="17"/>
        <v>187.2</v>
      </c>
      <c r="L228">
        <f t="shared" si="18"/>
        <v>1497.6</v>
      </c>
      <c r="M228">
        <f t="shared" si="19"/>
        <v>4492.7999999999993</v>
      </c>
    </row>
    <row r="229" spans="1:13" x14ac:dyDescent="0.25">
      <c r="A229" t="s">
        <v>17</v>
      </c>
      <c r="B229" t="s">
        <v>63</v>
      </c>
      <c r="C229" s="1" t="s">
        <v>186</v>
      </c>
      <c r="D229" t="s">
        <v>70</v>
      </c>
      <c r="E229" t="str">
        <f t="shared" si="20"/>
        <v>AFTBelcolor Nm 1/14 - 71 Tex</v>
      </c>
      <c r="F229" s="3">
        <v>187.2</v>
      </c>
      <c r="G229" t="s">
        <v>64</v>
      </c>
      <c r="H229" t="s">
        <v>22</v>
      </c>
      <c r="I229">
        <v>60</v>
      </c>
      <c r="J229" s="3">
        <f t="shared" si="22"/>
        <v>3.1199999999999997</v>
      </c>
      <c r="K229">
        <f t="shared" si="17"/>
        <v>187.2</v>
      </c>
      <c r="L229">
        <f t="shared" si="18"/>
        <v>1497.6</v>
      </c>
      <c r="M229">
        <f t="shared" si="19"/>
        <v>4492.7999999999993</v>
      </c>
    </row>
    <row r="230" spans="1:13" x14ac:dyDescent="0.25">
      <c r="A230" t="s">
        <v>17</v>
      </c>
      <c r="B230" t="s">
        <v>63</v>
      </c>
      <c r="C230" s="1" t="s">
        <v>186</v>
      </c>
      <c r="D230" t="s">
        <v>70</v>
      </c>
      <c r="E230" t="str">
        <f t="shared" si="20"/>
        <v>AFTBelcolor Nm 1/14 - 71 Tex</v>
      </c>
      <c r="F230" s="3">
        <v>187.2</v>
      </c>
      <c r="G230" t="s">
        <v>64</v>
      </c>
      <c r="H230" t="s">
        <v>22</v>
      </c>
      <c r="I230">
        <v>60</v>
      </c>
      <c r="J230" s="3">
        <f t="shared" si="22"/>
        <v>3.1199999999999997</v>
      </c>
      <c r="K230">
        <f t="shared" si="17"/>
        <v>187.2</v>
      </c>
      <c r="L230">
        <f t="shared" si="18"/>
        <v>1497.6</v>
      </c>
      <c r="M230">
        <f t="shared" si="19"/>
        <v>4492.7999999999993</v>
      </c>
    </row>
    <row r="231" spans="1:13" x14ac:dyDescent="0.25">
      <c r="A231" t="s">
        <v>17</v>
      </c>
      <c r="B231" t="s">
        <v>63</v>
      </c>
      <c r="C231" s="1" t="s">
        <v>186</v>
      </c>
      <c r="D231" t="s">
        <v>70</v>
      </c>
      <c r="E231" t="str">
        <f t="shared" si="20"/>
        <v>AFTBelcolor Nm 1/14 - 71 Tex</v>
      </c>
      <c r="F231" s="3">
        <v>187.2</v>
      </c>
      <c r="G231" t="s">
        <v>64</v>
      </c>
      <c r="H231" t="s">
        <v>22</v>
      </c>
      <c r="I231">
        <v>60</v>
      </c>
      <c r="J231" s="3">
        <f t="shared" si="22"/>
        <v>3.1199999999999997</v>
      </c>
      <c r="K231">
        <f t="shared" si="17"/>
        <v>187.2</v>
      </c>
      <c r="L231">
        <f t="shared" si="18"/>
        <v>1497.6</v>
      </c>
      <c r="M231">
        <f t="shared" si="19"/>
        <v>4492.7999999999993</v>
      </c>
    </row>
    <row r="232" spans="1:13" x14ac:dyDescent="0.25">
      <c r="A232" t="s">
        <v>17</v>
      </c>
      <c r="B232" t="s">
        <v>63</v>
      </c>
      <c r="C232" s="1" t="s">
        <v>186</v>
      </c>
      <c r="D232" t="s">
        <v>70</v>
      </c>
      <c r="E232" t="str">
        <f t="shared" si="20"/>
        <v>AFTBelcolor Nm 1/14 - 71 Tex</v>
      </c>
      <c r="F232" s="3">
        <v>187.2</v>
      </c>
      <c r="G232" t="s">
        <v>64</v>
      </c>
      <c r="H232" t="s">
        <v>22</v>
      </c>
      <c r="I232">
        <v>60</v>
      </c>
      <c r="J232" s="3">
        <f t="shared" si="22"/>
        <v>3.1199999999999997</v>
      </c>
      <c r="K232">
        <f t="shared" si="17"/>
        <v>187.2</v>
      </c>
      <c r="L232">
        <f t="shared" si="18"/>
        <v>1497.6</v>
      </c>
      <c r="M232">
        <f t="shared" si="19"/>
        <v>4492.7999999999993</v>
      </c>
    </row>
    <row r="233" spans="1:13" x14ac:dyDescent="0.25">
      <c r="A233" t="s">
        <v>17</v>
      </c>
      <c r="B233" t="s">
        <v>63</v>
      </c>
      <c r="C233" t="s">
        <v>65</v>
      </c>
      <c r="D233" t="s">
        <v>70</v>
      </c>
      <c r="E233" t="str">
        <f t="shared" si="20"/>
        <v>EMBALAGEM/ESTEIRA/EXPEDIÇÃOBelcolor Nm 1/14 - 71 Tex</v>
      </c>
      <c r="F233" s="3">
        <v>960</v>
      </c>
      <c r="G233" t="s">
        <v>66</v>
      </c>
      <c r="H233" t="s">
        <v>22</v>
      </c>
      <c r="I233">
        <v>1</v>
      </c>
      <c r="J233" s="3">
        <f t="shared" si="22"/>
        <v>960</v>
      </c>
      <c r="K233">
        <f t="shared" si="17"/>
        <v>960</v>
      </c>
      <c r="L233">
        <f t="shared" si="18"/>
        <v>7680</v>
      </c>
      <c r="M233">
        <f t="shared" si="19"/>
        <v>23040</v>
      </c>
    </row>
    <row r="234" spans="1:13" x14ac:dyDescent="0.25">
      <c r="A234" t="s">
        <v>17</v>
      </c>
      <c r="B234" t="s">
        <v>18</v>
      </c>
      <c r="C234" t="s">
        <v>67</v>
      </c>
      <c r="D234" t="s">
        <v>72</v>
      </c>
      <c r="E234" t="str">
        <f t="shared" si="20"/>
        <v>Craqueadeira TB11Power Brigth Nm 14</v>
      </c>
      <c r="F234" s="3">
        <v>421.5</v>
      </c>
      <c r="G234" t="s">
        <v>21</v>
      </c>
      <c r="H234" t="s">
        <v>22</v>
      </c>
      <c r="I234">
        <v>1</v>
      </c>
      <c r="J234" s="3">
        <f t="shared" si="22"/>
        <v>421.5</v>
      </c>
      <c r="K234">
        <f t="shared" si="17"/>
        <v>421.5</v>
      </c>
      <c r="L234">
        <f t="shared" si="18"/>
        <v>3372</v>
      </c>
      <c r="M234">
        <f t="shared" si="19"/>
        <v>10116</v>
      </c>
    </row>
    <row r="235" spans="1:13" x14ac:dyDescent="0.25">
      <c r="A235" t="s">
        <v>17</v>
      </c>
      <c r="B235" t="s">
        <v>18</v>
      </c>
      <c r="C235" t="s">
        <v>19</v>
      </c>
      <c r="D235" t="s">
        <v>72</v>
      </c>
      <c r="E235" t="str">
        <f t="shared" si="20"/>
        <v>Craqueadeira Seydel 873Power Brigth Nm 14</v>
      </c>
      <c r="F235" s="3">
        <v>421.5</v>
      </c>
      <c r="G235" t="s">
        <v>21</v>
      </c>
      <c r="H235" t="s">
        <v>22</v>
      </c>
      <c r="I235">
        <v>1</v>
      </c>
      <c r="J235" s="3">
        <f t="shared" si="22"/>
        <v>421.5</v>
      </c>
      <c r="K235">
        <f t="shared" si="17"/>
        <v>421.5</v>
      </c>
      <c r="L235">
        <f t="shared" si="18"/>
        <v>3372</v>
      </c>
      <c r="M235">
        <f t="shared" si="19"/>
        <v>10116</v>
      </c>
    </row>
    <row r="236" spans="1:13" x14ac:dyDescent="0.25">
      <c r="A236" t="s">
        <v>17</v>
      </c>
      <c r="B236" t="s">
        <v>23</v>
      </c>
      <c r="C236" t="s">
        <v>24</v>
      </c>
      <c r="D236" t="s">
        <v>72</v>
      </c>
      <c r="E236" t="str">
        <f t="shared" si="20"/>
        <v>Passadeira E1Power Brigth Nm 14</v>
      </c>
      <c r="F236" s="3">
        <v>378</v>
      </c>
      <c r="G236" t="s">
        <v>25</v>
      </c>
      <c r="H236" t="s">
        <v>22</v>
      </c>
      <c r="I236">
        <v>1</v>
      </c>
      <c r="J236" s="3">
        <f t="shared" si="22"/>
        <v>378</v>
      </c>
      <c r="K236">
        <f t="shared" si="17"/>
        <v>378</v>
      </c>
      <c r="L236">
        <f t="shared" si="18"/>
        <v>3024</v>
      </c>
      <c r="M236">
        <f t="shared" si="19"/>
        <v>9072</v>
      </c>
    </row>
    <row r="237" spans="1:13" x14ac:dyDescent="0.25">
      <c r="A237" t="s">
        <v>17</v>
      </c>
      <c r="B237" t="s">
        <v>23</v>
      </c>
      <c r="C237" t="s">
        <v>26</v>
      </c>
      <c r="D237" t="s">
        <v>72</v>
      </c>
      <c r="E237" t="str">
        <f t="shared" si="20"/>
        <v>Passadeira BC1Power Brigth Nm 14</v>
      </c>
      <c r="F237" s="3">
        <v>378</v>
      </c>
      <c r="G237" t="s">
        <v>25</v>
      </c>
      <c r="H237" t="s">
        <v>22</v>
      </c>
      <c r="I237">
        <v>1</v>
      </c>
      <c r="J237" s="3">
        <f t="shared" si="22"/>
        <v>378</v>
      </c>
      <c r="K237">
        <f t="shared" si="17"/>
        <v>378</v>
      </c>
      <c r="L237">
        <f t="shared" si="18"/>
        <v>3024</v>
      </c>
      <c r="M237">
        <f t="shared" si="19"/>
        <v>9072</v>
      </c>
    </row>
    <row r="238" spans="1:13" x14ac:dyDescent="0.25">
      <c r="A238" t="s">
        <v>17</v>
      </c>
      <c r="B238" t="s">
        <v>23</v>
      </c>
      <c r="C238" t="s">
        <v>27</v>
      </c>
      <c r="D238" t="s">
        <v>72</v>
      </c>
      <c r="E238" t="str">
        <f t="shared" si="20"/>
        <v>Passadeira E2Power Brigth Nm 14</v>
      </c>
      <c r="F238" s="3">
        <v>345.6</v>
      </c>
      <c r="G238" t="s">
        <v>28</v>
      </c>
      <c r="H238" t="s">
        <v>22</v>
      </c>
      <c r="I238">
        <v>1</v>
      </c>
      <c r="J238" s="3">
        <f t="shared" si="22"/>
        <v>345.6</v>
      </c>
      <c r="K238">
        <f t="shared" si="17"/>
        <v>345.6</v>
      </c>
      <c r="L238">
        <f t="shared" si="18"/>
        <v>2764.8</v>
      </c>
      <c r="M238">
        <f t="shared" si="19"/>
        <v>8294.4000000000015</v>
      </c>
    </row>
    <row r="239" spans="1:13" x14ac:dyDescent="0.25">
      <c r="A239" t="s">
        <v>17</v>
      </c>
      <c r="B239" t="s">
        <v>23</v>
      </c>
      <c r="C239" t="s">
        <v>29</v>
      </c>
      <c r="D239" t="s">
        <v>72</v>
      </c>
      <c r="E239" t="str">
        <f t="shared" si="20"/>
        <v>Passadeira BC2Power Brigth Nm 14</v>
      </c>
      <c r="F239" s="3">
        <v>345.6</v>
      </c>
      <c r="G239" t="s">
        <v>28</v>
      </c>
      <c r="H239" t="s">
        <v>22</v>
      </c>
      <c r="I239">
        <v>1</v>
      </c>
      <c r="J239" s="3">
        <f t="shared" si="22"/>
        <v>345.6</v>
      </c>
      <c r="K239">
        <f t="shared" si="17"/>
        <v>345.6</v>
      </c>
      <c r="L239">
        <f t="shared" si="18"/>
        <v>2764.8</v>
      </c>
      <c r="M239">
        <f t="shared" si="19"/>
        <v>8294.4000000000015</v>
      </c>
    </row>
    <row r="240" spans="1:13" x14ac:dyDescent="0.25">
      <c r="A240" t="s">
        <v>17</v>
      </c>
      <c r="B240" t="s">
        <v>23</v>
      </c>
      <c r="C240" t="s">
        <v>30</v>
      </c>
      <c r="D240" t="s">
        <v>72</v>
      </c>
      <c r="E240" t="str">
        <f t="shared" si="20"/>
        <v>Passadeia E3Power Brigth Nm 14</v>
      </c>
      <c r="F240" s="3">
        <v>403.2</v>
      </c>
      <c r="G240" t="s">
        <v>31</v>
      </c>
      <c r="H240" t="s">
        <v>22</v>
      </c>
      <c r="I240">
        <v>1</v>
      </c>
      <c r="J240" s="3">
        <f t="shared" si="22"/>
        <v>403.2</v>
      </c>
      <c r="K240">
        <f t="shared" si="17"/>
        <v>403.2</v>
      </c>
      <c r="L240">
        <f t="shared" si="18"/>
        <v>3225.6</v>
      </c>
      <c r="M240">
        <f t="shared" si="19"/>
        <v>9676.7999999999993</v>
      </c>
    </row>
    <row r="241" spans="1:13" x14ac:dyDescent="0.25">
      <c r="A241" t="s">
        <v>17</v>
      </c>
      <c r="B241" t="s">
        <v>23</v>
      </c>
      <c r="C241" t="s">
        <v>32</v>
      </c>
      <c r="D241" t="s">
        <v>72</v>
      </c>
      <c r="E241" t="str">
        <f t="shared" si="20"/>
        <v>Passadeira BC3Power Brigth Nm 14</v>
      </c>
      <c r="F241" s="3">
        <v>403.2</v>
      </c>
      <c r="G241" t="s">
        <v>31</v>
      </c>
      <c r="H241" t="s">
        <v>22</v>
      </c>
      <c r="I241">
        <v>1</v>
      </c>
      <c r="J241" s="3">
        <f t="shared" si="22"/>
        <v>403.2</v>
      </c>
      <c r="K241">
        <f t="shared" si="17"/>
        <v>403.2</v>
      </c>
      <c r="L241">
        <f t="shared" si="18"/>
        <v>3225.6</v>
      </c>
      <c r="M241">
        <f t="shared" si="19"/>
        <v>9676.7999999999993</v>
      </c>
    </row>
    <row r="242" spans="1:13" x14ac:dyDescent="0.25">
      <c r="A242" t="s">
        <v>17</v>
      </c>
      <c r="B242" t="s">
        <v>23</v>
      </c>
      <c r="C242" t="s">
        <v>33</v>
      </c>
      <c r="D242" t="s">
        <v>72</v>
      </c>
      <c r="E242" t="str">
        <f t="shared" si="20"/>
        <v>Passadeira E4Power Brigth Nm 14</v>
      </c>
      <c r="F242" s="3">
        <v>364.8</v>
      </c>
      <c r="G242" t="s">
        <v>34</v>
      </c>
      <c r="H242" t="s">
        <v>22</v>
      </c>
      <c r="I242">
        <v>1</v>
      </c>
      <c r="J242" s="3">
        <f t="shared" si="22"/>
        <v>364.8</v>
      </c>
      <c r="K242">
        <f t="shared" si="17"/>
        <v>364.8</v>
      </c>
      <c r="L242">
        <f t="shared" si="18"/>
        <v>2918.4</v>
      </c>
      <c r="M242">
        <f t="shared" si="19"/>
        <v>8755.2000000000007</v>
      </c>
    </row>
    <row r="243" spans="1:13" x14ac:dyDescent="0.25">
      <c r="A243" t="s">
        <v>17</v>
      </c>
      <c r="B243" t="s">
        <v>23</v>
      </c>
      <c r="C243" t="s">
        <v>35</v>
      </c>
      <c r="D243" t="s">
        <v>72</v>
      </c>
      <c r="E243" t="str">
        <f t="shared" si="20"/>
        <v>Passadeira BC4Power Brigth Nm 14</v>
      </c>
      <c r="F243" s="3">
        <v>364.8</v>
      </c>
      <c r="G243" t="s">
        <v>34</v>
      </c>
      <c r="H243" t="s">
        <v>22</v>
      </c>
      <c r="I243">
        <v>1</v>
      </c>
      <c r="J243" s="3">
        <f t="shared" si="22"/>
        <v>364.8</v>
      </c>
      <c r="K243">
        <f t="shared" si="17"/>
        <v>364.8</v>
      </c>
      <c r="L243">
        <f t="shared" si="18"/>
        <v>2918.4</v>
      </c>
      <c r="M243">
        <f t="shared" si="19"/>
        <v>8755.2000000000007</v>
      </c>
    </row>
    <row r="244" spans="1:13" x14ac:dyDescent="0.25">
      <c r="A244" t="s">
        <v>17</v>
      </c>
      <c r="B244" t="s">
        <v>36</v>
      </c>
      <c r="C244" t="s">
        <v>244</v>
      </c>
      <c r="D244" t="s">
        <v>72</v>
      </c>
      <c r="E244" t="str">
        <f t="shared" si="20"/>
        <v>FROTTEURS LEPower Brigth Nm 14</v>
      </c>
      <c r="F244" s="3">
        <v>205.6</v>
      </c>
      <c r="G244" t="s">
        <v>37</v>
      </c>
      <c r="H244" t="s">
        <v>22</v>
      </c>
      <c r="I244">
        <v>24</v>
      </c>
      <c r="J244" s="3">
        <f t="shared" si="22"/>
        <v>8.5666666666666664</v>
      </c>
      <c r="K244">
        <f t="shared" si="17"/>
        <v>205.6</v>
      </c>
      <c r="L244">
        <f t="shared" si="18"/>
        <v>1644.8</v>
      </c>
      <c r="M244">
        <f t="shared" si="19"/>
        <v>4934.3999999999996</v>
      </c>
    </row>
    <row r="245" spans="1:13" x14ac:dyDescent="0.25">
      <c r="A245" t="s">
        <v>17</v>
      </c>
      <c r="B245" t="s">
        <v>36</v>
      </c>
      <c r="C245" t="s">
        <v>244</v>
      </c>
      <c r="D245" t="s">
        <v>72</v>
      </c>
      <c r="E245" t="str">
        <f t="shared" si="20"/>
        <v>FROTTEURS LEPower Brigth Nm 14</v>
      </c>
      <c r="F245" s="3">
        <v>205.6</v>
      </c>
      <c r="G245" t="s">
        <v>37</v>
      </c>
      <c r="H245" t="s">
        <v>22</v>
      </c>
      <c r="I245">
        <v>24</v>
      </c>
      <c r="J245" s="3">
        <f t="shared" si="22"/>
        <v>8.5666666666666664</v>
      </c>
      <c r="K245">
        <f t="shared" si="17"/>
        <v>205.6</v>
      </c>
      <c r="L245">
        <f t="shared" si="18"/>
        <v>1644.8</v>
      </c>
      <c r="M245">
        <f t="shared" si="19"/>
        <v>4934.3999999999996</v>
      </c>
    </row>
    <row r="246" spans="1:13" x14ac:dyDescent="0.25">
      <c r="A246" t="s">
        <v>17</v>
      </c>
      <c r="B246" t="s">
        <v>36</v>
      </c>
      <c r="C246" t="s">
        <v>245</v>
      </c>
      <c r="D246" t="s">
        <v>72</v>
      </c>
      <c r="E246" t="str">
        <f t="shared" si="20"/>
        <v>FROTTEURS LBCPower Brigth Nm 14</v>
      </c>
      <c r="F246" s="3">
        <v>205.6</v>
      </c>
      <c r="G246" t="s">
        <v>37</v>
      </c>
      <c r="H246" t="s">
        <v>22</v>
      </c>
      <c r="I246">
        <v>24</v>
      </c>
      <c r="J246" s="3">
        <f t="shared" si="22"/>
        <v>8.5666666666666664</v>
      </c>
      <c r="K246">
        <f t="shared" si="17"/>
        <v>205.6</v>
      </c>
      <c r="L246">
        <f t="shared" si="18"/>
        <v>1644.8</v>
      </c>
      <c r="M246">
        <f t="shared" si="19"/>
        <v>4934.3999999999996</v>
      </c>
    </row>
    <row r="247" spans="1:13" x14ac:dyDescent="0.25">
      <c r="A247" t="s">
        <v>17</v>
      </c>
      <c r="B247" t="s">
        <v>36</v>
      </c>
      <c r="C247" t="s">
        <v>245</v>
      </c>
      <c r="D247" t="s">
        <v>72</v>
      </c>
      <c r="E247" t="str">
        <f t="shared" si="20"/>
        <v>FROTTEURS LBCPower Brigth Nm 14</v>
      </c>
      <c r="F247" s="3">
        <v>274.10000000000002</v>
      </c>
      <c r="G247" t="s">
        <v>38</v>
      </c>
      <c r="H247" t="s">
        <v>39</v>
      </c>
      <c r="I247">
        <v>32</v>
      </c>
      <c r="J247" s="3">
        <f t="shared" si="22"/>
        <v>8.5656250000000007</v>
      </c>
      <c r="K247">
        <f t="shared" si="17"/>
        <v>274.10000000000002</v>
      </c>
      <c r="L247">
        <f t="shared" si="18"/>
        <v>2192.8000000000002</v>
      </c>
      <c r="M247">
        <f t="shared" si="19"/>
        <v>6578.4000000000005</v>
      </c>
    </row>
    <row r="248" spans="1:13" x14ac:dyDescent="0.25">
      <c r="A248" t="s">
        <v>17</v>
      </c>
      <c r="B248" t="s">
        <v>40</v>
      </c>
      <c r="C248" t="s">
        <v>246</v>
      </c>
      <c r="D248" t="s">
        <v>72</v>
      </c>
      <c r="E248" t="str">
        <f t="shared" si="20"/>
        <v>Filatório SuessenPower Brigth Nm 14</v>
      </c>
      <c r="F248" s="3">
        <v>29</v>
      </c>
      <c r="G248" t="s">
        <v>41</v>
      </c>
      <c r="H248" t="s">
        <v>22</v>
      </c>
      <c r="I248">
        <v>816</v>
      </c>
      <c r="J248" s="4">
        <f t="shared" si="22"/>
        <v>3.5539215686274508E-2</v>
      </c>
      <c r="K248">
        <f t="shared" si="17"/>
        <v>29</v>
      </c>
      <c r="L248">
        <f t="shared" si="18"/>
        <v>232</v>
      </c>
      <c r="M248">
        <f t="shared" si="19"/>
        <v>696</v>
      </c>
    </row>
    <row r="249" spans="1:13" x14ac:dyDescent="0.25">
      <c r="A249" t="s">
        <v>17</v>
      </c>
      <c r="B249" t="s">
        <v>40</v>
      </c>
      <c r="C249" t="s">
        <v>246</v>
      </c>
      <c r="D249" t="s">
        <v>72</v>
      </c>
      <c r="E249" t="str">
        <f t="shared" si="20"/>
        <v>Filatório SuessenPower Brigth Nm 14</v>
      </c>
      <c r="F249" s="3">
        <v>29</v>
      </c>
      <c r="G249" t="s">
        <v>41</v>
      </c>
      <c r="H249" t="s">
        <v>22</v>
      </c>
      <c r="I249">
        <v>816</v>
      </c>
      <c r="J249" s="4">
        <f t="shared" si="22"/>
        <v>3.5539215686274508E-2</v>
      </c>
      <c r="K249">
        <f t="shared" si="17"/>
        <v>29</v>
      </c>
      <c r="L249">
        <f t="shared" si="18"/>
        <v>232</v>
      </c>
      <c r="M249">
        <f t="shared" si="19"/>
        <v>696</v>
      </c>
    </row>
    <row r="250" spans="1:13" x14ac:dyDescent="0.25">
      <c r="A250" t="s">
        <v>17</v>
      </c>
      <c r="B250" t="s">
        <v>40</v>
      </c>
      <c r="C250" t="s">
        <v>246</v>
      </c>
      <c r="D250" t="s">
        <v>72</v>
      </c>
      <c r="E250" t="str">
        <f t="shared" si="20"/>
        <v>Filatório SuessenPower Brigth Nm 14</v>
      </c>
      <c r="F250" s="3">
        <v>29</v>
      </c>
      <c r="G250" t="s">
        <v>41</v>
      </c>
      <c r="H250" t="s">
        <v>22</v>
      </c>
      <c r="I250">
        <v>816</v>
      </c>
      <c r="J250" s="4">
        <f t="shared" si="22"/>
        <v>3.5539215686274508E-2</v>
      </c>
      <c r="K250">
        <f t="shared" si="17"/>
        <v>29</v>
      </c>
      <c r="L250">
        <f t="shared" si="18"/>
        <v>232</v>
      </c>
      <c r="M250">
        <f t="shared" si="19"/>
        <v>696</v>
      </c>
    </row>
    <row r="251" spans="1:13" x14ac:dyDescent="0.25">
      <c r="A251" t="s">
        <v>17</v>
      </c>
      <c r="B251" t="s">
        <v>40</v>
      </c>
      <c r="C251" t="s">
        <v>246</v>
      </c>
      <c r="D251" t="s">
        <v>72</v>
      </c>
      <c r="E251" t="str">
        <f t="shared" si="20"/>
        <v>Filatório SuessenPower Brigth Nm 14</v>
      </c>
      <c r="F251" s="3">
        <v>29</v>
      </c>
      <c r="G251" t="s">
        <v>41</v>
      </c>
      <c r="H251" t="s">
        <v>22</v>
      </c>
      <c r="I251">
        <v>816</v>
      </c>
      <c r="J251" s="4">
        <f t="shared" si="22"/>
        <v>3.5539215686274508E-2</v>
      </c>
      <c r="K251">
        <f t="shared" si="17"/>
        <v>29</v>
      </c>
      <c r="L251">
        <f t="shared" si="18"/>
        <v>232</v>
      </c>
      <c r="M251">
        <f t="shared" si="19"/>
        <v>696</v>
      </c>
    </row>
    <row r="252" spans="1:13" x14ac:dyDescent="0.25">
      <c r="A252" t="s">
        <v>17</v>
      </c>
      <c r="B252" t="s">
        <v>40</v>
      </c>
      <c r="C252" t="s">
        <v>247</v>
      </c>
      <c r="D252" t="s">
        <v>72</v>
      </c>
      <c r="E252" t="str">
        <f t="shared" si="20"/>
        <v>Filatório Zinser M1Power Brigth Nm 14</v>
      </c>
      <c r="F252" s="3">
        <v>29.4</v>
      </c>
      <c r="G252" t="s">
        <v>42</v>
      </c>
      <c r="H252" t="s">
        <v>22</v>
      </c>
      <c r="I252">
        <v>828</v>
      </c>
      <c r="J252" s="4">
        <f t="shared" si="22"/>
        <v>3.5507246376811595E-2</v>
      </c>
      <c r="K252">
        <f t="shared" si="17"/>
        <v>29.4</v>
      </c>
      <c r="L252">
        <f t="shared" si="18"/>
        <v>235.2</v>
      </c>
      <c r="M252">
        <f t="shared" si="19"/>
        <v>705.59999999999991</v>
      </c>
    </row>
    <row r="253" spans="1:13" x14ac:dyDescent="0.25">
      <c r="A253" t="s">
        <v>17</v>
      </c>
      <c r="B253" t="s">
        <v>40</v>
      </c>
      <c r="C253" t="s">
        <v>247</v>
      </c>
      <c r="D253" t="s">
        <v>72</v>
      </c>
      <c r="E253" t="str">
        <f t="shared" si="20"/>
        <v>Filatório Zinser M1Power Brigth Nm 14</v>
      </c>
      <c r="F253" s="3">
        <v>29.4</v>
      </c>
      <c r="G253" t="s">
        <v>42</v>
      </c>
      <c r="H253" t="s">
        <v>22</v>
      </c>
      <c r="I253">
        <v>828</v>
      </c>
      <c r="J253" s="4">
        <f t="shared" si="22"/>
        <v>3.5507246376811595E-2</v>
      </c>
      <c r="K253">
        <f t="shared" si="17"/>
        <v>29.4</v>
      </c>
      <c r="L253">
        <f t="shared" si="18"/>
        <v>235.2</v>
      </c>
      <c r="M253">
        <f t="shared" si="19"/>
        <v>705.59999999999991</v>
      </c>
    </row>
    <row r="254" spans="1:13" x14ac:dyDescent="0.25">
      <c r="A254" t="s">
        <v>17</v>
      </c>
      <c r="B254" t="s">
        <v>40</v>
      </c>
      <c r="C254" t="s">
        <v>248</v>
      </c>
      <c r="D254" t="s">
        <v>72</v>
      </c>
      <c r="E254" t="str">
        <f t="shared" si="20"/>
        <v>Filatório Zinser M2Power Brigth Nm 14</v>
      </c>
      <c r="F254" s="3">
        <v>42.6</v>
      </c>
      <c r="G254" t="s">
        <v>43</v>
      </c>
      <c r="H254" t="s">
        <v>22</v>
      </c>
      <c r="I254">
        <v>1200</v>
      </c>
      <c r="J254" s="4">
        <f t="shared" si="22"/>
        <v>3.5500000000000004E-2</v>
      </c>
      <c r="K254">
        <f t="shared" si="17"/>
        <v>42.6</v>
      </c>
      <c r="L254">
        <f t="shared" si="18"/>
        <v>340.8</v>
      </c>
      <c r="M254">
        <f t="shared" si="19"/>
        <v>1022.4000000000001</v>
      </c>
    </row>
    <row r="255" spans="1:13" x14ac:dyDescent="0.25">
      <c r="A255" t="s">
        <v>17</v>
      </c>
      <c r="B255" t="s">
        <v>40</v>
      </c>
      <c r="C255" t="s">
        <v>248</v>
      </c>
      <c r="D255" t="s">
        <v>72</v>
      </c>
      <c r="E255" t="str">
        <f t="shared" si="20"/>
        <v>Filatório Zinser M2Power Brigth Nm 14</v>
      </c>
      <c r="F255" s="3">
        <v>42.6</v>
      </c>
      <c r="G255" t="s">
        <v>43</v>
      </c>
      <c r="H255" t="s">
        <v>22</v>
      </c>
      <c r="I255">
        <v>1200</v>
      </c>
      <c r="J255" s="4">
        <f t="shared" si="22"/>
        <v>3.5500000000000004E-2</v>
      </c>
      <c r="K255">
        <f t="shared" si="17"/>
        <v>42.6</v>
      </c>
      <c r="L255">
        <f t="shared" si="18"/>
        <v>340.8</v>
      </c>
      <c r="M255">
        <f t="shared" si="19"/>
        <v>1022.4000000000001</v>
      </c>
    </row>
    <row r="256" spans="1:13" x14ac:dyDescent="0.25">
      <c r="A256" t="s">
        <v>17</v>
      </c>
      <c r="B256" t="s">
        <v>40</v>
      </c>
      <c r="C256" t="s">
        <v>248</v>
      </c>
      <c r="D256" t="s">
        <v>72</v>
      </c>
      <c r="E256" t="str">
        <f t="shared" si="20"/>
        <v>Filatório Zinser M2Power Brigth Nm 14</v>
      </c>
      <c r="F256" s="3">
        <v>42.6</v>
      </c>
      <c r="G256" t="s">
        <v>43</v>
      </c>
      <c r="H256" t="s">
        <v>22</v>
      </c>
      <c r="I256">
        <v>1200</v>
      </c>
      <c r="J256" s="4">
        <f t="shared" si="22"/>
        <v>3.5500000000000004E-2</v>
      </c>
      <c r="K256">
        <f t="shared" si="17"/>
        <v>42.6</v>
      </c>
      <c r="L256">
        <f t="shared" si="18"/>
        <v>340.8</v>
      </c>
      <c r="M256">
        <f t="shared" si="19"/>
        <v>1022.4000000000001</v>
      </c>
    </row>
    <row r="257" spans="1:13" x14ac:dyDescent="0.25">
      <c r="A257" t="s">
        <v>17</v>
      </c>
      <c r="B257" t="s">
        <v>40</v>
      </c>
      <c r="C257" t="s">
        <v>248</v>
      </c>
      <c r="D257" t="s">
        <v>72</v>
      </c>
      <c r="E257" t="str">
        <f t="shared" si="20"/>
        <v>Filatório Zinser M2Power Brigth Nm 14</v>
      </c>
      <c r="F257" s="3">
        <v>42.6</v>
      </c>
      <c r="G257" t="s">
        <v>43</v>
      </c>
      <c r="H257" t="s">
        <v>22</v>
      </c>
      <c r="I257">
        <v>1200</v>
      </c>
      <c r="J257" s="4">
        <f t="shared" si="22"/>
        <v>3.5500000000000004E-2</v>
      </c>
      <c r="K257">
        <f t="shared" si="17"/>
        <v>42.6</v>
      </c>
      <c r="L257">
        <f t="shared" si="18"/>
        <v>340.8</v>
      </c>
      <c r="M257">
        <f t="shared" si="19"/>
        <v>1022.4000000000001</v>
      </c>
    </row>
    <row r="258" spans="1:13" x14ac:dyDescent="0.25">
      <c r="A258" t="s">
        <v>17</v>
      </c>
      <c r="B258" t="s">
        <v>44</v>
      </c>
      <c r="C258" t="s">
        <v>249</v>
      </c>
      <c r="D258" t="s">
        <v>72</v>
      </c>
      <c r="E258" t="str">
        <f t="shared" si="20"/>
        <v>AUTO CONER X5-M2Power Brigth Nm 14</v>
      </c>
      <c r="F258" s="3">
        <v>47.6</v>
      </c>
      <c r="G258" t="s">
        <v>45</v>
      </c>
      <c r="H258" t="s">
        <v>39</v>
      </c>
      <c r="I258">
        <v>36</v>
      </c>
      <c r="J258" s="3">
        <f t="shared" si="22"/>
        <v>1.3222222222222222</v>
      </c>
      <c r="K258">
        <f t="shared" ref="K258:K321" si="23">F258</f>
        <v>47.6</v>
      </c>
      <c r="L258">
        <f t="shared" ref="L258:L321" si="24">K258*8</f>
        <v>380.8</v>
      </c>
      <c r="M258">
        <f t="shared" ref="M258:M321" si="25">K258*24</f>
        <v>1142.4000000000001</v>
      </c>
    </row>
    <row r="259" spans="1:13" x14ac:dyDescent="0.25">
      <c r="A259" t="s">
        <v>17</v>
      </c>
      <c r="B259" t="s">
        <v>44</v>
      </c>
      <c r="C259" t="s">
        <v>249</v>
      </c>
      <c r="D259" t="s">
        <v>72</v>
      </c>
      <c r="E259" t="str">
        <f t="shared" ref="E259:E322" si="26">CONCATENATE(C259,D259)</f>
        <v>AUTO CONER X5-M2Power Brigth Nm 14</v>
      </c>
      <c r="F259" s="3">
        <v>47.6</v>
      </c>
      <c r="G259" t="s">
        <v>45</v>
      </c>
      <c r="H259" t="s">
        <v>39</v>
      </c>
      <c r="I259">
        <v>36</v>
      </c>
      <c r="J259" s="3">
        <f t="shared" si="22"/>
        <v>1.3222222222222222</v>
      </c>
      <c r="K259">
        <f t="shared" si="23"/>
        <v>47.6</v>
      </c>
      <c r="L259">
        <f t="shared" si="24"/>
        <v>380.8</v>
      </c>
      <c r="M259">
        <f t="shared" si="25"/>
        <v>1142.4000000000001</v>
      </c>
    </row>
    <row r="260" spans="1:13" x14ac:dyDescent="0.25">
      <c r="A260" t="s">
        <v>17</v>
      </c>
      <c r="B260" t="s">
        <v>44</v>
      </c>
      <c r="C260" t="s">
        <v>249</v>
      </c>
      <c r="D260" t="s">
        <v>72</v>
      </c>
      <c r="E260" t="str">
        <f t="shared" si="26"/>
        <v>AUTO CONER X5-M2Power Brigth Nm 14</v>
      </c>
      <c r="F260" s="3">
        <v>47.6</v>
      </c>
      <c r="G260" t="s">
        <v>45</v>
      </c>
      <c r="H260" t="s">
        <v>39</v>
      </c>
      <c r="I260">
        <v>36</v>
      </c>
      <c r="J260" s="3">
        <f t="shared" si="22"/>
        <v>1.3222222222222222</v>
      </c>
      <c r="K260">
        <f t="shared" si="23"/>
        <v>47.6</v>
      </c>
      <c r="L260">
        <f t="shared" si="24"/>
        <v>380.8</v>
      </c>
      <c r="M260">
        <f t="shared" si="25"/>
        <v>1142.4000000000001</v>
      </c>
    </row>
    <row r="261" spans="1:13" x14ac:dyDescent="0.25">
      <c r="A261" t="s">
        <v>17</v>
      </c>
      <c r="B261" t="s">
        <v>44</v>
      </c>
      <c r="C261" t="s">
        <v>249</v>
      </c>
      <c r="D261" t="s">
        <v>72</v>
      </c>
      <c r="E261" t="str">
        <f t="shared" si="26"/>
        <v>AUTO CONER X5-M2Power Brigth Nm 14</v>
      </c>
      <c r="F261" s="3">
        <f>F262/60*36</f>
        <v>47.640000000000008</v>
      </c>
      <c r="G261" t="s">
        <v>45</v>
      </c>
      <c r="H261" t="s">
        <v>39</v>
      </c>
      <c r="I261">
        <v>36</v>
      </c>
      <c r="J261" s="3">
        <f t="shared" si="22"/>
        <v>1.3233333333333335</v>
      </c>
      <c r="K261">
        <f t="shared" si="23"/>
        <v>47.640000000000008</v>
      </c>
      <c r="L261">
        <f t="shared" si="24"/>
        <v>381.12000000000006</v>
      </c>
      <c r="M261">
        <f t="shared" si="25"/>
        <v>1143.3600000000001</v>
      </c>
    </row>
    <row r="262" spans="1:13" x14ac:dyDescent="0.25">
      <c r="A262" t="s">
        <v>17</v>
      </c>
      <c r="B262" t="s">
        <v>44</v>
      </c>
      <c r="C262" t="s">
        <v>250</v>
      </c>
      <c r="D262" t="s">
        <v>72</v>
      </c>
      <c r="E262" t="str">
        <f t="shared" si="26"/>
        <v>AUTO CONER M1Power Brigth Nm 14</v>
      </c>
      <c r="F262" s="3">
        <v>79.400000000000006</v>
      </c>
      <c r="G262" t="s">
        <v>46</v>
      </c>
      <c r="H262" t="s">
        <v>22</v>
      </c>
      <c r="I262">
        <v>60</v>
      </c>
      <c r="J262" s="3">
        <f t="shared" si="22"/>
        <v>1.3233333333333335</v>
      </c>
      <c r="K262">
        <f t="shared" si="23"/>
        <v>79.400000000000006</v>
      </c>
      <c r="L262">
        <f t="shared" si="24"/>
        <v>635.20000000000005</v>
      </c>
      <c r="M262">
        <f t="shared" si="25"/>
        <v>1905.6000000000001</v>
      </c>
    </row>
    <row r="263" spans="1:13" x14ac:dyDescent="0.25">
      <c r="A263" t="s">
        <v>17</v>
      </c>
      <c r="B263" t="s">
        <v>44</v>
      </c>
      <c r="C263" t="s">
        <v>250</v>
      </c>
      <c r="D263" t="s">
        <v>72</v>
      </c>
      <c r="E263" t="str">
        <f t="shared" si="26"/>
        <v>AUTO CONER M1Power Brigth Nm 14</v>
      </c>
      <c r="F263" s="3">
        <v>79.400000000000006</v>
      </c>
      <c r="G263" t="s">
        <v>46</v>
      </c>
      <c r="H263" t="s">
        <v>22</v>
      </c>
      <c r="I263">
        <v>60</v>
      </c>
      <c r="J263" s="3">
        <f t="shared" si="22"/>
        <v>1.3233333333333335</v>
      </c>
      <c r="K263">
        <f t="shared" si="23"/>
        <v>79.400000000000006</v>
      </c>
      <c r="L263">
        <f t="shared" si="24"/>
        <v>635.20000000000005</v>
      </c>
      <c r="M263">
        <f t="shared" si="25"/>
        <v>1905.6000000000001</v>
      </c>
    </row>
    <row r="264" spans="1:13" x14ac:dyDescent="0.25">
      <c r="A264" t="s">
        <v>17</v>
      </c>
      <c r="B264" t="s">
        <v>44</v>
      </c>
      <c r="C264" t="s">
        <v>250</v>
      </c>
      <c r="D264" t="s">
        <v>72</v>
      </c>
      <c r="E264" t="str">
        <f t="shared" si="26"/>
        <v>AUTO CONER M1Power Brigth Nm 14</v>
      </c>
      <c r="F264" s="3">
        <v>79.400000000000006</v>
      </c>
      <c r="G264" t="s">
        <v>46</v>
      </c>
      <c r="H264" t="s">
        <v>22</v>
      </c>
      <c r="I264">
        <v>60</v>
      </c>
      <c r="J264" s="3">
        <f t="shared" si="22"/>
        <v>1.3233333333333335</v>
      </c>
      <c r="K264">
        <f t="shared" si="23"/>
        <v>79.400000000000006</v>
      </c>
      <c r="L264">
        <f t="shared" si="24"/>
        <v>635.20000000000005</v>
      </c>
      <c r="M264">
        <f t="shared" si="25"/>
        <v>1905.6000000000001</v>
      </c>
    </row>
    <row r="265" spans="1:13" x14ac:dyDescent="0.25">
      <c r="A265" t="s">
        <v>17</v>
      </c>
      <c r="B265" t="s">
        <v>44</v>
      </c>
      <c r="C265" t="s">
        <v>250</v>
      </c>
      <c r="D265" t="s">
        <v>72</v>
      </c>
      <c r="E265" t="str">
        <f t="shared" si="26"/>
        <v>AUTO CONER M1Power Brigth Nm 14</v>
      </c>
      <c r="F265" s="3">
        <v>66.2</v>
      </c>
      <c r="G265" t="s">
        <v>47</v>
      </c>
      <c r="H265" t="s">
        <v>22</v>
      </c>
      <c r="I265">
        <v>50</v>
      </c>
      <c r="J265" s="3">
        <f t="shared" si="22"/>
        <v>1.3240000000000001</v>
      </c>
      <c r="K265">
        <f t="shared" si="23"/>
        <v>66.2</v>
      </c>
      <c r="L265">
        <f t="shared" si="24"/>
        <v>529.6</v>
      </c>
      <c r="M265">
        <f t="shared" si="25"/>
        <v>1588.8000000000002</v>
      </c>
    </row>
    <row r="266" spans="1:13" x14ac:dyDescent="0.25">
      <c r="A266" t="s">
        <v>17</v>
      </c>
      <c r="B266" t="s">
        <v>44</v>
      </c>
      <c r="C266" t="s">
        <v>251</v>
      </c>
      <c r="D266" t="s">
        <v>72</v>
      </c>
      <c r="E266" t="str">
        <f t="shared" si="26"/>
        <v>MURATA M1Power Brigth Nm 14</v>
      </c>
      <c r="F266" s="3">
        <f>F265/50*40</f>
        <v>52.96</v>
      </c>
      <c r="G266" t="s">
        <v>48</v>
      </c>
      <c r="H266" t="s">
        <v>22</v>
      </c>
      <c r="I266">
        <v>40</v>
      </c>
      <c r="J266" s="3">
        <f t="shared" si="22"/>
        <v>1.3240000000000001</v>
      </c>
      <c r="K266">
        <f t="shared" si="23"/>
        <v>52.96</v>
      </c>
      <c r="L266">
        <f t="shared" si="24"/>
        <v>423.68</v>
      </c>
      <c r="M266">
        <f t="shared" si="25"/>
        <v>1271.04</v>
      </c>
    </row>
    <row r="267" spans="1:13" x14ac:dyDescent="0.25">
      <c r="A267" t="s">
        <v>17</v>
      </c>
      <c r="B267" t="s">
        <v>44</v>
      </c>
      <c r="C267" t="s">
        <v>251</v>
      </c>
      <c r="D267" t="s">
        <v>72</v>
      </c>
      <c r="E267" t="str">
        <f t="shared" si="26"/>
        <v>MURATA M1Power Brigth Nm 14</v>
      </c>
      <c r="F267" s="3">
        <v>52.9</v>
      </c>
      <c r="G267" t="s">
        <v>48</v>
      </c>
      <c r="H267" t="s">
        <v>22</v>
      </c>
      <c r="I267">
        <v>40</v>
      </c>
      <c r="J267" s="3">
        <f t="shared" si="22"/>
        <v>1.3225</v>
      </c>
      <c r="K267">
        <f t="shared" si="23"/>
        <v>52.9</v>
      </c>
      <c r="L267">
        <f t="shared" si="24"/>
        <v>423.2</v>
      </c>
      <c r="M267">
        <f t="shared" si="25"/>
        <v>1269.5999999999999</v>
      </c>
    </row>
    <row r="268" spans="1:13" x14ac:dyDescent="0.25">
      <c r="A268" t="s">
        <v>17</v>
      </c>
      <c r="B268" t="s">
        <v>73</v>
      </c>
      <c r="C268" t="s">
        <v>252</v>
      </c>
      <c r="D268" t="s">
        <v>72</v>
      </c>
      <c r="E268" t="str">
        <f t="shared" si="26"/>
        <v>Binadeira M1Power Brigth Nm 14</v>
      </c>
      <c r="F268" s="3">
        <v>77.3</v>
      </c>
      <c r="G268" t="s">
        <v>74</v>
      </c>
      <c r="H268" t="s">
        <v>22</v>
      </c>
      <c r="I268">
        <v>40</v>
      </c>
      <c r="J268" s="3">
        <f t="shared" si="22"/>
        <v>1.9324999999999999</v>
      </c>
      <c r="K268">
        <f t="shared" si="23"/>
        <v>77.3</v>
      </c>
      <c r="L268">
        <f t="shared" si="24"/>
        <v>618.4</v>
      </c>
      <c r="M268">
        <f t="shared" si="25"/>
        <v>1855.1999999999998</v>
      </c>
    </row>
    <row r="269" spans="1:13" x14ac:dyDescent="0.25">
      <c r="A269" t="s">
        <v>17</v>
      </c>
      <c r="B269" t="s">
        <v>73</v>
      </c>
      <c r="C269" t="s">
        <v>252</v>
      </c>
      <c r="D269" t="s">
        <v>72</v>
      </c>
      <c r="E269" t="str">
        <f t="shared" si="26"/>
        <v>Binadeira M1Power Brigth Nm 14</v>
      </c>
      <c r="F269" s="3">
        <v>77.3</v>
      </c>
      <c r="G269" t="s">
        <v>74</v>
      </c>
      <c r="H269" t="s">
        <v>22</v>
      </c>
      <c r="I269">
        <v>40</v>
      </c>
      <c r="J269" s="3">
        <f t="shared" si="22"/>
        <v>1.9324999999999999</v>
      </c>
      <c r="K269">
        <f t="shared" si="23"/>
        <v>77.3</v>
      </c>
      <c r="L269">
        <f t="shared" si="24"/>
        <v>618.4</v>
      </c>
      <c r="M269">
        <f t="shared" si="25"/>
        <v>1855.1999999999998</v>
      </c>
    </row>
    <row r="270" spans="1:13" x14ac:dyDescent="0.25">
      <c r="A270" t="s">
        <v>17</v>
      </c>
      <c r="B270" t="s">
        <v>49</v>
      </c>
      <c r="C270" s="1" t="s">
        <v>183</v>
      </c>
      <c r="D270" t="s">
        <v>72</v>
      </c>
      <c r="E270" t="str">
        <f t="shared" si="26"/>
        <v>RETORÇÃO M1Power Brigth Nm 14</v>
      </c>
      <c r="F270" s="3">
        <v>28.1</v>
      </c>
      <c r="G270" t="s">
        <v>50</v>
      </c>
      <c r="H270" t="s">
        <v>22</v>
      </c>
      <c r="I270">
        <v>240</v>
      </c>
      <c r="J270" s="3">
        <f t="shared" si="22"/>
        <v>0.11708333333333334</v>
      </c>
      <c r="K270">
        <f t="shared" si="23"/>
        <v>28.1</v>
      </c>
      <c r="L270">
        <f t="shared" si="24"/>
        <v>224.8</v>
      </c>
      <c r="M270">
        <f t="shared" si="25"/>
        <v>674.40000000000009</v>
      </c>
    </row>
    <row r="271" spans="1:13" x14ac:dyDescent="0.25">
      <c r="A271" t="s">
        <v>17</v>
      </c>
      <c r="B271" t="s">
        <v>49</v>
      </c>
      <c r="C271" s="1" t="s">
        <v>183</v>
      </c>
      <c r="D271" t="s">
        <v>72</v>
      </c>
      <c r="E271" t="str">
        <f t="shared" si="26"/>
        <v>RETORÇÃO M1Power Brigth Nm 14</v>
      </c>
      <c r="F271" s="3">
        <v>28.1</v>
      </c>
      <c r="G271" t="s">
        <v>50</v>
      </c>
      <c r="H271" t="s">
        <v>22</v>
      </c>
      <c r="I271">
        <v>240</v>
      </c>
      <c r="J271" s="3">
        <f t="shared" si="22"/>
        <v>0.11708333333333334</v>
      </c>
      <c r="K271">
        <f t="shared" si="23"/>
        <v>28.1</v>
      </c>
      <c r="L271">
        <f t="shared" si="24"/>
        <v>224.8</v>
      </c>
      <c r="M271">
        <f t="shared" si="25"/>
        <v>674.40000000000009</v>
      </c>
    </row>
    <row r="272" spans="1:13" x14ac:dyDescent="0.25">
      <c r="A272" t="s">
        <v>17</v>
      </c>
      <c r="B272" t="s">
        <v>49</v>
      </c>
      <c r="C272" s="1" t="s">
        <v>183</v>
      </c>
      <c r="D272" t="s">
        <v>72</v>
      </c>
      <c r="E272" t="str">
        <f t="shared" si="26"/>
        <v>RETORÇÃO M1Power Brigth Nm 14</v>
      </c>
      <c r="F272" s="3">
        <v>28.1</v>
      </c>
      <c r="G272" t="s">
        <v>50</v>
      </c>
      <c r="H272" t="s">
        <v>22</v>
      </c>
      <c r="I272">
        <v>240</v>
      </c>
      <c r="J272" s="3">
        <f t="shared" ref="J272:J335" si="27">F272/I272</f>
        <v>0.11708333333333334</v>
      </c>
      <c r="K272">
        <f t="shared" si="23"/>
        <v>28.1</v>
      </c>
      <c r="L272">
        <f t="shared" si="24"/>
        <v>224.8</v>
      </c>
      <c r="M272">
        <f t="shared" si="25"/>
        <v>674.40000000000009</v>
      </c>
    </row>
    <row r="273" spans="1:13" x14ac:dyDescent="0.25">
      <c r="A273" t="s">
        <v>17</v>
      </c>
      <c r="B273" t="s">
        <v>49</v>
      </c>
      <c r="C273" s="1" t="s">
        <v>183</v>
      </c>
      <c r="D273" t="s">
        <v>72</v>
      </c>
      <c r="E273" t="str">
        <f t="shared" si="26"/>
        <v>RETORÇÃO M1Power Brigth Nm 14</v>
      </c>
      <c r="F273" s="3">
        <v>28.1</v>
      </c>
      <c r="G273" t="s">
        <v>50</v>
      </c>
      <c r="H273" t="s">
        <v>22</v>
      </c>
      <c r="I273">
        <v>240</v>
      </c>
      <c r="J273" s="3">
        <f t="shared" si="27"/>
        <v>0.11708333333333334</v>
      </c>
      <c r="K273">
        <f t="shared" si="23"/>
        <v>28.1</v>
      </c>
      <c r="L273">
        <f t="shared" si="24"/>
        <v>224.8</v>
      </c>
      <c r="M273">
        <f t="shared" si="25"/>
        <v>674.40000000000009</v>
      </c>
    </row>
    <row r="274" spans="1:13" x14ac:dyDescent="0.25">
      <c r="A274" t="s">
        <v>17</v>
      </c>
      <c r="B274" t="s">
        <v>49</v>
      </c>
      <c r="C274" s="1" t="s">
        <v>183</v>
      </c>
      <c r="D274" t="s">
        <v>72</v>
      </c>
      <c r="E274" t="str">
        <f t="shared" si="26"/>
        <v>RETORÇÃO M1Power Brigth Nm 14</v>
      </c>
      <c r="F274" s="3">
        <v>28.1</v>
      </c>
      <c r="G274" t="s">
        <v>50</v>
      </c>
      <c r="H274" t="s">
        <v>22</v>
      </c>
      <c r="I274">
        <v>240</v>
      </c>
      <c r="J274" s="3">
        <f t="shared" si="27"/>
        <v>0.11708333333333334</v>
      </c>
      <c r="K274">
        <f t="shared" si="23"/>
        <v>28.1</v>
      </c>
      <c r="L274">
        <f t="shared" si="24"/>
        <v>224.8</v>
      </c>
      <c r="M274">
        <f t="shared" si="25"/>
        <v>674.40000000000009</v>
      </c>
    </row>
    <row r="275" spans="1:13" x14ac:dyDescent="0.25">
      <c r="A275" t="s">
        <v>17</v>
      </c>
      <c r="B275" t="s">
        <v>49</v>
      </c>
      <c r="C275" s="1" t="s">
        <v>183</v>
      </c>
      <c r="D275" t="s">
        <v>72</v>
      </c>
      <c r="E275" t="str">
        <f t="shared" si="26"/>
        <v>RETORÇÃO M1Power Brigth Nm 14</v>
      </c>
      <c r="F275" s="3">
        <v>28.1</v>
      </c>
      <c r="G275" t="s">
        <v>50</v>
      </c>
      <c r="H275" t="s">
        <v>22</v>
      </c>
      <c r="I275">
        <v>240</v>
      </c>
      <c r="J275" s="3">
        <f t="shared" si="27"/>
        <v>0.11708333333333334</v>
      </c>
      <c r="K275">
        <f t="shared" si="23"/>
        <v>28.1</v>
      </c>
      <c r="L275">
        <f t="shared" si="24"/>
        <v>224.8</v>
      </c>
      <c r="M275">
        <f t="shared" si="25"/>
        <v>674.40000000000009</v>
      </c>
    </row>
    <row r="276" spans="1:13" x14ac:dyDescent="0.25">
      <c r="A276" t="s">
        <v>17</v>
      </c>
      <c r="B276" t="s">
        <v>49</v>
      </c>
      <c r="C276" s="1" t="s">
        <v>183</v>
      </c>
      <c r="D276" t="s">
        <v>72</v>
      </c>
      <c r="E276" t="str">
        <f t="shared" si="26"/>
        <v>RETORÇÃO M1Power Brigth Nm 14</v>
      </c>
      <c r="F276" s="3">
        <v>28.1</v>
      </c>
      <c r="G276" t="s">
        <v>50</v>
      </c>
      <c r="H276" t="s">
        <v>22</v>
      </c>
      <c r="I276">
        <v>240</v>
      </c>
      <c r="J276" s="3">
        <f t="shared" si="27"/>
        <v>0.11708333333333334</v>
      </c>
      <c r="K276">
        <f t="shared" si="23"/>
        <v>28.1</v>
      </c>
      <c r="L276">
        <f t="shared" si="24"/>
        <v>224.8</v>
      </c>
      <c r="M276">
        <f t="shared" si="25"/>
        <v>674.40000000000009</v>
      </c>
    </row>
    <row r="277" spans="1:13" x14ac:dyDescent="0.25">
      <c r="A277" t="s">
        <v>17</v>
      </c>
      <c r="B277" t="s">
        <v>49</v>
      </c>
      <c r="C277" s="1" t="s">
        <v>183</v>
      </c>
      <c r="D277" t="s">
        <v>72</v>
      </c>
      <c r="E277" t="str">
        <f t="shared" si="26"/>
        <v>RETORÇÃO M1Power Brigth Nm 14</v>
      </c>
      <c r="F277" s="3">
        <v>28.1</v>
      </c>
      <c r="G277" t="s">
        <v>50</v>
      </c>
      <c r="H277" t="s">
        <v>22</v>
      </c>
      <c r="I277">
        <v>240</v>
      </c>
      <c r="J277" s="3">
        <f t="shared" si="27"/>
        <v>0.11708333333333334</v>
      </c>
      <c r="K277">
        <f t="shared" si="23"/>
        <v>28.1</v>
      </c>
      <c r="L277">
        <f t="shared" si="24"/>
        <v>224.8</v>
      </c>
      <c r="M277">
        <f t="shared" si="25"/>
        <v>674.40000000000009</v>
      </c>
    </row>
    <row r="278" spans="1:13" x14ac:dyDescent="0.25">
      <c r="A278" t="s">
        <v>17</v>
      </c>
      <c r="B278" t="s">
        <v>49</v>
      </c>
      <c r="C278" s="1" t="s">
        <v>183</v>
      </c>
      <c r="D278" t="s">
        <v>72</v>
      </c>
      <c r="E278" t="str">
        <f t="shared" si="26"/>
        <v>RETORÇÃO M1Power Brigth Nm 14</v>
      </c>
      <c r="F278" s="3">
        <v>28.1</v>
      </c>
      <c r="G278" t="s">
        <v>50</v>
      </c>
      <c r="H278" t="s">
        <v>22</v>
      </c>
      <c r="I278">
        <v>240</v>
      </c>
      <c r="J278" s="3">
        <f t="shared" si="27"/>
        <v>0.11708333333333334</v>
      </c>
      <c r="K278">
        <f t="shared" si="23"/>
        <v>28.1</v>
      </c>
      <c r="L278">
        <f t="shared" si="24"/>
        <v>224.8</v>
      </c>
      <c r="M278">
        <f t="shared" si="25"/>
        <v>674.40000000000009</v>
      </c>
    </row>
    <row r="279" spans="1:13" x14ac:dyDescent="0.25">
      <c r="A279" t="s">
        <v>17</v>
      </c>
      <c r="B279" t="s">
        <v>49</v>
      </c>
      <c r="C279" s="1" t="s">
        <v>183</v>
      </c>
      <c r="D279" t="s">
        <v>72</v>
      </c>
      <c r="E279" t="str">
        <f t="shared" si="26"/>
        <v>RETORÇÃO M1Power Brigth Nm 14</v>
      </c>
      <c r="F279" s="3">
        <v>28.1</v>
      </c>
      <c r="G279" t="s">
        <v>50</v>
      </c>
      <c r="H279" t="s">
        <v>22</v>
      </c>
      <c r="I279">
        <v>240</v>
      </c>
      <c r="J279" s="3">
        <f t="shared" si="27"/>
        <v>0.11708333333333334</v>
      </c>
      <c r="K279">
        <f t="shared" si="23"/>
        <v>28.1</v>
      </c>
      <c r="L279">
        <f t="shared" si="24"/>
        <v>224.8</v>
      </c>
      <c r="M279">
        <f t="shared" si="25"/>
        <v>674.40000000000009</v>
      </c>
    </row>
    <row r="280" spans="1:13" x14ac:dyDescent="0.25">
      <c r="A280" t="s">
        <v>17</v>
      </c>
      <c r="B280" t="s">
        <v>49</v>
      </c>
      <c r="C280" s="1" t="s">
        <v>183</v>
      </c>
      <c r="D280" t="s">
        <v>72</v>
      </c>
      <c r="E280" t="str">
        <f t="shared" si="26"/>
        <v>RETORÇÃO M1Power Brigth Nm 14</v>
      </c>
      <c r="F280" s="3">
        <v>28.1</v>
      </c>
      <c r="G280" t="s">
        <v>50</v>
      </c>
      <c r="H280" t="s">
        <v>22</v>
      </c>
      <c r="I280">
        <v>240</v>
      </c>
      <c r="J280" s="3">
        <f t="shared" si="27"/>
        <v>0.11708333333333334</v>
      </c>
      <c r="K280">
        <f t="shared" si="23"/>
        <v>28.1</v>
      </c>
      <c r="L280">
        <f t="shared" si="24"/>
        <v>224.8</v>
      </c>
      <c r="M280">
        <f t="shared" si="25"/>
        <v>674.40000000000009</v>
      </c>
    </row>
    <row r="281" spans="1:13" x14ac:dyDescent="0.25">
      <c r="A281" t="s">
        <v>17</v>
      </c>
      <c r="B281" t="s">
        <v>49</v>
      </c>
      <c r="C281" s="1" t="s">
        <v>183</v>
      </c>
      <c r="D281" t="s">
        <v>72</v>
      </c>
      <c r="E281" t="str">
        <f t="shared" si="26"/>
        <v>RETORÇÃO M1Power Brigth Nm 14</v>
      </c>
      <c r="F281" s="3">
        <v>28.1</v>
      </c>
      <c r="G281" t="s">
        <v>50</v>
      </c>
      <c r="H281" t="s">
        <v>22</v>
      </c>
      <c r="I281">
        <v>240</v>
      </c>
      <c r="J281" s="3">
        <f t="shared" si="27"/>
        <v>0.11708333333333334</v>
      </c>
      <c r="K281">
        <f t="shared" si="23"/>
        <v>28.1</v>
      </c>
      <c r="L281">
        <f t="shared" si="24"/>
        <v>224.8</v>
      </c>
      <c r="M281">
        <f t="shared" si="25"/>
        <v>674.40000000000009</v>
      </c>
    </row>
    <row r="282" spans="1:13" x14ac:dyDescent="0.25">
      <c r="A282" t="s">
        <v>17</v>
      </c>
      <c r="B282" t="s">
        <v>49</v>
      </c>
      <c r="C282" s="1" t="s">
        <v>183</v>
      </c>
      <c r="D282" t="s">
        <v>72</v>
      </c>
      <c r="E282" t="str">
        <f t="shared" si="26"/>
        <v>RETORÇÃO M1Power Brigth Nm 14</v>
      </c>
      <c r="F282" s="3">
        <v>28.1</v>
      </c>
      <c r="G282" t="s">
        <v>59</v>
      </c>
      <c r="H282" t="s">
        <v>22</v>
      </c>
      <c r="I282">
        <v>234</v>
      </c>
      <c r="J282" s="3">
        <f t="shared" si="27"/>
        <v>0.12008547008547009</v>
      </c>
      <c r="K282">
        <f t="shared" si="23"/>
        <v>28.1</v>
      </c>
      <c r="L282">
        <f t="shared" si="24"/>
        <v>224.8</v>
      </c>
      <c r="M282">
        <f t="shared" si="25"/>
        <v>674.40000000000009</v>
      </c>
    </row>
    <row r="283" spans="1:13" x14ac:dyDescent="0.25">
      <c r="A283" t="s">
        <v>17</v>
      </c>
      <c r="B283" t="s">
        <v>49</v>
      </c>
      <c r="C283" s="1" t="s">
        <v>183</v>
      </c>
      <c r="D283" t="s">
        <v>72</v>
      </c>
      <c r="E283" t="str">
        <f t="shared" si="26"/>
        <v>RETORÇÃO M1Power Brigth Nm 14</v>
      </c>
      <c r="F283" s="3">
        <v>28.1</v>
      </c>
      <c r="G283" t="s">
        <v>59</v>
      </c>
      <c r="H283" t="s">
        <v>22</v>
      </c>
      <c r="I283">
        <v>234</v>
      </c>
      <c r="J283" s="3">
        <f t="shared" si="27"/>
        <v>0.12008547008547009</v>
      </c>
      <c r="K283">
        <f t="shared" si="23"/>
        <v>28.1</v>
      </c>
      <c r="L283">
        <f t="shared" si="24"/>
        <v>224.8</v>
      </c>
      <c r="M283">
        <f t="shared" si="25"/>
        <v>674.40000000000009</v>
      </c>
    </row>
    <row r="284" spans="1:13" x14ac:dyDescent="0.25">
      <c r="A284" t="s">
        <v>17</v>
      </c>
      <c r="B284" t="s">
        <v>75</v>
      </c>
      <c r="C284" t="s">
        <v>76</v>
      </c>
      <c r="D284" t="s">
        <v>72</v>
      </c>
      <c r="E284" t="str">
        <f t="shared" si="26"/>
        <v>FadisPower Brigth Nm 14</v>
      </c>
      <c r="F284" s="3">
        <v>76.2</v>
      </c>
      <c r="G284" t="s">
        <v>77</v>
      </c>
      <c r="H284" t="s">
        <v>22</v>
      </c>
      <c r="I284">
        <v>32</v>
      </c>
      <c r="J284" s="3">
        <f t="shared" si="27"/>
        <v>2.3812500000000001</v>
      </c>
      <c r="K284">
        <f t="shared" si="23"/>
        <v>76.2</v>
      </c>
      <c r="L284">
        <f t="shared" si="24"/>
        <v>609.6</v>
      </c>
      <c r="M284">
        <f t="shared" si="25"/>
        <v>1828.8000000000002</v>
      </c>
    </row>
    <row r="285" spans="1:13" x14ac:dyDescent="0.25">
      <c r="A285" t="s">
        <v>17</v>
      </c>
      <c r="B285" t="s">
        <v>60</v>
      </c>
      <c r="C285" s="1" t="s">
        <v>184</v>
      </c>
      <c r="D285" t="s">
        <v>72</v>
      </c>
      <c r="E285" t="str">
        <f t="shared" si="26"/>
        <v>VOLUFIL M1Power Brigth Nm 14</v>
      </c>
      <c r="F285" s="3">
        <v>67.3</v>
      </c>
      <c r="G285" t="s">
        <v>61</v>
      </c>
      <c r="H285" t="s">
        <v>22</v>
      </c>
      <c r="I285">
        <v>36</v>
      </c>
      <c r="J285" s="3">
        <f t="shared" si="27"/>
        <v>1.8694444444444445</v>
      </c>
      <c r="K285">
        <f t="shared" si="23"/>
        <v>67.3</v>
      </c>
      <c r="L285">
        <f t="shared" si="24"/>
        <v>538.4</v>
      </c>
      <c r="M285">
        <f t="shared" si="25"/>
        <v>1615.1999999999998</v>
      </c>
    </row>
    <row r="286" spans="1:13" x14ac:dyDescent="0.25">
      <c r="A286" t="s">
        <v>17</v>
      </c>
      <c r="B286" t="s">
        <v>60</v>
      </c>
      <c r="C286" s="1" t="s">
        <v>184</v>
      </c>
      <c r="D286" t="s">
        <v>72</v>
      </c>
      <c r="E286" t="str">
        <f t="shared" si="26"/>
        <v>VOLUFIL M1Power Brigth Nm 14</v>
      </c>
      <c r="F286" s="3">
        <v>67.3</v>
      </c>
      <c r="G286" t="s">
        <v>61</v>
      </c>
      <c r="H286" t="s">
        <v>22</v>
      </c>
      <c r="I286">
        <v>36</v>
      </c>
      <c r="J286" s="3">
        <f t="shared" si="27"/>
        <v>1.8694444444444445</v>
      </c>
      <c r="K286">
        <f t="shared" si="23"/>
        <v>67.3</v>
      </c>
      <c r="L286">
        <f t="shared" si="24"/>
        <v>538.4</v>
      </c>
      <c r="M286">
        <f t="shared" si="25"/>
        <v>1615.1999999999998</v>
      </c>
    </row>
    <row r="287" spans="1:13" x14ac:dyDescent="0.25">
      <c r="A287" t="s">
        <v>17</v>
      </c>
      <c r="B287" t="s">
        <v>60</v>
      </c>
      <c r="C287" s="1" t="s">
        <v>184</v>
      </c>
      <c r="D287" t="s">
        <v>72</v>
      </c>
      <c r="E287" t="str">
        <f t="shared" si="26"/>
        <v>VOLUFIL M1Power Brigth Nm 14</v>
      </c>
      <c r="F287" s="3">
        <v>67.3</v>
      </c>
      <c r="G287" t="s">
        <v>61</v>
      </c>
      <c r="H287" t="s">
        <v>22</v>
      </c>
      <c r="I287">
        <v>36</v>
      </c>
      <c r="J287" s="3">
        <f t="shared" si="27"/>
        <v>1.8694444444444445</v>
      </c>
      <c r="K287">
        <f t="shared" si="23"/>
        <v>67.3</v>
      </c>
      <c r="L287">
        <f t="shared" si="24"/>
        <v>538.4</v>
      </c>
      <c r="M287">
        <f t="shared" si="25"/>
        <v>1615.1999999999998</v>
      </c>
    </row>
    <row r="288" spans="1:13" x14ac:dyDescent="0.25">
      <c r="A288" t="s">
        <v>17</v>
      </c>
      <c r="B288" t="s">
        <v>60</v>
      </c>
      <c r="C288" s="1" t="s">
        <v>184</v>
      </c>
      <c r="D288" t="s">
        <v>72</v>
      </c>
      <c r="E288" t="str">
        <f t="shared" si="26"/>
        <v>VOLUFIL M1Power Brigth Nm 14</v>
      </c>
      <c r="F288" s="3">
        <v>67.3</v>
      </c>
      <c r="G288" t="s">
        <v>61</v>
      </c>
      <c r="H288" t="s">
        <v>22</v>
      </c>
      <c r="I288">
        <v>36</v>
      </c>
      <c r="J288" s="3">
        <f t="shared" si="27"/>
        <v>1.8694444444444445</v>
      </c>
      <c r="K288">
        <f t="shared" si="23"/>
        <v>67.3</v>
      </c>
      <c r="L288">
        <f t="shared" si="24"/>
        <v>538.4</v>
      </c>
      <c r="M288">
        <f t="shared" si="25"/>
        <v>1615.1999999999998</v>
      </c>
    </row>
    <row r="289" spans="1:13" x14ac:dyDescent="0.25">
      <c r="A289" t="s">
        <v>17</v>
      </c>
      <c r="B289" t="s">
        <v>60</v>
      </c>
      <c r="C289" s="1" t="s">
        <v>184</v>
      </c>
      <c r="D289" t="s">
        <v>72</v>
      </c>
      <c r="E289" t="str">
        <f t="shared" si="26"/>
        <v>VOLUFIL M1Power Brigth Nm 14</v>
      </c>
      <c r="F289" s="3">
        <v>67.3</v>
      </c>
      <c r="G289" t="s">
        <v>61</v>
      </c>
      <c r="H289" t="s">
        <v>22</v>
      </c>
      <c r="I289">
        <v>36</v>
      </c>
      <c r="J289" s="3">
        <f t="shared" si="27"/>
        <v>1.8694444444444445</v>
      </c>
      <c r="K289">
        <f t="shared" si="23"/>
        <v>67.3</v>
      </c>
      <c r="L289">
        <f t="shared" si="24"/>
        <v>538.4</v>
      </c>
      <c r="M289">
        <f t="shared" si="25"/>
        <v>1615.1999999999998</v>
      </c>
    </row>
    <row r="290" spans="1:13" x14ac:dyDescent="0.25">
      <c r="A290" t="s">
        <v>17</v>
      </c>
      <c r="B290" t="s">
        <v>60</v>
      </c>
      <c r="C290" s="22" t="s">
        <v>185</v>
      </c>
      <c r="D290" t="s">
        <v>72</v>
      </c>
      <c r="E290" t="str">
        <f t="shared" si="26"/>
        <v>VOLUFIL M2Power Brigth Nm 14</v>
      </c>
      <c r="F290" s="3">
        <f>F289/36*45</f>
        <v>84.125</v>
      </c>
      <c r="G290" t="s">
        <v>62</v>
      </c>
      <c r="H290" t="s">
        <v>39</v>
      </c>
      <c r="I290">
        <v>45</v>
      </c>
      <c r="J290" s="3">
        <f t="shared" si="27"/>
        <v>1.8694444444444445</v>
      </c>
      <c r="K290">
        <f t="shared" si="23"/>
        <v>84.125</v>
      </c>
      <c r="L290">
        <f t="shared" si="24"/>
        <v>673</v>
      </c>
      <c r="M290">
        <f t="shared" si="25"/>
        <v>2019</v>
      </c>
    </row>
    <row r="291" spans="1:13" x14ac:dyDescent="0.25">
      <c r="A291" t="s">
        <v>17</v>
      </c>
      <c r="B291" t="s">
        <v>60</v>
      </c>
      <c r="C291" s="22" t="s">
        <v>185</v>
      </c>
      <c r="D291" t="s">
        <v>72</v>
      </c>
      <c r="E291" t="str">
        <f t="shared" si="26"/>
        <v>VOLUFIL M2Power Brigth Nm 14</v>
      </c>
      <c r="F291" s="3">
        <v>84.1</v>
      </c>
      <c r="G291" t="s">
        <v>62</v>
      </c>
      <c r="H291" t="s">
        <v>39</v>
      </c>
      <c r="I291">
        <v>45</v>
      </c>
      <c r="J291" s="3">
        <f t="shared" si="27"/>
        <v>1.8688888888888888</v>
      </c>
      <c r="K291">
        <f t="shared" si="23"/>
        <v>84.1</v>
      </c>
      <c r="L291">
        <f t="shared" si="24"/>
        <v>672.8</v>
      </c>
      <c r="M291">
        <f t="shared" si="25"/>
        <v>2018.3999999999999</v>
      </c>
    </row>
    <row r="292" spans="1:13" x14ac:dyDescent="0.25">
      <c r="A292" t="s">
        <v>17</v>
      </c>
      <c r="B292" t="s">
        <v>63</v>
      </c>
      <c r="C292" s="1" t="s">
        <v>186</v>
      </c>
      <c r="D292" t="s">
        <v>72</v>
      </c>
      <c r="E292" t="str">
        <f t="shared" si="26"/>
        <v>AFTPower Brigth Nm 14</v>
      </c>
      <c r="F292" s="3">
        <v>140.4</v>
      </c>
      <c r="G292" t="s">
        <v>64</v>
      </c>
      <c r="H292" t="s">
        <v>22</v>
      </c>
      <c r="I292">
        <v>60</v>
      </c>
      <c r="J292" s="3">
        <f t="shared" si="27"/>
        <v>2.3400000000000003</v>
      </c>
      <c r="K292">
        <f t="shared" si="23"/>
        <v>140.4</v>
      </c>
      <c r="L292">
        <f t="shared" si="24"/>
        <v>1123.2</v>
      </c>
      <c r="M292">
        <f t="shared" si="25"/>
        <v>3369.6000000000004</v>
      </c>
    </row>
    <row r="293" spans="1:13" x14ac:dyDescent="0.25">
      <c r="A293" t="s">
        <v>17</v>
      </c>
      <c r="B293" t="s">
        <v>63</v>
      </c>
      <c r="C293" s="1" t="s">
        <v>186</v>
      </c>
      <c r="D293" t="s">
        <v>72</v>
      </c>
      <c r="E293" t="str">
        <f t="shared" si="26"/>
        <v>AFTPower Brigth Nm 14</v>
      </c>
      <c r="F293" s="3">
        <v>140.4</v>
      </c>
      <c r="G293" t="s">
        <v>64</v>
      </c>
      <c r="H293" t="s">
        <v>22</v>
      </c>
      <c r="I293">
        <v>60</v>
      </c>
      <c r="J293" s="3">
        <f t="shared" si="27"/>
        <v>2.3400000000000003</v>
      </c>
      <c r="K293">
        <f t="shared" si="23"/>
        <v>140.4</v>
      </c>
      <c r="L293">
        <f t="shared" si="24"/>
        <v>1123.2</v>
      </c>
      <c r="M293">
        <f t="shared" si="25"/>
        <v>3369.6000000000004</v>
      </c>
    </row>
    <row r="294" spans="1:13" x14ac:dyDescent="0.25">
      <c r="A294" t="s">
        <v>17</v>
      </c>
      <c r="B294" t="s">
        <v>63</v>
      </c>
      <c r="C294" s="1" t="s">
        <v>186</v>
      </c>
      <c r="D294" t="s">
        <v>72</v>
      </c>
      <c r="E294" t="str">
        <f t="shared" si="26"/>
        <v>AFTPower Brigth Nm 14</v>
      </c>
      <c r="F294" s="3">
        <v>140.4</v>
      </c>
      <c r="G294" t="s">
        <v>64</v>
      </c>
      <c r="H294" t="s">
        <v>22</v>
      </c>
      <c r="I294">
        <v>60</v>
      </c>
      <c r="J294" s="3">
        <f t="shared" si="27"/>
        <v>2.3400000000000003</v>
      </c>
      <c r="K294">
        <f t="shared" si="23"/>
        <v>140.4</v>
      </c>
      <c r="L294">
        <f t="shared" si="24"/>
        <v>1123.2</v>
      </c>
      <c r="M294">
        <f t="shared" si="25"/>
        <v>3369.6000000000004</v>
      </c>
    </row>
    <row r="295" spans="1:13" x14ac:dyDescent="0.25">
      <c r="A295" t="s">
        <v>17</v>
      </c>
      <c r="B295" t="s">
        <v>63</v>
      </c>
      <c r="C295" s="1" t="s">
        <v>186</v>
      </c>
      <c r="D295" t="s">
        <v>72</v>
      </c>
      <c r="E295" t="str">
        <f t="shared" si="26"/>
        <v>AFTPower Brigth Nm 14</v>
      </c>
      <c r="F295" s="3">
        <v>140.4</v>
      </c>
      <c r="G295" t="s">
        <v>64</v>
      </c>
      <c r="H295" t="s">
        <v>22</v>
      </c>
      <c r="I295">
        <v>60</v>
      </c>
      <c r="J295" s="3">
        <f t="shared" si="27"/>
        <v>2.3400000000000003</v>
      </c>
      <c r="K295">
        <f t="shared" si="23"/>
        <v>140.4</v>
      </c>
      <c r="L295">
        <f t="shared" si="24"/>
        <v>1123.2</v>
      </c>
      <c r="M295">
        <f t="shared" si="25"/>
        <v>3369.6000000000004</v>
      </c>
    </row>
    <row r="296" spans="1:13" x14ac:dyDescent="0.25">
      <c r="A296" t="s">
        <v>17</v>
      </c>
      <c r="B296" t="s">
        <v>63</v>
      </c>
      <c r="C296" s="1" t="s">
        <v>186</v>
      </c>
      <c r="D296" t="s">
        <v>72</v>
      </c>
      <c r="E296" t="str">
        <f t="shared" si="26"/>
        <v>AFTPower Brigth Nm 14</v>
      </c>
      <c r="F296" s="3">
        <v>140.4</v>
      </c>
      <c r="G296" t="s">
        <v>64</v>
      </c>
      <c r="H296" t="s">
        <v>22</v>
      </c>
      <c r="I296">
        <v>60</v>
      </c>
      <c r="J296" s="3">
        <f t="shared" si="27"/>
        <v>2.3400000000000003</v>
      </c>
      <c r="K296">
        <f t="shared" si="23"/>
        <v>140.4</v>
      </c>
      <c r="L296">
        <f t="shared" si="24"/>
        <v>1123.2</v>
      </c>
      <c r="M296">
        <f t="shared" si="25"/>
        <v>3369.6000000000004</v>
      </c>
    </row>
    <row r="297" spans="1:13" x14ac:dyDescent="0.25">
      <c r="A297" t="s">
        <v>17</v>
      </c>
      <c r="B297" t="s">
        <v>63</v>
      </c>
      <c r="C297" s="1" t="s">
        <v>186</v>
      </c>
      <c r="D297" t="s">
        <v>72</v>
      </c>
      <c r="E297" t="str">
        <f t="shared" si="26"/>
        <v>AFTPower Brigth Nm 14</v>
      </c>
      <c r="F297" s="3">
        <v>140.4</v>
      </c>
      <c r="G297" t="s">
        <v>64</v>
      </c>
      <c r="H297" t="s">
        <v>22</v>
      </c>
      <c r="I297">
        <v>60</v>
      </c>
      <c r="J297" s="3">
        <f t="shared" si="27"/>
        <v>2.3400000000000003</v>
      </c>
      <c r="K297">
        <f t="shared" si="23"/>
        <v>140.4</v>
      </c>
      <c r="L297">
        <f t="shared" si="24"/>
        <v>1123.2</v>
      </c>
      <c r="M297">
        <f t="shared" si="25"/>
        <v>3369.6000000000004</v>
      </c>
    </row>
    <row r="298" spans="1:13" x14ac:dyDescent="0.25">
      <c r="A298" t="s">
        <v>17</v>
      </c>
      <c r="B298" t="s">
        <v>63</v>
      </c>
      <c r="C298" t="s">
        <v>65</v>
      </c>
      <c r="D298" t="s">
        <v>72</v>
      </c>
      <c r="E298" t="str">
        <f t="shared" si="26"/>
        <v>EMBALAGEM/ESTEIRA/EXPEDIÇÃOPower Brigth Nm 14</v>
      </c>
      <c r="F298" s="3">
        <v>960</v>
      </c>
      <c r="G298" t="s">
        <v>66</v>
      </c>
      <c r="H298" t="s">
        <v>22</v>
      </c>
      <c r="I298">
        <v>1</v>
      </c>
      <c r="J298" s="3">
        <f t="shared" si="27"/>
        <v>960</v>
      </c>
      <c r="K298">
        <f t="shared" si="23"/>
        <v>960</v>
      </c>
      <c r="L298">
        <f t="shared" si="24"/>
        <v>7680</v>
      </c>
      <c r="M298">
        <f t="shared" si="25"/>
        <v>23040</v>
      </c>
    </row>
    <row r="299" spans="1:13" x14ac:dyDescent="0.25">
      <c r="A299" t="s">
        <v>17</v>
      </c>
      <c r="B299" t="s">
        <v>18</v>
      </c>
      <c r="C299" t="s">
        <v>67</v>
      </c>
      <c r="D299" t="s">
        <v>78</v>
      </c>
      <c r="E299" t="str">
        <f t="shared" si="26"/>
        <v>Craqueadeira TB11Elastik Bright Nm 14</v>
      </c>
      <c r="F299" s="3">
        <v>421.5</v>
      </c>
      <c r="G299" t="s">
        <v>21</v>
      </c>
      <c r="H299" t="s">
        <v>22</v>
      </c>
      <c r="I299">
        <v>1</v>
      </c>
      <c r="J299" s="3">
        <f t="shared" si="27"/>
        <v>421.5</v>
      </c>
      <c r="K299">
        <f t="shared" si="23"/>
        <v>421.5</v>
      </c>
      <c r="L299">
        <f t="shared" si="24"/>
        <v>3372</v>
      </c>
      <c r="M299">
        <f t="shared" si="25"/>
        <v>10116</v>
      </c>
    </row>
    <row r="300" spans="1:13" x14ac:dyDescent="0.25">
      <c r="A300" t="s">
        <v>17</v>
      </c>
      <c r="B300" t="s">
        <v>18</v>
      </c>
      <c r="C300" t="s">
        <v>19</v>
      </c>
      <c r="D300" t="s">
        <v>78</v>
      </c>
      <c r="E300" t="str">
        <f t="shared" si="26"/>
        <v>Craqueadeira Seydel 873Elastik Bright Nm 14</v>
      </c>
      <c r="F300" s="3">
        <v>421.5</v>
      </c>
      <c r="G300" t="s">
        <v>21</v>
      </c>
      <c r="H300" t="s">
        <v>22</v>
      </c>
      <c r="I300">
        <v>1</v>
      </c>
      <c r="J300" s="3">
        <f t="shared" si="27"/>
        <v>421.5</v>
      </c>
      <c r="K300">
        <f t="shared" si="23"/>
        <v>421.5</v>
      </c>
      <c r="L300">
        <f t="shared" si="24"/>
        <v>3372</v>
      </c>
      <c r="M300">
        <f t="shared" si="25"/>
        <v>10116</v>
      </c>
    </row>
    <row r="301" spans="1:13" x14ac:dyDescent="0.25">
      <c r="A301" t="s">
        <v>17</v>
      </c>
      <c r="B301" t="s">
        <v>23</v>
      </c>
      <c r="C301" t="s">
        <v>24</v>
      </c>
      <c r="D301" t="s">
        <v>78</v>
      </c>
      <c r="E301" t="str">
        <f t="shared" si="26"/>
        <v>Passadeira E1Elastik Bright Nm 14</v>
      </c>
      <c r="F301" s="3">
        <v>378</v>
      </c>
      <c r="G301" t="s">
        <v>25</v>
      </c>
      <c r="H301" t="s">
        <v>22</v>
      </c>
      <c r="I301">
        <v>1</v>
      </c>
      <c r="J301" s="3">
        <f t="shared" si="27"/>
        <v>378</v>
      </c>
      <c r="K301">
        <f t="shared" si="23"/>
        <v>378</v>
      </c>
      <c r="L301">
        <f t="shared" si="24"/>
        <v>3024</v>
      </c>
      <c r="M301">
        <f t="shared" si="25"/>
        <v>9072</v>
      </c>
    </row>
    <row r="302" spans="1:13" x14ac:dyDescent="0.25">
      <c r="A302" t="s">
        <v>17</v>
      </c>
      <c r="B302" t="s">
        <v>23</v>
      </c>
      <c r="C302" t="s">
        <v>26</v>
      </c>
      <c r="D302" t="s">
        <v>78</v>
      </c>
      <c r="E302" t="str">
        <f t="shared" si="26"/>
        <v>Passadeira BC1Elastik Bright Nm 14</v>
      </c>
      <c r="F302" s="3">
        <v>378</v>
      </c>
      <c r="G302" t="s">
        <v>25</v>
      </c>
      <c r="H302" t="s">
        <v>22</v>
      </c>
      <c r="I302">
        <v>1</v>
      </c>
      <c r="J302" s="3">
        <f t="shared" si="27"/>
        <v>378</v>
      </c>
      <c r="K302">
        <f t="shared" si="23"/>
        <v>378</v>
      </c>
      <c r="L302">
        <f t="shared" si="24"/>
        <v>3024</v>
      </c>
      <c r="M302">
        <f t="shared" si="25"/>
        <v>9072</v>
      </c>
    </row>
    <row r="303" spans="1:13" x14ac:dyDescent="0.25">
      <c r="A303" t="s">
        <v>17</v>
      </c>
      <c r="B303" t="s">
        <v>23</v>
      </c>
      <c r="C303" t="s">
        <v>27</v>
      </c>
      <c r="D303" t="s">
        <v>78</v>
      </c>
      <c r="E303" t="str">
        <f t="shared" si="26"/>
        <v>Passadeira E2Elastik Bright Nm 14</v>
      </c>
      <c r="F303" s="3">
        <v>345.6</v>
      </c>
      <c r="G303" t="s">
        <v>28</v>
      </c>
      <c r="H303" t="s">
        <v>22</v>
      </c>
      <c r="I303">
        <v>1</v>
      </c>
      <c r="J303" s="3">
        <f t="shared" si="27"/>
        <v>345.6</v>
      </c>
      <c r="K303">
        <f t="shared" si="23"/>
        <v>345.6</v>
      </c>
      <c r="L303">
        <f t="shared" si="24"/>
        <v>2764.8</v>
      </c>
      <c r="M303">
        <f t="shared" si="25"/>
        <v>8294.4000000000015</v>
      </c>
    </row>
    <row r="304" spans="1:13" x14ac:dyDescent="0.25">
      <c r="A304" t="s">
        <v>17</v>
      </c>
      <c r="B304" t="s">
        <v>23</v>
      </c>
      <c r="C304" t="s">
        <v>29</v>
      </c>
      <c r="D304" t="s">
        <v>78</v>
      </c>
      <c r="E304" t="str">
        <f t="shared" si="26"/>
        <v>Passadeira BC2Elastik Bright Nm 14</v>
      </c>
      <c r="F304" s="3">
        <v>345.6</v>
      </c>
      <c r="G304" t="s">
        <v>28</v>
      </c>
      <c r="H304" t="s">
        <v>22</v>
      </c>
      <c r="I304">
        <v>1</v>
      </c>
      <c r="J304" s="3">
        <f t="shared" si="27"/>
        <v>345.6</v>
      </c>
      <c r="K304">
        <f t="shared" si="23"/>
        <v>345.6</v>
      </c>
      <c r="L304">
        <f t="shared" si="24"/>
        <v>2764.8</v>
      </c>
      <c r="M304">
        <f t="shared" si="25"/>
        <v>8294.4000000000015</v>
      </c>
    </row>
    <row r="305" spans="1:13" x14ac:dyDescent="0.25">
      <c r="A305" t="s">
        <v>17</v>
      </c>
      <c r="B305" t="s">
        <v>23</v>
      </c>
      <c r="C305" t="s">
        <v>30</v>
      </c>
      <c r="D305" t="s">
        <v>78</v>
      </c>
      <c r="E305" t="str">
        <f t="shared" si="26"/>
        <v>Passadeia E3Elastik Bright Nm 14</v>
      </c>
      <c r="F305" s="3">
        <v>403.2</v>
      </c>
      <c r="G305" t="s">
        <v>31</v>
      </c>
      <c r="H305" t="s">
        <v>22</v>
      </c>
      <c r="I305">
        <v>1</v>
      </c>
      <c r="J305" s="3">
        <f t="shared" si="27"/>
        <v>403.2</v>
      </c>
      <c r="K305">
        <f t="shared" si="23"/>
        <v>403.2</v>
      </c>
      <c r="L305">
        <f t="shared" si="24"/>
        <v>3225.6</v>
      </c>
      <c r="M305">
        <f t="shared" si="25"/>
        <v>9676.7999999999993</v>
      </c>
    </row>
    <row r="306" spans="1:13" x14ac:dyDescent="0.25">
      <c r="A306" t="s">
        <v>17</v>
      </c>
      <c r="B306" t="s">
        <v>23</v>
      </c>
      <c r="C306" t="s">
        <v>32</v>
      </c>
      <c r="D306" t="s">
        <v>78</v>
      </c>
      <c r="E306" t="str">
        <f t="shared" si="26"/>
        <v>Passadeira BC3Elastik Bright Nm 14</v>
      </c>
      <c r="F306" s="3">
        <v>403.2</v>
      </c>
      <c r="G306" t="s">
        <v>31</v>
      </c>
      <c r="H306" t="s">
        <v>22</v>
      </c>
      <c r="I306">
        <v>1</v>
      </c>
      <c r="J306" s="3">
        <f t="shared" si="27"/>
        <v>403.2</v>
      </c>
      <c r="K306">
        <f t="shared" si="23"/>
        <v>403.2</v>
      </c>
      <c r="L306">
        <f t="shared" si="24"/>
        <v>3225.6</v>
      </c>
      <c r="M306">
        <f t="shared" si="25"/>
        <v>9676.7999999999993</v>
      </c>
    </row>
    <row r="307" spans="1:13" x14ac:dyDescent="0.25">
      <c r="A307" t="s">
        <v>17</v>
      </c>
      <c r="B307" t="s">
        <v>23</v>
      </c>
      <c r="C307" t="s">
        <v>33</v>
      </c>
      <c r="D307" t="s">
        <v>78</v>
      </c>
      <c r="E307" t="str">
        <f t="shared" si="26"/>
        <v>Passadeira E4Elastik Bright Nm 14</v>
      </c>
      <c r="F307" s="3">
        <v>384</v>
      </c>
      <c r="G307" t="s">
        <v>34</v>
      </c>
      <c r="H307" t="s">
        <v>22</v>
      </c>
      <c r="I307">
        <v>1</v>
      </c>
      <c r="J307" s="3">
        <f t="shared" si="27"/>
        <v>384</v>
      </c>
      <c r="K307">
        <f t="shared" si="23"/>
        <v>384</v>
      </c>
      <c r="L307">
        <f t="shared" si="24"/>
        <v>3072</v>
      </c>
      <c r="M307">
        <f t="shared" si="25"/>
        <v>9216</v>
      </c>
    </row>
    <row r="308" spans="1:13" x14ac:dyDescent="0.25">
      <c r="A308" t="s">
        <v>17</v>
      </c>
      <c r="B308" t="s">
        <v>23</v>
      </c>
      <c r="C308" t="s">
        <v>35</v>
      </c>
      <c r="D308" t="s">
        <v>78</v>
      </c>
      <c r="E308" t="str">
        <f t="shared" si="26"/>
        <v>Passadeira BC4Elastik Bright Nm 14</v>
      </c>
      <c r="F308" s="3">
        <v>384</v>
      </c>
      <c r="G308" t="s">
        <v>34</v>
      </c>
      <c r="H308" t="s">
        <v>22</v>
      </c>
      <c r="I308">
        <v>1</v>
      </c>
      <c r="J308" s="3">
        <f t="shared" si="27"/>
        <v>384</v>
      </c>
      <c r="K308">
        <f t="shared" si="23"/>
        <v>384</v>
      </c>
      <c r="L308">
        <f t="shared" si="24"/>
        <v>3072</v>
      </c>
      <c r="M308">
        <f t="shared" si="25"/>
        <v>9216</v>
      </c>
    </row>
    <row r="309" spans="1:13" x14ac:dyDescent="0.25">
      <c r="A309" t="s">
        <v>17</v>
      </c>
      <c r="B309" t="s">
        <v>36</v>
      </c>
      <c r="C309" t="s">
        <v>244</v>
      </c>
      <c r="D309" t="s">
        <v>78</v>
      </c>
      <c r="E309" t="str">
        <f t="shared" si="26"/>
        <v>FROTTEURS LEElastik Bright Nm 14</v>
      </c>
      <c r="F309" s="3">
        <v>205.6</v>
      </c>
      <c r="G309" t="s">
        <v>37</v>
      </c>
      <c r="H309" t="s">
        <v>22</v>
      </c>
      <c r="I309">
        <v>24</v>
      </c>
      <c r="J309" s="3">
        <f t="shared" si="27"/>
        <v>8.5666666666666664</v>
      </c>
      <c r="K309">
        <f t="shared" si="23"/>
        <v>205.6</v>
      </c>
      <c r="L309">
        <f t="shared" si="24"/>
        <v>1644.8</v>
      </c>
      <c r="M309">
        <f t="shared" si="25"/>
        <v>4934.3999999999996</v>
      </c>
    </row>
    <row r="310" spans="1:13" x14ac:dyDescent="0.25">
      <c r="A310" t="s">
        <v>17</v>
      </c>
      <c r="B310" t="s">
        <v>36</v>
      </c>
      <c r="C310" t="s">
        <v>244</v>
      </c>
      <c r="D310" t="s">
        <v>78</v>
      </c>
      <c r="E310" t="str">
        <f t="shared" si="26"/>
        <v>FROTTEURS LEElastik Bright Nm 14</v>
      </c>
      <c r="F310" s="3">
        <v>205.6</v>
      </c>
      <c r="G310" t="s">
        <v>37</v>
      </c>
      <c r="H310" t="s">
        <v>22</v>
      </c>
      <c r="I310">
        <v>24</v>
      </c>
      <c r="J310" s="3">
        <f t="shared" si="27"/>
        <v>8.5666666666666664</v>
      </c>
      <c r="K310">
        <f t="shared" si="23"/>
        <v>205.6</v>
      </c>
      <c r="L310">
        <f t="shared" si="24"/>
        <v>1644.8</v>
      </c>
      <c r="M310">
        <f t="shared" si="25"/>
        <v>4934.3999999999996</v>
      </c>
    </row>
    <row r="311" spans="1:13" x14ac:dyDescent="0.25">
      <c r="A311" t="s">
        <v>17</v>
      </c>
      <c r="B311" t="s">
        <v>36</v>
      </c>
      <c r="C311" t="s">
        <v>245</v>
      </c>
      <c r="D311" t="s">
        <v>78</v>
      </c>
      <c r="E311" t="str">
        <f t="shared" si="26"/>
        <v>FROTTEURS LBCElastik Bright Nm 14</v>
      </c>
      <c r="F311" s="3">
        <v>205.6</v>
      </c>
      <c r="G311" t="s">
        <v>37</v>
      </c>
      <c r="H311" t="s">
        <v>22</v>
      </c>
      <c r="I311">
        <v>24</v>
      </c>
      <c r="J311" s="3">
        <f t="shared" si="27"/>
        <v>8.5666666666666664</v>
      </c>
      <c r="K311">
        <f t="shared" si="23"/>
        <v>205.6</v>
      </c>
      <c r="L311">
        <f t="shared" si="24"/>
        <v>1644.8</v>
      </c>
      <c r="M311">
        <f t="shared" si="25"/>
        <v>4934.3999999999996</v>
      </c>
    </row>
    <row r="312" spans="1:13" x14ac:dyDescent="0.25">
      <c r="A312" t="s">
        <v>17</v>
      </c>
      <c r="B312" t="s">
        <v>36</v>
      </c>
      <c r="C312" t="s">
        <v>245</v>
      </c>
      <c r="D312" t="s">
        <v>78</v>
      </c>
      <c r="E312" t="str">
        <f t="shared" si="26"/>
        <v>FROTTEURS LBCElastik Bright Nm 14</v>
      </c>
      <c r="F312" s="3">
        <v>274.10000000000002</v>
      </c>
      <c r="G312" t="s">
        <v>38</v>
      </c>
      <c r="H312" t="s">
        <v>39</v>
      </c>
      <c r="I312">
        <v>32</v>
      </c>
      <c r="J312" s="3">
        <f t="shared" si="27"/>
        <v>8.5656250000000007</v>
      </c>
      <c r="K312">
        <f t="shared" si="23"/>
        <v>274.10000000000002</v>
      </c>
      <c r="L312">
        <f t="shared" si="24"/>
        <v>2192.8000000000002</v>
      </c>
      <c r="M312">
        <f t="shared" si="25"/>
        <v>6578.4000000000005</v>
      </c>
    </row>
    <row r="313" spans="1:13" x14ac:dyDescent="0.25">
      <c r="A313" t="s">
        <v>17</v>
      </c>
      <c r="B313" t="s">
        <v>40</v>
      </c>
      <c r="C313" t="s">
        <v>246</v>
      </c>
      <c r="D313" t="s">
        <v>78</v>
      </c>
      <c r="E313" t="str">
        <f t="shared" si="26"/>
        <v>Filatório SuessenElastik Bright Nm 14</v>
      </c>
      <c r="F313" s="3">
        <v>30.8</v>
      </c>
      <c r="G313" t="s">
        <v>41</v>
      </c>
      <c r="H313" t="s">
        <v>22</v>
      </c>
      <c r="I313">
        <v>816</v>
      </c>
      <c r="J313" s="4">
        <f t="shared" si="27"/>
        <v>3.7745098039215684E-2</v>
      </c>
      <c r="K313">
        <f t="shared" si="23"/>
        <v>30.8</v>
      </c>
      <c r="L313">
        <f t="shared" si="24"/>
        <v>246.4</v>
      </c>
      <c r="M313">
        <f t="shared" si="25"/>
        <v>739.2</v>
      </c>
    </row>
    <row r="314" spans="1:13" x14ac:dyDescent="0.25">
      <c r="A314" t="s">
        <v>17</v>
      </c>
      <c r="B314" t="s">
        <v>40</v>
      </c>
      <c r="C314" t="s">
        <v>246</v>
      </c>
      <c r="D314" t="s">
        <v>78</v>
      </c>
      <c r="E314" t="str">
        <f t="shared" si="26"/>
        <v>Filatório SuessenElastik Bright Nm 14</v>
      </c>
      <c r="F314" s="3">
        <v>30.8</v>
      </c>
      <c r="G314" t="s">
        <v>41</v>
      </c>
      <c r="H314" t="s">
        <v>22</v>
      </c>
      <c r="I314">
        <v>816</v>
      </c>
      <c r="J314" s="4">
        <f t="shared" si="27"/>
        <v>3.7745098039215684E-2</v>
      </c>
      <c r="K314">
        <f t="shared" si="23"/>
        <v>30.8</v>
      </c>
      <c r="L314">
        <f t="shared" si="24"/>
        <v>246.4</v>
      </c>
      <c r="M314">
        <f t="shared" si="25"/>
        <v>739.2</v>
      </c>
    </row>
    <row r="315" spans="1:13" x14ac:dyDescent="0.25">
      <c r="A315" t="s">
        <v>17</v>
      </c>
      <c r="B315" t="s">
        <v>40</v>
      </c>
      <c r="C315" t="s">
        <v>246</v>
      </c>
      <c r="D315" t="s">
        <v>78</v>
      </c>
      <c r="E315" t="str">
        <f t="shared" si="26"/>
        <v>Filatório SuessenElastik Bright Nm 14</v>
      </c>
      <c r="F315" s="3">
        <v>30.8</v>
      </c>
      <c r="G315" t="s">
        <v>41</v>
      </c>
      <c r="H315" t="s">
        <v>22</v>
      </c>
      <c r="I315">
        <v>816</v>
      </c>
      <c r="J315" s="4">
        <f t="shared" si="27"/>
        <v>3.7745098039215684E-2</v>
      </c>
      <c r="K315">
        <f t="shared" si="23"/>
        <v>30.8</v>
      </c>
      <c r="L315">
        <f t="shared" si="24"/>
        <v>246.4</v>
      </c>
      <c r="M315">
        <f t="shared" si="25"/>
        <v>739.2</v>
      </c>
    </row>
    <row r="316" spans="1:13" x14ac:dyDescent="0.25">
      <c r="A316" t="s">
        <v>17</v>
      </c>
      <c r="B316" t="s">
        <v>40</v>
      </c>
      <c r="C316" t="s">
        <v>246</v>
      </c>
      <c r="D316" t="s">
        <v>78</v>
      </c>
      <c r="E316" t="str">
        <f t="shared" si="26"/>
        <v>Filatório SuessenElastik Bright Nm 14</v>
      </c>
      <c r="F316" s="3">
        <v>30.8</v>
      </c>
      <c r="G316" t="s">
        <v>41</v>
      </c>
      <c r="H316" t="s">
        <v>22</v>
      </c>
      <c r="I316">
        <v>816</v>
      </c>
      <c r="J316" s="4">
        <f t="shared" si="27"/>
        <v>3.7745098039215684E-2</v>
      </c>
      <c r="K316">
        <f t="shared" si="23"/>
        <v>30.8</v>
      </c>
      <c r="L316">
        <f t="shared" si="24"/>
        <v>246.4</v>
      </c>
      <c r="M316">
        <f t="shared" si="25"/>
        <v>739.2</v>
      </c>
    </row>
    <row r="317" spans="1:13" x14ac:dyDescent="0.25">
      <c r="A317" t="s">
        <v>17</v>
      </c>
      <c r="B317" t="s">
        <v>40</v>
      </c>
      <c r="C317" t="s">
        <v>247</v>
      </c>
      <c r="D317" t="s">
        <v>78</v>
      </c>
      <c r="E317" t="str">
        <f t="shared" si="26"/>
        <v>Filatório Zinser M1Elastik Bright Nm 14</v>
      </c>
      <c r="F317" s="3">
        <v>31.3</v>
      </c>
      <c r="G317" t="s">
        <v>42</v>
      </c>
      <c r="H317" t="s">
        <v>22</v>
      </c>
      <c r="I317">
        <v>828</v>
      </c>
      <c r="J317" s="4">
        <f t="shared" si="27"/>
        <v>3.7801932367149758E-2</v>
      </c>
      <c r="K317">
        <f t="shared" si="23"/>
        <v>31.3</v>
      </c>
      <c r="L317">
        <f t="shared" si="24"/>
        <v>250.4</v>
      </c>
      <c r="M317">
        <f t="shared" si="25"/>
        <v>751.2</v>
      </c>
    </row>
    <row r="318" spans="1:13" x14ac:dyDescent="0.25">
      <c r="A318" t="s">
        <v>17</v>
      </c>
      <c r="B318" t="s">
        <v>40</v>
      </c>
      <c r="C318" t="s">
        <v>247</v>
      </c>
      <c r="D318" t="s">
        <v>78</v>
      </c>
      <c r="E318" t="str">
        <f t="shared" si="26"/>
        <v>Filatório Zinser M1Elastik Bright Nm 14</v>
      </c>
      <c r="F318" s="3">
        <v>31.3</v>
      </c>
      <c r="G318" t="s">
        <v>42</v>
      </c>
      <c r="H318" t="s">
        <v>22</v>
      </c>
      <c r="I318">
        <v>828</v>
      </c>
      <c r="J318" s="4">
        <f t="shared" si="27"/>
        <v>3.7801932367149758E-2</v>
      </c>
      <c r="K318">
        <f t="shared" si="23"/>
        <v>31.3</v>
      </c>
      <c r="L318">
        <f t="shared" si="24"/>
        <v>250.4</v>
      </c>
      <c r="M318">
        <f t="shared" si="25"/>
        <v>751.2</v>
      </c>
    </row>
    <row r="319" spans="1:13" x14ac:dyDescent="0.25">
      <c r="A319" t="s">
        <v>17</v>
      </c>
      <c r="B319" t="s">
        <v>40</v>
      </c>
      <c r="C319" t="s">
        <v>248</v>
      </c>
      <c r="D319" t="s">
        <v>78</v>
      </c>
      <c r="E319" t="str">
        <f t="shared" si="26"/>
        <v>Filatório Zinser M2Elastik Bright Nm 14</v>
      </c>
      <c r="F319" s="3">
        <v>45.4</v>
      </c>
      <c r="G319" t="s">
        <v>43</v>
      </c>
      <c r="H319" t="s">
        <v>22</v>
      </c>
      <c r="I319">
        <v>1200</v>
      </c>
      <c r="J319" s="4">
        <f t="shared" si="27"/>
        <v>3.783333333333333E-2</v>
      </c>
      <c r="K319">
        <f t="shared" si="23"/>
        <v>45.4</v>
      </c>
      <c r="L319">
        <f t="shared" si="24"/>
        <v>363.2</v>
      </c>
      <c r="M319">
        <f t="shared" si="25"/>
        <v>1089.5999999999999</v>
      </c>
    </row>
    <row r="320" spans="1:13" x14ac:dyDescent="0.25">
      <c r="A320" t="s">
        <v>17</v>
      </c>
      <c r="B320" t="s">
        <v>40</v>
      </c>
      <c r="C320" t="s">
        <v>248</v>
      </c>
      <c r="D320" t="s">
        <v>78</v>
      </c>
      <c r="E320" t="str">
        <f t="shared" si="26"/>
        <v>Filatório Zinser M2Elastik Bright Nm 14</v>
      </c>
      <c r="F320" s="3">
        <v>45.4</v>
      </c>
      <c r="G320" t="s">
        <v>43</v>
      </c>
      <c r="H320" t="s">
        <v>22</v>
      </c>
      <c r="I320">
        <v>1200</v>
      </c>
      <c r="J320" s="4">
        <f t="shared" si="27"/>
        <v>3.783333333333333E-2</v>
      </c>
      <c r="K320">
        <f t="shared" si="23"/>
        <v>45.4</v>
      </c>
      <c r="L320">
        <f t="shared" si="24"/>
        <v>363.2</v>
      </c>
      <c r="M320">
        <f t="shared" si="25"/>
        <v>1089.5999999999999</v>
      </c>
    </row>
    <row r="321" spans="1:13" x14ac:dyDescent="0.25">
      <c r="A321" t="s">
        <v>17</v>
      </c>
      <c r="B321" t="s">
        <v>40</v>
      </c>
      <c r="C321" t="s">
        <v>248</v>
      </c>
      <c r="D321" t="s">
        <v>78</v>
      </c>
      <c r="E321" t="str">
        <f t="shared" si="26"/>
        <v>Filatório Zinser M2Elastik Bright Nm 14</v>
      </c>
      <c r="F321" s="3">
        <v>45.4</v>
      </c>
      <c r="G321" t="s">
        <v>43</v>
      </c>
      <c r="H321" t="s">
        <v>22</v>
      </c>
      <c r="I321">
        <v>1200</v>
      </c>
      <c r="J321" s="4">
        <f t="shared" si="27"/>
        <v>3.783333333333333E-2</v>
      </c>
      <c r="K321">
        <f t="shared" si="23"/>
        <v>45.4</v>
      </c>
      <c r="L321">
        <f t="shared" si="24"/>
        <v>363.2</v>
      </c>
      <c r="M321">
        <f t="shared" si="25"/>
        <v>1089.5999999999999</v>
      </c>
    </row>
    <row r="322" spans="1:13" x14ac:dyDescent="0.25">
      <c r="A322" t="s">
        <v>17</v>
      </c>
      <c r="B322" t="s">
        <v>40</v>
      </c>
      <c r="C322" t="s">
        <v>248</v>
      </c>
      <c r="D322" t="s">
        <v>78</v>
      </c>
      <c r="E322" t="str">
        <f t="shared" si="26"/>
        <v>Filatório Zinser M2Elastik Bright Nm 14</v>
      </c>
      <c r="F322" s="3">
        <v>45.4</v>
      </c>
      <c r="G322" t="s">
        <v>43</v>
      </c>
      <c r="H322" t="s">
        <v>22</v>
      </c>
      <c r="I322">
        <v>1200</v>
      </c>
      <c r="J322" s="4">
        <f t="shared" si="27"/>
        <v>3.783333333333333E-2</v>
      </c>
      <c r="K322">
        <f t="shared" ref="K322:K385" si="28">F322</f>
        <v>45.4</v>
      </c>
      <c r="L322">
        <f t="shared" ref="L322:L385" si="29">K322*8</f>
        <v>363.2</v>
      </c>
      <c r="M322">
        <f t="shared" ref="M322:M385" si="30">K322*24</f>
        <v>1089.5999999999999</v>
      </c>
    </row>
    <row r="323" spans="1:13" x14ac:dyDescent="0.25">
      <c r="A323" t="s">
        <v>17</v>
      </c>
      <c r="B323" t="s">
        <v>44</v>
      </c>
      <c r="C323" t="s">
        <v>249</v>
      </c>
      <c r="D323" t="s">
        <v>78</v>
      </c>
      <c r="E323" t="str">
        <f t="shared" ref="E323:E386" si="31">CONCATENATE(C323,D323)</f>
        <v>AUTO CONER X5-M2Elastik Bright Nm 14</v>
      </c>
      <c r="F323" s="3">
        <v>57.2</v>
      </c>
      <c r="G323" t="s">
        <v>45</v>
      </c>
      <c r="H323" t="s">
        <v>39</v>
      </c>
      <c r="I323">
        <v>36</v>
      </c>
      <c r="J323" s="3">
        <f t="shared" si="27"/>
        <v>1.588888888888889</v>
      </c>
      <c r="K323">
        <f t="shared" si="28"/>
        <v>57.2</v>
      </c>
      <c r="L323">
        <f t="shared" si="29"/>
        <v>457.6</v>
      </c>
      <c r="M323">
        <f t="shared" si="30"/>
        <v>1372.8000000000002</v>
      </c>
    </row>
    <row r="324" spans="1:13" x14ac:dyDescent="0.25">
      <c r="A324" t="s">
        <v>17</v>
      </c>
      <c r="B324" t="s">
        <v>44</v>
      </c>
      <c r="C324" t="s">
        <v>249</v>
      </c>
      <c r="D324" t="s">
        <v>78</v>
      </c>
      <c r="E324" t="str">
        <f t="shared" si="31"/>
        <v>AUTO CONER X5-M2Elastik Bright Nm 14</v>
      </c>
      <c r="F324" s="3">
        <v>57.2</v>
      </c>
      <c r="G324" t="s">
        <v>45</v>
      </c>
      <c r="H324" t="s">
        <v>39</v>
      </c>
      <c r="I324">
        <v>36</v>
      </c>
      <c r="J324" s="3">
        <f t="shared" si="27"/>
        <v>1.588888888888889</v>
      </c>
      <c r="K324">
        <f t="shared" si="28"/>
        <v>57.2</v>
      </c>
      <c r="L324">
        <f t="shared" si="29"/>
        <v>457.6</v>
      </c>
      <c r="M324">
        <f t="shared" si="30"/>
        <v>1372.8000000000002</v>
      </c>
    </row>
    <row r="325" spans="1:13" x14ac:dyDescent="0.25">
      <c r="A325" t="s">
        <v>17</v>
      </c>
      <c r="B325" t="s">
        <v>44</v>
      </c>
      <c r="C325" t="s">
        <v>249</v>
      </c>
      <c r="D325" t="s">
        <v>78</v>
      </c>
      <c r="E325" t="str">
        <f t="shared" si="31"/>
        <v>AUTO CONER X5-M2Elastik Bright Nm 14</v>
      </c>
      <c r="F325" s="3">
        <v>57.2</v>
      </c>
      <c r="G325" t="s">
        <v>45</v>
      </c>
      <c r="H325" t="s">
        <v>39</v>
      </c>
      <c r="I325">
        <v>36</v>
      </c>
      <c r="J325" s="3">
        <f t="shared" si="27"/>
        <v>1.588888888888889</v>
      </c>
      <c r="K325">
        <f t="shared" si="28"/>
        <v>57.2</v>
      </c>
      <c r="L325">
        <f t="shared" si="29"/>
        <v>457.6</v>
      </c>
      <c r="M325">
        <f t="shared" si="30"/>
        <v>1372.8000000000002</v>
      </c>
    </row>
    <row r="326" spans="1:13" x14ac:dyDescent="0.25">
      <c r="A326" t="s">
        <v>17</v>
      </c>
      <c r="B326" t="s">
        <v>44</v>
      </c>
      <c r="C326" t="s">
        <v>249</v>
      </c>
      <c r="D326" t="s">
        <v>78</v>
      </c>
      <c r="E326" t="str">
        <f t="shared" si="31"/>
        <v>AUTO CONER X5-M2Elastik Bright Nm 14</v>
      </c>
      <c r="F326" s="3">
        <v>57.2</v>
      </c>
      <c r="G326" t="s">
        <v>45</v>
      </c>
      <c r="H326" t="s">
        <v>39</v>
      </c>
      <c r="I326">
        <v>36</v>
      </c>
      <c r="J326" s="3">
        <f t="shared" si="27"/>
        <v>1.588888888888889</v>
      </c>
      <c r="K326">
        <f t="shared" si="28"/>
        <v>57.2</v>
      </c>
      <c r="L326">
        <f t="shared" si="29"/>
        <v>457.6</v>
      </c>
      <c r="M326">
        <f t="shared" si="30"/>
        <v>1372.8000000000002</v>
      </c>
    </row>
    <row r="327" spans="1:13" x14ac:dyDescent="0.25">
      <c r="A327" t="s">
        <v>17</v>
      </c>
      <c r="B327" t="s">
        <v>44</v>
      </c>
      <c r="C327" t="s">
        <v>250</v>
      </c>
      <c r="D327" t="s">
        <v>78</v>
      </c>
      <c r="E327" t="str">
        <f t="shared" si="31"/>
        <v>AUTO CONER M1Elastik Bright Nm 14</v>
      </c>
      <c r="F327" s="3">
        <v>95.3</v>
      </c>
      <c r="G327" t="s">
        <v>46</v>
      </c>
      <c r="H327" t="s">
        <v>22</v>
      </c>
      <c r="I327">
        <v>60</v>
      </c>
      <c r="J327" s="3">
        <f t="shared" si="27"/>
        <v>1.5883333333333334</v>
      </c>
      <c r="K327">
        <f t="shared" si="28"/>
        <v>95.3</v>
      </c>
      <c r="L327">
        <f t="shared" si="29"/>
        <v>762.4</v>
      </c>
      <c r="M327">
        <f t="shared" si="30"/>
        <v>2287.1999999999998</v>
      </c>
    </row>
    <row r="328" spans="1:13" x14ac:dyDescent="0.25">
      <c r="A328" t="s">
        <v>17</v>
      </c>
      <c r="B328" t="s">
        <v>44</v>
      </c>
      <c r="C328" t="s">
        <v>250</v>
      </c>
      <c r="D328" t="s">
        <v>78</v>
      </c>
      <c r="E328" t="str">
        <f t="shared" si="31"/>
        <v>AUTO CONER M1Elastik Bright Nm 14</v>
      </c>
      <c r="F328" s="3">
        <v>95.3</v>
      </c>
      <c r="G328" t="s">
        <v>46</v>
      </c>
      <c r="H328" t="s">
        <v>22</v>
      </c>
      <c r="I328">
        <v>60</v>
      </c>
      <c r="J328" s="3">
        <f t="shared" si="27"/>
        <v>1.5883333333333334</v>
      </c>
      <c r="K328">
        <f t="shared" si="28"/>
        <v>95.3</v>
      </c>
      <c r="L328">
        <f t="shared" si="29"/>
        <v>762.4</v>
      </c>
      <c r="M328">
        <f t="shared" si="30"/>
        <v>2287.1999999999998</v>
      </c>
    </row>
    <row r="329" spans="1:13" x14ac:dyDescent="0.25">
      <c r="A329" t="s">
        <v>17</v>
      </c>
      <c r="B329" t="s">
        <v>44</v>
      </c>
      <c r="C329" t="s">
        <v>250</v>
      </c>
      <c r="D329" t="s">
        <v>78</v>
      </c>
      <c r="E329" t="str">
        <f t="shared" si="31"/>
        <v>AUTO CONER M1Elastik Bright Nm 14</v>
      </c>
      <c r="F329" s="3">
        <v>95.3</v>
      </c>
      <c r="G329" t="s">
        <v>46</v>
      </c>
      <c r="H329" t="s">
        <v>22</v>
      </c>
      <c r="I329">
        <v>60</v>
      </c>
      <c r="J329" s="3">
        <f t="shared" si="27"/>
        <v>1.5883333333333334</v>
      </c>
      <c r="K329">
        <f t="shared" si="28"/>
        <v>95.3</v>
      </c>
      <c r="L329">
        <f t="shared" si="29"/>
        <v>762.4</v>
      </c>
      <c r="M329">
        <f t="shared" si="30"/>
        <v>2287.1999999999998</v>
      </c>
    </row>
    <row r="330" spans="1:13" x14ac:dyDescent="0.25">
      <c r="A330" t="s">
        <v>17</v>
      </c>
      <c r="B330" t="s">
        <v>44</v>
      </c>
      <c r="C330" t="s">
        <v>250</v>
      </c>
      <c r="D330" t="s">
        <v>78</v>
      </c>
      <c r="E330" t="str">
        <f t="shared" si="31"/>
        <v>AUTO CONER M1Elastik Bright Nm 14</v>
      </c>
      <c r="F330" s="3">
        <v>79.400000000000006</v>
      </c>
      <c r="G330" t="s">
        <v>47</v>
      </c>
      <c r="H330" t="s">
        <v>22</v>
      </c>
      <c r="I330">
        <v>50</v>
      </c>
      <c r="J330" s="3">
        <f t="shared" si="27"/>
        <v>1.5880000000000001</v>
      </c>
      <c r="K330">
        <f t="shared" si="28"/>
        <v>79.400000000000006</v>
      </c>
      <c r="L330">
        <f t="shared" si="29"/>
        <v>635.20000000000005</v>
      </c>
      <c r="M330">
        <f t="shared" si="30"/>
        <v>1905.6000000000001</v>
      </c>
    </row>
    <row r="331" spans="1:13" x14ac:dyDescent="0.25">
      <c r="A331" t="s">
        <v>17</v>
      </c>
      <c r="B331" t="s">
        <v>44</v>
      </c>
      <c r="C331" t="s">
        <v>251</v>
      </c>
      <c r="D331" t="s">
        <v>78</v>
      </c>
      <c r="E331" t="str">
        <f t="shared" si="31"/>
        <v>MURATA M1Elastik Bright Nm 14</v>
      </c>
      <c r="F331" s="3">
        <v>63.5</v>
      </c>
      <c r="G331" t="s">
        <v>48</v>
      </c>
      <c r="H331" t="s">
        <v>22</v>
      </c>
      <c r="I331">
        <v>40</v>
      </c>
      <c r="J331" s="3">
        <f t="shared" si="27"/>
        <v>1.5874999999999999</v>
      </c>
      <c r="K331">
        <f t="shared" si="28"/>
        <v>63.5</v>
      </c>
      <c r="L331">
        <f t="shared" si="29"/>
        <v>508</v>
      </c>
      <c r="M331">
        <f t="shared" si="30"/>
        <v>1524</v>
      </c>
    </row>
    <row r="332" spans="1:13" x14ac:dyDescent="0.25">
      <c r="A332" t="s">
        <v>17</v>
      </c>
      <c r="B332" t="s">
        <v>44</v>
      </c>
      <c r="C332" t="s">
        <v>251</v>
      </c>
      <c r="D332" t="s">
        <v>78</v>
      </c>
      <c r="E332" t="str">
        <f t="shared" si="31"/>
        <v>MURATA M1Elastik Bright Nm 14</v>
      </c>
      <c r="F332" s="3">
        <v>63.5</v>
      </c>
      <c r="G332" t="s">
        <v>48</v>
      </c>
      <c r="H332" t="s">
        <v>22</v>
      </c>
      <c r="I332">
        <v>40</v>
      </c>
      <c r="J332" s="3">
        <f t="shared" si="27"/>
        <v>1.5874999999999999</v>
      </c>
      <c r="K332">
        <f t="shared" si="28"/>
        <v>63.5</v>
      </c>
      <c r="L332">
        <f t="shared" si="29"/>
        <v>508</v>
      </c>
      <c r="M332">
        <f t="shared" si="30"/>
        <v>1524</v>
      </c>
    </row>
    <row r="333" spans="1:13" x14ac:dyDescent="0.25">
      <c r="A333" t="s">
        <v>17</v>
      </c>
      <c r="B333" t="s">
        <v>73</v>
      </c>
      <c r="C333" t="s">
        <v>252</v>
      </c>
      <c r="D333" t="s">
        <v>78</v>
      </c>
      <c r="E333" t="str">
        <f t="shared" si="31"/>
        <v>Binadeira M1Elastik Bright Nm 14</v>
      </c>
      <c r="F333" s="3">
        <v>72</v>
      </c>
      <c r="G333" t="s">
        <v>74</v>
      </c>
      <c r="H333" t="s">
        <v>22</v>
      </c>
      <c r="I333">
        <v>40</v>
      </c>
      <c r="J333" s="3">
        <f t="shared" si="27"/>
        <v>1.8</v>
      </c>
      <c r="K333">
        <f t="shared" si="28"/>
        <v>72</v>
      </c>
      <c r="L333">
        <f t="shared" si="29"/>
        <v>576</v>
      </c>
      <c r="M333">
        <f t="shared" si="30"/>
        <v>1728</v>
      </c>
    </row>
    <row r="334" spans="1:13" x14ac:dyDescent="0.25">
      <c r="A334" t="s">
        <v>17</v>
      </c>
      <c r="B334" t="s">
        <v>73</v>
      </c>
      <c r="C334" t="s">
        <v>252</v>
      </c>
      <c r="D334" t="s">
        <v>78</v>
      </c>
      <c r="E334" t="str">
        <f t="shared" si="31"/>
        <v>Binadeira M1Elastik Bright Nm 14</v>
      </c>
      <c r="F334" s="3">
        <v>72</v>
      </c>
      <c r="G334" t="s">
        <v>74</v>
      </c>
      <c r="H334" t="s">
        <v>22</v>
      </c>
      <c r="I334">
        <v>40</v>
      </c>
      <c r="J334" s="3">
        <f t="shared" si="27"/>
        <v>1.8</v>
      </c>
      <c r="K334">
        <f t="shared" si="28"/>
        <v>72</v>
      </c>
      <c r="L334">
        <f t="shared" si="29"/>
        <v>576</v>
      </c>
      <c r="M334">
        <f t="shared" si="30"/>
        <v>1728</v>
      </c>
    </row>
    <row r="335" spans="1:13" x14ac:dyDescent="0.25">
      <c r="A335" t="s">
        <v>17</v>
      </c>
      <c r="B335" t="s">
        <v>49</v>
      </c>
      <c r="C335" s="1" t="s">
        <v>183</v>
      </c>
      <c r="D335" t="s">
        <v>78</v>
      </c>
      <c r="E335" t="str">
        <f t="shared" si="31"/>
        <v>RETORÇÃO M1Elastik Bright Nm 14</v>
      </c>
      <c r="F335" s="3">
        <v>30.2</v>
      </c>
      <c r="G335" t="s">
        <v>50</v>
      </c>
      <c r="H335" t="s">
        <v>22</v>
      </c>
      <c r="I335">
        <v>240</v>
      </c>
      <c r="J335" s="3">
        <f t="shared" si="27"/>
        <v>0.12583333333333332</v>
      </c>
      <c r="K335">
        <f t="shared" si="28"/>
        <v>30.2</v>
      </c>
      <c r="L335">
        <f t="shared" si="29"/>
        <v>241.6</v>
      </c>
      <c r="M335">
        <f t="shared" si="30"/>
        <v>724.8</v>
      </c>
    </row>
    <row r="336" spans="1:13" x14ac:dyDescent="0.25">
      <c r="A336" t="s">
        <v>17</v>
      </c>
      <c r="B336" t="s">
        <v>49</v>
      </c>
      <c r="C336" s="1" t="s">
        <v>183</v>
      </c>
      <c r="D336" t="s">
        <v>78</v>
      </c>
      <c r="E336" t="str">
        <f t="shared" si="31"/>
        <v>RETORÇÃO M1Elastik Bright Nm 14</v>
      </c>
      <c r="F336" s="3">
        <v>30.2</v>
      </c>
      <c r="G336" t="s">
        <v>50</v>
      </c>
      <c r="H336" t="s">
        <v>22</v>
      </c>
      <c r="I336">
        <v>240</v>
      </c>
      <c r="J336" s="3">
        <f t="shared" ref="J336:J399" si="32">F336/I336</f>
        <v>0.12583333333333332</v>
      </c>
      <c r="K336">
        <f t="shared" si="28"/>
        <v>30.2</v>
      </c>
      <c r="L336">
        <f t="shared" si="29"/>
        <v>241.6</v>
      </c>
      <c r="M336">
        <f t="shared" si="30"/>
        <v>724.8</v>
      </c>
    </row>
    <row r="337" spans="1:13" x14ac:dyDescent="0.25">
      <c r="A337" t="s">
        <v>17</v>
      </c>
      <c r="B337" t="s">
        <v>49</v>
      </c>
      <c r="C337" s="1" t="s">
        <v>183</v>
      </c>
      <c r="D337" t="s">
        <v>78</v>
      </c>
      <c r="E337" t="str">
        <f t="shared" si="31"/>
        <v>RETORÇÃO M1Elastik Bright Nm 14</v>
      </c>
      <c r="F337" s="3">
        <v>30.2</v>
      </c>
      <c r="G337" t="s">
        <v>50</v>
      </c>
      <c r="H337" t="s">
        <v>22</v>
      </c>
      <c r="I337">
        <v>240</v>
      </c>
      <c r="J337" s="3">
        <f t="shared" si="32"/>
        <v>0.12583333333333332</v>
      </c>
      <c r="K337">
        <f t="shared" si="28"/>
        <v>30.2</v>
      </c>
      <c r="L337">
        <f t="shared" si="29"/>
        <v>241.6</v>
      </c>
      <c r="M337">
        <f t="shared" si="30"/>
        <v>724.8</v>
      </c>
    </row>
    <row r="338" spans="1:13" x14ac:dyDescent="0.25">
      <c r="A338" t="s">
        <v>17</v>
      </c>
      <c r="B338" t="s">
        <v>49</v>
      </c>
      <c r="C338" s="1" t="s">
        <v>183</v>
      </c>
      <c r="D338" t="s">
        <v>78</v>
      </c>
      <c r="E338" t="str">
        <f t="shared" si="31"/>
        <v>RETORÇÃO M1Elastik Bright Nm 14</v>
      </c>
      <c r="F338" s="3">
        <v>30.2</v>
      </c>
      <c r="G338" t="s">
        <v>50</v>
      </c>
      <c r="H338" t="s">
        <v>22</v>
      </c>
      <c r="I338">
        <v>240</v>
      </c>
      <c r="J338" s="3">
        <f t="shared" si="32"/>
        <v>0.12583333333333332</v>
      </c>
      <c r="K338">
        <f t="shared" si="28"/>
        <v>30.2</v>
      </c>
      <c r="L338">
        <f t="shared" si="29"/>
        <v>241.6</v>
      </c>
      <c r="M338">
        <f t="shared" si="30"/>
        <v>724.8</v>
      </c>
    </row>
    <row r="339" spans="1:13" x14ac:dyDescent="0.25">
      <c r="A339" t="s">
        <v>17</v>
      </c>
      <c r="B339" t="s">
        <v>49</v>
      </c>
      <c r="C339" s="1" t="s">
        <v>183</v>
      </c>
      <c r="D339" t="s">
        <v>78</v>
      </c>
      <c r="E339" t="str">
        <f t="shared" si="31"/>
        <v>RETORÇÃO M1Elastik Bright Nm 14</v>
      </c>
      <c r="F339" s="3">
        <v>30.2</v>
      </c>
      <c r="G339" t="s">
        <v>50</v>
      </c>
      <c r="H339" t="s">
        <v>22</v>
      </c>
      <c r="I339">
        <v>240</v>
      </c>
      <c r="J339" s="3">
        <f t="shared" si="32"/>
        <v>0.12583333333333332</v>
      </c>
      <c r="K339">
        <f t="shared" si="28"/>
        <v>30.2</v>
      </c>
      <c r="L339">
        <f t="shared" si="29"/>
        <v>241.6</v>
      </c>
      <c r="M339">
        <f t="shared" si="30"/>
        <v>724.8</v>
      </c>
    </row>
    <row r="340" spans="1:13" x14ac:dyDescent="0.25">
      <c r="A340" t="s">
        <v>17</v>
      </c>
      <c r="B340" t="s">
        <v>49</v>
      </c>
      <c r="C340" s="1" t="s">
        <v>183</v>
      </c>
      <c r="D340" t="s">
        <v>78</v>
      </c>
      <c r="E340" t="str">
        <f t="shared" si="31"/>
        <v>RETORÇÃO M1Elastik Bright Nm 14</v>
      </c>
      <c r="F340" s="3">
        <v>30.2</v>
      </c>
      <c r="G340" t="s">
        <v>50</v>
      </c>
      <c r="H340" t="s">
        <v>22</v>
      </c>
      <c r="I340">
        <v>240</v>
      </c>
      <c r="J340" s="3">
        <f t="shared" si="32"/>
        <v>0.12583333333333332</v>
      </c>
      <c r="K340">
        <f t="shared" si="28"/>
        <v>30.2</v>
      </c>
      <c r="L340">
        <f t="shared" si="29"/>
        <v>241.6</v>
      </c>
      <c r="M340">
        <f t="shared" si="30"/>
        <v>724.8</v>
      </c>
    </row>
    <row r="341" spans="1:13" x14ac:dyDescent="0.25">
      <c r="A341" t="s">
        <v>17</v>
      </c>
      <c r="B341" t="s">
        <v>49</v>
      </c>
      <c r="C341" s="1" t="s">
        <v>183</v>
      </c>
      <c r="D341" t="s">
        <v>78</v>
      </c>
      <c r="E341" t="str">
        <f t="shared" si="31"/>
        <v>RETORÇÃO M1Elastik Bright Nm 14</v>
      </c>
      <c r="F341" s="3">
        <v>30.2</v>
      </c>
      <c r="G341" t="s">
        <v>50</v>
      </c>
      <c r="H341" t="s">
        <v>22</v>
      </c>
      <c r="I341">
        <v>240</v>
      </c>
      <c r="J341" s="3">
        <f t="shared" si="32"/>
        <v>0.12583333333333332</v>
      </c>
      <c r="K341">
        <f t="shared" si="28"/>
        <v>30.2</v>
      </c>
      <c r="L341">
        <f t="shared" si="29"/>
        <v>241.6</v>
      </c>
      <c r="M341">
        <f t="shared" si="30"/>
        <v>724.8</v>
      </c>
    </row>
    <row r="342" spans="1:13" x14ac:dyDescent="0.25">
      <c r="A342" t="s">
        <v>17</v>
      </c>
      <c r="B342" t="s">
        <v>49</v>
      </c>
      <c r="C342" s="1" t="s">
        <v>183</v>
      </c>
      <c r="D342" t="s">
        <v>78</v>
      </c>
      <c r="E342" t="str">
        <f t="shared" si="31"/>
        <v>RETORÇÃO M1Elastik Bright Nm 14</v>
      </c>
      <c r="F342" s="3">
        <v>30.2</v>
      </c>
      <c r="G342" t="s">
        <v>50</v>
      </c>
      <c r="H342" t="s">
        <v>22</v>
      </c>
      <c r="I342">
        <v>240</v>
      </c>
      <c r="J342" s="3">
        <f t="shared" si="32"/>
        <v>0.12583333333333332</v>
      </c>
      <c r="K342">
        <f t="shared" si="28"/>
        <v>30.2</v>
      </c>
      <c r="L342">
        <f t="shared" si="29"/>
        <v>241.6</v>
      </c>
      <c r="M342">
        <f t="shared" si="30"/>
        <v>724.8</v>
      </c>
    </row>
    <row r="343" spans="1:13" x14ac:dyDescent="0.25">
      <c r="A343" t="s">
        <v>17</v>
      </c>
      <c r="B343" t="s">
        <v>49</v>
      </c>
      <c r="C343" s="1" t="s">
        <v>183</v>
      </c>
      <c r="D343" t="s">
        <v>78</v>
      </c>
      <c r="E343" t="str">
        <f t="shared" si="31"/>
        <v>RETORÇÃO M1Elastik Bright Nm 14</v>
      </c>
      <c r="F343" s="3">
        <v>30.2</v>
      </c>
      <c r="G343" t="s">
        <v>50</v>
      </c>
      <c r="H343" t="s">
        <v>22</v>
      </c>
      <c r="I343">
        <v>240</v>
      </c>
      <c r="J343" s="3">
        <f t="shared" si="32"/>
        <v>0.12583333333333332</v>
      </c>
      <c r="K343">
        <f t="shared" si="28"/>
        <v>30.2</v>
      </c>
      <c r="L343">
        <f t="shared" si="29"/>
        <v>241.6</v>
      </c>
      <c r="M343">
        <f t="shared" si="30"/>
        <v>724.8</v>
      </c>
    </row>
    <row r="344" spans="1:13" x14ac:dyDescent="0.25">
      <c r="A344" t="s">
        <v>17</v>
      </c>
      <c r="B344" t="s">
        <v>49</v>
      </c>
      <c r="C344" s="1" t="s">
        <v>183</v>
      </c>
      <c r="D344" t="s">
        <v>78</v>
      </c>
      <c r="E344" t="str">
        <f t="shared" si="31"/>
        <v>RETORÇÃO M1Elastik Bright Nm 14</v>
      </c>
      <c r="F344" s="3">
        <v>30.2</v>
      </c>
      <c r="G344" t="s">
        <v>50</v>
      </c>
      <c r="H344" t="s">
        <v>22</v>
      </c>
      <c r="I344">
        <v>240</v>
      </c>
      <c r="J344" s="3">
        <f t="shared" si="32"/>
        <v>0.12583333333333332</v>
      </c>
      <c r="K344">
        <f t="shared" si="28"/>
        <v>30.2</v>
      </c>
      <c r="L344">
        <f t="shared" si="29"/>
        <v>241.6</v>
      </c>
      <c r="M344">
        <f t="shared" si="30"/>
        <v>724.8</v>
      </c>
    </row>
    <row r="345" spans="1:13" x14ac:dyDescent="0.25">
      <c r="A345" t="s">
        <v>17</v>
      </c>
      <c r="B345" t="s">
        <v>49</v>
      </c>
      <c r="C345" s="1" t="s">
        <v>183</v>
      </c>
      <c r="D345" t="s">
        <v>78</v>
      </c>
      <c r="E345" t="str">
        <f t="shared" si="31"/>
        <v>RETORÇÃO M1Elastik Bright Nm 14</v>
      </c>
      <c r="F345" s="3">
        <v>30.2</v>
      </c>
      <c r="G345" t="s">
        <v>50</v>
      </c>
      <c r="H345" t="s">
        <v>22</v>
      </c>
      <c r="I345">
        <v>240</v>
      </c>
      <c r="J345" s="3">
        <f t="shared" si="32"/>
        <v>0.12583333333333332</v>
      </c>
      <c r="K345">
        <f t="shared" si="28"/>
        <v>30.2</v>
      </c>
      <c r="L345">
        <f t="shared" si="29"/>
        <v>241.6</v>
      </c>
      <c r="M345">
        <f t="shared" si="30"/>
        <v>724.8</v>
      </c>
    </row>
    <row r="346" spans="1:13" x14ac:dyDescent="0.25">
      <c r="A346" t="s">
        <v>17</v>
      </c>
      <c r="B346" t="s">
        <v>49</v>
      </c>
      <c r="C346" s="1" t="s">
        <v>183</v>
      </c>
      <c r="D346" t="s">
        <v>78</v>
      </c>
      <c r="E346" t="str">
        <f t="shared" si="31"/>
        <v>RETORÇÃO M1Elastik Bright Nm 14</v>
      </c>
      <c r="F346" s="3">
        <v>30.2</v>
      </c>
      <c r="G346" t="s">
        <v>50</v>
      </c>
      <c r="H346" t="s">
        <v>22</v>
      </c>
      <c r="I346">
        <v>240</v>
      </c>
      <c r="J346" s="3">
        <f t="shared" si="32"/>
        <v>0.12583333333333332</v>
      </c>
      <c r="K346">
        <f t="shared" si="28"/>
        <v>30.2</v>
      </c>
      <c r="L346">
        <f t="shared" si="29"/>
        <v>241.6</v>
      </c>
      <c r="M346">
        <f t="shared" si="30"/>
        <v>724.8</v>
      </c>
    </row>
    <row r="347" spans="1:13" x14ac:dyDescent="0.25">
      <c r="A347" t="s">
        <v>17</v>
      </c>
      <c r="B347" t="s">
        <v>49</v>
      </c>
      <c r="C347" s="1" t="s">
        <v>183</v>
      </c>
      <c r="D347" t="s">
        <v>78</v>
      </c>
      <c r="E347" t="str">
        <f t="shared" si="31"/>
        <v>RETORÇÃO M1Elastik Bright Nm 14</v>
      </c>
      <c r="F347" s="3">
        <v>29.4</v>
      </c>
      <c r="G347" t="s">
        <v>59</v>
      </c>
      <c r="H347" t="s">
        <v>22</v>
      </c>
      <c r="I347">
        <v>234</v>
      </c>
      <c r="J347" s="3">
        <f t="shared" si="32"/>
        <v>0.12564102564102564</v>
      </c>
      <c r="K347">
        <f t="shared" si="28"/>
        <v>29.4</v>
      </c>
      <c r="L347">
        <f t="shared" si="29"/>
        <v>235.2</v>
      </c>
      <c r="M347">
        <f t="shared" si="30"/>
        <v>705.59999999999991</v>
      </c>
    </row>
    <row r="348" spans="1:13" x14ac:dyDescent="0.25">
      <c r="A348" t="s">
        <v>17</v>
      </c>
      <c r="B348" t="s">
        <v>49</v>
      </c>
      <c r="C348" s="1" t="s">
        <v>183</v>
      </c>
      <c r="D348" t="s">
        <v>78</v>
      </c>
      <c r="E348" t="str">
        <f t="shared" si="31"/>
        <v>RETORÇÃO M1Elastik Bright Nm 14</v>
      </c>
      <c r="F348" s="3">
        <v>29.4</v>
      </c>
      <c r="G348" t="s">
        <v>59</v>
      </c>
      <c r="H348" t="s">
        <v>22</v>
      </c>
      <c r="I348">
        <v>234</v>
      </c>
      <c r="J348" s="3">
        <f t="shared" si="32"/>
        <v>0.12564102564102564</v>
      </c>
      <c r="K348">
        <f t="shared" si="28"/>
        <v>29.4</v>
      </c>
      <c r="L348">
        <f t="shared" si="29"/>
        <v>235.2</v>
      </c>
      <c r="M348">
        <f t="shared" si="30"/>
        <v>705.59999999999991</v>
      </c>
    </row>
    <row r="349" spans="1:13" x14ac:dyDescent="0.25">
      <c r="A349" t="s">
        <v>17</v>
      </c>
      <c r="B349" t="s">
        <v>63</v>
      </c>
      <c r="C349" s="1" t="s">
        <v>186</v>
      </c>
      <c r="D349" t="s">
        <v>78</v>
      </c>
      <c r="E349" t="str">
        <f t="shared" si="31"/>
        <v>AFTElastik Bright Nm 14</v>
      </c>
      <c r="F349" s="3">
        <v>109.2</v>
      </c>
      <c r="G349" t="s">
        <v>64</v>
      </c>
      <c r="H349" t="s">
        <v>22</v>
      </c>
      <c r="I349">
        <v>60</v>
      </c>
      <c r="J349" s="3">
        <f t="shared" si="32"/>
        <v>1.82</v>
      </c>
      <c r="K349">
        <f t="shared" si="28"/>
        <v>109.2</v>
      </c>
      <c r="L349">
        <f t="shared" si="29"/>
        <v>873.6</v>
      </c>
      <c r="M349">
        <f t="shared" si="30"/>
        <v>2620.8000000000002</v>
      </c>
    </row>
    <row r="350" spans="1:13" x14ac:dyDescent="0.25">
      <c r="A350" t="s">
        <v>17</v>
      </c>
      <c r="B350" t="s">
        <v>63</v>
      </c>
      <c r="C350" s="1" t="s">
        <v>186</v>
      </c>
      <c r="D350" t="s">
        <v>78</v>
      </c>
      <c r="E350" t="str">
        <f t="shared" si="31"/>
        <v>AFTElastik Bright Nm 14</v>
      </c>
      <c r="F350" s="3">
        <v>109.2</v>
      </c>
      <c r="G350" t="s">
        <v>64</v>
      </c>
      <c r="H350" t="s">
        <v>22</v>
      </c>
      <c r="I350">
        <v>60</v>
      </c>
      <c r="J350" s="3">
        <f t="shared" si="32"/>
        <v>1.82</v>
      </c>
      <c r="K350">
        <f t="shared" si="28"/>
        <v>109.2</v>
      </c>
      <c r="L350">
        <f t="shared" si="29"/>
        <v>873.6</v>
      </c>
      <c r="M350">
        <f t="shared" si="30"/>
        <v>2620.8000000000002</v>
      </c>
    </row>
    <row r="351" spans="1:13" x14ac:dyDescent="0.25">
      <c r="A351" t="s">
        <v>17</v>
      </c>
      <c r="B351" t="s">
        <v>63</v>
      </c>
      <c r="C351" s="1" t="s">
        <v>186</v>
      </c>
      <c r="D351" t="s">
        <v>78</v>
      </c>
      <c r="E351" t="str">
        <f t="shared" si="31"/>
        <v>AFTElastik Bright Nm 14</v>
      </c>
      <c r="F351" s="3">
        <v>109.2</v>
      </c>
      <c r="G351" t="s">
        <v>64</v>
      </c>
      <c r="H351" t="s">
        <v>22</v>
      </c>
      <c r="I351">
        <v>60</v>
      </c>
      <c r="J351" s="3">
        <f t="shared" si="32"/>
        <v>1.82</v>
      </c>
      <c r="K351">
        <f t="shared" si="28"/>
        <v>109.2</v>
      </c>
      <c r="L351">
        <f t="shared" si="29"/>
        <v>873.6</v>
      </c>
      <c r="M351">
        <f t="shared" si="30"/>
        <v>2620.8000000000002</v>
      </c>
    </row>
    <row r="352" spans="1:13" x14ac:dyDescent="0.25">
      <c r="A352" t="s">
        <v>17</v>
      </c>
      <c r="B352" t="s">
        <v>63</v>
      </c>
      <c r="C352" s="1" t="s">
        <v>186</v>
      </c>
      <c r="D352" t="s">
        <v>78</v>
      </c>
      <c r="E352" t="str">
        <f t="shared" si="31"/>
        <v>AFTElastik Bright Nm 14</v>
      </c>
      <c r="F352" s="3">
        <v>109.2</v>
      </c>
      <c r="G352" t="s">
        <v>64</v>
      </c>
      <c r="H352" t="s">
        <v>22</v>
      </c>
      <c r="I352">
        <v>60</v>
      </c>
      <c r="J352" s="3">
        <f t="shared" si="32"/>
        <v>1.82</v>
      </c>
      <c r="K352">
        <f t="shared" si="28"/>
        <v>109.2</v>
      </c>
      <c r="L352">
        <f t="shared" si="29"/>
        <v>873.6</v>
      </c>
      <c r="M352">
        <f t="shared" si="30"/>
        <v>2620.8000000000002</v>
      </c>
    </row>
    <row r="353" spans="1:13" x14ac:dyDescent="0.25">
      <c r="A353" t="s">
        <v>17</v>
      </c>
      <c r="B353" t="s">
        <v>63</v>
      </c>
      <c r="C353" s="1" t="s">
        <v>186</v>
      </c>
      <c r="D353" t="s">
        <v>78</v>
      </c>
      <c r="E353" t="str">
        <f t="shared" si="31"/>
        <v>AFTElastik Bright Nm 14</v>
      </c>
      <c r="F353" s="3">
        <v>109.2</v>
      </c>
      <c r="G353" t="s">
        <v>64</v>
      </c>
      <c r="H353" t="s">
        <v>22</v>
      </c>
      <c r="I353">
        <v>60</v>
      </c>
      <c r="J353" s="3">
        <f t="shared" si="32"/>
        <v>1.82</v>
      </c>
      <c r="K353">
        <f t="shared" si="28"/>
        <v>109.2</v>
      </c>
      <c r="L353">
        <f t="shared" si="29"/>
        <v>873.6</v>
      </c>
      <c r="M353">
        <f t="shared" si="30"/>
        <v>2620.8000000000002</v>
      </c>
    </row>
    <row r="354" spans="1:13" x14ac:dyDescent="0.25">
      <c r="A354" t="s">
        <v>17</v>
      </c>
      <c r="B354" t="s">
        <v>63</v>
      </c>
      <c r="C354" s="1" t="s">
        <v>186</v>
      </c>
      <c r="D354" t="s">
        <v>78</v>
      </c>
      <c r="E354" t="str">
        <f t="shared" si="31"/>
        <v>AFTElastik Bright Nm 14</v>
      </c>
      <c r="F354" s="3">
        <v>109.2</v>
      </c>
      <c r="G354" t="s">
        <v>64</v>
      </c>
      <c r="H354" t="s">
        <v>22</v>
      </c>
      <c r="I354">
        <v>60</v>
      </c>
      <c r="J354" s="3">
        <f t="shared" si="32"/>
        <v>1.82</v>
      </c>
      <c r="K354">
        <f t="shared" si="28"/>
        <v>109.2</v>
      </c>
      <c r="L354">
        <f t="shared" si="29"/>
        <v>873.6</v>
      </c>
      <c r="M354">
        <f t="shared" si="30"/>
        <v>2620.8000000000002</v>
      </c>
    </row>
    <row r="355" spans="1:13" x14ac:dyDescent="0.25">
      <c r="A355" t="s">
        <v>17</v>
      </c>
      <c r="B355" t="s">
        <v>63</v>
      </c>
      <c r="C355" t="s">
        <v>65</v>
      </c>
      <c r="D355" t="s">
        <v>78</v>
      </c>
      <c r="E355" t="str">
        <f t="shared" si="31"/>
        <v>EMBALAGEM/ESTEIRA/EXPEDIÇÃOElastik Bright Nm 14</v>
      </c>
      <c r="F355" s="3">
        <v>960</v>
      </c>
      <c r="G355" t="s">
        <v>66</v>
      </c>
      <c r="H355" t="s">
        <v>22</v>
      </c>
      <c r="I355">
        <v>1</v>
      </c>
      <c r="J355" s="3">
        <f t="shared" si="32"/>
        <v>960</v>
      </c>
      <c r="K355">
        <f t="shared" si="28"/>
        <v>960</v>
      </c>
      <c r="L355">
        <f t="shared" si="29"/>
        <v>7680</v>
      </c>
      <c r="M355">
        <f t="shared" si="30"/>
        <v>23040</v>
      </c>
    </row>
    <row r="356" spans="1:13" x14ac:dyDescent="0.25">
      <c r="A356" t="s">
        <v>17</v>
      </c>
      <c r="B356" t="s">
        <v>23</v>
      </c>
      <c r="C356" t="s">
        <v>24</v>
      </c>
      <c r="D356" t="s">
        <v>79</v>
      </c>
      <c r="E356" t="str">
        <f t="shared" si="31"/>
        <v>Passadeira E1Veranel Bright 2/32</v>
      </c>
      <c r="F356" s="3">
        <v>327.60000000000002</v>
      </c>
      <c r="G356" t="s">
        <v>25</v>
      </c>
      <c r="H356" t="s">
        <v>22</v>
      </c>
      <c r="I356">
        <v>1</v>
      </c>
      <c r="J356" s="3">
        <f t="shared" si="32"/>
        <v>327.60000000000002</v>
      </c>
      <c r="K356">
        <f t="shared" si="28"/>
        <v>327.60000000000002</v>
      </c>
      <c r="L356">
        <f t="shared" si="29"/>
        <v>2620.8000000000002</v>
      </c>
      <c r="M356">
        <f t="shared" si="30"/>
        <v>7862.4000000000005</v>
      </c>
    </row>
    <row r="357" spans="1:13" x14ac:dyDescent="0.25">
      <c r="A357" t="s">
        <v>17</v>
      </c>
      <c r="B357" t="s">
        <v>23</v>
      </c>
      <c r="C357" t="s">
        <v>26</v>
      </c>
      <c r="D357" t="s">
        <v>79</v>
      </c>
      <c r="E357" t="str">
        <f t="shared" si="31"/>
        <v>Passadeira BC1Veranel Bright 2/32</v>
      </c>
      <c r="F357" s="3">
        <v>327.60000000000002</v>
      </c>
      <c r="G357" t="s">
        <v>25</v>
      </c>
      <c r="H357" t="s">
        <v>22</v>
      </c>
      <c r="I357">
        <v>1</v>
      </c>
      <c r="J357" s="3">
        <f t="shared" si="32"/>
        <v>327.60000000000002</v>
      </c>
      <c r="K357">
        <f t="shared" si="28"/>
        <v>327.60000000000002</v>
      </c>
      <c r="L357">
        <f t="shared" si="29"/>
        <v>2620.8000000000002</v>
      </c>
      <c r="M357">
        <f t="shared" si="30"/>
        <v>7862.4000000000005</v>
      </c>
    </row>
    <row r="358" spans="1:13" x14ac:dyDescent="0.25">
      <c r="A358" t="s">
        <v>17</v>
      </c>
      <c r="B358" t="s">
        <v>23</v>
      </c>
      <c r="C358" t="s">
        <v>27</v>
      </c>
      <c r="D358" t="s">
        <v>79</v>
      </c>
      <c r="E358" t="str">
        <f t="shared" si="31"/>
        <v>Passadeira E2Veranel Bright 2/32</v>
      </c>
      <c r="F358" s="3">
        <v>267.3</v>
      </c>
      <c r="G358" t="s">
        <v>28</v>
      </c>
      <c r="H358" t="s">
        <v>22</v>
      </c>
      <c r="I358">
        <v>1</v>
      </c>
      <c r="J358" s="3">
        <f t="shared" si="32"/>
        <v>267.3</v>
      </c>
      <c r="K358">
        <f t="shared" si="28"/>
        <v>267.3</v>
      </c>
      <c r="L358">
        <f t="shared" si="29"/>
        <v>2138.4</v>
      </c>
      <c r="M358">
        <f t="shared" si="30"/>
        <v>6415.2000000000007</v>
      </c>
    </row>
    <row r="359" spans="1:13" x14ac:dyDescent="0.25">
      <c r="A359" t="s">
        <v>17</v>
      </c>
      <c r="B359" t="s">
        <v>23</v>
      </c>
      <c r="C359" t="s">
        <v>29</v>
      </c>
      <c r="D359" t="s">
        <v>79</v>
      </c>
      <c r="E359" t="str">
        <f t="shared" si="31"/>
        <v>Passadeira BC2Veranel Bright 2/32</v>
      </c>
      <c r="F359" s="3">
        <v>267.3</v>
      </c>
      <c r="G359" t="s">
        <v>28</v>
      </c>
      <c r="H359" t="s">
        <v>22</v>
      </c>
      <c r="I359">
        <v>1</v>
      </c>
      <c r="J359" s="3">
        <f t="shared" si="32"/>
        <v>267.3</v>
      </c>
      <c r="K359">
        <f t="shared" si="28"/>
        <v>267.3</v>
      </c>
      <c r="L359">
        <f t="shared" si="29"/>
        <v>2138.4</v>
      </c>
      <c r="M359">
        <f t="shared" si="30"/>
        <v>6415.2000000000007</v>
      </c>
    </row>
    <row r="360" spans="1:13" x14ac:dyDescent="0.25">
      <c r="A360" t="s">
        <v>17</v>
      </c>
      <c r="B360" t="s">
        <v>23</v>
      </c>
      <c r="C360" t="s">
        <v>30</v>
      </c>
      <c r="D360" t="s">
        <v>79</v>
      </c>
      <c r="E360" t="str">
        <f t="shared" si="31"/>
        <v>Passadeia E3Veranel Bright 2/32</v>
      </c>
      <c r="F360" s="3">
        <v>267.3</v>
      </c>
      <c r="G360" t="s">
        <v>31</v>
      </c>
      <c r="H360" t="s">
        <v>22</v>
      </c>
      <c r="I360">
        <v>1</v>
      </c>
      <c r="J360" s="3">
        <f t="shared" si="32"/>
        <v>267.3</v>
      </c>
      <c r="K360">
        <f t="shared" si="28"/>
        <v>267.3</v>
      </c>
      <c r="L360">
        <f t="shared" si="29"/>
        <v>2138.4</v>
      </c>
      <c r="M360">
        <f t="shared" si="30"/>
        <v>6415.2000000000007</v>
      </c>
    </row>
    <row r="361" spans="1:13" x14ac:dyDescent="0.25">
      <c r="A361" t="s">
        <v>17</v>
      </c>
      <c r="B361" t="s">
        <v>23</v>
      </c>
      <c r="C361" t="s">
        <v>32</v>
      </c>
      <c r="D361" t="s">
        <v>79</v>
      </c>
      <c r="E361" t="str">
        <f t="shared" si="31"/>
        <v>Passadeira BC3Veranel Bright 2/32</v>
      </c>
      <c r="F361" s="3">
        <v>267.3</v>
      </c>
      <c r="G361" t="s">
        <v>31</v>
      </c>
      <c r="H361" t="s">
        <v>22</v>
      </c>
      <c r="I361">
        <v>1</v>
      </c>
      <c r="J361" s="3">
        <f t="shared" si="32"/>
        <v>267.3</v>
      </c>
      <c r="K361">
        <f t="shared" si="28"/>
        <v>267.3</v>
      </c>
      <c r="L361">
        <f t="shared" si="29"/>
        <v>2138.4</v>
      </c>
      <c r="M361">
        <f t="shared" si="30"/>
        <v>6415.2000000000007</v>
      </c>
    </row>
    <row r="362" spans="1:13" x14ac:dyDescent="0.25">
      <c r="A362" t="s">
        <v>17</v>
      </c>
      <c r="B362" t="s">
        <v>23</v>
      </c>
      <c r="C362" t="s">
        <v>33</v>
      </c>
      <c r="D362" t="s">
        <v>79</v>
      </c>
      <c r="E362" t="str">
        <f t="shared" si="31"/>
        <v>Passadeira E4Veranel Bright 2/32</v>
      </c>
      <c r="F362" s="3">
        <v>307.8</v>
      </c>
      <c r="G362" t="s">
        <v>34</v>
      </c>
      <c r="H362" t="s">
        <v>22</v>
      </c>
      <c r="I362">
        <v>1</v>
      </c>
      <c r="J362" s="3">
        <f t="shared" si="32"/>
        <v>307.8</v>
      </c>
      <c r="K362">
        <f t="shared" si="28"/>
        <v>307.8</v>
      </c>
      <c r="L362">
        <f t="shared" si="29"/>
        <v>2462.4</v>
      </c>
      <c r="M362">
        <f t="shared" si="30"/>
        <v>7387.2000000000007</v>
      </c>
    </row>
    <row r="363" spans="1:13" x14ac:dyDescent="0.25">
      <c r="A363" t="s">
        <v>17</v>
      </c>
      <c r="B363" t="s">
        <v>23</v>
      </c>
      <c r="C363" t="s">
        <v>35</v>
      </c>
      <c r="D363" t="s">
        <v>79</v>
      </c>
      <c r="E363" t="str">
        <f t="shared" si="31"/>
        <v>Passadeira BC4Veranel Bright 2/32</v>
      </c>
      <c r="F363" s="3">
        <v>307.8</v>
      </c>
      <c r="G363" t="s">
        <v>34</v>
      </c>
      <c r="H363" t="s">
        <v>22</v>
      </c>
      <c r="I363">
        <v>1</v>
      </c>
      <c r="J363" s="3">
        <f t="shared" si="32"/>
        <v>307.8</v>
      </c>
      <c r="K363">
        <f t="shared" si="28"/>
        <v>307.8</v>
      </c>
      <c r="L363">
        <f t="shared" si="29"/>
        <v>2462.4</v>
      </c>
      <c r="M363">
        <f t="shared" si="30"/>
        <v>7387.2000000000007</v>
      </c>
    </row>
    <row r="364" spans="1:13" x14ac:dyDescent="0.25">
      <c r="A364" t="s">
        <v>17</v>
      </c>
      <c r="B364" t="s">
        <v>36</v>
      </c>
      <c r="C364" t="s">
        <v>244</v>
      </c>
      <c r="D364" t="s">
        <v>79</v>
      </c>
      <c r="E364" t="str">
        <f t="shared" si="31"/>
        <v>FROTTEURS LEVeranel Bright 2/32</v>
      </c>
      <c r="F364" s="3">
        <v>181.3</v>
      </c>
      <c r="G364" t="s">
        <v>37</v>
      </c>
      <c r="H364" t="s">
        <v>22</v>
      </c>
      <c r="I364">
        <v>24</v>
      </c>
      <c r="J364" s="3">
        <f t="shared" si="32"/>
        <v>7.5541666666666671</v>
      </c>
      <c r="K364">
        <f t="shared" si="28"/>
        <v>181.3</v>
      </c>
      <c r="L364">
        <f t="shared" si="29"/>
        <v>1450.4</v>
      </c>
      <c r="M364">
        <f t="shared" si="30"/>
        <v>4351.2000000000007</v>
      </c>
    </row>
    <row r="365" spans="1:13" x14ac:dyDescent="0.25">
      <c r="A365" t="s">
        <v>17</v>
      </c>
      <c r="B365" t="s">
        <v>36</v>
      </c>
      <c r="C365" t="s">
        <v>244</v>
      </c>
      <c r="D365" t="s">
        <v>79</v>
      </c>
      <c r="E365" t="str">
        <f t="shared" si="31"/>
        <v>FROTTEURS LEVeranel Bright 2/32</v>
      </c>
      <c r="F365" s="3">
        <v>181.3</v>
      </c>
      <c r="G365" t="s">
        <v>37</v>
      </c>
      <c r="H365" t="s">
        <v>22</v>
      </c>
      <c r="I365">
        <v>24</v>
      </c>
      <c r="J365" s="3">
        <f t="shared" si="32"/>
        <v>7.5541666666666671</v>
      </c>
      <c r="K365">
        <f t="shared" si="28"/>
        <v>181.3</v>
      </c>
      <c r="L365">
        <f t="shared" si="29"/>
        <v>1450.4</v>
      </c>
      <c r="M365">
        <f t="shared" si="30"/>
        <v>4351.2000000000007</v>
      </c>
    </row>
    <row r="366" spans="1:13" x14ac:dyDescent="0.25">
      <c r="A366" t="s">
        <v>17</v>
      </c>
      <c r="B366" t="s">
        <v>36</v>
      </c>
      <c r="C366" t="s">
        <v>245</v>
      </c>
      <c r="D366" t="s">
        <v>79</v>
      </c>
      <c r="E366" t="str">
        <f t="shared" si="31"/>
        <v>FROTTEURS LBCVeranel Bright 2/32</v>
      </c>
      <c r="F366" s="3">
        <v>211.6</v>
      </c>
      <c r="G366" t="s">
        <v>37</v>
      </c>
      <c r="H366" t="s">
        <v>39</v>
      </c>
      <c r="I366">
        <v>24</v>
      </c>
      <c r="J366" s="3">
        <f t="shared" si="32"/>
        <v>8.8166666666666664</v>
      </c>
      <c r="K366">
        <f t="shared" si="28"/>
        <v>211.6</v>
      </c>
      <c r="L366">
        <f t="shared" si="29"/>
        <v>1692.8</v>
      </c>
      <c r="M366">
        <f t="shared" si="30"/>
        <v>5078.3999999999996</v>
      </c>
    </row>
    <row r="367" spans="1:13" x14ac:dyDescent="0.25">
      <c r="A367" t="s">
        <v>17</v>
      </c>
      <c r="B367" t="s">
        <v>36</v>
      </c>
      <c r="C367" t="s">
        <v>245</v>
      </c>
      <c r="D367" t="s">
        <v>79</v>
      </c>
      <c r="E367" t="str">
        <f t="shared" si="31"/>
        <v>FROTTEURS LBCVeranel Bright 2/32</v>
      </c>
      <c r="F367" s="3">
        <v>211.6</v>
      </c>
      <c r="G367" t="s">
        <v>38</v>
      </c>
      <c r="H367" t="s">
        <v>39</v>
      </c>
      <c r="I367">
        <v>32</v>
      </c>
      <c r="J367" s="3">
        <f t="shared" si="32"/>
        <v>6.6124999999999998</v>
      </c>
      <c r="K367">
        <f t="shared" si="28"/>
        <v>211.6</v>
      </c>
      <c r="L367">
        <f t="shared" si="29"/>
        <v>1692.8</v>
      </c>
      <c r="M367">
        <f t="shared" si="30"/>
        <v>5078.3999999999996</v>
      </c>
    </row>
    <row r="368" spans="1:13" x14ac:dyDescent="0.25">
      <c r="A368" t="s">
        <v>17</v>
      </c>
      <c r="B368" t="s">
        <v>40</v>
      </c>
      <c r="C368" t="s">
        <v>246</v>
      </c>
      <c r="D368" t="s">
        <v>79</v>
      </c>
      <c r="E368" t="str">
        <f t="shared" si="31"/>
        <v>Filatório SuessenVeranel Bright 2/32</v>
      </c>
      <c r="F368" s="3">
        <v>26.8</v>
      </c>
      <c r="G368" t="s">
        <v>41</v>
      </c>
      <c r="H368" t="s">
        <v>22</v>
      </c>
      <c r="I368">
        <v>816</v>
      </c>
      <c r="J368" s="4">
        <f t="shared" si="32"/>
        <v>3.2843137254901962E-2</v>
      </c>
      <c r="K368">
        <f t="shared" si="28"/>
        <v>26.8</v>
      </c>
      <c r="L368">
        <f t="shared" si="29"/>
        <v>214.4</v>
      </c>
      <c r="M368">
        <f t="shared" si="30"/>
        <v>643.20000000000005</v>
      </c>
    </row>
    <row r="369" spans="1:13" x14ac:dyDescent="0.25">
      <c r="A369" t="s">
        <v>17</v>
      </c>
      <c r="B369" t="s">
        <v>40</v>
      </c>
      <c r="C369" t="s">
        <v>246</v>
      </c>
      <c r="D369" t="s">
        <v>79</v>
      </c>
      <c r="E369" t="str">
        <f t="shared" si="31"/>
        <v>Filatório SuessenVeranel Bright 2/32</v>
      </c>
      <c r="F369" s="3">
        <v>26.8</v>
      </c>
      <c r="G369" t="s">
        <v>41</v>
      </c>
      <c r="H369" t="s">
        <v>22</v>
      </c>
      <c r="I369">
        <v>816</v>
      </c>
      <c r="J369" s="4">
        <f t="shared" si="32"/>
        <v>3.2843137254901962E-2</v>
      </c>
      <c r="K369">
        <f t="shared" si="28"/>
        <v>26.8</v>
      </c>
      <c r="L369">
        <f t="shared" si="29"/>
        <v>214.4</v>
      </c>
      <c r="M369">
        <f t="shared" si="30"/>
        <v>643.20000000000005</v>
      </c>
    </row>
    <row r="370" spans="1:13" x14ac:dyDescent="0.25">
      <c r="A370" t="s">
        <v>17</v>
      </c>
      <c r="B370" t="s">
        <v>40</v>
      </c>
      <c r="C370" t="s">
        <v>246</v>
      </c>
      <c r="D370" t="s">
        <v>79</v>
      </c>
      <c r="E370" t="str">
        <f t="shared" si="31"/>
        <v>Filatório SuessenVeranel Bright 2/32</v>
      </c>
      <c r="F370" s="3">
        <v>26.8</v>
      </c>
      <c r="G370" t="s">
        <v>41</v>
      </c>
      <c r="H370" t="s">
        <v>22</v>
      </c>
      <c r="I370">
        <v>816</v>
      </c>
      <c r="J370" s="4">
        <f t="shared" si="32"/>
        <v>3.2843137254901962E-2</v>
      </c>
      <c r="K370">
        <f t="shared" si="28"/>
        <v>26.8</v>
      </c>
      <c r="L370">
        <f t="shared" si="29"/>
        <v>214.4</v>
      </c>
      <c r="M370">
        <f t="shared" si="30"/>
        <v>643.20000000000005</v>
      </c>
    </row>
    <row r="371" spans="1:13" x14ac:dyDescent="0.25">
      <c r="A371" t="s">
        <v>17</v>
      </c>
      <c r="B371" t="s">
        <v>40</v>
      </c>
      <c r="C371" t="s">
        <v>246</v>
      </c>
      <c r="D371" t="s">
        <v>79</v>
      </c>
      <c r="E371" t="str">
        <f t="shared" si="31"/>
        <v>Filatório SuessenVeranel Bright 2/32</v>
      </c>
      <c r="F371" s="3">
        <v>26.8</v>
      </c>
      <c r="G371" t="s">
        <v>41</v>
      </c>
      <c r="H371" t="s">
        <v>22</v>
      </c>
      <c r="I371">
        <v>816</v>
      </c>
      <c r="J371" s="4">
        <f t="shared" si="32"/>
        <v>3.2843137254901962E-2</v>
      </c>
      <c r="K371">
        <f t="shared" si="28"/>
        <v>26.8</v>
      </c>
      <c r="L371">
        <f t="shared" si="29"/>
        <v>214.4</v>
      </c>
      <c r="M371">
        <f t="shared" si="30"/>
        <v>643.20000000000005</v>
      </c>
    </row>
    <row r="372" spans="1:13" x14ac:dyDescent="0.25">
      <c r="A372" t="s">
        <v>17</v>
      </c>
      <c r="B372" t="s">
        <v>40</v>
      </c>
      <c r="C372" t="s">
        <v>247</v>
      </c>
      <c r="D372" t="s">
        <v>79</v>
      </c>
      <c r="E372" t="str">
        <f t="shared" si="31"/>
        <v>Filatório Zinser M1Veranel Bright 2/32</v>
      </c>
      <c r="F372" s="3">
        <v>28</v>
      </c>
      <c r="G372" t="s">
        <v>42</v>
      </c>
      <c r="H372" t="s">
        <v>22</v>
      </c>
      <c r="I372">
        <v>828</v>
      </c>
      <c r="J372" s="4">
        <f t="shared" si="32"/>
        <v>3.3816425120772944E-2</v>
      </c>
      <c r="K372">
        <f t="shared" si="28"/>
        <v>28</v>
      </c>
      <c r="L372">
        <f t="shared" si="29"/>
        <v>224</v>
      </c>
      <c r="M372">
        <f t="shared" si="30"/>
        <v>672</v>
      </c>
    </row>
    <row r="373" spans="1:13" x14ac:dyDescent="0.25">
      <c r="A373" t="s">
        <v>17</v>
      </c>
      <c r="B373" t="s">
        <v>40</v>
      </c>
      <c r="C373" t="s">
        <v>247</v>
      </c>
      <c r="D373" t="s">
        <v>79</v>
      </c>
      <c r="E373" t="str">
        <f t="shared" si="31"/>
        <v>Filatório Zinser M1Veranel Bright 2/32</v>
      </c>
      <c r="F373" s="3">
        <v>28</v>
      </c>
      <c r="G373" t="s">
        <v>42</v>
      </c>
      <c r="H373" t="s">
        <v>22</v>
      </c>
      <c r="I373">
        <v>828</v>
      </c>
      <c r="J373" s="4">
        <f t="shared" si="32"/>
        <v>3.3816425120772944E-2</v>
      </c>
      <c r="K373">
        <f t="shared" si="28"/>
        <v>28</v>
      </c>
      <c r="L373">
        <f t="shared" si="29"/>
        <v>224</v>
      </c>
      <c r="M373">
        <f t="shared" si="30"/>
        <v>672</v>
      </c>
    </row>
    <row r="374" spans="1:13" x14ac:dyDescent="0.25">
      <c r="A374" t="s">
        <v>17</v>
      </c>
      <c r="B374" t="s">
        <v>40</v>
      </c>
      <c r="C374" t="s">
        <v>248</v>
      </c>
      <c r="D374" t="s">
        <v>79</v>
      </c>
      <c r="E374" t="str">
        <f t="shared" si="31"/>
        <v>Filatório Zinser M2Veranel Bright 2/32</v>
      </c>
      <c r="F374" s="3">
        <f>F373/828*1200</f>
        <v>40.579710144927532</v>
      </c>
      <c r="G374" t="s">
        <v>43</v>
      </c>
      <c r="H374" t="s">
        <v>22</v>
      </c>
      <c r="I374">
        <v>1200</v>
      </c>
      <c r="J374" s="4">
        <f t="shared" si="32"/>
        <v>3.3816425120772944E-2</v>
      </c>
      <c r="K374">
        <f t="shared" si="28"/>
        <v>40.579710144927532</v>
      </c>
      <c r="L374">
        <f t="shared" si="29"/>
        <v>324.63768115942025</v>
      </c>
      <c r="M374">
        <f t="shared" si="30"/>
        <v>973.91304347826076</v>
      </c>
    </row>
    <row r="375" spans="1:13" x14ac:dyDescent="0.25">
      <c r="A375" t="s">
        <v>17</v>
      </c>
      <c r="B375" t="s">
        <v>40</v>
      </c>
      <c r="C375" t="s">
        <v>248</v>
      </c>
      <c r="D375" t="s">
        <v>79</v>
      </c>
      <c r="E375" t="str">
        <f t="shared" si="31"/>
        <v>Filatório Zinser M2Veranel Bright 2/32</v>
      </c>
      <c r="F375" s="3">
        <v>40.6</v>
      </c>
      <c r="G375" t="s">
        <v>43</v>
      </c>
      <c r="H375" t="s">
        <v>22</v>
      </c>
      <c r="I375">
        <v>1200</v>
      </c>
      <c r="J375" s="4">
        <f t="shared" si="32"/>
        <v>3.3833333333333333E-2</v>
      </c>
      <c r="K375">
        <f t="shared" si="28"/>
        <v>40.6</v>
      </c>
      <c r="L375">
        <f t="shared" si="29"/>
        <v>324.8</v>
      </c>
      <c r="M375">
        <f t="shared" si="30"/>
        <v>974.40000000000009</v>
      </c>
    </row>
    <row r="376" spans="1:13" x14ac:dyDescent="0.25">
      <c r="A376" t="s">
        <v>17</v>
      </c>
      <c r="B376" t="s">
        <v>40</v>
      </c>
      <c r="C376" t="s">
        <v>248</v>
      </c>
      <c r="D376" t="s">
        <v>79</v>
      </c>
      <c r="E376" t="str">
        <f t="shared" si="31"/>
        <v>Filatório Zinser M2Veranel Bright 2/32</v>
      </c>
      <c r="F376" s="3">
        <v>40.6</v>
      </c>
      <c r="G376" t="s">
        <v>43</v>
      </c>
      <c r="H376" t="s">
        <v>22</v>
      </c>
      <c r="I376">
        <v>1200</v>
      </c>
      <c r="J376" s="4">
        <f t="shared" si="32"/>
        <v>3.3833333333333333E-2</v>
      </c>
      <c r="K376">
        <f t="shared" si="28"/>
        <v>40.6</v>
      </c>
      <c r="L376">
        <f t="shared" si="29"/>
        <v>324.8</v>
      </c>
      <c r="M376">
        <f t="shared" si="30"/>
        <v>974.40000000000009</v>
      </c>
    </row>
    <row r="377" spans="1:13" x14ac:dyDescent="0.25">
      <c r="A377" t="s">
        <v>17</v>
      </c>
      <c r="B377" t="s">
        <v>40</v>
      </c>
      <c r="C377" t="s">
        <v>248</v>
      </c>
      <c r="D377" t="s">
        <v>79</v>
      </c>
      <c r="E377" t="str">
        <f t="shared" si="31"/>
        <v>Filatório Zinser M2Veranel Bright 2/32</v>
      </c>
      <c r="F377" s="3">
        <v>40.6</v>
      </c>
      <c r="G377" t="s">
        <v>43</v>
      </c>
      <c r="H377" t="s">
        <v>22</v>
      </c>
      <c r="I377">
        <v>1200</v>
      </c>
      <c r="J377" s="4">
        <f t="shared" si="32"/>
        <v>3.3833333333333333E-2</v>
      </c>
      <c r="K377">
        <f t="shared" si="28"/>
        <v>40.6</v>
      </c>
      <c r="L377">
        <f t="shared" si="29"/>
        <v>324.8</v>
      </c>
      <c r="M377">
        <f t="shared" si="30"/>
        <v>974.40000000000009</v>
      </c>
    </row>
    <row r="378" spans="1:13" x14ac:dyDescent="0.25">
      <c r="A378" t="s">
        <v>17</v>
      </c>
      <c r="B378" t="s">
        <v>44</v>
      </c>
      <c r="C378" t="s">
        <v>249</v>
      </c>
      <c r="D378" t="s">
        <v>79</v>
      </c>
      <c r="E378" t="str">
        <f t="shared" si="31"/>
        <v>AUTO CONER X5-M2Veranel Bright 2/32</v>
      </c>
      <c r="F378" s="3">
        <v>60.8</v>
      </c>
      <c r="G378" t="s">
        <v>45</v>
      </c>
      <c r="H378" t="s">
        <v>39</v>
      </c>
      <c r="I378">
        <v>36</v>
      </c>
      <c r="J378" s="3">
        <f t="shared" si="32"/>
        <v>1.6888888888888889</v>
      </c>
      <c r="K378">
        <f t="shared" si="28"/>
        <v>60.8</v>
      </c>
      <c r="L378">
        <f t="shared" si="29"/>
        <v>486.4</v>
      </c>
      <c r="M378">
        <f t="shared" si="30"/>
        <v>1459.1999999999998</v>
      </c>
    </row>
    <row r="379" spans="1:13" x14ac:dyDescent="0.25">
      <c r="A379" t="s">
        <v>17</v>
      </c>
      <c r="B379" t="s">
        <v>44</v>
      </c>
      <c r="C379" t="s">
        <v>249</v>
      </c>
      <c r="D379" t="s">
        <v>79</v>
      </c>
      <c r="E379" t="str">
        <f t="shared" si="31"/>
        <v>AUTO CONER X5-M2Veranel Bright 2/32</v>
      </c>
      <c r="F379" s="3">
        <v>60.8</v>
      </c>
      <c r="G379" t="s">
        <v>45</v>
      </c>
      <c r="H379" t="s">
        <v>39</v>
      </c>
      <c r="I379">
        <v>36</v>
      </c>
      <c r="J379" s="3">
        <f t="shared" si="32"/>
        <v>1.6888888888888889</v>
      </c>
      <c r="K379">
        <f t="shared" si="28"/>
        <v>60.8</v>
      </c>
      <c r="L379">
        <f t="shared" si="29"/>
        <v>486.4</v>
      </c>
      <c r="M379">
        <f t="shared" si="30"/>
        <v>1459.1999999999998</v>
      </c>
    </row>
    <row r="380" spans="1:13" x14ac:dyDescent="0.25">
      <c r="A380" t="s">
        <v>17</v>
      </c>
      <c r="B380" t="s">
        <v>44</v>
      </c>
      <c r="C380" t="s">
        <v>249</v>
      </c>
      <c r="D380" t="s">
        <v>79</v>
      </c>
      <c r="E380" t="str">
        <f t="shared" si="31"/>
        <v>AUTO CONER X5-M2Veranel Bright 2/32</v>
      </c>
      <c r="F380" s="3">
        <v>60.8</v>
      </c>
      <c r="G380" t="s">
        <v>45</v>
      </c>
      <c r="H380" t="s">
        <v>39</v>
      </c>
      <c r="I380">
        <v>36</v>
      </c>
      <c r="J380" s="3">
        <f t="shared" si="32"/>
        <v>1.6888888888888889</v>
      </c>
      <c r="K380">
        <f t="shared" si="28"/>
        <v>60.8</v>
      </c>
      <c r="L380">
        <f t="shared" si="29"/>
        <v>486.4</v>
      </c>
      <c r="M380">
        <f t="shared" si="30"/>
        <v>1459.1999999999998</v>
      </c>
    </row>
    <row r="381" spans="1:13" x14ac:dyDescent="0.25">
      <c r="A381" t="s">
        <v>17</v>
      </c>
      <c r="B381" t="s">
        <v>44</v>
      </c>
      <c r="C381" t="s">
        <v>249</v>
      </c>
      <c r="D381" t="s">
        <v>79</v>
      </c>
      <c r="E381" t="str">
        <f t="shared" si="31"/>
        <v>AUTO CONER X5-M2Veranel Bright 2/32</v>
      </c>
      <c r="F381" s="3">
        <v>60.8</v>
      </c>
      <c r="G381" t="s">
        <v>45</v>
      </c>
      <c r="H381" t="s">
        <v>39</v>
      </c>
      <c r="I381">
        <v>36</v>
      </c>
      <c r="J381" s="3">
        <f t="shared" si="32"/>
        <v>1.6888888888888889</v>
      </c>
      <c r="K381">
        <f t="shared" si="28"/>
        <v>60.8</v>
      </c>
      <c r="L381">
        <f t="shared" si="29"/>
        <v>486.4</v>
      </c>
      <c r="M381">
        <f t="shared" si="30"/>
        <v>1459.1999999999998</v>
      </c>
    </row>
    <row r="382" spans="1:13" x14ac:dyDescent="0.25">
      <c r="A382" t="s">
        <v>17</v>
      </c>
      <c r="B382" t="s">
        <v>44</v>
      </c>
      <c r="C382" t="s">
        <v>250</v>
      </c>
      <c r="D382" t="s">
        <v>79</v>
      </c>
      <c r="E382" t="str">
        <f t="shared" si="31"/>
        <v>AUTO CONER M1Veranel Bright 2/32</v>
      </c>
      <c r="F382" s="3">
        <v>84.4</v>
      </c>
      <c r="G382" t="s">
        <v>46</v>
      </c>
      <c r="H382" t="s">
        <v>22</v>
      </c>
      <c r="I382">
        <v>60</v>
      </c>
      <c r="J382" s="3">
        <f t="shared" si="32"/>
        <v>1.4066666666666667</v>
      </c>
      <c r="K382">
        <f t="shared" si="28"/>
        <v>84.4</v>
      </c>
      <c r="L382">
        <f t="shared" si="29"/>
        <v>675.2</v>
      </c>
      <c r="M382">
        <f t="shared" si="30"/>
        <v>2025.6000000000001</v>
      </c>
    </row>
    <row r="383" spans="1:13" x14ac:dyDescent="0.25">
      <c r="A383" t="s">
        <v>17</v>
      </c>
      <c r="B383" t="s">
        <v>44</v>
      </c>
      <c r="C383" t="s">
        <v>250</v>
      </c>
      <c r="D383" t="s">
        <v>79</v>
      </c>
      <c r="E383" t="str">
        <f t="shared" si="31"/>
        <v>AUTO CONER M1Veranel Bright 2/32</v>
      </c>
      <c r="F383" s="3">
        <v>84.4</v>
      </c>
      <c r="G383" t="s">
        <v>46</v>
      </c>
      <c r="H383" t="s">
        <v>22</v>
      </c>
      <c r="I383">
        <v>60</v>
      </c>
      <c r="J383" s="3">
        <f t="shared" si="32"/>
        <v>1.4066666666666667</v>
      </c>
      <c r="K383">
        <f t="shared" si="28"/>
        <v>84.4</v>
      </c>
      <c r="L383">
        <f t="shared" si="29"/>
        <v>675.2</v>
      </c>
      <c r="M383">
        <f t="shared" si="30"/>
        <v>2025.6000000000001</v>
      </c>
    </row>
    <row r="384" spans="1:13" x14ac:dyDescent="0.25">
      <c r="A384" t="s">
        <v>17</v>
      </c>
      <c r="B384" t="s">
        <v>44</v>
      </c>
      <c r="C384" t="s">
        <v>250</v>
      </c>
      <c r="D384" t="s">
        <v>79</v>
      </c>
      <c r="E384" t="str">
        <f t="shared" si="31"/>
        <v>AUTO CONER M1Veranel Bright 2/32</v>
      </c>
      <c r="F384" s="3">
        <v>84.4</v>
      </c>
      <c r="G384" t="s">
        <v>46</v>
      </c>
      <c r="H384" t="s">
        <v>22</v>
      </c>
      <c r="I384">
        <v>60</v>
      </c>
      <c r="J384" s="3">
        <f t="shared" si="32"/>
        <v>1.4066666666666667</v>
      </c>
      <c r="K384">
        <f t="shared" si="28"/>
        <v>84.4</v>
      </c>
      <c r="L384">
        <f t="shared" si="29"/>
        <v>675.2</v>
      </c>
      <c r="M384">
        <f t="shared" si="30"/>
        <v>2025.6000000000001</v>
      </c>
    </row>
    <row r="385" spans="1:13" x14ac:dyDescent="0.25">
      <c r="A385" t="s">
        <v>17</v>
      </c>
      <c r="B385" t="s">
        <v>44</v>
      </c>
      <c r="C385" t="s">
        <v>250</v>
      </c>
      <c r="D385" t="s">
        <v>79</v>
      </c>
      <c r="E385" t="str">
        <f t="shared" si="31"/>
        <v>AUTO CONER M1Veranel Bright 2/32</v>
      </c>
      <c r="F385" s="3">
        <f>F384/60*50</f>
        <v>70.333333333333343</v>
      </c>
      <c r="G385" t="s">
        <v>47</v>
      </c>
      <c r="H385" t="s">
        <v>22</v>
      </c>
      <c r="I385">
        <v>50</v>
      </c>
      <c r="J385" s="3">
        <f t="shared" si="32"/>
        <v>1.406666666666667</v>
      </c>
      <c r="K385">
        <f t="shared" si="28"/>
        <v>70.333333333333343</v>
      </c>
      <c r="L385">
        <f t="shared" si="29"/>
        <v>562.66666666666674</v>
      </c>
      <c r="M385">
        <f t="shared" si="30"/>
        <v>1688.0000000000002</v>
      </c>
    </row>
    <row r="386" spans="1:13" x14ac:dyDescent="0.25">
      <c r="A386" t="s">
        <v>17</v>
      </c>
      <c r="B386" t="s">
        <v>44</v>
      </c>
      <c r="C386" t="s">
        <v>251</v>
      </c>
      <c r="D386" t="s">
        <v>79</v>
      </c>
      <c r="E386" t="str">
        <f t="shared" si="31"/>
        <v>MURATA M1Veranel Bright 2/32</v>
      </c>
      <c r="F386" s="3">
        <f>F385/50*40</f>
        <v>56.26666666666668</v>
      </c>
      <c r="G386" t="s">
        <v>48</v>
      </c>
      <c r="H386" t="s">
        <v>22</v>
      </c>
      <c r="I386">
        <v>40</v>
      </c>
      <c r="J386" s="3">
        <f t="shared" si="32"/>
        <v>1.406666666666667</v>
      </c>
      <c r="K386">
        <f t="shared" ref="K386:K449" si="33">F386</f>
        <v>56.26666666666668</v>
      </c>
      <c r="L386">
        <f t="shared" ref="L386:L449" si="34">K386*8</f>
        <v>450.13333333333344</v>
      </c>
      <c r="M386">
        <f t="shared" ref="M386:M449" si="35">K386*24</f>
        <v>1350.4000000000003</v>
      </c>
    </row>
    <row r="387" spans="1:13" x14ac:dyDescent="0.25">
      <c r="A387" t="s">
        <v>17</v>
      </c>
      <c r="B387" t="s">
        <v>44</v>
      </c>
      <c r="C387" t="s">
        <v>251</v>
      </c>
      <c r="D387" t="s">
        <v>79</v>
      </c>
      <c r="E387" t="str">
        <f t="shared" ref="E387:E450" si="36">CONCATENATE(C387,D387)</f>
        <v>MURATA M1Veranel Bright 2/32</v>
      </c>
      <c r="F387" s="3">
        <v>56.3</v>
      </c>
      <c r="G387" t="s">
        <v>48</v>
      </c>
      <c r="H387" t="s">
        <v>22</v>
      </c>
      <c r="I387">
        <v>40</v>
      </c>
      <c r="J387" s="3">
        <f t="shared" si="32"/>
        <v>1.4075</v>
      </c>
      <c r="K387">
        <f t="shared" si="33"/>
        <v>56.3</v>
      </c>
      <c r="L387">
        <f t="shared" si="34"/>
        <v>450.4</v>
      </c>
      <c r="M387">
        <f t="shared" si="35"/>
        <v>1351.1999999999998</v>
      </c>
    </row>
    <row r="388" spans="1:13" x14ac:dyDescent="0.25">
      <c r="A388" t="s">
        <v>17</v>
      </c>
      <c r="B388" t="s">
        <v>49</v>
      </c>
      <c r="C388" s="1" t="s">
        <v>183</v>
      </c>
      <c r="D388" t="s">
        <v>79</v>
      </c>
      <c r="E388" t="str">
        <f t="shared" si="36"/>
        <v>RETORÇÃO M1Veranel Bright 2/32</v>
      </c>
      <c r="F388" s="3">
        <v>26.2</v>
      </c>
      <c r="G388" t="s">
        <v>50</v>
      </c>
      <c r="H388" t="s">
        <v>22</v>
      </c>
      <c r="I388">
        <v>240</v>
      </c>
      <c r="J388" s="3">
        <f t="shared" si="32"/>
        <v>0.10916666666666666</v>
      </c>
      <c r="K388">
        <f t="shared" si="33"/>
        <v>26.2</v>
      </c>
      <c r="L388">
        <f t="shared" si="34"/>
        <v>209.6</v>
      </c>
      <c r="M388">
        <f t="shared" si="35"/>
        <v>628.79999999999995</v>
      </c>
    </row>
    <row r="389" spans="1:13" x14ac:dyDescent="0.25">
      <c r="A389" t="s">
        <v>17</v>
      </c>
      <c r="B389" t="s">
        <v>49</v>
      </c>
      <c r="C389" s="1" t="s">
        <v>183</v>
      </c>
      <c r="D389" t="s">
        <v>79</v>
      </c>
      <c r="E389" t="str">
        <f t="shared" si="36"/>
        <v>RETORÇÃO M1Veranel Bright 2/32</v>
      </c>
      <c r="F389" s="3">
        <v>26.6</v>
      </c>
      <c r="G389" t="s">
        <v>50</v>
      </c>
      <c r="H389" t="s">
        <v>22</v>
      </c>
      <c r="I389">
        <v>240</v>
      </c>
      <c r="J389" s="3">
        <f t="shared" si="32"/>
        <v>0.11083333333333334</v>
      </c>
      <c r="K389">
        <f t="shared" si="33"/>
        <v>26.6</v>
      </c>
      <c r="L389">
        <f t="shared" si="34"/>
        <v>212.8</v>
      </c>
      <c r="M389">
        <f t="shared" si="35"/>
        <v>638.40000000000009</v>
      </c>
    </row>
    <row r="390" spans="1:13" x14ac:dyDescent="0.25">
      <c r="A390" t="s">
        <v>17</v>
      </c>
      <c r="B390" t="s">
        <v>49</v>
      </c>
      <c r="C390" s="1" t="s">
        <v>183</v>
      </c>
      <c r="D390" t="s">
        <v>79</v>
      </c>
      <c r="E390" t="str">
        <f t="shared" si="36"/>
        <v>RETORÇÃO M1Veranel Bright 2/32</v>
      </c>
      <c r="F390" s="3">
        <v>26.6</v>
      </c>
      <c r="G390" t="s">
        <v>50</v>
      </c>
      <c r="H390" t="s">
        <v>22</v>
      </c>
      <c r="I390">
        <v>240</v>
      </c>
      <c r="J390" s="3">
        <f t="shared" si="32"/>
        <v>0.11083333333333334</v>
      </c>
      <c r="K390">
        <f t="shared" si="33"/>
        <v>26.6</v>
      </c>
      <c r="L390">
        <f t="shared" si="34"/>
        <v>212.8</v>
      </c>
      <c r="M390">
        <f t="shared" si="35"/>
        <v>638.40000000000009</v>
      </c>
    </row>
    <row r="391" spans="1:13" x14ac:dyDescent="0.25">
      <c r="A391" t="s">
        <v>17</v>
      </c>
      <c r="B391" t="s">
        <v>49</v>
      </c>
      <c r="C391" s="1" t="s">
        <v>183</v>
      </c>
      <c r="D391" t="s">
        <v>79</v>
      </c>
      <c r="E391" t="str">
        <f t="shared" si="36"/>
        <v>RETORÇÃO M1Veranel Bright 2/32</v>
      </c>
      <c r="F391" s="3">
        <v>26.6</v>
      </c>
      <c r="G391" t="s">
        <v>50</v>
      </c>
      <c r="H391" t="s">
        <v>22</v>
      </c>
      <c r="I391">
        <v>240</v>
      </c>
      <c r="J391" s="3">
        <f t="shared" si="32"/>
        <v>0.11083333333333334</v>
      </c>
      <c r="K391">
        <f t="shared" si="33"/>
        <v>26.6</v>
      </c>
      <c r="L391">
        <f t="shared" si="34"/>
        <v>212.8</v>
      </c>
      <c r="M391">
        <f t="shared" si="35"/>
        <v>638.40000000000009</v>
      </c>
    </row>
    <row r="392" spans="1:13" x14ac:dyDescent="0.25">
      <c r="A392" t="s">
        <v>17</v>
      </c>
      <c r="B392" t="s">
        <v>49</v>
      </c>
      <c r="C392" s="1" t="s">
        <v>183</v>
      </c>
      <c r="D392" t="s">
        <v>79</v>
      </c>
      <c r="E392" t="str">
        <f t="shared" si="36"/>
        <v>RETORÇÃO M1Veranel Bright 2/32</v>
      </c>
      <c r="F392" s="3">
        <v>26.6</v>
      </c>
      <c r="G392" t="s">
        <v>50</v>
      </c>
      <c r="H392" t="s">
        <v>22</v>
      </c>
      <c r="I392">
        <v>240</v>
      </c>
      <c r="J392" s="3">
        <f t="shared" si="32"/>
        <v>0.11083333333333334</v>
      </c>
      <c r="K392">
        <f t="shared" si="33"/>
        <v>26.6</v>
      </c>
      <c r="L392">
        <f t="shared" si="34"/>
        <v>212.8</v>
      </c>
      <c r="M392">
        <f t="shared" si="35"/>
        <v>638.40000000000009</v>
      </c>
    </row>
    <row r="393" spans="1:13" x14ac:dyDescent="0.25">
      <c r="A393" t="s">
        <v>17</v>
      </c>
      <c r="B393" t="s">
        <v>49</v>
      </c>
      <c r="C393" s="1" t="s">
        <v>183</v>
      </c>
      <c r="D393" t="s">
        <v>79</v>
      </c>
      <c r="E393" t="str">
        <f t="shared" si="36"/>
        <v>RETORÇÃO M1Veranel Bright 2/32</v>
      </c>
      <c r="F393" s="3">
        <v>26.6</v>
      </c>
      <c r="G393" t="s">
        <v>50</v>
      </c>
      <c r="H393" t="s">
        <v>22</v>
      </c>
      <c r="I393">
        <v>240</v>
      </c>
      <c r="J393" s="3">
        <f t="shared" si="32"/>
        <v>0.11083333333333334</v>
      </c>
      <c r="K393">
        <f t="shared" si="33"/>
        <v>26.6</v>
      </c>
      <c r="L393">
        <f t="shared" si="34"/>
        <v>212.8</v>
      </c>
      <c r="M393">
        <f t="shared" si="35"/>
        <v>638.40000000000009</v>
      </c>
    </row>
    <row r="394" spans="1:13" x14ac:dyDescent="0.25">
      <c r="A394" t="s">
        <v>17</v>
      </c>
      <c r="B394" t="s">
        <v>49</v>
      </c>
      <c r="C394" s="1" t="s">
        <v>183</v>
      </c>
      <c r="D394" t="s">
        <v>79</v>
      </c>
      <c r="E394" t="str">
        <f t="shared" si="36"/>
        <v>RETORÇÃO M1Veranel Bright 2/32</v>
      </c>
      <c r="F394" s="3">
        <v>26.6</v>
      </c>
      <c r="G394" t="s">
        <v>50</v>
      </c>
      <c r="H394" t="s">
        <v>22</v>
      </c>
      <c r="I394">
        <v>240</v>
      </c>
      <c r="J394" s="3">
        <f t="shared" si="32"/>
        <v>0.11083333333333334</v>
      </c>
      <c r="K394">
        <f t="shared" si="33"/>
        <v>26.6</v>
      </c>
      <c r="L394">
        <f t="shared" si="34"/>
        <v>212.8</v>
      </c>
      <c r="M394">
        <f t="shared" si="35"/>
        <v>638.40000000000009</v>
      </c>
    </row>
    <row r="395" spans="1:13" x14ac:dyDescent="0.25">
      <c r="A395" t="s">
        <v>17</v>
      </c>
      <c r="B395" t="s">
        <v>49</v>
      </c>
      <c r="C395" s="1" t="s">
        <v>183</v>
      </c>
      <c r="D395" t="s">
        <v>79</v>
      </c>
      <c r="E395" t="str">
        <f t="shared" si="36"/>
        <v>RETORÇÃO M1Veranel Bright 2/32</v>
      </c>
      <c r="F395" s="3">
        <v>26.6</v>
      </c>
      <c r="G395" t="s">
        <v>50</v>
      </c>
      <c r="H395" t="s">
        <v>22</v>
      </c>
      <c r="I395">
        <v>240</v>
      </c>
      <c r="J395" s="3">
        <f t="shared" si="32"/>
        <v>0.11083333333333334</v>
      </c>
      <c r="K395">
        <f t="shared" si="33"/>
        <v>26.6</v>
      </c>
      <c r="L395">
        <f t="shared" si="34"/>
        <v>212.8</v>
      </c>
      <c r="M395">
        <f t="shared" si="35"/>
        <v>638.40000000000009</v>
      </c>
    </row>
    <row r="396" spans="1:13" x14ac:dyDescent="0.25">
      <c r="A396" t="s">
        <v>17</v>
      </c>
      <c r="B396" t="s">
        <v>49</v>
      </c>
      <c r="C396" s="1" t="s">
        <v>183</v>
      </c>
      <c r="D396" t="s">
        <v>79</v>
      </c>
      <c r="E396" t="str">
        <f t="shared" si="36"/>
        <v>RETORÇÃO M1Veranel Bright 2/32</v>
      </c>
      <c r="F396" s="3">
        <v>26.6</v>
      </c>
      <c r="G396" t="s">
        <v>50</v>
      </c>
      <c r="H396" t="s">
        <v>22</v>
      </c>
      <c r="I396">
        <v>240</v>
      </c>
      <c r="J396" s="3">
        <f t="shared" si="32"/>
        <v>0.11083333333333334</v>
      </c>
      <c r="K396">
        <f t="shared" si="33"/>
        <v>26.6</v>
      </c>
      <c r="L396">
        <f t="shared" si="34"/>
        <v>212.8</v>
      </c>
      <c r="M396">
        <f t="shared" si="35"/>
        <v>638.40000000000009</v>
      </c>
    </row>
    <row r="397" spans="1:13" x14ac:dyDescent="0.25">
      <c r="A397" t="s">
        <v>17</v>
      </c>
      <c r="B397" t="s">
        <v>49</v>
      </c>
      <c r="C397" s="1" t="s">
        <v>183</v>
      </c>
      <c r="D397" t="s">
        <v>79</v>
      </c>
      <c r="E397" t="str">
        <f t="shared" si="36"/>
        <v>RETORÇÃO M1Veranel Bright 2/32</v>
      </c>
      <c r="F397" s="3">
        <v>26.6</v>
      </c>
      <c r="G397" t="s">
        <v>50</v>
      </c>
      <c r="H397" t="s">
        <v>22</v>
      </c>
      <c r="I397">
        <v>240</v>
      </c>
      <c r="J397" s="3">
        <f t="shared" si="32"/>
        <v>0.11083333333333334</v>
      </c>
      <c r="K397">
        <f t="shared" si="33"/>
        <v>26.6</v>
      </c>
      <c r="L397">
        <f t="shared" si="34"/>
        <v>212.8</v>
      </c>
      <c r="M397">
        <f t="shared" si="35"/>
        <v>638.40000000000009</v>
      </c>
    </row>
    <row r="398" spans="1:13" x14ac:dyDescent="0.25">
      <c r="A398" t="s">
        <v>17</v>
      </c>
      <c r="B398" t="s">
        <v>49</v>
      </c>
      <c r="C398" s="1" t="s">
        <v>183</v>
      </c>
      <c r="D398" t="s">
        <v>79</v>
      </c>
      <c r="E398" t="str">
        <f t="shared" si="36"/>
        <v>RETORÇÃO M1Veranel Bright 2/32</v>
      </c>
      <c r="F398" s="3">
        <v>26.6</v>
      </c>
      <c r="G398" t="s">
        <v>50</v>
      </c>
      <c r="H398" t="s">
        <v>22</v>
      </c>
      <c r="I398">
        <v>240</v>
      </c>
      <c r="J398" s="3">
        <f t="shared" si="32"/>
        <v>0.11083333333333334</v>
      </c>
      <c r="K398">
        <f t="shared" si="33"/>
        <v>26.6</v>
      </c>
      <c r="L398">
        <f t="shared" si="34"/>
        <v>212.8</v>
      </c>
      <c r="M398">
        <f t="shared" si="35"/>
        <v>638.40000000000009</v>
      </c>
    </row>
    <row r="399" spans="1:13" x14ac:dyDescent="0.25">
      <c r="A399" t="s">
        <v>17</v>
      </c>
      <c r="B399" t="s">
        <v>49</v>
      </c>
      <c r="C399" s="1" t="s">
        <v>183</v>
      </c>
      <c r="D399" t="s">
        <v>79</v>
      </c>
      <c r="E399" t="str">
        <f t="shared" si="36"/>
        <v>RETORÇÃO M1Veranel Bright 2/32</v>
      </c>
      <c r="F399" s="3">
        <v>26.6</v>
      </c>
      <c r="G399" t="s">
        <v>50</v>
      </c>
      <c r="H399" t="s">
        <v>22</v>
      </c>
      <c r="I399">
        <v>240</v>
      </c>
      <c r="J399" s="3">
        <f t="shared" si="32"/>
        <v>0.11083333333333334</v>
      </c>
      <c r="K399">
        <f t="shared" si="33"/>
        <v>26.6</v>
      </c>
      <c r="L399">
        <f t="shared" si="34"/>
        <v>212.8</v>
      </c>
      <c r="M399">
        <f t="shared" si="35"/>
        <v>638.40000000000009</v>
      </c>
    </row>
    <row r="400" spans="1:13" x14ac:dyDescent="0.25">
      <c r="A400" t="s">
        <v>17</v>
      </c>
      <c r="B400" t="s">
        <v>49</v>
      </c>
      <c r="C400" s="1" t="s">
        <v>183</v>
      </c>
      <c r="D400" t="s">
        <v>79</v>
      </c>
      <c r="E400" t="str">
        <f t="shared" si="36"/>
        <v>RETORÇÃO M1Veranel Bright 2/32</v>
      </c>
      <c r="F400" s="3">
        <v>26.6</v>
      </c>
      <c r="G400" t="s">
        <v>59</v>
      </c>
      <c r="H400" t="s">
        <v>22</v>
      </c>
      <c r="I400">
        <v>234</v>
      </c>
      <c r="J400" s="3">
        <f t="shared" ref="J400:J463" si="37">F400/I400</f>
        <v>0.11367521367521369</v>
      </c>
      <c r="K400">
        <f t="shared" si="33"/>
        <v>26.6</v>
      </c>
      <c r="L400">
        <f t="shared" si="34"/>
        <v>212.8</v>
      </c>
      <c r="M400">
        <f t="shared" si="35"/>
        <v>638.40000000000009</v>
      </c>
    </row>
    <row r="401" spans="1:13" x14ac:dyDescent="0.25">
      <c r="A401" t="s">
        <v>17</v>
      </c>
      <c r="B401" t="s">
        <v>49</v>
      </c>
      <c r="C401" s="1" t="s">
        <v>183</v>
      </c>
      <c r="D401" t="s">
        <v>79</v>
      </c>
      <c r="E401" t="str">
        <f t="shared" si="36"/>
        <v>RETORÇÃO M1Veranel Bright 2/32</v>
      </c>
      <c r="F401" s="3">
        <v>26.6</v>
      </c>
      <c r="G401" t="s">
        <v>59</v>
      </c>
      <c r="H401" t="s">
        <v>22</v>
      </c>
      <c r="I401">
        <v>234</v>
      </c>
      <c r="J401" s="3">
        <f t="shared" si="37"/>
        <v>0.11367521367521369</v>
      </c>
      <c r="K401">
        <f t="shared" si="33"/>
        <v>26.6</v>
      </c>
      <c r="L401">
        <f t="shared" si="34"/>
        <v>212.8</v>
      </c>
      <c r="M401">
        <f t="shared" si="35"/>
        <v>638.40000000000009</v>
      </c>
    </row>
    <row r="402" spans="1:13" x14ac:dyDescent="0.25">
      <c r="A402" t="s">
        <v>17</v>
      </c>
      <c r="B402" t="s">
        <v>63</v>
      </c>
      <c r="C402" s="1" t="s">
        <v>186</v>
      </c>
      <c r="D402" t="s">
        <v>79</v>
      </c>
      <c r="E402" t="str">
        <f t="shared" si="36"/>
        <v>AFTVeranel Bright 2/32</v>
      </c>
      <c r="F402" s="3">
        <v>172.6</v>
      </c>
      <c r="G402" t="s">
        <v>64</v>
      </c>
      <c r="H402" t="s">
        <v>22</v>
      </c>
      <c r="I402">
        <v>60</v>
      </c>
      <c r="J402" s="3">
        <f t="shared" si="37"/>
        <v>2.8766666666666665</v>
      </c>
      <c r="K402">
        <f t="shared" si="33"/>
        <v>172.6</v>
      </c>
      <c r="L402">
        <f t="shared" si="34"/>
        <v>1380.8</v>
      </c>
      <c r="M402">
        <f t="shared" si="35"/>
        <v>4142.3999999999996</v>
      </c>
    </row>
    <row r="403" spans="1:13" x14ac:dyDescent="0.25">
      <c r="A403" t="s">
        <v>17</v>
      </c>
      <c r="B403" t="s">
        <v>63</v>
      </c>
      <c r="C403" s="1" t="s">
        <v>186</v>
      </c>
      <c r="D403" t="s">
        <v>79</v>
      </c>
      <c r="E403" t="str">
        <f t="shared" si="36"/>
        <v>AFTVeranel Bright 2/32</v>
      </c>
      <c r="F403" s="3">
        <v>172.6</v>
      </c>
      <c r="G403" t="s">
        <v>64</v>
      </c>
      <c r="H403" t="s">
        <v>22</v>
      </c>
      <c r="I403">
        <v>60</v>
      </c>
      <c r="J403" s="3">
        <f t="shared" si="37"/>
        <v>2.8766666666666665</v>
      </c>
      <c r="K403">
        <f t="shared" si="33"/>
        <v>172.6</v>
      </c>
      <c r="L403">
        <f t="shared" si="34"/>
        <v>1380.8</v>
      </c>
      <c r="M403">
        <f t="shared" si="35"/>
        <v>4142.3999999999996</v>
      </c>
    </row>
    <row r="404" spans="1:13" x14ac:dyDescent="0.25">
      <c r="A404" t="s">
        <v>17</v>
      </c>
      <c r="B404" t="s">
        <v>63</v>
      </c>
      <c r="C404" s="1" t="s">
        <v>186</v>
      </c>
      <c r="D404" t="s">
        <v>79</v>
      </c>
      <c r="E404" t="str">
        <f t="shared" si="36"/>
        <v>AFTVeranel Bright 2/32</v>
      </c>
      <c r="F404" s="3">
        <v>172.6</v>
      </c>
      <c r="G404" t="s">
        <v>64</v>
      </c>
      <c r="H404" t="s">
        <v>22</v>
      </c>
      <c r="I404">
        <v>60</v>
      </c>
      <c r="J404" s="3">
        <f t="shared" si="37"/>
        <v>2.8766666666666665</v>
      </c>
      <c r="K404">
        <f t="shared" si="33"/>
        <v>172.6</v>
      </c>
      <c r="L404">
        <f t="shared" si="34"/>
        <v>1380.8</v>
      </c>
      <c r="M404">
        <f t="shared" si="35"/>
        <v>4142.3999999999996</v>
      </c>
    </row>
    <row r="405" spans="1:13" x14ac:dyDescent="0.25">
      <c r="A405" t="s">
        <v>17</v>
      </c>
      <c r="B405" t="s">
        <v>63</v>
      </c>
      <c r="C405" s="1" t="s">
        <v>186</v>
      </c>
      <c r="D405" t="s">
        <v>79</v>
      </c>
      <c r="E405" t="str">
        <f t="shared" si="36"/>
        <v>AFTVeranel Bright 2/32</v>
      </c>
      <c r="F405" s="3">
        <v>172.6</v>
      </c>
      <c r="G405" t="s">
        <v>64</v>
      </c>
      <c r="H405" t="s">
        <v>22</v>
      </c>
      <c r="I405">
        <v>60</v>
      </c>
      <c r="J405" s="3">
        <f t="shared" si="37"/>
        <v>2.8766666666666665</v>
      </c>
      <c r="K405">
        <f t="shared" si="33"/>
        <v>172.6</v>
      </c>
      <c r="L405">
        <f t="shared" si="34"/>
        <v>1380.8</v>
      </c>
      <c r="M405">
        <f t="shared" si="35"/>
        <v>4142.3999999999996</v>
      </c>
    </row>
    <row r="406" spans="1:13" x14ac:dyDescent="0.25">
      <c r="A406" t="s">
        <v>17</v>
      </c>
      <c r="B406" t="s">
        <v>63</v>
      </c>
      <c r="C406" s="1" t="s">
        <v>186</v>
      </c>
      <c r="D406" t="s">
        <v>79</v>
      </c>
      <c r="E406" t="str">
        <f t="shared" si="36"/>
        <v>AFTVeranel Bright 2/32</v>
      </c>
      <c r="F406" s="3">
        <v>172.6</v>
      </c>
      <c r="G406" t="s">
        <v>64</v>
      </c>
      <c r="H406" t="s">
        <v>22</v>
      </c>
      <c r="I406">
        <v>60</v>
      </c>
      <c r="J406" s="3">
        <f t="shared" si="37"/>
        <v>2.8766666666666665</v>
      </c>
      <c r="K406">
        <f t="shared" si="33"/>
        <v>172.6</v>
      </c>
      <c r="L406">
        <f t="shared" si="34"/>
        <v>1380.8</v>
      </c>
      <c r="M406">
        <f t="shared" si="35"/>
        <v>4142.3999999999996</v>
      </c>
    </row>
    <row r="407" spans="1:13" x14ac:dyDescent="0.25">
      <c r="A407" t="s">
        <v>17</v>
      </c>
      <c r="B407" t="s">
        <v>63</v>
      </c>
      <c r="C407" s="1" t="s">
        <v>186</v>
      </c>
      <c r="D407" t="s">
        <v>79</v>
      </c>
      <c r="E407" t="str">
        <f t="shared" si="36"/>
        <v>AFTVeranel Bright 2/32</v>
      </c>
      <c r="F407" s="3">
        <v>172.6</v>
      </c>
      <c r="G407" t="s">
        <v>64</v>
      </c>
      <c r="H407" t="s">
        <v>22</v>
      </c>
      <c r="I407">
        <v>60</v>
      </c>
      <c r="J407" s="3">
        <f t="shared" si="37"/>
        <v>2.8766666666666665</v>
      </c>
      <c r="K407">
        <f t="shared" si="33"/>
        <v>172.6</v>
      </c>
      <c r="L407">
        <f t="shared" si="34"/>
        <v>1380.8</v>
      </c>
      <c r="M407">
        <f t="shared" si="35"/>
        <v>4142.3999999999996</v>
      </c>
    </row>
    <row r="408" spans="1:13" x14ac:dyDescent="0.25">
      <c r="A408" t="s">
        <v>17</v>
      </c>
      <c r="B408" t="s">
        <v>63</v>
      </c>
      <c r="C408" t="s">
        <v>65</v>
      </c>
      <c r="D408" t="s">
        <v>79</v>
      </c>
      <c r="E408" t="str">
        <f t="shared" si="36"/>
        <v>EMBALAGEM/ESTEIRA/EXPEDIÇÃOVeranel Bright 2/32</v>
      </c>
      <c r="F408" s="3">
        <v>960</v>
      </c>
      <c r="G408" t="s">
        <v>66</v>
      </c>
      <c r="H408" t="s">
        <v>22</v>
      </c>
      <c r="I408">
        <v>1</v>
      </c>
      <c r="J408" s="3">
        <f t="shared" si="37"/>
        <v>960</v>
      </c>
      <c r="K408">
        <f t="shared" si="33"/>
        <v>960</v>
      </c>
      <c r="L408">
        <f t="shared" si="34"/>
        <v>7680</v>
      </c>
      <c r="M408">
        <f t="shared" si="35"/>
        <v>23040</v>
      </c>
    </row>
    <row r="409" spans="1:13" x14ac:dyDescent="0.25">
      <c r="A409" t="s">
        <v>17</v>
      </c>
      <c r="B409" t="s">
        <v>18</v>
      </c>
      <c r="C409" t="s">
        <v>67</v>
      </c>
      <c r="D409" t="s">
        <v>80</v>
      </c>
      <c r="E409" t="str">
        <f t="shared" si="36"/>
        <v>Craqueadeira TB11York 2/30</v>
      </c>
      <c r="F409" s="3">
        <v>502.9</v>
      </c>
      <c r="G409" t="s">
        <v>21</v>
      </c>
      <c r="H409" t="s">
        <v>22</v>
      </c>
      <c r="I409">
        <v>1</v>
      </c>
      <c r="J409" s="3">
        <f t="shared" si="37"/>
        <v>502.9</v>
      </c>
      <c r="K409">
        <f t="shared" si="33"/>
        <v>502.9</v>
      </c>
      <c r="L409">
        <f t="shared" si="34"/>
        <v>4023.2</v>
      </c>
      <c r="M409">
        <f t="shared" si="35"/>
        <v>12069.599999999999</v>
      </c>
    </row>
    <row r="410" spans="1:13" x14ac:dyDescent="0.25">
      <c r="A410" t="s">
        <v>17</v>
      </c>
      <c r="B410" t="s">
        <v>18</v>
      </c>
      <c r="C410" t="s">
        <v>19</v>
      </c>
      <c r="D410" t="s">
        <v>80</v>
      </c>
      <c r="E410" t="str">
        <f t="shared" si="36"/>
        <v>Craqueadeira Seydel 873York 2/30</v>
      </c>
      <c r="F410" s="3">
        <v>485.5</v>
      </c>
      <c r="G410" t="s">
        <v>21</v>
      </c>
      <c r="H410" t="s">
        <v>22</v>
      </c>
      <c r="I410">
        <v>1</v>
      </c>
      <c r="J410" s="3">
        <f t="shared" si="37"/>
        <v>485.5</v>
      </c>
      <c r="K410">
        <f t="shared" si="33"/>
        <v>485.5</v>
      </c>
      <c r="L410">
        <f t="shared" si="34"/>
        <v>3884</v>
      </c>
      <c r="M410">
        <f t="shared" si="35"/>
        <v>11652</v>
      </c>
    </row>
    <row r="411" spans="1:13" x14ac:dyDescent="0.25">
      <c r="A411" t="s">
        <v>17</v>
      </c>
      <c r="B411" t="s">
        <v>23</v>
      </c>
      <c r="C411" t="s">
        <v>24</v>
      </c>
      <c r="D411" t="s">
        <v>80</v>
      </c>
      <c r="E411" t="str">
        <f t="shared" si="36"/>
        <v>Passadeira E1York 2/30</v>
      </c>
      <c r="F411" s="3">
        <v>378</v>
      </c>
      <c r="G411" t="s">
        <v>25</v>
      </c>
      <c r="H411" t="s">
        <v>22</v>
      </c>
      <c r="I411">
        <v>1</v>
      </c>
      <c r="J411" s="3">
        <f t="shared" si="37"/>
        <v>378</v>
      </c>
      <c r="K411">
        <f t="shared" si="33"/>
        <v>378</v>
      </c>
      <c r="L411">
        <f t="shared" si="34"/>
        <v>3024</v>
      </c>
      <c r="M411">
        <f t="shared" si="35"/>
        <v>9072</v>
      </c>
    </row>
    <row r="412" spans="1:13" x14ac:dyDescent="0.25">
      <c r="A412" t="s">
        <v>17</v>
      </c>
      <c r="B412" t="s">
        <v>23</v>
      </c>
      <c r="C412" t="s">
        <v>26</v>
      </c>
      <c r="D412" t="s">
        <v>80</v>
      </c>
      <c r="E412" t="str">
        <f t="shared" si="36"/>
        <v>Passadeira BC1York 2/30</v>
      </c>
      <c r="F412" s="3">
        <v>485.5</v>
      </c>
      <c r="G412" t="s">
        <v>25</v>
      </c>
      <c r="H412" t="s">
        <v>22</v>
      </c>
      <c r="I412">
        <v>1</v>
      </c>
      <c r="J412" s="3">
        <f t="shared" si="37"/>
        <v>485.5</v>
      </c>
      <c r="K412">
        <f t="shared" si="33"/>
        <v>485.5</v>
      </c>
      <c r="L412">
        <f t="shared" si="34"/>
        <v>3884</v>
      </c>
      <c r="M412">
        <f t="shared" si="35"/>
        <v>11652</v>
      </c>
    </row>
    <row r="413" spans="1:13" x14ac:dyDescent="0.25">
      <c r="A413" t="s">
        <v>17</v>
      </c>
      <c r="B413" t="s">
        <v>23</v>
      </c>
      <c r="C413" t="s">
        <v>27</v>
      </c>
      <c r="D413" t="s">
        <v>80</v>
      </c>
      <c r="E413" t="str">
        <f t="shared" si="36"/>
        <v>Passadeira E2York 2/30</v>
      </c>
      <c r="F413" s="3">
        <v>351</v>
      </c>
      <c r="G413" t="s">
        <v>28</v>
      </c>
      <c r="H413" t="s">
        <v>22</v>
      </c>
      <c r="I413">
        <v>1</v>
      </c>
      <c r="J413" s="3">
        <f t="shared" si="37"/>
        <v>351</v>
      </c>
      <c r="K413">
        <f t="shared" si="33"/>
        <v>351</v>
      </c>
      <c r="L413">
        <f t="shared" si="34"/>
        <v>2808</v>
      </c>
      <c r="M413">
        <f t="shared" si="35"/>
        <v>8424</v>
      </c>
    </row>
    <row r="414" spans="1:13" x14ac:dyDescent="0.25">
      <c r="A414" t="s">
        <v>17</v>
      </c>
      <c r="B414" t="s">
        <v>23</v>
      </c>
      <c r="C414" t="s">
        <v>29</v>
      </c>
      <c r="D414" t="s">
        <v>80</v>
      </c>
      <c r="E414" t="str">
        <f t="shared" si="36"/>
        <v>Passadeira BC2York 2/30</v>
      </c>
      <c r="F414" s="3">
        <v>415.8</v>
      </c>
      <c r="G414" t="s">
        <v>28</v>
      </c>
      <c r="H414" t="s">
        <v>22</v>
      </c>
      <c r="I414">
        <v>1</v>
      </c>
      <c r="J414" s="3">
        <f t="shared" si="37"/>
        <v>415.8</v>
      </c>
      <c r="K414">
        <f t="shared" si="33"/>
        <v>415.8</v>
      </c>
      <c r="L414">
        <f t="shared" si="34"/>
        <v>3326.4</v>
      </c>
      <c r="M414">
        <f t="shared" si="35"/>
        <v>9979.2000000000007</v>
      </c>
    </row>
    <row r="415" spans="1:13" x14ac:dyDescent="0.25">
      <c r="A415" t="s">
        <v>17</v>
      </c>
      <c r="B415" t="s">
        <v>23</v>
      </c>
      <c r="C415" t="s">
        <v>30</v>
      </c>
      <c r="D415" t="s">
        <v>80</v>
      </c>
      <c r="E415" t="str">
        <f t="shared" si="36"/>
        <v>Passadeia E3York 2/30</v>
      </c>
      <c r="F415" s="3">
        <v>378</v>
      </c>
      <c r="G415" t="s">
        <v>31</v>
      </c>
      <c r="H415" t="s">
        <v>22</v>
      </c>
      <c r="I415">
        <v>1</v>
      </c>
      <c r="J415" s="3">
        <f t="shared" si="37"/>
        <v>378</v>
      </c>
      <c r="K415">
        <f t="shared" si="33"/>
        <v>378</v>
      </c>
      <c r="L415">
        <f t="shared" si="34"/>
        <v>3024</v>
      </c>
      <c r="M415">
        <f t="shared" si="35"/>
        <v>9072</v>
      </c>
    </row>
    <row r="416" spans="1:13" x14ac:dyDescent="0.25">
      <c r="A416" t="s">
        <v>17</v>
      </c>
      <c r="B416" t="s">
        <v>23</v>
      </c>
      <c r="C416" t="s">
        <v>32</v>
      </c>
      <c r="D416" t="s">
        <v>80</v>
      </c>
      <c r="E416" t="str">
        <f t="shared" si="36"/>
        <v>Passadeira BC3York 2/30</v>
      </c>
      <c r="F416" s="3">
        <v>421.2</v>
      </c>
      <c r="G416" t="s">
        <v>31</v>
      </c>
      <c r="H416" t="s">
        <v>22</v>
      </c>
      <c r="I416">
        <v>1</v>
      </c>
      <c r="J416" s="3">
        <f t="shared" si="37"/>
        <v>421.2</v>
      </c>
      <c r="K416">
        <f t="shared" si="33"/>
        <v>421.2</v>
      </c>
      <c r="L416">
        <f t="shared" si="34"/>
        <v>3369.6</v>
      </c>
      <c r="M416">
        <f t="shared" si="35"/>
        <v>10108.799999999999</v>
      </c>
    </row>
    <row r="417" spans="1:13" x14ac:dyDescent="0.25">
      <c r="A417" t="s">
        <v>17</v>
      </c>
      <c r="B417" t="s">
        <v>23</v>
      </c>
      <c r="C417" t="s">
        <v>33</v>
      </c>
      <c r="D417" t="s">
        <v>80</v>
      </c>
      <c r="E417" t="str">
        <f t="shared" si="36"/>
        <v>Passadeira E4York 2/30</v>
      </c>
      <c r="F417" s="3">
        <v>342</v>
      </c>
      <c r="G417" t="s">
        <v>34</v>
      </c>
      <c r="H417" t="s">
        <v>22</v>
      </c>
      <c r="I417">
        <v>1</v>
      </c>
      <c r="J417" s="3">
        <f t="shared" si="37"/>
        <v>342</v>
      </c>
      <c r="K417">
        <f t="shared" si="33"/>
        <v>342</v>
      </c>
      <c r="L417">
        <f t="shared" si="34"/>
        <v>2736</v>
      </c>
      <c r="M417">
        <f t="shared" si="35"/>
        <v>8208</v>
      </c>
    </row>
    <row r="418" spans="1:13" x14ac:dyDescent="0.25">
      <c r="A418" t="s">
        <v>17</v>
      </c>
      <c r="B418" t="s">
        <v>23</v>
      </c>
      <c r="C418" t="s">
        <v>35</v>
      </c>
      <c r="D418" t="s">
        <v>80</v>
      </c>
      <c r="E418" t="str">
        <f t="shared" si="36"/>
        <v>Passadeira BC4York 2/30</v>
      </c>
      <c r="F418" s="3">
        <v>441</v>
      </c>
      <c r="G418" t="s">
        <v>34</v>
      </c>
      <c r="H418" t="s">
        <v>22</v>
      </c>
      <c r="I418">
        <v>1</v>
      </c>
      <c r="J418" s="3">
        <f t="shared" si="37"/>
        <v>441</v>
      </c>
      <c r="K418">
        <f t="shared" si="33"/>
        <v>441</v>
      </c>
      <c r="L418">
        <f t="shared" si="34"/>
        <v>3528</v>
      </c>
      <c r="M418">
        <f t="shared" si="35"/>
        <v>10584</v>
      </c>
    </row>
    <row r="419" spans="1:13" x14ac:dyDescent="0.25">
      <c r="A419" t="s">
        <v>17</v>
      </c>
      <c r="B419" t="s">
        <v>36</v>
      </c>
      <c r="C419" t="s">
        <v>244</v>
      </c>
      <c r="D419" t="s">
        <v>80</v>
      </c>
      <c r="E419" t="str">
        <f t="shared" si="36"/>
        <v>FROTTEURS LEYork 2/30</v>
      </c>
      <c r="F419" s="3">
        <v>195.8</v>
      </c>
      <c r="G419" t="s">
        <v>37</v>
      </c>
      <c r="H419" t="s">
        <v>22</v>
      </c>
      <c r="I419">
        <v>24</v>
      </c>
      <c r="J419" s="3">
        <f t="shared" si="37"/>
        <v>8.1583333333333332</v>
      </c>
      <c r="K419">
        <f t="shared" si="33"/>
        <v>195.8</v>
      </c>
      <c r="L419">
        <f t="shared" si="34"/>
        <v>1566.4</v>
      </c>
      <c r="M419">
        <f t="shared" si="35"/>
        <v>4699.2000000000007</v>
      </c>
    </row>
    <row r="420" spans="1:13" x14ac:dyDescent="0.25">
      <c r="A420" t="s">
        <v>17</v>
      </c>
      <c r="B420" t="s">
        <v>36</v>
      </c>
      <c r="C420" t="s">
        <v>244</v>
      </c>
      <c r="D420" t="s">
        <v>80</v>
      </c>
      <c r="E420" t="str">
        <f t="shared" si="36"/>
        <v>FROTTEURS LEYork 2/30</v>
      </c>
      <c r="F420" s="3">
        <v>195.8</v>
      </c>
      <c r="G420" t="s">
        <v>37</v>
      </c>
      <c r="H420" t="s">
        <v>22</v>
      </c>
      <c r="I420">
        <v>24</v>
      </c>
      <c r="J420" s="3">
        <f t="shared" si="37"/>
        <v>8.1583333333333332</v>
      </c>
      <c r="K420">
        <f t="shared" si="33"/>
        <v>195.8</v>
      </c>
      <c r="L420">
        <f t="shared" si="34"/>
        <v>1566.4</v>
      </c>
      <c r="M420">
        <f t="shared" si="35"/>
        <v>4699.2000000000007</v>
      </c>
    </row>
    <row r="421" spans="1:13" x14ac:dyDescent="0.25">
      <c r="A421" t="s">
        <v>17</v>
      </c>
      <c r="B421" t="s">
        <v>36</v>
      </c>
      <c r="C421" t="s">
        <v>245</v>
      </c>
      <c r="D421" t="s">
        <v>80</v>
      </c>
      <c r="E421" t="str">
        <f t="shared" si="36"/>
        <v>FROTTEURS LBCYork 2/30</v>
      </c>
      <c r="F421" s="3">
        <v>195.8</v>
      </c>
      <c r="G421" t="s">
        <v>37</v>
      </c>
      <c r="H421" t="s">
        <v>22</v>
      </c>
      <c r="I421">
        <v>24</v>
      </c>
      <c r="J421" s="3">
        <f t="shared" si="37"/>
        <v>8.1583333333333332</v>
      </c>
      <c r="K421">
        <f t="shared" si="33"/>
        <v>195.8</v>
      </c>
      <c r="L421">
        <f t="shared" si="34"/>
        <v>1566.4</v>
      </c>
      <c r="M421">
        <f t="shared" si="35"/>
        <v>4699.2000000000007</v>
      </c>
    </row>
    <row r="422" spans="1:13" x14ac:dyDescent="0.25">
      <c r="A422" t="s">
        <v>17</v>
      </c>
      <c r="B422" t="s">
        <v>36</v>
      </c>
      <c r="C422" t="s">
        <v>245</v>
      </c>
      <c r="D422" t="s">
        <v>80</v>
      </c>
      <c r="E422" t="str">
        <f t="shared" si="36"/>
        <v>FROTTEURS LBCYork 2/30</v>
      </c>
      <c r="F422" s="3">
        <v>228.5</v>
      </c>
      <c r="G422" t="s">
        <v>38</v>
      </c>
      <c r="H422" t="s">
        <v>39</v>
      </c>
      <c r="I422">
        <v>32</v>
      </c>
      <c r="J422" s="3">
        <f t="shared" si="37"/>
        <v>7.140625</v>
      </c>
      <c r="K422">
        <f t="shared" si="33"/>
        <v>228.5</v>
      </c>
      <c r="L422">
        <f t="shared" si="34"/>
        <v>1828</v>
      </c>
      <c r="M422">
        <f t="shared" si="35"/>
        <v>5484</v>
      </c>
    </row>
    <row r="423" spans="1:13" x14ac:dyDescent="0.25">
      <c r="A423" t="s">
        <v>17</v>
      </c>
      <c r="B423" t="s">
        <v>40</v>
      </c>
      <c r="C423" t="s">
        <v>246</v>
      </c>
      <c r="D423" t="s">
        <v>80</v>
      </c>
      <c r="E423" t="str">
        <f t="shared" si="36"/>
        <v>Filatório SuessenYork 2/30</v>
      </c>
      <c r="F423" s="3">
        <v>33.1</v>
      </c>
      <c r="G423" t="s">
        <v>41</v>
      </c>
      <c r="H423" t="s">
        <v>22</v>
      </c>
      <c r="I423">
        <v>816</v>
      </c>
      <c r="J423" s="4">
        <f t="shared" si="37"/>
        <v>4.056372549019608E-2</v>
      </c>
      <c r="K423">
        <f t="shared" si="33"/>
        <v>33.1</v>
      </c>
      <c r="L423">
        <f t="shared" si="34"/>
        <v>264.8</v>
      </c>
      <c r="M423">
        <f t="shared" si="35"/>
        <v>794.40000000000009</v>
      </c>
    </row>
    <row r="424" spans="1:13" x14ac:dyDescent="0.25">
      <c r="A424" t="s">
        <v>17</v>
      </c>
      <c r="B424" t="s">
        <v>40</v>
      </c>
      <c r="C424" t="s">
        <v>246</v>
      </c>
      <c r="D424" t="s">
        <v>80</v>
      </c>
      <c r="E424" t="str">
        <f t="shared" si="36"/>
        <v>Filatório SuessenYork 2/30</v>
      </c>
      <c r="F424" s="3">
        <v>33.1</v>
      </c>
      <c r="G424" t="s">
        <v>41</v>
      </c>
      <c r="H424" t="s">
        <v>22</v>
      </c>
      <c r="I424">
        <v>816</v>
      </c>
      <c r="J424" s="4">
        <f t="shared" si="37"/>
        <v>4.056372549019608E-2</v>
      </c>
      <c r="K424">
        <f t="shared" si="33"/>
        <v>33.1</v>
      </c>
      <c r="L424">
        <f t="shared" si="34"/>
        <v>264.8</v>
      </c>
      <c r="M424">
        <f t="shared" si="35"/>
        <v>794.40000000000009</v>
      </c>
    </row>
    <row r="425" spans="1:13" x14ac:dyDescent="0.25">
      <c r="A425" t="s">
        <v>17</v>
      </c>
      <c r="B425" t="s">
        <v>40</v>
      </c>
      <c r="C425" t="s">
        <v>246</v>
      </c>
      <c r="D425" t="s">
        <v>80</v>
      </c>
      <c r="E425" t="str">
        <f t="shared" si="36"/>
        <v>Filatório SuessenYork 2/30</v>
      </c>
      <c r="F425" s="3">
        <v>33.1</v>
      </c>
      <c r="G425" t="s">
        <v>41</v>
      </c>
      <c r="H425" t="s">
        <v>22</v>
      </c>
      <c r="I425">
        <v>816</v>
      </c>
      <c r="J425" s="4">
        <f t="shared" si="37"/>
        <v>4.056372549019608E-2</v>
      </c>
      <c r="K425">
        <f t="shared" si="33"/>
        <v>33.1</v>
      </c>
      <c r="L425">
        <f t="shared" si="34"/>
        <v>264.8</v>
      </c>
      <c r="M425">
        <f t="shared" si="35"/>
        <v>794.40000000000009</v>
      </c>
    </row>
    <row r="426" spans="1:13" x14ac:dyDescent="0.25">
      <c r="A426" t="s">
        <v>17</v>
      </c>
      <c r="B426" t="s">
        <v>40</v>
      </c>
      <c r="C426" t="s">
        <v>246</v>
      </c>
      <c r="D426" t="s">
        <v>80</v>
      </c>
      <c r="E426" t="str">
        <f t="shared" si="36"/>
        <v>Filatório SuessenYork 2/30</v>
      </c>
      <c r="F426" s="3">
        <v>33.1</v>
      </c>
      <c r="G426" t="s">
        <v>41</v>
      </c>
      <c r="H426" t="s">
        <v>22</v>
      </c>
      <c r="I426">
        <v>816</v>
      </c>
      <c r="J426" s="4">
        <f t="shared" si="37"/>
        <v>4.056372549019608E-2</v>
      </c>
      <c r="K426">
        <f t="shared" si="33"/>
        <v>33.1</v>
      </c>
      <c r="L426">
        <f t="shared" si="34"/>
        <v>264.8</v>
      </c>
      <c r="M426">
        <f t="shared" si="35"/>
        <v>794.40000000000009</v>
      </c>
    </row>
    <row r="427" spans="1:13" x14ac:dyDescent="0.25">
      <c r="A427" t="s">
        <v>17</v>
      </c>
      <c r="B427" t="s">
        <v>40</v>
      </c>
      <c r="C427" t="s">
        <v>247</v>
      </c>
      <c r="D427" t="s">
        <v>80</v>
      </c>
      <c r="E427" t="str">
        <f t="shared" si="36"/>
        <v>Filatório Zinser M1York 2/30</v>
      </c>
      <c r="F427" s="3">
        <v>37.1</v>
      </c>
      <c r="G427" t="s">
        <v>42</v>
      </c>
      <c r="H427" t="s">
        <v>22</v>
      </c>
      <c r="I427">
        <v>828</v>
      </c>
      <c r="J427" s="4">
        <f t="shared" si="37"/>
        <v>4.4806763285024157E-2</v>
      </c>
      <c r="K427">
        <f t="shared" si="33"/>
        <v>37.1</v>
      </c>
      <c r="L427">
        <f t="shared" si="34"/>
        <v>296.8</v>
      </c>
      <c r="M427">
        <f t="shared" si="35"/>
        <v>890.40000000000009</v>
      </c>
    </row>
    <row r="428" spans="1:13" x14ac:dyDescent="0.25">
      <c r="A428" t="s">
        <v>17</v>
      </c>
      <c r="B428" t="s">
        <v>40</v>
      </c>
      <c r="C428" t="s">
        <v>247</v>
      </c>
      <c r="D428" t="s">
        <v>80</v>
      </c>
      <c r="E428" t="str">
        <f t="shared" si="36"/>
        <v>Filatório Zinser M1York 2/30</v>
      </c>
      <c r="F428" s="3">
        <v>37.1</v>
      </c>
      <c r="G428" t="s">
        <v>42</v>
      </c>
      <c r="H428" t="s">
        <v>22</v>
      </c>
      <c r="I428">
        <v>828</v>
      </c>
      <c r="J428" s="4">
        <f t="shared" si="37"/>
        <v>4.4806763285024157E-2</v>
      </c>
      <c r="K428">
        <f t="shared" si="33"/>
        <v>37.1</v>
      </c>
      <c r="L428">
        <f t="shared" si="34"/>
        <v>296.8</v>
      </c>
      <c r="M428">
        <f t="shared" si="35"/>
        <v>890.40000000000009</v>
      </c>
    </row>
    <row r="429" spans="1:13" x14ac:dyDescent="0.25">
      <c r="A429" t="s">
        <v>17</v>
      </c>
      <c r="B429" t="s">
        <v>40</v>
      </c>
      <c r="C429" t="s">
        <v>248</v>
      </c>
      <c r="D429" t="s">
        <v>80</v>
      </c>
      <c r="E429" t="str">
        <f t="shared" si="36"/>
        <v>Filatório Zinser M2York 2/30</v>
      </c>
      <c r="F429" s="3">
        <v>53.8</v>
      </c>
      <c r="G429" t="s">
        <v>43</v>
      </c>
      <c r="H429" t="s">
        <v>22</v>
      </c>
      <c r="I429">
        <v>1200</v>
      </c>
      <c r="J429" s="4">
        <f t="shared" si="37"/>
        <v>4.4833333333333329E-2</v>
      </c>
      <c r="K429">
        <f t="shared" si="33"/>
        <v>53.8</v>
      </c>
      <c r="L429">
        <f t="shared" si="34"/>
        <v>430.4</v>
      </c>
      <c r="M429">
        <f t="shared" si="35"/>
        <v>1291.1999999999998</v>
      </c>
    </row>
    <row r="430" spans="1:13" x14ac:dyDescent="0.25">
      <c r="A430" t="s">
        <v>17</v>
      </c>
      <c r="B430" t="s">
        <v>40</v>
      </c>
      <c r="C430" t="s">
        <v>248</v>
      </c>
      <c r="D430" t="s">
        <v>80</v>
      </c>
      <c r="E430" t="str">
        <f t="shared" si="36"/>
        <v>Filatório Zinser M2York 2/30</v>
      </c>
      <c r="F430" s="3">
        <v>53.8</v>
      </c>
      <c r="G430" t="s">
        <v>43</v>
      </c>
      <c r="H430" t="s">
        <v>22</v>
      </c>
      <c r="I430">
        <v>1200</v>
      </c>
      <c r="J430" s="4">
        <f t="shared" si="37"/>
        <v>4.4833333333333329E-2</v>
      </c>
      <c r="K430">
        <f t="shared" si="33"/>
        <v>53.8</v>
      </c>
      <c r="L430">
        <f t="shared" si="34"/>
        <v>430.4</v>
      </c>
      <c r="M430">
        <f t="shared" si="35"/>
        <v>1291.1999999999998</v>
      </c>
    </row>
    <row r="431" spans="1:13" x14ac:dyDescent="0.25">
      <c r="A431" t="s">
        <v>17</v>
      </c>
      <c r="B431" t="s">
        <v>40</v>
      </c>
      <c r="C431" t="s">
        <v>248</v>
      </c>
      <c r="D431" t="s">
        <v>80</v>
      </c>
      <c r="E431" t="str">
        <f t="shared" si="36"/>
        <v>Filatório Zinser M2York 2/30</v>
      </c>
      <c r="F431" s="3">
        <v>53.8</v>
      </c>
      <c r="G431" t="s">
        <v>43</v>
      </c>
      <c r="H431" t="s">
        <v>22</v>
      </c>
      <c r="I431">
        <v>1200</v>
      </c>
      <c r="J431" s="4">
        <f t="shared" si="37"/>
        <v>4.4833333333333329E-2</v>
      </c>
      <c r="K431">
        <f t="shared" si="33"/>
        <v>53.8</v>
      </c>
      <c r="L431">
        <f t="shared" si="34"/>
        <v>430.4</v>
      </c>
      <c r="M431">
        <f t="shared" si="35"/>
        <v>1291.1999999999998</v>
      </c>
    </row>
    <row r="432" spans="1:13" x14ac:dyDescent="0.25">
      <c r="A432" t="s">
        <v>17</v>
      </c>
      <c r="B432" t="s">
        <v>40</v>
      </c>
      <c r="C432" t="s">
        <v>248</v>
      </c>
      <c r="D432" t="s">
        <v>80</v>
      </c>
      <c r="E432" t="str">
        <f t="shared" si="36"/>
        <v>Filatório Zinser M2York 2/30</v>
      </c>
      <c r="F432" s="3">
        <v>53.8</v>
      </c>
      <c r="G432" t="s">
        <v>43</v>
      </c>
      <c r="H432" t="s">
        <v>22</v>
      </c>
      <c r="I432">
        <v>1200</v>
      </c>
      <c r="J432" s="4">
        <f t="shared" si="37"/>
        <v>4.4833333333333329E-2</v>
      </c>
      <c r="K432">
        <f t="shared" si="33"/>
        <v>53.8</v>
      </c>
      <c r="L432">
        <f t="shared" si="34"/>
        <v>430.4</v>
      </c>
      <c r="M432">
        <f t="shared" si="35"/>
        <v>1291.1999999999998</v>
      </c>
    </row>
    <row r="433" spans="1:13" x14ac:dyDescent="0.25">
      <c r="A433" t="s">
        <v>17</v>
      </c>
      <c r="B433" t="s">
        <v>44</v>
      </c>
      <c r="C433" t="s">
        <v>249</v>
      </c>
      <c r="D433" t="s">
        <v>80</v>
      </c>
      <c r="E433" t="str">
        <f t="shared" si="36"/>
        <v>AUTO CONER X5-M2York 2/30</v>
      </c>
      <c r="F433" s="3">
        <v>54</v>
      </c>
      <c r="G433" t="s">
        <v>45</v>
      </c>
      <c r="H433" t="s">
        <v>39</v>
      </c>
      <c r="I433">
        <v>36</v>
      </c>
      <c r="J433" s="3">
        <f t="shared" si="37"/>
        <v>1.5</v>
      </c>
      <c r="K433">
        <f t="shared" si="33"/>
        <v>54</v>
      </c>
      <c r="L433">
        <f t="shared" si="34"/>
        <v>432</v>
      </c>
      <c r="M433">
        <f t="shared" si="35"/>
        <v>1296</v>
      </c>
    </row>
    <row r="434" spans="1:13" x14ac:dyDescent="0.25">
      <c r="A434" t="s">
        <v>17</v>
      </c>
      <c r="B434" t="s">
        <v>44</v>
      </c>
      <c r="C434" t="s">
        <v>249</v>
      </c>
      <c r="D434" t="s">
        <v>80</v>
      </c>
      <c r="E434" t="str">
        <f t="shared" si="36"/>
        <v>AUTO CONER X5-M2York 2/30</v>
      </c>
      <c r="F434" s="3">
        <v>54</v>
      </c>
      <c r="G434" t="s">
        <v>45</v>
      </c>
      <c r="H434" t="s">
        <v>39</v>
      </c>
      <c r="I434">
        <v>36</v>
      </c>
      <c r="J434" s="3">
        <f t="shared" si="37"/>
        <v>1.5</v>
      </c>
      <c r="K434">
        <f t="shared" si="33"/>
        <v>54</v>
      </c>
      <c r="L434">
        <f t="shared" si="34"/>
        <v>432</v>
      </c>
      <c r="M434">
        <f t="shared" si="35"/>
        <v>1296</v>
      </c>
    </row>
    <row r="435" spans="1:13" x14ac:dyDescent="0.25">
      <c r="A435" t="s">
        <v>17</v>
      </c>
      <c r="B435" t="s">
        <v>44</v>
      </c>
      <c r="C435" t="s">
        <v>249</v>
      </c>
      <c r="D435" t="s">
        <v>80</v>
      </c>
      <c r="E435" t="str">
        <f t="shared" si="36"/>
        <v>AUTO CONER X5-M2York 2/30</v>
      </c>
      <c r="F435" s="3">
        <v>54</v>
      </c>
      <c r="G435" t="s">
        <v>45</v>
      </c>
      <c r="H435" t="s">
        <v>39</v>
      </c>
      <c r="I435">
        <v>36</v>
      </c>
      <c r="J435" s="3">
        <f t="shared" si="37"/>
        <v>1.5</v>
      </c>
      <c r="K435">
        <f t="shared" si="33"/>
        <v>54</v>
      </c>
      <c r="L435">
        <f t="shared" si="34"/>
        <v>432</v>
      </c>
      <c r="M435">
        <f t="shared" si="35"/>
        <v>1296</v>
      </c>
    </row>
    <row r="436" spans="1:13" x14ac:dyDescent="0.25">
      <c r="A436" t="s">
        <v>17</v>
      </c>
      <c r="B436" t="s">
        <v>44</v>
      </c>
      <c r="C436" t="s">
        <v>249</v>
      </c>
      <c r="D436" t="s">
        <v>80</v>
      </c>
      <c r="E436" t="str">
        <f t="shared" si="36"/>
        <v>AUTO CONER X5-M2York 2/30</v>
      </c>
      <c r="F436" s="3">
        <f>F437/60*36</f>
        <v>54</v>
      </c>
      <c r="G436" t="s">
        <v>45</v>
      </c>
      <c r="H436" t="s">
        <v>39</v>
      </c>
      <c r="I436">
        <v>36</v>
      </c>
      <c r="J436" s="3">
        <f t="shared" si="37"/>
        <v>1.5</v>
      </c>
      <c r="K436">
        <f t="shared" si="33"/>
        <v>54</v>
      </c>
      <c r="L436">
        <f t="shared" si="34"/>
        <v>432</v>
      </c>
      <c r="M436">
        <f t="shared" si="35"/>
        <v>1296</v>
      </c>
    </row>
    <row r="437" spans="1:13" x14ac:dyDescent="0.25">
      <c r="A437" t="s">
        <v>17</v>
      </c>
      <c r="B437" t="s">
        <v>44</v>
      </c>
      <c r="C437" t="s">
        <v>250</v>
      </c>
      <c r="D437" t="s">
        <v>80</v>
      </c>
      <c r="E437" t="str">
        <f t="shared" si="36"/>
        <v>AUTO CONER M1York 2/30</v>
      </c>
      <c r="F437" s="3">
        <v>90</v>
      </c>
      <c r="G437" t="s">
        <v>46</v>
      </c>
      <c r="H437" t="s">
        <v>22</v>
      </c>
      <c r="I437">
        <v>60</v>
      </c>
      <c r="J437" s="3">
        <f t="shared" si="37"/>
        <v>1.5</v>
      </c>
      <c r="K437">
        <f t="shared" si="33"/>
        <v>90</v>
      </c>
      <c r="L437">
        <f t="shared" si="34"/>
        <v>720</v>
      </c>
      <c r="M437">
        <f t="shared" si="35"/>
        <v>2160</v>
      </c>
    </row>
    <row r="438" spans="1:13" x14ac:dyDescent="0.25">
      <c r="A438" t="s">
        <v>17</v>
      </c>
      <c r="B438" t="s">
        <v>44</v>
      </c>
      <c r="C438" t="s">
        <v>250</v>
      </c>
      <c r="D438" t="s">
        <v>80</v>
      </c>
      <c r="E438" t="str">
        <f t="shared" si="36"/>
        <v>AUTO CONER M1York 2/30</v>
      </c>
      <c r="F438" s="3">
        <v>90</v>
      </c>
      <c r="G438" t="s">
        <v>46</v>
      </c>
      <c r="H438" t="s">
        <v>22</v>
      </c>
      <c r="I438">
        <v>60</v>
      </c>
      <c r="J438" s="3">
        <f t="shared" si="37"/>
        <v>1.5</v>
      </c>
      <c r="K438">
        <f t="shared" si="33"/>
        <v>90</v>
      </c>
      <c r="L438">
        <f t="shared" si="34"/>
        <v>720</v>
      </c>
      <c r="M438">
        <f t="shared" si="35"/>
        <v>2160</v>
      </c>
    </row>
    <row r="439" spans="1:13" x14ac:dyDescent="0.25">
      <c r="A439" t="s">
        <v>17</v>
      </c>
      <c r="B439" t="s">
        <v>44</v>
      </c>
      <c r="C439" t="s">
        <v>250</v>
      </c>
      <c r="D439" t="s">
        <v>80</v>
      </c>
      <c r="E439" t="str">
        <f t="shared" si="36"/>
        <v>AUTO CONER M1York 2/30</v>
      </c>
      <c r="F439" s="3">
        <v>90</v>
      </c>
      <c r="G439" t="s">
        <v>46</v>
      </c>
      <c r="H439" t="s">
        <v>22</v>
      </c>
      <c r="I439">
        <v>60</v>
      </c>
      <c r="J439" s="3">
        <f t="shared" si="37"/>
        <v>1.5</v>
      </c>
      <c r="K439">
        <f t="shared" si="33"/>
        <v>90</v>
      </c>
      <c r="L439">
        <f t="shared" si="34"/>
        <v>720</v>
      </c>
      <c r="M439">
        <f t="shared" si="35"/>
        <v>2160</v>
      </c>
    </row>
    <row r="440" spans="1:13" x14ac:dyDescent="0.25">
      <c r="A440" t="s">
        <v>17</v>
      </c>
      <c r="B440" t="s">
        <v>44</v>
      </c>
      <c r="C440" t="s">
        <v>250</v>
      </c>
      <c r="D440" t="s">
        <v>80</v>
      </c>
      <c r="E440" t="str">
        <f t="shared" si="36"/>
        <v>AUTO CONER M1York 2/30</v>
      </c>
      <c r="F440" s="3">
        <f>F439/60*50</f>
        <v>75</v>
      </c>
      <c r="G440" t="s">
        <v>47</v>
      </c>
      <c r="H440" t="s">
        <v>22</v>
      </c>
      <c r="I440">
        <v>50</v>
      </c>
      <c r="J440" s="3">
        <f t="shared" si="37"/>
        <v>1.5</v>
      </c>
      <c r="K440">
        <f t="shared" si="33"/>
        <v>75</v>
      </c>
      <c r="L440">
        <f t="shared" si="34"/>
        <v>600</v>
      </c>
      <c r="M440">
        <f t="shared" si="35"/>
        <v>1800</v>
      </c>
    </row>
    <row r="441" spans="1:13" x14ac:dyDescent="0.25">
      <c r="A441" t="s">
        <v>17</v>
      </c>
      <c r="B441" t="s">
        <v>44</v>
      </c>
      <c r="C441" t="s">
        <v>251</v>
      </c>
      <c r="D441" t="s">
        <v>80</v>
      </c>
      <c r="E441" t="str">
        <f t="shared" si="36"/>
        <v>MURATA M1York 2/30</v>
      </c>
      <c r="F441" s="3">
        <f>F440/50*40</f>
        <v>60</v>
      </c>
      <c r="G441" t="s">
        <v>48</v>
      </c>
      <c r="H441" t="s">
        <v>22</v>
      </c>
      <c r="I441">
        <v>40</v>
      </c>
      <c r="J441" s="3">
        <f t="shared" si="37"/>
        <v>1.5</v>
      </c>
      <c r="K441">
        <f t="shared" si="33"/>
        <v>60</v>
      </c>
      <c r="L441">
        <f t="shared" si="34"/>
        <v>480</v>
      </c>
      <c r="M441">
        <f t="shared" si="35"/>
        <v>1440</v>
      </c>
    </row>
    <row r="442" spans="1:13" x14ac:dyDescent="0.25">
      <c r="A442" t="s">
        <v>17</v>
      </c>
      <c r="B442" t="s">
        <v>44</v>
      </c>
      <c r="C442" t="s">
        <v>251</v>
      </c>
      <c r="D442" t="s">
        <v>80</v>
      </c>
      <c r="E442" t="str">
        <f t="shared" si="36"/>
        <v>MURATA M1York 2/30</v>
      </c>
      <c r="F442" s="3">
        <v>60</v>
      </c>
      <c r="G442" t="s">
        <v>48</v>
      </c>
      <c r="H442" t="s">
        <v>22</v>
      </c>
      <c r="I442">
        <v>40</v>
      </c>
      <c r="J442" s="3">
        <f t="shared" si="37"/>
        <v>1.5</v>
      </c>
      <c r="K442">
        <f t="shared" si="33"/>
        <v>60</v>
      </c>
      <c r="L442">
        <f t="shared" si="34"/>
        <v>480</v>
      </c>
      <c r="M442">
        <f t="shared" si="35"/>
        <v>1440</v>
      </c>
    </row>
    <row r="443" spans="1:13" x14ac:dyDescent="0.25">
      <c r="A443" t="s">
        <v>17</v>
      </c>
      <c r="B443" t="s">
        <v>49</v>
      </c>
      <c r="C443" s="1" t="s">
        <v>183</v>
      </c>
      <c r="D443" t="s">
        <v>80</v>
      </c>
      <c r="E443" t="str">
        <f t="shared" si="36"/>
        <v>RETORÇÃO M1York 2/30</v>
      </c>
      <c r="F443" s="3">
        <v>44.9</v>
      </c>
      <c r="G443" t="s">
        <v>50</v>
      </c>
      <c r="H443" t="s">
        <v>22</v>
      </c>
      <c r="I443">
        <v>240</v>
      </c>
      <c r="J443" s="3">
        <f t="shared" si="37"/>
        <v>0.18708333333333332</v>
      </c>
      <c r="K443">
        <f t="shared" si="33"/>
        <v>44.9</v>
      </c>
      <c r="L443">
        <f t="shared" si="34"/>
        <v>359.2</v>
      </c>
      <c r="M443">
        <f t="shared" si="35"/>
        <v>1077.5999999999999</v>
      </c>
    </row>
    <row r="444" spans="1:13" x14ac:dyDescent="0.25">
      <c r="A444" t="s">
        <v>17</v>
      </c>
      <c r="B444" t="s">
        <v>49</v>
      </c>
      <c r="C444" s="1" t="s">
        <v>183</v>
      </c>
      <c r="D444" t="s">
        <v>80</v>
      </c>
      <c r="E444" t="str">
        <f t="shared" si="36"/>
        <v>RETORÇÃO M1York 2/30</v>
      </c>
      <c r="F444" s="3">
        <v>44.9</v>
      </c>
      <c r="G444" t="s">
        <v>50</v>
      </c>
      <c r="H444" t="s">
        <v>22</v>
      </c>
      <c r="I444">
        <v>240</v>
      </c>
      <c r="J444" s="3">
        <f t="shared" si="37"/>
        <v>0.18708333333333332</v>
      </c>
      <c r="K444">
        <f t="shared" si="33"/>
        <v>44.9</v>
      </c>
      <c r="L444">
        <f t="shared" si="34"/>
        <v>359.2</v>
      </c>
      <c r="M444">
        <f t="shared" si="35"/>
        <v>1077.5999999999999</v>
      </c>
    </row>
    <row r="445" spans="1:13" x14ac:dyDescent="0.25">
      <c r="A445" t="s">
        <v>17</v>
      </c>
      <c r="B445" t="s">
        <v>49</v>
      </c>
      <c r="C445" s="1" t="s">
        <v>183</v>
      </c>
      <c r="D445" t="s">
        <v>80</v>
      </c>
      <c r="E445" t="str">
        <f t="shared" si="36"/>
        <v>RETORÇÃO M1York 2/30</v>
      </c>
      <c r="F445" s="3">
        <v>44.9</v>
      </c>
      <c r="G445" t="s">
        <v>50</v>
      </c>
      <c r="H445" t="s">
        <v>22</v>
      </c>
      <c r="I445">
        <v>240</v>
      </c>
      <c r="J445" s="3">
        <f t="shared" si="37"/>
        <v>0.18708333333333332</v>
      </c>
      <c r="K445">
        <f t="shared" si="33"/>
        <v>44.9</v>
      </c>
      <c r="L445">
        <f t="shared" si="34"/>
        <v>359.2</v>
      </c>
      <c r="M445">
        <f t="shared" si="35"/>
        <v>1077.5999999999999</v>
      </c>
    </row>
    <row r="446" spans="1:13" x14ac:dyDescent="0.25">
      <c r="A446" t="s">
        <v>17</v>
      </c>
      <c r="B446" t="s">
        <v>49</v>
      </c>
      <c r="C446" s="1" t="s">
        <v>183</v>
      </c>
      <c r="D446" t="s">
        <v>80</v>
      </c>
      <c r="E446" t="str">
        <f t="shared" si="36"/>
        <v>RETORÇÃO M1York 2/30</v>
      </c>
      <c r="F446" s="3">
        <v>44.9</v>
      </c>
      <c r="G446" t="s">
        <v>50</v>
      </c>
      <c r="H446" t="s">
        <v>22</v>
      </c>
      <c r="I446">
        <v>240</v>
      </c>
      <c r="J446" s="3">
        <f t="shared" si="37"/>
        <v>0.18708333333333332</v>
      </c>
      <c r="K446">
        <f t="shared" si="33"/>
        <v>44.9</v>
      </c>
      <c r="L446">
        <f t="shared" si="34"/>
        <v>359.2</v>
      </c>
      <c r="M446">
        <f t="shared" si="35"/>
        <v>1077.5999999999999</v>
      </c>
    </row>
    <row r="447" spans="1:13" x14ac:dyDescent="0.25">
      <c r="A447" t="s">
        <v>17</v>
      </c>
      <c r="B447" t="s">
        <v>49</v>
      </c>
      <c r="C447" s="1" t="s">
        <v>183</v>
      </c>
      <c r="D447" t="s">
        <v>80</v>
      </c>
      <c r="E447" t="str">
        <f t="shared" si="36"/>
        <v>RETORÇÃO M1York 2/30</v>
      </c>
      <c r="F447" s="3">
        <v>44.9</v>
      </c>
      <c r="G447" t="s">
        <v>50</v>
      </c>
      <c r="H447" t="s">
        <v>22</v>
      </c>
      <c r="I447">
        <v>240</v>
      </c>
      <c r="J447" s="3">
        <f t="shared" si="37"/>
        <v>0.18708333333333332</v>
      </c>
      <c r="K447">
        <f t="shared" si="33"/>
        <v>44.9</v>
      </c>
      <c r="L447">
        <f t="shared" si="34"/>
        <v>359.2</v>
      </c>
      <c r="M447">
        <f t="shared" si="35"/>
        <v>1077.5999999999999</v>
      </c>
    </row>
    <row r="448" spans="1:13" x14ac:dyDescent="0.25">
      <c r="A448" t="s">
        <v>17</v>
      </c>
      <c r="B448" t="s">
        <v>49</v>
      </c>
      <c r="C448" s="1" t="s">
        <v>183</v>
      </c>
      <c r="D448" t="s">
        <v>80</v>
      </c>
      <c r="E448" t="str">
        <f t="shared" si="36"/>
        <v>RETORÇÃO M1York 2/30</v>
      </c>
      <c r="F448" s="3">
        <v>44.9</v>
      </c>
      <c r="G448" t="s">
        <v>50</v>
      </c>
      <c r="H448" t="s">
        <v>22</v>
      </c>
      <c r="I448">
        <v>240</v>
      </c>
      <c r="J448" s="3">
        <f t="shared" si="37"/>
        <v>0.18708333333333332</v>
      </c>
      <c r="K448">
        <f t="shared" si="33"/>
        <v>44.9</v>
      </c>
      <c r="L448">
        <f t="shared" si="34"/>
        <v>359.2</v>
      </c>
      <c r="M448">
        <f t="shared" si="35"/>
        <v>1077.5999999999999</v>
      </c>
    </row>
    <row r="449" spans="1:13" x14ac:dyDescent="0.25">
      <c r="A449" t="s">
        <v>17</v>
      </c>
      <c r="B449" t="s">
        <v>49</v>
      </c>
      <c r="C449" s="1" t="s">
        <v>183</v>
      </c>
      <c r="D449" t="s">
        <v>80</v>
      </c>
      <c r="E449" t="str">
        <f t="shared" si="36"/>
        <v>RETORÇÃO M1York 2/30</v>
      </c>
      <c r="F449" s="3">
        <v>44.9</v>
      </c>
      <c r="G449" t="s">
        <v>50</v>
      </c>
      <c r="H449" t="s">
        <v>22</v>
      </c>
      <c r="I449">
        <v>240</v>
      </c>
      <c r="J449" s="3">
        <f t="shared" si="37"/>
        <v>0.18708333333333332</v>
      </c>
      <c r="K449">
        <f t="shared" si="33"/>
        <v>44.9</v>
      </c>
      <c r="L449">
        <f t="shared" si="34"/>
        <v>359.2</v>
      </c>
      <c r="M449">
        <f t="shared" si="35"/>
        <v>1077.5999999999999</v>
      </c>
    </row>
    <row r="450" spans="1:13" x14ac:dyDescent="0.25">
      <c r="A450" t="s">
        <v>17</v>
      </c>
      <c r="B450" t="s">
        <v>49</v>
      </c>
      <c r="C450" s="1" t="s">
        <v>183</v>
      </c>
      <c r="D450" t="s">
        <v>80</v>
      </c>
      <c r="E450" t="str">
        <f t="shared" si="36"/>
        <v>RETORÇÃO M1York 2/30</v>
      </c>
      <c r="F450" s="3">
        <v>44.9</v>
      </c>
      <c r="G450" t="s">
        <v>50</v>
      </c>
      <c r="H450" t="s">
        <v>22</v>
      </c>
      <c r="I450">
        <v>240</v>
      </c>
      <c r="J450" s="3">
        <f t="shared" si="37"/>
        <v>0.18708333333333332</v>
      </c>
      <c r="K450">
        <f t="shared" ref="K450:K513" si="38">F450</f>
        <v>44.9</v>
      </c>
      <c r="L450">
        <f t="shared" ref="L450:L513" si="39">K450*8</f>
        <v>359.2</v>
      </c>
      <c r="M450">
        <f t="shared" ref="M450:M513" si="40">K450*24</f>
        <v>1077.5999999999999</v>
      </c>
    </row>
    <row r="451" spans="1:13" x14ac:dyDescent="0.25">
      <c r="A451" t="s">
        <v>17</v>
      </c>
      <c r="B451" t="s">
        <v>49</v>
      </c>
      <c r="C451" s="1" t="s">
        <v>183</v>
      </c>
      <c r="D451" t="s">
        <v>80</v>
      </c>
      <c r="E451" t="str">
        <f t="shared" ref="E451:E514" si="41">CONCATENATE(C451,D451)</f>
        <v>RETORÇÃO M1York 2/30</v>
      </c>
      <c r="F451" s="3">
        <v>44.9</v>
      </c>
      <c r="G451" t="s">
        <v>50</v>
      </c>
      <c r="H451" t="s">
        <v>22</v>
      </c>
      <c r="I451">
        <v>240</v>
      </c>
      <c r="J451" s="3">
        <f t="shared" si="37"/>
        <v>0.18708333333333332</v>
      </c>
      <c r="K451">
        <f t="shared" si="38"/>
        <v>44.9</v>
      </c>
      <c r="L451">
        <f t="shared" si="39"/>
        <v>359.2</v>
      </c>
      <c r="M451">
        <f t="shared" si="40"/>
        <v>1077.5999999999999</v>
      </c>
    </row>
    <row r="452" spans="1:13" x14ac:dyDescent="0.25">
      <c r="A452" t="s">
        <v>17</v>
      </c>
      <c r="B452" t="s">
        <v>49</v>
      </c>
      <c r="C452" s="1" t="s">
        <v>183</v>
      </c>
      <c r="D452" t="s">
        <v>80</v>
      </c>
      <c r="E452" t="str">
        <f t="shared" si="41"/>
        <v>RETORÇÃO M1York 2/30</v>
      </c>
      <c r="F452" s="3">
        <v>44.9</v>
      </c>
      <c r="G452" t="s">
        <v>50</v>
      </c>
      <c r="H452" t="s">
        <v>22</v>
      </c>
      <c r="I452">
        <v>240</v>
      </c>
      <c r="J452" s="3">
        <f t="shared" si="37"/>
        <v>0.18708333333333332</v>
      </c>
      <c r="K452">
        <f t="shared" si="38"/>
        <v>44.9</v>
      </c>
      <c r="L452">
        <f t="shared" si="39"/>
        <v>359.2</v>
      </c>
      <c r="M452">
        <f t="shared" si="40"/>
        <v>1077.5999999999999</v>
      </c>
    </row>
    <row r="453" spans="1:13" x14ac:dyDescent="0.25">
      <c r="A453" t="s">
        <v>17</v>
      </c>
      <c r="B453" t="s">
        <v>49</v>
      </c>
      <c r="C453" s="1" t="s">
        <v>183</v>
      </c>
      <c r="D453" t="s">
        <v>80</v>
      </c>
      <c r="E453" t="str">
        <f t="shared" si="41"/>
        <v>RETORÇÃO M1York 2/30</v>
      </c>
      <c r="F453" s="3">
        <v>44.9</v>
      </c>
      <c r="G453" t="s">
        <v>50</v>
      </c>
      <c r="H453" t="s">
        <v>22</v>
      </c>
      <c r="I453">
        <v>240</v>
      </c>
      <c r="J453" s="3">
        <f t="shared" si="37"/>
        <v>0.18708333333333332</v>
      </c>
      <c r="K453">
        <f t="shared" si="38"/>
        <v>44.9</v>
      </c>
      <c r="L453">
        <f t="shared" si="39"/>
        <v>359.2</v>
      </c>
      <c r="M453">
        <f t="shared" si="40"/>
        <v>1077.5999999999999</v>
      </c>
    </row>
    <row r="454" spans="1:13" x14ac:dyDescent="0.25">
      <c r="A454" t="s">
        <v>17</v>
      </c>
      <c r="B454" t="s">
        <v>49</v>
      </c>
      <c r="C454" s="1" t="s">
        <v>183</v>
      </c>
      <c r="D454" t="s">
        <v>80</v>
      </c>
      <c r="E454" t="str">
        <f t="shared" si="41"/>
        <v>RETORÇÃO M1York 2/30</v>
      </c>
      <c r="F454" s="3">
        <v>44.9</v>
      </c>
      <c r="G454" t="s">
        <v>50</v>
      </c>
      <c r="H454" t="s">
        <v>22</v>
      </c>
      <c r="I454">
        <v>240</v>
      </c>
      <c r="J454" s="3">
        <f t="shared" si="37"/>
        <v>0.18708333333333332</v>
      </c>
      <c r="K454">
        <f t="shared" si="38"/>
        <v>44.9</v>
      </c>
      <c r="L454">
        <f t="shared" si="39"/>
        <v>359.2</v>
      </c>
      <c r="M454">
        <f t="shared" si="40"/>
        <v>1077.5999999999999</v>
      </c>
    </row>
    <row r="455" spans="1:13" x14ac:dyDescent="0.25">
      <c r="A455" t="s">
        <v>17</v>
      </c>
      <c r="B455" t="s">
        <v>49</v>
      </c>
      <c r="C455" s="1" t="s">
        <v>183</v>
      </c>
      <c r="D455" t="s">
        <v>80</v>
      </c>
      <c r="E455" t="str">
        <f t="shared" si="41"/>
        <v>RETORÇÃO M1York 2/30</v>
      </c>
      <c r="F455" s="3">
        <v>46.1</v>
      </c>
      <c r="G455" t="s">
        <v>59</v>
      </c>
      <c r="H455" t="s">
        <v>22</v>
      </c>
      <c r="I455">
        <v>234</v>
      </c>
      <c r="J455" s="3">
        <f t="shared" si="37"/>
        <v>0.197008547008547</v>
      </c>
      <c r="K455">
        <f t="shared" si="38"/>
        <v>46.1</v>
      </c>
      <c r="L455">
        <f t="shared" si="39"/>
        <v>368.8</v>
      </c>
      <c r="M455">
        <f t="shared" si="40"/>
        <v>1106.4000000000001</v>
      </c>
    </row>
    <row r="456" spans="1:13" x14ac:dyDescent="0.25">
      <c r="A456" t="s">
        <v>17</v>
      </c>
      <c r="B456" t="s">
        <v>49</v>
      </c>
      <c r="C456" s="1" t="s">
        <v>183</v>
      </c>
      <c r="D456" t="s">
        <v>80</v>
      </c>
      <c r="E456" t="str">
        <f t="shared" si="41"/>
        <v>RETORÇÃO M1York 2/30</v>
      </c>
      <c r="F456" s="3">
        <v>46.1</v>
      </c>
      <c r="G456" t="s">
        <v>59</v>
      </c>
      <c r="H456" t="s">
        <v>22</v>
      </c>
      <c r="I456">
        <v>234</v>
      </c>
      <c r="J456" s="3">
        <f t="shared" si="37"/>
        <v>0.197008547008547</v>
      </c>
      <c r="K456">
        <f t="shared" si="38"/>
        <v>46.1</v>
      </c>
      <c r="L456">
        <f t="shared" si="39"/>
        <v>368.8</v>
      </c>
      <c r="M456">
        <f t="shared" si="40"/>
        <v>1106.4000000000001</v>
      </c>
    </row>
    <row r="457" spans="1:13" x14ac:dyDescent="0.25">
      <c r="A457" t="s">
        <v>17</v>
      </c>
      <c r="B457" t="s">
        <v>63</v>
      </c>
      <c r="C457" s="1" t="s">
        <v>186</v>
      </c>
      <c r="D457" t="s">
        <v>80</v>
      </c>
      <c r="E457" t="str">
        <f t="shared" si="41"/>
        <v>AFTYork 2/30</v>
      </c>
      <c r="F457" s="3">
        <v>168.5</v>
      </c>
      <c r="G457" t="s">
        <v>64</v>
      </c>
      <c r="H457" t="s">
        <v>22</v>
      </c>
      <c r="I457">
        <v>60</v>
      </c>
      <c r="J457" s="3">
        <f t="shared" si="37"/>
        <v>2.8083333333333331</v>
      </c>
      <c r="K457">
        <f t="shared" si="38"/>
        <v>168.5</v>
      </c>
      <c r="L457">
        <f t="shared" si="39"/>
        <v>1348</v>
      </c>
      <c r="M457">
        <f t="shared" si="40"/>
        <v>4044</v>
      </c>
    </row>
    <row r="458" spans="1:13" x14ac:dyDescent="0.25">
      <c r="A458" t="s">
        <v>17</v>
      </c>
      <c r="B458" t="s">
        <v>63</v>
      </c>
      <c r="C458" s="1" t="s">
        <v>186</v>
      </c>
      <c r="D458" t="s">
        <v>80</v>
      </c>
      <c r="E458" t="str">
        <f t="shared" si="41"/>
        <v>AFTYork 2/30</v>
      </c>
      <c r="F458" s="3">
        <v>168.5</v>
      </c>
      <c r="G458" t="s">
        <v>64</v>
      </c>
      <c r="H458" t="s">
        <v>22</v>
      </c>
      <c r="I458">
        <v>60</v>
      </c>
      <c r="J458" s="3">
        <f t="shared" si="37"/>
        <v>2.8083333333333331</v>
      </c>
      <c r="K458">
        <f t="shared" si="38"/>
        <v>168.5</v>
      </c>
      <c r="L458">
        <f t="shared" si="39"/>
        <v>1348</v>
      </c>
      <c r="M458">
        <f t="shared" si="40"/>
        <v>4044</v>
      </c>
    </row>
    <row r="459" spans="1:13" x14ac:dyDescent="0.25">
      <c r="A459" t="s">
        <v>17</v>
      </c>
      <c r="B459" t="s">
        <v>63</v>
      </c>
      <c r="C459" s="1" t="s">
        <v>186</v>
      </c>
      <c r="D459" t="s">
        <v>80</v>
      </c>
      <c r="E459" t="str">
        <f t="shared" si="41"/>
        <v>AFTYork 2/30</v>
      </c>
      <c r="F459" s="3">
        <v>168.5</v>
      </c>
      <c r="G459" t="s">
        <v>64</v>
      </c>
      <c r="H459" t="s">
        <v>22</v>
      </c>
      <c r="I459">
        <v>60</v>
      </c>
      <c r="J459" s="3">
        <f t="shared" si="37"/>
        <v>2.8083333333333331</v>
      </c>
      <c r="K459">
        <f t="shared" si="38"/>
        <v>168.5</v>
      </c>
      <c r="L459">
        <f t="shared" si="39"/>
        <v>1348</v>
      </c>
      <c r="M459">
        <f t="shared" si="40"/>
        <v>4044</v>
      </c>
    </row>
    <row r="460" spans="1:13" x14ac:dyDescent="0.25">
      <c r="A460" t="s">
        <v>17</v>
      </c>
      <c r="B460" t="s">
        <v>63</v>
      </c>
      <c r="C460" s="1" t="s">
        <v>186</v>
      </c>
      <c r="D460" t="s">
        <v>80</v>
      </c>
      <c r="E460" t="str">
        <f t="shared" si="41"/>
        <v>AFTYork 2/30</v>
      </c>
      <c r="F460" s="3">
        <v>168.5</v>
      </c>
      <c r="G460" t="s">
        <v>64</v>
      </c>
      <c r="H460" t="s">
        <v>22</v>
      </c>
      <c r="I460">
        <v>60</v>
      </c>
      <c r="J460" s="3">
        <f t="shared" si="37"/>
        <v>2.8083333333333331</v>
      </c>
      <c r="K460">
        <f t="shared" si="38"/>
        <v>168.5</v>
      </c>
      <c r="L460">
        <f t="shared" si="39"/>
        <v>1348</v>
      </c>
      <c r="M460">
        <f t="shared" si="40"/>
        <v>4044</v>
      </c>
    </row>
    <row r="461" spans="1:13" x14ac:dyDescent="0.25">
      <c r="A461" t="s">
        <v>17</v>
      </c>
      <c r="B461" t="s">
        <v>63</v>
      </c>
      <c r="C461" s="1" t="s">
        <v>186</v>
      </c>
      <c r="D461" t="s">
        <v>80</v>
      </c>
      <c r="E461" t="str">
        <f t="shared" si="41"/>
        <v>AFTYork 2/30</v>
      </c>
      <c r="F461" s="3">
        <v>168.5</v>
      </c>
      <c r="G461" t="s">
        <v>64</v>
      </c>
      <c r="H461" t="s">
        <v>22</v>
      </c>
      <c r="I461">
        <v>60</v>
      </c>
      <c r="J461" s="3">
        <f t="shared" si="37"/>
        <v>2.8083333333333331</v>
      </c>
      <c r="K461">
        <f t="shared" si="38"/>
        <v>168.5</v>
      </c>
      <c r="L461">
        <f t="shared" si="39"/>
        <v>1348</v>
      </c>
      <c r="M461">
        <f t="shared" si="40"/>
        <v>4044</v>
      </c>
    </row>
    <row r="462" spans="1:13" x14ac:dyDescent="0.25">
      <c r="A462" t="s">
        <v>17</v>
      </c>
      <c r="B462" t="s">
        <v>63</v>
      </c>
      <c r="C462" s="1" t="s">
        <v>186</v>
      </c>
      <c r="D462" t="s">
        <v>80</v>
      </c>
      <c r="E462" t="str">
        <f t="shared" si="41"/>
        <v>AFTYork 2/30</v>
      </c>
      <c r="F462" s="3">
        <v>168.5</v>
      </c>
      <c r="G462" t="s">
        <v>64</v>
      </c>
      <c r="H462" t="s">
        <v>22</v>
      </c>
      <c r="I462">
        <v>60</v>
      </c>
      <c r="J462" s="3">
        <f t="shared" si="37"/>
        <v>2.8083333333333331</v>
      </c>
      <c r="K462">
        <f t="shared" si="38"/>
        <v>168.5</v>
      </c>
      <c r="L462">
        <f t="shared" si="39"/>
        <v>1348</v>
      </c>
      <c r="M462">
        <f t="shared" si="40"/>
        <v>4044</v>
      </c>
    </row>
    <row r="463" spans="1:13" x14ac:dyDescent="0.25">
      <c r="A463" t="s">
        <v>17</v>
      </c>
      <c r="B463" t="s">
        <v>63</v>
      </c>
      <c r="C463" t="s">
        <v>65</v>
      </c>
      <c r="D463" t="s">
        <v>80</v>
      </c>
      <c r="E463" t="str">
        <f t="shared" si="41"/>
        <v>EMBALAGEM/ESTEIRA/EXPEDIÇÃOYork 2/30</v>
      </c>
      <c r="F463" s="3">
        <v>960</v>
      </c>
      <c r="G463" t="s">
        <v>66</v>
      </c>
      <c r="H463" t="s">
        <v>22</v>
      </c>
      <c r="I463">
        <v>1</v>
      </c>
      <c r="J463" s="3">
        <f t="shared" si="37"/>
        <v>960</v>
      </c>
      <c r="K463">
        <f t="shared" si="38"/>
        <v>960</v>
      </c>
      <c r="L463">
        <f t="shared" si="39"/>
        <v>7680</v>
      </c>
      <c r="M463">
        <f t="shared" si="40"/>
        <v>23040</v>
      </c>
    </row>
    <row r="464" spans="1:13" x14ac:dyDescent="0.25">
      <c r="A464" t="s">
        <v>17</v>
      </c>
      <c r="B464" t="s">
        <v>18</v>
      </c>
      <c r="C464" t="s">
        <v>67</v>
      </c>
      <c r="D464" t="s">
        <v>81</v>
      </c>
      <c r="E464" t="str">
        <f t="shared" si="41"/>
        <v>Craqueadeira TB11Tropfil 2/30</v>
      </c>
      <c r="F464" s="3">
        <v>459</v>
      </c>
      <c r="G464" t="s">
        <v>21</v>
      </c>
      <c r="H464" t="s">
        <v>22</v>
      </c>
      <c r="I464">
        <v>1</v>
      </c>
      <c r="J464" s="3">
        <f t="shared" ref="J464:J527" si="42">F464/I464</f>
        <v>459</v>
      </c>
      <c r="K464">
        <f t="shared" si="38"/>
        <v>459</v>
      </c>
      <c r="L464">
        <f t="shared" si="39"/>
        <v>3672</v>
      </c>
      <c r="M464">
        <f t="shared" si="40"/>
        <v>11016</v>
      </c>
    </row>
    <row r="465" spans="1:13" x14ac:dyDescent="0.25">
      <c r="A465" t="s">
        <v>17</v>
      </c>
      <c r="B465" t="s">
        <v>18</v>
      </c>
      <c r="C465" t="s">
        <v>19</v>
      </c>
      <c r="D465" t="s">
        <v>81</v>
      </c>
      <c r="E465" t="str">
        <f t="shared" si="41"/>
        <v>Craqueadeira Seydel 873Tropfil 2/30</v>
      </c>
      <c r="F465" s="3">
        <v>459</v>
      </c>
      <c r="G465" t="s">
        <v>21</v>
      </c>
      <c r="H465" t="s">
        <v>22</v>
      </c>
      <c r="I465">
        <v>1</v>
      </c>
      <c r="J465" s="3">
        <f t="shared" si="42"/>
        <v>459</v>
      </c>
      <c r="K465">
        <f t="shared" si="38"/>
        <v>459</v>
      </c>
      <c r="L465">
        <f t="shared" si="39"/>
        <v>3672</v>
      </c>
      <c r="M465">
        <f t="shared" si="40"/>
        <v>11016</v>
      </c>
    </row>
    <row r="466" spans="1:13" x14ac:dyDescent="0.25">
      <c r="A466" t="s">
        <v>17</v>
      </c>
      <c r="B466" t="s">
        <v>23</v>
      </c>
      <c r="C466" t="s">
        <v>24</v>
      </c>
      <c r="D466" t="s">
        <v>81</v>
      </c>
      <c r="E466" t="str">
        <f t="shared" si="41"/>
        <v>Passadeira E1Tropfil 2/30</v>
      </c>
      <c r="F466" s="3">
        <v>415.8</v>
      </c>
      <c r="G466" t="s">
        <v>25</v>
      </c>
      <c r="H466" t="s">
        <v>22</v>
      </c>
      <c r="I466">
        <v>1</v>
      </c>
      <c r="J466" s="3">
        <f t="shared" si="42"/>
        <v>415.8</v>
      </c>
      <c r="K466">
        <f t="shared" si="38"/>
        <v>415.8</v>
      </c>
      <c r="L466">
        <f t="shared" si="39"/>
        <v>3326.4</v>
      </c>
      <c r="M466">
        <f t="shared" si="40"/>
        <v>9979.2000000000007</v>
      </c>
    </row>
    <row r="467" spans="1:13" x14ac:dyDescent="0.25">
      <c r="A467" t="s">
        <v>17</v>
      </c>
      <c r="B467" t="s">
        <v>23</v>
      </c>
      <c r="C467" t="s">
        <v>26</v>
      </c>
      <c r="D467" t="s">
        <v>81</v>
      </c>
      <c r="E467" t="str">
        <f t="shared" si="41"/>
        <v>Passadeira BC1Tropfil 2/30</v>
      </c>
      <c r="F467" s="3">
        <v>415.8</v>
      </c>
      <c r="G467" t="s">
        <v>25</v>
      </c>
      <c r="H467" t="s">
        <v>22</v>
      </c>
      <c r="I467">
        <v>1</v>
      </c>
      <c r="J467" s="3">
        <f t="shared" si="42"/>
        <v>415.8</v>
      </c>
      <c r="K467">
        <f t="shared" si="38"/>
        <v>415.8</v>
      </c>
      <c r="L467">
        <f t="shared" si="39"/>
        <v>3326.4</v>
      </c>
      <c r="M467">
        <f t="shared" si="40"/>
        <v>9979.2000000000007</v>
      </c>
    </row>
    <row r="468" spans="1:13" x14ac:dyDescent="0.25">
      <c r="A468" t="s">
        <v>17</v>
      </c>
      <c r="B468" t="s">
        <v>23</v>
      </c>
      <c r="C468" t="s">
        <v>27</v>
      </c>
      <c r="D468" t="s">
        <v>81</v>
      </c>
      <c r="E468" t="str">
        <f t="shared" si="41"/>
        <v>Passadeira E2Tropfil 2/30</v>
      </c>
      <c r="F468" s="3">
        <v>386.1</v>
      </c>
      <c r="G468" t="s">
        <v>28</v>
      </c>
      <c r="H468" t="s">
        <v>22</v>
      </c>
      <c r="I468">
        <v>1</v>
      </c>
      <c r="J468" s="3">
        <f t="shared" si="42"/>
        <v>386.1</v>
      </c>
      <c r="K468">
        <f t="shared" si="38"/>
        <v>386.1</v>
      </c>
      <c r="L468">
        <f t="shared" si="39"/>
        <v>3088.8</v>
      </c>
      <c r="M468">
        <f t="shared" si="40"/>
        <v>9266.4000000000015</v>
      </c>
    </row>
    <row r="469" spans="1:13" x14ac:dyDescent="0.25">
      <c r="A469" t="s">
        <v>17</v>
      </c>
      <c r="B469" t="s">
        <v>23</v>
      </c>
      <c r="C469" t="s">
        <v>29</v>
      </c>
      <c r="D469" t="s">
        <v>81</v>
      </c>
      <c r="E469" t="str">
        <f t="shared" si="41"/>
        <v>Passadeira BC2Tropfil 2/30</v>
      </c>
      <c r="F469" s="3">
        <v>386.1</v>
      </c>
      <c r="G469" t="s">
        <v>28</v>
      </c>
      <c r="H469" t="s">
        <v>22</v>
      </c>
      <c r="I469">
        <v>1</v>
      </c>
      <c r="J469" s="3">
        <f t="shared" si="42"/>
        <v>386.1</v>
      </c>
      <c r="K469">
        <f t="shared" si="38"/>
        <v>386.1</v>
      </c>
      <c r="L469">
        <f t="shared" si="39"/>
        <v>3088.8</v>
      </c>
      <c r="M469">
        <f t="shared" si="40"/>
        <v>9266.4000000000015</v>
      </c>
    </row>
    <row r="470" spans="1:13" x14ac:dyDescent="0.25">
      <c r="A470" t="s">
        <v>17</v>
      </c>
      <c r="B470" t="s">
        <v>23</v>
      </c>
      <c r="C470" t="s">
        <v>30</v>
      </c>
      <c r="D470" t="s">
        <v>81</v>
      </c>
      <c r="E470" t="str">
        <f t="shared" si="41"/>
        <v>Passadeia E3Tropfil 2/30</v>
      </c>
      <c r="F470" s="3">
        <v>415.8</v>
      </c>
      <c r="G470" t="s">
        <v>31</v>
      </c>
      <c r="H470" t="s">
        <v>22</v>
      </c>
      <c r="I470">
        <v>1</v>
      </c>
      <c r="J470" s="3">
        <f t="shared" si="42"/>
        <v>415.8</v>
      </c>
      <c r="K470">
        <f t="shared" si="38"/>
        <v>415.8</v>
      </c>
      <c r="L470">
        <f t="shared" si="39"/>
        <v>3326.4</v>
      </c>
      <c r="M470">
        <f t="shared" si="40"/>
        <v>9979.2000000000007</v>
      </c>
    </row>
    <row r="471" spans="1:13" x14ac:dyDescent="0.25">
      <c r="A471" t="s">
        <v>17</v>
      </c>
      <c r="B471" t="s">
        <v>23</v>
      </c>
      <c r="C471" t="s">
        <v>32</v>
      </c>
      <c r="D471" t="s">
        <v>81</v>
      </c>
      <c r="E471" t="str">
        <f t="shared" si="41"/>
        <v>Passadeira BC3Tropfil 2/30</v>
      </c>
      <c r="F471" s="3">
        <v>415.8</v>
      </c>
      <c r="G471" t="s">
        <v>31</v>
      </c>
      <c r="H471" t="s">
        <v>22</v>
      </c>
      <c r="I471">
        <v>1</v>
      </c>
      <c r="J471" s="3">
        <f t="shared" si="42"/>
        <v>415.8</v>
      </c>
      <c r="K471">
        <f t="shared" si="38"/>
        <v>415.8</v>
      </c>
      <c r="L471">
        <f t="shared" si="39"/>
        <v>3326.4</v>
      </c>
      <c r="M471">
        <f t="shared" si="40"/>
        <v>9979.2000000000007</v>
      </c>
    </row>
    <row r="472" spans="1:13" x14ac:dyDescent="0.25">
      <c r="A472" t="s">
        <v>17</v>
      </c>
      <c r="B472" t="s">
        <v>23</v>
      </c>
      <c r="C472" t="s">
        <v>33</v>
      </c>
      <c r="D472" t="s">
        <v>81</v>
      </c>
      <c r="E472" t="str">
        <f t="shared" si="41"/>
        <v>Passadeira E4Tropfil 2/30</v>
      </c>
      <c r="F472" s="3">
        <v>414</v>
      </c>
      <c r="G472" t="s">
        <v>34</v>
      </c>
      <c r="H472" t="s">
        <v>22</v>
      </c>
      <c r="I472">
        <v>1</v>
      </c>
      <c r="J472" s="3">
        <f t="shared" si="42"/>
        <v>414</v>
      </c>
      <c r="K472">
        <f t="shared" si="38"/>
        <v>414</v>
      </c>
      <c r="L472">
        <f t="shared" si="39"/>
        <v>3312</v>
      </c>
      <c r="M472">
        <f t="shared" si="40"/>
        <v>9936</v>
      </c>
    </row>
    <row r="473" spans="1:13" x14ac:dyDescent="0.25">
      <c r="A473" t="s">
        <v>17</v>
      </c>
      <c r="B473" t="s">
        <v>23</v>
      </c>
      <c r="C473" t="s">
        <v>35</v>
      </c>
      <c r="D473" t="s">
        <v>81</v>
      </c>
      <c r="E473" t="str">
        <f t="shared" si="41"/>
        <v>Passadeira BC4Tropfil 2/30</v>
      </c>
      <c r="F473" s="3">
        <v>414</v>
      </c>
      <c r="G473" t="s">
        <v>34</v>
      </c>
      <c r="H473" t="s">
        <v>22</v>
      </c>
      <c r="I473">
        <v>1</v>
      </c>
      <c r="J473" s="3">
        <f t="shared" si="42"/>
        <v>414</v>
      </c>
      <c r="K473">
        <f t="shared" si="38"/>
        <v>414</v>
      </c>
      <c r="L473">
        <f t="shared" si="39"/>
        <v>3312</v>
      </c>
      <c r="M473">
        <f t="shared" si="40"/>
        <v>9936</v>
      </c>
    </row>
    <row r="474" spans="1:13" x14ac:dyDescent="0.25">
      <c r="A474" t="s">
        <v>17</v>
      </c>
      <c r="B474" t="s">
        <v>36</v>
      </c>
      <c r="C474" t="s">
        <v>244</v>
      </c>
      <c r="D474" t="s">
        <v>81</v>
      </c>
      <c r="E474" t="str">
        <f t="shared" si="41"/>
        <v>FROTTEURS LETropfil 2/30</v>
      </c>
      <c r="F474" s="3">
        <v>215.4</v>
      </c>
      <c r="G474" t="s">
        <v>37</v>
      </c>
      <c r="H474" t="s">
        <v>22</v>
      </c>
      <c r="I474">
        <v>24</v>
      </c>
      <c r="J474" s="3">
        <f t="shared" si="42"/>
        <v>8.9749999999999996</v>
      </c>
      <c r="K474">
        <f t="shared" si="38"/>
        <v>215.4</v>
      </c>
      <c r="L474">
        <f t="shared" si="39"/>
        <v>1723.2</v>
      </c>
      <c r="M474">
        <f t="shared" si="40"/>
        <v>5169.6000000000004</v>
      </c>
    </row>
    <row r="475" spans="1:13" x14ac:dyDescent="0.25">
      <c r="A475" t="s">
        <v>17</v>
      </c>
      <c r="B475" t="s">
        <v>36</v>
      </c>
      <c r="C475" t="s">
        <v>244</v>
      </c>
      <c r="D475" t="s">
        <v>81</v>
      </c>
      <c r="E475" t="str">
        <f t="shared" si="41"/>
        <v>FROTTEURS LETropfil 2/30</v>
      </c>
      <c r="F475" s="3">
        <v>215.4</v>
      </c>
      <c r="G475" t="s">
        <v>37</v>
      </c>
      <c r="H475" t="s">
        <v>22</v>
      </c>
      <c r="I475">
        <v>24</v>
      </c>
      <c r="J475" s="3">
        <f t="shared" si="42"/>
        <v>8.9749999999999996</v>
      </c>
      <c r="K475">
        <f t="shared" si="38"/>
        <v>215.4</v>
      </c>
      <c r="L475">
        <f t="shared" si="39"/>
        <v>1723.2</v>
      </c>
      <c r="M475">
        <f t="shared" si="40"/>
        <v>5169.6000000000004</v>
      </c>
    </row>
    <row r="476" spans="1:13" x14ac:dyDescent="0.25">
      <c r="A476" t="s">
        <v>17</v>
      </c>
      <c r="B476" t="s">
        <v>36</v>
      </c>
      <c r="C476" t="s">
        <v>245</v>
      </c>
      <c r="D476" t="s">
        <v>81</v>
      </c>
      <c r="E476" t="str">
        <f t="shared" si="41"/>
        <v>FROTTEURS LBCTropfil 2/30</v>
      </c>
      <c r="F476" s="3">
        <v>215.4</v>
      </c>
      <c r="G476" t="s">
        <v>37</v>
      </c>
      <c r="H476" t="s">
        <v>22</v>
      </c>
      <c r="I476">
        <v>24</v>
      </c>
      <c r="J476" s="3">
        <f t="shared" si="42"/>
        <v>8.9749999999999996</v>
      </c>
      <c r="K476">
        <f t="shared" si="38"/>
        <v>215.4</v>
      </c>
      <c r="L476">
        <f t="shared" si="39"/>
        <v>1723.2</v>
      </c>
      <c r="M476">
        <f t="shared" si="40"/>
        <v>5169.6000000000004</v>
      </c>
    </row>
    <row r="477" spans="1:13" x14ac:dyDescent="0.25">
      <c r="A477" t="s">
        <v>17</v>
      </c>
      <c r="B477" t="s">
        <v>36</v>
      </c>
      <c r="C477" t="s">
        <v>245</v>
      </c>
      <c r="D477" t="s">
        <v>81</v>
      </c>
      <c r="E477" t="str">
        <f t="shared" si="41"/>
        <v>FROTTEURS LBCTropfil 2/30</v>
      </c>
      <c r="F477" s="3">
        <f>F476/24*32</f>
        <v>287.2</v>
      </c>
      <c r="G477" t="s">
        <v>38</v>
      </c>
      <c r="H477" t="s">
        <v>39</v>
      </c>
      <c r="I477">
        <v>32</v>
      </c>
      <c r="J477" s="3">
        <f t="shared" si="42"/>
        <v>8.9749999999999996</v>
      </c>
      <c r="K477">
        <f t="shared" si="38"/>
        <v>287.2</v>
      </c>
      <c r="L477">
        <f t="shared" si="39"/>
        <v>2297.6</v>
      </c>
      <c r="M477">
        <f t="shared" si="40"/>
        <v>6892.7999999999993</v>
      </c>
    </row>
    <row r="478" spans="1:13" x14ac:dyDescent="0.25">
      <c r="A478" t="s">
        <v>17</v>
      </c>
      <c r="B478" t="s">
        <v>40</v>
      </c>
      <c r="C478" t="s">
        <v>246</v>
      </c>
      <c r="D478" t="s">
        <v>81</v>
      </c>
      <c r="E478" t="str">
        <f t="shared" si="41"/>
        <v>Filatório SuessenTropfil 2/30</v>
      </c>
      <c r="F478" s="3">
        <v>33.299999999999997</v>
      </c>
      <c r="G478" t="s">
        <v>41</v>
      </c>
      <c r="H478" t="s">
        <v>22</v>
      </c>
      <c r="I478">
        <v>816</v>
      </c>
      <c r="J478" s="4">
        <f t="shared" si="42"/>
        <v>4.0808823529411759E-2</v>
      </c>
      <c r="K478">
        <f t="shared" si="38"/>
        <v>33.299999999999997</v>
      </c>
      <c r="L478">
        <f t="shared" si="39"/>
        <v>266.39999999999998</v>
      </c>
      <c r="M478">
        <f t="shared" si="40"/>
        <v>799.19999999999993</v>
      </c>
    </row>
    <row r="479" spans="1:13" x14ac:dyDescent="0.25">
      <c r="A479" t="s">
        <v>17</v>
      </c>
      <c r="B479" t="s">
        <v>40</v>
      </c>
      <c r="C479" t="s">
        <v>246</v>
      </c>
      <c r="D479" t="s">
        <v>81</v>
      </c>
      <c r="E479" t="str">
        <f t="shared" si="41"/>
        <v>Filatório SuessenTropfil 2/30</v>
      </c>
      <c r="F479" s="3">
        <v>33.299999999999997</v>
      </c>
      <c r="G479" t="s">
        <v>41</v>
      </c>
      <c r="H479" t="s">
        <v>22</v>
      </c>
      <c r="I479">
        <v>816</v>
      </c>
      <c r="J479" s="4">
        <f t="shared" si="42"/>
        <v>4.0808823529411759E-2</v>
      </c>
      <c r="K479">
        <f t="shared" si="38"/>
        <v>33.299999999999997</v>
      </c>
      <c r="L479">
        <f t="shared" si="39"/>
        <v>266.39999999999998</v>
      </c>
      <c r="M479">
        <f t="shared" si="40"/>
        <v>799.19999999999993</v>
      </c>
    </row>
    <row r="480" spans="1:13" x14ac:dyDescent="0.25">
      <c r="A480" t="s">
        <v>17</v>
      </c>
      <c r="B480" t="s">
        <v>40</v>
      </c>
      <c r="C480" t="s">
        <v>246</v>
      </c>
      <c r="D480" t="s">
        <v>81</v>
      </c>
      <c r="E480" t="str">
        <f t="shared" si="41"/>
        <v>Filatório SuessenTropfil 2/30</v>
      </c>
      <c r="F480" s="3">
        <v>33.299999999999997</v>
      </c>
      <c r="G480" t="s">
        <v>41</v>
      </c>
      <c r="H480" t="s">
        <v>22</v>
      </c>
      <c r="I480">
        <v>816</v>
      </c>
      <c r="J480" s="4">
        <f t="shared" si="42"/>
        <v>4.0808823529411759E-2</v>
      </c>
      <c r="K480">
        <f t="shared" si="38"/>
        <v>33.299999999999997</v>
      </c>
      <c r="L480">
        <f t="shared" si="39"/>
        <v>266.39999999999998</v>
      </c>
      <c r="M480">
        <f t="shared" si="40"/>
        <v>799.19999999999993</v>
      </c>
    </row>
    <row r="481" spans="1:13" x14ac:dyDescent="0.25">
      <c r="A481" t="s">
        <v>17</v>
      </c>
      <c r="B481" t="s">
        <v>40</v>
      </c>
      <c r="C481" t="s">
        <v>246</v>
      </c>
      <c r="D481" t="s">
        <v>81</v>
      </c>
      <c r="E481" t="str">
        <f t="shared" si="41"/>
        <v>Filatório SuessenTropfil 2/30</v>
      </c>
      <c r="F481" s="3">
        <f>F482/828*816</f>
        <v>33.310144927536228</v>
      </c>
      <c r="G481" t="s">
        <v>41</v>
      </c>
      <c r="H481" t="s">
        <v>22</v>
      </c>
      <c r="I481">
        <v>816</v>
      </c>
      <c r="J481" s="4">
        <f t="shared" si="42"/>
        <v>4.0821256038647336E-2</v>
      </c>
      <c r="K481">
        <f t="shared" si="38"/>
        <v>33.310144927536228</v>
      </c>
      <c r="L481">
        <f t="shared" si="39"/>
        <v>266.48115942028983</v>
      </c>
      <c r="M481">
        <f t="shared" si="40"/>
        <v>799.44347826086948</v>
      </c>
    </row>
    <row r="482" spans="1:13" x14ac:dyDescent="0.25">
      <c r="A482" t="s">
        <v>17</v>
      </c>
      <c r="B482" t="s">
        <v>40</v>
      </c>
      <c r="C482" t="s">
        <v>247</v>
      </c>
      <c r="D482" t="s">
        <v>81</v>
      </c>
      <c r="E482" t="str">
        <f t="shared" si="41"/>
        <v>Filatório Zinser M1Tropfil 2/30</v>
      </c>
      <c r="F482" s="3">
        <v>33.799999999999997</v>
      </c>
      <c r="G482" t="s">
        <v>42</v>
      </c>
      <c r="H482" t="s">
        <v>22</v>
      </c>
      <c r="I482">
        <v>828</v>
      </c>
      <c r="J482" s="4">
        <f t="shared" si="42"/>
        <v>4.0821256038647342E-2</v>
      </c>
      <c r="K482">
        <f t="shared" si="38"/>
        <v>33.799999999999997</v>
      </c>
      <c r="L482">
        <f t="shared" si="39"/>
        <v>270.39999999999998</v>
      </c>
      <c r="M482">
        <f t="shared" si="40"/>
        <v>811.19999999999993</v>
      </c>
    </row>
    <row r="483" spans="1:13" x14ac:dyDescent="0.25">
      <c r="A483" t="s">
        <v>17</v>
      </c>
      <c r="B483" t="s">
        <v>40</v>
      </c>
      <c r="C483" t="s">
        <v>247</v>
      </c>
      <c r="D483" t="s">
        <v>81</v>
      </c>
      <c r="E483" t="str">
        <f t="shared" si="41"/>
        <v>Filatório Zinser M1Tropfil 2/30</v>
      </c>
      <c r="F483" s="3">
        <v>33.799999999999997</v>
      </c>
      <c r="G483" t="s">
        <v>42</v>
      </c>
      <c r="H483" t="s">
        <v>22</v>
      </c>
      <c r="I483">
        <v>828</v>
      </c>
      <c r="J483" s="4">
        <f t="shared" si="42"/>
        <v>4.0821256038647342E-2</v>
      </c>
      <c r="K483">
        <f t="shared" si="38"/>
        <v>33.799999999999997</v>
      </c>
      <c r="L483">
        <f t="shared" si="39"/>
        <v>270.39999999999998</v>
      </c>
      <c r="M483">
        <f t="shared" si="40"/>
        <v>811.19999999999993</v>
      </c>
    </row>
    <row r="484" spans="1:13" x14ac:dyDescent="0.25">
      <c r="A484" t="s">
        <v>17</v>
      </c>
      <c r="B484" t="s">
        <v>40</v>
      </c>
      <c r="C484" t="s">
        <v>248</v>
      </c>
      <c r="D484" t="s">
        <v>81</v>
      </c>
      <c r="E484" t="str">
        <f t="shared" si="41"/>
        <v>Filatório Zinser M2Tropfil 2/30</v>
      </c>
      <c r="F484" s="3">
        <f>F483/828*1200</f>
        <v>48.985507246376812</v>
      </c>
      <c r="G484" t="s">
        <v>43</v>
      </c>
      <c r="H484" t="s">
        <v>22</v>
      </c>
      <c r="I484">
        <v>1200</v>
      </c>
      <c r="J484" s="4">
        <f t="shared" si="42"/>
        <v>4.0821256038647342E-2</v>
      </c>
      <c r="K484">
        <f t="shared" si="38"/>
        <v>48.985507246376812</v>
      </c>
      <c r="L484">
        <f t="shared" si="39"/>
        <v>391.8840579710145</v>
      </c>
      <c r="M484">
        <f t="shared" si="40"/>
        <v>1175.6521739130435</v>
      </c>
    </row>
    <row r="485" spans="1:13" x14ac:dyDescent="0.25">
      <c r="A485" t="s">
        <v>17</v>
      </c>
      <c r="B485" t="s">
        <v>40</v>
      </c>
      <c r="C485" t="s">
        <v>248</v>
      </c>
      <c r="D485" t="s">
        <v>81</v>
      </c>
      <c r="E485" t="str">
        <f t="shared" si="41"/>
        <v>Filatório Zinser M2Tropfil 2/30</v>
      </c>
      <c r="F485" s="3">
        <v>49</v>
      </c>
      <c r="G485" t="s">
        <v>43</v>
      </c>
      <c r="H485" t="s">
        <v>22</v>
      </c>
      <c r="I485">
        <v>1200</v>
      </c>
      <c r="J485" s="4">
        <f t="shared" si="42"/>
        <v>4.0833333333333333E-2</v>
      </c>
      <c r="K485">
        <f t="shared" si="38"/>
        <v>49</v>
      </c>
      <c r="L485">
        <f t="shared" si="39"/>
        <v>392</v>
      </c>
      <c r="M485">
        <f t="shared" si="40"/>
        <v>1176</v>
      </c>
    </row>
    <row r="486" spans="1:13" x14ac:dyDescent="0.25">
      <c r="A486" t="s">
        <v>17</v>
      </c>
      <c r="B486" t="s">
        <v>40</v>
      </c>
      <c r="C486" t="s">
        <v>248</v>
      </c>
      <c r="D486" t="s">
        <v>81</v>
      </c>
      <c r="E486" t="str">
        <f t="shared" si="41"/>
        <v>Filatório Zinser M2Tropfil 2/30</v>
      </c>
      <c r="F486" s="3">
        <v>49</v>
      </c>
      <c r="G486" t="s">
        <v>43</v>
      </c>
      <c r="H486" t="s">
        <v>22</v>
      </c>
      <c r="I486">
        <v>1200</v>
      </c>
      <c r="J486" s="4">
        <f t="shared" si="42"/>
        <v>4.0833333333333333E-2</v>
      </c>
      <c r="K486">
        <f t="shared" si="38"/>
        <v>49</v>
      </c>
      <c r="L486">
        <f t="shared" si="39"/>
        <v>392</v>
      </c>
      <c r="M486">
        <f t="shared" si="40"/>
        <v>1176</v>
      </c>
    </row>
    <row r="487" spans="1:13" x14ac:dyDescent="0.25">
      <c r="A487" t="s">
        <v>17</v>
      </c>
      <c r="B487" t="s">
        <v>40</v>
      </c>
      <c r="C487" t="s">
        <v>248</v>
      </c>
      <c r="D487" t="s">
        <v>81</v>
      </c>
      <c r="E487" t="str">
        <f t="shared" si="41"/>
        <v>Filatório Zinser M2Tropfil 2/30</v>
      </c>
      <c r="F487" s="3">
        <v>49</v>
      </c>
      <c r="G487" t="s">
        <v>43</v>
      </c>
      <c r="H487" t="s">
        <v>22</v>
      </c>
      <c r="I487">
        <v>1200</v>
      </c>
      <c r="J487" s="4">
        <f t="shared" si="42"/>
        <v>4.0833333333333333E-2</v>
      </c>
      <c r="K487">
        <f t="shared" si="38"/>
        <v>49</v>
      </c>
      <c r="L487">
        <f t="shared" si="39"/>
        <v>392</v>
      </c>
      <c r="M487">
        <f t="shared" si="40"/>
        <v>1176</v>
      </c>
    </row>
    <row r="488" spans="1:13" x14ac:dyDescent="0.25">
      <c r="A488" t="s">
        <v>17</v>
      </c>
      <c r="B488" t="s">
        <v>44</v>
      </c>
      <c r="C488" t="s">
        <v>249</v>
      </c>
      <c r="D488" t="s">
        <v>81</v>
      </c>
      <c r="E488" t="str">
        <f t="shared" si="41"/>
        <v>AUTO CONER X5-M2Tropfil 2/30</v>
      </c>
      <c r="F488" s="3">
        <v>67</v>
      </c>
      <c r="G488" t="s">
        <v>45</v>
      </c>
      <c r="H488" t="s">
        <v>39</v>
      </c>
      <c r="I488">
        <v>36</v>
      </c>
      <c r="J488" s="3">
        <f t="shared" si="42"/>
        <v>1.8611111111111112</v>
      </c>
      <c r="K488">
        <f t="shared" si="38"/>
        <v>67</v>
      </c>
      <c r="L488">
        <f t="shared" si="39"/>
        <v>536</v>
      </c>
      <c r="M488">
        <f t="shared" si="40"/>
        <v>1608</v>
      </c>
    </row>
    <row r="489" spans="1:13" x14ac:dyDescent="0.25">
      <c r="A489" t="s">
        <v>17</v>
      </c>
      <c r="B489" t="s">
        <v>44</v>
      </c>
      <c r="C489" t="s">
        <v>249</v>
      </c>
      <c r="D489" t="s">
        <v>81</v>
      </c>
      <c r="E489" t="str">
        <f t="shared" si="41"/>
        <v>AUTO CONER X5-M2Tropfil 2/30</v>
      </c>
      <c r="F489" s="3">
        <v>67</v>
      </c>
      <c r="G489" t="s">
        <v>45</v>
      </c>
      <c r="H489" t="s">
        <v>39</v>
      </c>
      <c r="I489">
        <v>36</v>
      </c>
      <c r="J489" s="3">
        <f t="shared" si="42"/>
        <v>1.8611111111111112</v>
      </c>
      <c r="K489">
        <f t="shared" si="38"/>
        <v>67</v>
      </c>
      <c r="L489">
        <f t="shared" si="39"/>
        <v>536</v>
      </c>
      <c r="M489">
        <f t="shared" si="40"/>
        <v>1608</v>
      </c>
    </row>
    <row r="490" spans="1:13" x14ac:dyDescent="0.25">
      <c r="A490" t="s">
        <v>17</v>
      </c>
      <c r="B490" t="s">
        <v>44</v>
      </c>
      <c r="C490" t="s">
        <v>249</v>
      </c>
      <c r="D490" t="s">
        <v>81</v>
      </c>
      <c r="E490" t="str">
        <f t="shared" si="41"/>
        <v>AUTO CONER X5-M2Tropfil 2/30</v>
      </c>
      <c r="F490" s="3">
        <v>67</v>
      </c>
      <c r="G490" t="s">
        <v>45</v>
      </c>
      <c r="H490" t="s">
        <v>39</v>
      </c>
      <c r="I490">
        <v>36</v>
      </c>
      <c r="J490" s="3">
        <f t="shared" si="42"/>
        <v>1.8611111111111112</v>
      </c>
      <c r="K490">
        <f t="shared" si="38"/>
        <v>67</v>
      </c>
      <c r="L490">
        <f t="shared" si="39"/>
        <v>536</v>
      </c>
      <c r="M490">
        <f t="shared" si="40"/>
        <v>1608</v>
      </c>
    </row>
    <row r="491" spans="1:13" x14ac:dyDescent="0.25">
      <c r="A491" t="s">
        <v>17</v>
      </c>
      <c r="B491" t="s">
        <v>44</v>
      </c>
      <c r="C491" t="s">
        <v>249</v>
      </c>
      <c r="D491" t="s">
        <v>81</v>
      </c>
      <c r="E491" t="str">
        <f t="shared" si="41"/>
        <v>AUTO CONER X5-M2Tropfil 2/30</v>
      </c>
      <c r="F491" s="3">
        <f>F492/60*36</f>
        <v>67.02000000000001</v>
      </c>
      <c r="G491" t="s">
        <v>45</v>
      </c>
      <c r="H491" t="s">
        <v>39</v>
      </c>
      <c r="I491">
        <v>36</v>
      </c>
      <c r="J491" s="3">
        <f t="shared" si="42"/>
        <v>1.861666666666667</v>
      </c>
      <c r="K491">
        <f t="shared" si="38"/>
        <v>67.02000000000001</v>
      </c>
      <c r="L491">
        <f t="shared" si="39"/>
        <v>536.16000000000008</v>
      </c>
      <c r="M491">
        <f t="shared" si="40"/>
        <v>1608.4800000000002</v>
      </c>
    </row>
    <row r="492" spans="1:13" x14ac:dyDescent="0.25">
      <c r="A492" t="s">
        <v>17</v>
      </c>
      <c r="B492" t="s">
        <v>44</v>
      </c>
      <c r="C492" t="s">
        <v>250</v>
      </c>
      <c r="D492" t="s">
        <v>81</v>
      </c>
      <c r="E492" t="str">
        <f t="shared" si="41"/>
        <v>AUTO CONER M1Tropfil 2/30</v>
      </c>
      <c r="F492" s="3">
        <v>111.7</v>
      </c>
      <c r="G492" t="s">
        <v>46</v>
      </c>
      <c r="H492" t="s">
        <v>22</v>
      </c>
      <c r="I492">
        <v>60</v>
      </c>
      <c r="J492" s="3">
        <f t="shared" si="42"/>
        <v>1.8616666666666668</v>
      </c>
      <c r="K492">
        <f t="shared" si="38"/>
        <v>111.7</v>
      </c>
      <c r="L492">
        <f t="shared" si="39"/>
        <v>893.6</v>
      </c>
      <c r="M492">
        <f t="shared" si="40"/>
        <v>2680.8</v>
      </c>
    </row>
    <row r="493" spans="1:13" x14ac:dyDescent="0.25">
      <c r="A493" t="s">
        <v>17</v>
      </c>
      <c r="B493" t="s">
        <v>44</v>
      </c>
      <c r="C493" t="s">
        <v>250</v>
      </c>
      <c r="D493" t="s">
        <v>81</v>
      </c>
      <c r="E493" t="str">
        <f t="shared" si="41"/>
        <v>AUTO CONER M1Tropfil 2/30</v>
      </c>
      <c r="F493" s="3">
        <v>111.7</v>
      </c>
      <c r="G493" t="s">
        <v>46</v>
      </c>
      <c r="H493" t="s">
        <v>22</v>
      </c>
      <c r="I493">
        <v>60</v>
      </c>
      <c r="J493" s="3">
        <f t="shared" si="42"/>
        <v>1.8616666666666668</v>
      </c>
      <c r="K493">
        <f t="shared" si="38"/>
        <v>111.7</v>
      </c>
      <c r="L493">
        <f t="shared" si="39"/>
        <v>893.6</v>
      </c>
      <c r="M493">
        <f t="shared" si="40"/>
        <v>2680.8</v>
      </c>
    </row>
    <row r="494" spans="1:13" x14ac:dyDescent="0.25">
      <c r="A494" t="s">
        <v>17</v>
      </c>
      <c r="B494" t="s">
        <v>44</v>
      </c>
      <c r="C494" t="s">
        <v>250</v>
      </c>
      <c r="D494" t="s">
        <v>81</v>
      </c>
      <c r="E494" t="str">
        <f t="shared" si="41"/>
        <v>AUTO CONER M1Tropfil 2/30</v>
      </c>
      <c r="F494" s="3">
        <v>111.7</v>
      </c>
      <c r="G494" t="s">
        <v>46</v>
      </c>
      <c r="H494" t="s">
        <v>22</v>
      </c>
      <c r="I494">
        <v>60</v>
      </c>
      <c r="J494" s="3">
        <f t="shared" si="42"/>
        <v>1.8616666666666668</v>
      </c>
      <c r="K494">
        <f t="shared" si="38"/>
        <v>111.7</v>
      </c>
      <c r="L494">
        <f t="shared" si="39"/>
        <v>893.6</v>
      </c>
      <c r="M494">
        <f t="shared" si="40"/>
        <v>2680.8</v>
      </c>
    </row>
    <row r="495" spans="1:13" x14ac:dyDescent="0.25">
      <c r="A495" t="s">
        <v>17</v>
      </c>
      <c r="B495" t="s">
        <v>44</v>
      </c>
      <c r="C495" t="s">
        <v>250</v>
      </c>
      <c r="D495" t="s">
        <v>81</v>
      </c>
      <c r="E495" t="str">
        <f t="shared" si="41"/>
        <v>AUTO CONER M1Tropfil 2/30</v>
      </c>
      <c r="F495" s="3">
        <f>F494/60*50</f>
        <v>93.083333333333343</v>
      </c>
      <c r="G495" t="s">
        <v>47</v>
      </c>
      <c r="H495" t="s">
        <v>22</v>
      </c>
      <c r="I495">
        <v>50</v>
      </c>
      <c r="J495" s="3">
        <f t="shared" si="42"/>
        <v>1.8616666666666668</v>
      </c>
      <c r="K495">
        <f t="shared" si="38"/>
        <v>93.083333333333343</v>
      </c>
      <c r="L495">
        <f t="shared" si="39"/>
        <v>744.66666666666674</v>
      </c>
      <c r="M495">
        <f t="shared" si="40"/>
        <v>2234</v>
      </c>
    </row>
    <row r="496" spans="1:13" x14ac:dyDescent="0.25">
      <c r="A496" t="s">
        <v>17</v>
      </c>
      <c r="B496" t="s">
        <v>44</v>
      </c>
      <c r="C496" t="s">
        <v>251</v>
      </c>
      <c r="D496" t="s">
        <v>81</v>
      </c>
      <c r="E496" t="str">
        <f t="shared" si="41"/>
        <v>MURATA M1Tropfil 2/30</v>
      </c>
      <c r="F496" s="3">
        <f>F495/50*40</f>
        <v>74.466666666666669</v>
      </c>
      <c r="G496" t="s">
        <v>48</v>
      </c>
      <c r="H496" t="s">
        <v>22</v>
      </c>
      <c r="I496">
        <v>40</v>
      </c>
      <c r="J496" s="3">
        <f t="shared" si="42"/>
        <v>1.8616666666666668</v>
      </c>
      <c r="K496">
        <f t="shared" si="38"/>
        <v>74.466666666666669</v>
      </c>
      <c r="L496">
        <f t="shared" si="39"/>
        <v>595.73333333333335</v>
      </c>
      <c r="M496">
        <f t="shared" si="40"/>
        <v>1787.2</v>
      </c>
    </row>
    <row r="497" spans="1:13" x14ac:dyDescent="0.25">
      <c r="A497" t="s">
        <v>17</v>
      </c>
      <c r="B497" t="s">
        <v>44</v>
      </c>
      <c r="C497" t="s">
        <v>251</v>
      </c>
      <c r="D497" t="s">
        <v>81</v>
      </c>
      <c r="E497" t="str">
        <f t="shared" si="41"/>
        <v>MURATA M1Tropfil 2/30</v>
      </c>
      <c r="F497" s="3">
        <f>F496</f>
        <v>74.466666666666669</v>
      </c>
      <c r="G497" t="s">
        <v>48</v>
      </c>
      <c r="H497" t="s">
        <v>22</v>
      </c>
      <c r="I497">
        <v>40</v>
      </c>
      <c r="J497" s="3">
        <f t="shared" si="42"/>
        <v>1.8616666666666668</v>
      </c>
      <c r="K497">
        <f t="shared" si="38"/>
        <v>74.466666666666669</v>
      </c>
      <c r="L497">
        <f t="shared" si="39"/>
        <v>595.73333333333335</v>
      </c>
      <c r="M497">
        <f t="shared" si="40"/>
        <v>1787.2</v>
      </c>
    </row>
    <row r="498" spans="1:13" x14ac:dyDescent="0.25">
      <c r="A498" t="s">
        <v>17</v>
      </c>
      <c r="B498" t="s">
        <v>49</v>
      </c>
      <c r="C498" s="1" t="s">
        <v>183</v>
      </c>
      <c r="D498" t="s">
        <v>81</v>
      </c>
      <c r="E498" t="str">
        <f t="shared" si="41"/>
        <v>RETORÇÃO M1Tropfil 2/30</v>
      </c>
      <c r="F498" s="3">
        <v>26.8</v>
      </c>
      <c r="G498" t="s">
        <v>50</v>
      </c>
      <c r="H498" t="s">
        <v>22</v>
      </c>
      <c r="I498">
        <v>240</v>
      </c>
      <c r="J498" s="3">
        <f t="shared" si="42"/>
        <v>0.11166666666666666</v>
      </c>
      <c r="K498">
        <f t="shared" si="38"/>
        <v>26.8</v>
      </c>
      <c r="L498">
        <f t="shared" si="39"/>
        <v>214.4</v>
      </c>
      <c r="M498">
        <f t="shared" si="40"/>
        <v>643.20000000000005</v>
      </c>
    </row>
    <row r="499" spans="1:13" x14ac:dyDescent="0.25">
      <c r="A499" t="s">
        <v>17</v>
      </c>
      <c r="B499" t="s">
        <v>49</v>
      </c>
      <c r="C499" s="1" t="s">
        <v>183</v>
      </c>
      <c r="D499" t="s">
        <v>81</v>
      </c>
      <c r="E499" t="str">
        <f t="shared" si="41"/>
        <v>RETORÇÃO M1Tropfil 2/30</v>
      </c>
      <c r="F499" s="3">
        <v>26.8</v>
      </c>
      <c r="G499" t="s">
        <v>50</v>
      </c>
      <c r="H499" t="s">
        <v>22</v>
      </c>
      <c r="I499">
        <v>240</v>
      </c>
      <c r="J499" s="3">
        <f t="shared" si="42"/>
        <v>0.11166666666666666</v>
      </c>
      <c r="K499">
        <f t="shared" si="38"/>
        <v>26.8</v>
      </c>
      <c r="L499">
        <f t="shared" si="39"/>
        <v>214.4</v>
      </c>
      <c r="M499">
        <f t="shared" si="40"/>
        <v>643.20000000000005</v>
      </c>
    </row>
    <row r="500" spans="1:13" x14ac:dyDescent="0.25">
      <c r="A500" t="s">
        <v>17</v>
      </c>
      <c r="B500" t="s">
        <v>49</v>
      </c>
      <c r="C500" s="1" t="s">
        <v>183</v>
      </c>
      <c r="D500" t="s">
        <v>81</v>
      </c>
      <c r="E500" t="str">
        <f t="shared" si="41"/>
        <v>RETORÇÃO M1Tropfil 2/30</v>
      </c>
      <c r="F500" s="3">
        <v>26.8</v>
      </c>
      <c r="G500" t="s">
        <v>50</v>
      </c>
      <c r="H500" t="s">
        <v>22</v>
      </c>
      <c r="I500">
        <v>240</v>
      </c>
      <c r="J500" s="3">
        <f t="shared" si="42"/>
        <v>0.11166666666666666</v>
      </c>
      <c r="K500">
        <f t="shared" si="38"/>
        <v>26.8</v>
      </c>
      <c r="L500">
        <f t="shared" si="39"/>
        <v>214.4</v>
      </c>
      <c r="M500">
        <f t="shared" si="40"/>
        <v>643.20000000000005</v>
      </c>
    </row>
    <row r="501" spans="1:13" x14ac:dyDescent="0.25">
      <c r="A501" t="s">
        <v>17</v>
      </c>
      <c r="B501" t="s">
        <v>49</v>
      </c>
      <c r="C501" s="1" t="s">
        <v>183</v>
      </c>
      <c r="D501" t="s">
        <v>81</v>
      </c>
      <c r="E501" t="str">
        <f t="shared" si="41"/>
        <v>RETORÇÃO M1Tropfil 2/30</v>
      </c>
      <c r="F501" s="3">
        <v>26.8</v>
      </c>
      <c r="G501" t="s">
        <v>50</v>
      </c>
      <c r="H501" t="s">
        <v>22</v>
      </c>
      <c r="I501">
        <v>240</v>
      </c>
      <c r="J501" s="3">
        <f t="shared" si="42"/>
        <v>0.11166666666666666</v>
      </c>
      <c r="K501">
        <f t="shared" si="38"/>
        <v>26.8</v>
      </c>
      <c r="L501">
        <f t="shared" si="39"/>
        <v>214.4</v>
      </c>
      <c r="M501">
        <f t="shared" si="40"/>
        <v>643.20000000000005</v>
      </c>
    </row>
    <row r="502" spans="1:13" x14ac:dyDescent="0.25">
      <c r="A502" t="s">
        <v>17</v>
      </c>
      <c r="B502" t="s">
        <v>49</v>
      </c>
      <c r="C502" s="1" t="s">
        <v>183</v>
      </c>
      <c r="D502" t="s">
        <v>81</v>
      </c>
      <c r="E502" t="str">
        <f t="shared" si="41"/>
        <v>RETORÇÃO M1Tropfil 2/30</v>
      </c>
      <c r="F502" s="3">
        <v>26.8</v>
      </c>
      <c r="G502" t="s">
        <v>50</v>
      </c>
      <c r="H502" t="s">
        <v>22</v>
      </c>
      <c r="I502">
        <v>240</v>
      </c>
      <c r="J502" s="3">
        <f t="shared" si="42"/>
        <v>0.11166666666666666</v>
      </c>
      <c r="K502">
        <f t="shared" si="38"/>
        <v>26.8</v>
      </c>
      <c r="L502">
        <f t="shared" si="39"/>
        <v>214.4</v>
      </c>
      <c r="M502">
        <f t="shared" si="40"/>
        <v>643.20000000000005</v>
      </c>
    </row>
    <row r="503" spans="1:13" x14ac:dyDescent="0.25">
      <c r="A503" t="s">
        <v>17</v>
      </c>
      <c r="B503" t="s">
        <v>49</v>
      </c>
      <c r="C503" s="1" t="s">
        <v>183</v>
      </c>
      <c r="D503" t="s">
        <v>81</v>
      </c>
      <c r="E503" t="str">
        <f t="shared" si="41"/>
        <v>RETORÇÃO M1Tropfil 2/30</v>
      </c>
      <c r="F503" s="3">
        <v>26.8</v>
      </c>
      <c r="G503" t="s">
        <v>50</v>
      </c>
      <c r="H503" t="s">
        <v>22</v>
      </c>
      <c r="I503">
        <v>240</v>
      </c>
      <c r="J503" s="3">
        <f t="shared" si="42"/>
        <v>0.11166666666666666</v>
      </c>
      <c r="K503">
        <f t="shared" si="38"/>
        <v>26.8</v>
      </c>
      <c r="L503">
        <f t="shared" si="39"/>
        <v>214.4</v>
      </c>
      <c r="M503">
        <f t="shared" si="40"/>
        <v>643.20000000000005</v>
      </c>
    </row>
    <row r="504" spans="1:13" x14ac:dyDescent="0.25">
      <c r="A504" t="s">
        <v>17</v>
      </c>
      <c r="B504" t="s">
        <v>49</v>
      </c>
      <c r="C504" s="1" t="s">
        <v>183</v>
      </c>
      <c r="D504" t="s">
        <v>81</v>
      </c>
      <c r="E504" t="str">
        <f t="shared" si="41"/>
        <v>RETORÇÃO M1Tropfil 2/30</v>
      </c>
      <c r="F504" s="3">
        <v>26.8</v>
      </c>
      <c r="G504" t="s">
        <v>50</v>
      </c>
      <c r="H504" t="s">
        <v>22</v>
      </c>
      <c r="I504">
        <v>240</v>
      </c>
      <c r="J504" s="3">
        <f t="shared" si="42"/>
        <v>0.11166666666666666</v>
      </c>
      <c r="K504">
        <f t="shared" si="38"/>
        <v>26.8</v>
      </c>
      <c r="L504">
        <f t="shared" si="39"/>
        <v>214.4</v>
      </c>
      <c r="M504">
        <f t="shared" si="40"/>
        <v>643.20000000000005</v>
      </c>
    </row>
    <row r="505" spans="1:13" x14ac:dyDescent="0.25">
      <c r="A505" t="s">
        <v>17</v>
      </c>
      <c r="B505" t="s">
        <v>49</v>
      </c>
      <c r="C505" s="1" t="s">
        <v>183</v>
      </c>
      <c r="D505" t="s">
        <v>81</v>
      </c>
      <c r="E505" t="str">
        <f t="shared" si="41"/>
        <v>RETORÇÃO M1Tropfil 2/30</v>
      </c>
      <c r="F505" s="3">
        <v>26.8</v>
      </c>
      <c r="G505" t="s">
        <v>50</v>
      </c>
      <c r="H505" t="s">
        <v>22</v>
      </c>
      <c r="I505">
        <v>240</v>
      </c>
      <c r="J505" s="3">
        <f t="shared" si="42"/>
        <v>0.11166666666666666</v>
      </c>
      <c r="K505">
        <f t="shared" si="38"/>
        <v>26.8</v>
      </c>
      <c r="L505">
        <f t="shared" si="39"/>
        <v>214.4</v>
      </c>
      <c r="M505">
        <f t="shared" si="40"/>
        <v>643.20000000000005</v>
      </c>
    </row>
    <row r="506" spans="1:13" x14ac:dyDescent="0.25">
      <c r="A506" t="s">
        <v>17</v>
      </c>
      <c r="B506" t="s">
        <v>49</v>
      </c>
      <c r="C506" s="1" t="s">
        <v>183</v>
      </c>
      <c r="D506" t="s">
        <v>81</v>
      </c>
      <c r="E506" t="str">
        <f t="shared" si="41"/>
        <v>RETORÇÃO M1Tropfil 2/30</v>
      </c>
      <c r="F506" s="3">
        <v>26.8</v>
      </c>
      <c r="G506" t="s">
        <v>50</v>
      </c>
      <c r="H506" t="s">
        <v>22</v>
      </c>
      <c r="I506">
        <v>240</v>
      </c>
      <c r="J506" s="3">
        <f t="shared" si="42"/>
        <v>0.11166666666666666</v>
      </c>
      <c r="K506">
        <f t="shared" si="38"/>
        <v>26.8</v>
      </c>
      <c r="L506">
        <f t="shared" si="39"/>
        <v>214.4</v>
      </c>
      <c r="M506">
        <f t="shared" si="40"/>
        <v>643.20000000000005</v>
      </c>
    </row>
    <row r="507" spans="1:13" x14ac:dyDescent="0.25">
      <c r="A507" t="s">
        <v>17</v>
      </c>
      <c r="B507" t="s">
        <v>49</v>
      </c>
      <c r="C507" s="1" t="s">
        <v>183</v>
      </c>
      <c r="D507" t="s">
        <v>81</v>
      </c>
      <c r="E507" t="str">
        <f t="shared" si="41"/>
        <v>RETORÇÃO M1Tropfil 2/30</v>
      </c>
      <c r="F507" s="3">
        <v>26.8</v>
      </c>
      <c r="G507" t="s">
        <v>50</v>
      </c>
      <c r="H507" t="s">
        <v>22</v>
      </c>
      <c r="I507">
        <v>240</v>
      </c>
      <c r="J507" s="3">
        <f t="shared" si="42"/>
        <v>0.11166666666666666</v>
      </c>
      <c r="K507">
        <f t="shared" si="38"/>
        <v>26.8</v>
      </c>
      <c r="L507">
        <f t="shared" si="39"/>
        <v>214.4</v>
      </c>
      <c r="M507">
        <f t="shared" si="40"/>
        <v>643.20000000000005</v>
      </c>
    </row>
    <row r="508" spans="1:13" x14ac:dyDescent="0.25">
      <c r="A508" t="s">
        <v>17</v>
      </c>
      <c r="B508" t="s">
        <v>49</v>
      </c>
      <c r="C508" s="1" t="s">
        <v>183</v>
      </c>
      <c r="D508" t="s">
        <v>81</v>
      </c>
      <c r="E508" t="str">
        <f t="shared" si="41"/>
        <v>RETORÇÃO M1Tropfil 2/30</v>
      </c>
      <c r="F508" s="3">
        <v>26.8</v>
      </c>
      <c r="G508" t="s">
        <v>50</v>
      </c>
      <c r="H508" t="s">
        <v>22</v>
      </c>
      <c r="I508">
        <v>240</v>
      </c>
      <c r="J508" s="3">
        <f t="shared" si="42"/>
        <v>0.11166666666666666</v>
      </c>
      <c r="K508">
        <f t="shared" si="38"/>
        <v>26.8</v>
      </c>
      <c r="L508">
        <f t="shared" si="39"/>
        <v>214.4</v>
      </c>
      <c r="M508">
        <f t="shared" si="40"/>
        <v>643.20000000000005</v>
      </c>
    </row>
    <row r="509" spans="1:13" x14ac:dyDescent="0.25">
      <c r="A509" t="s">
        <v>17</v>
      </c>
      <c r="B509" t="s">
        <v>49</v>
      </c>
      <c r="C509" s="1" t="s">
        <v>183</v>
      </c>
      <c r="D509" t="s">
        <v>81</v>
      </c>
      <c r="E509" t="str">
        <f t="shared" si="41"/>
        <v>RETORÇÃO M1Tropfil 2/30</v>
      </c>
      <c r="F509" s="3">
        <v>26.8</v>
      </c>
      <c r="G509" t="s">
        <v>50</v>
      </c>
      <c r="H509" t="s">
        <v>22</v>
      </c>
      <c r="I509">
        <v>240</v>
      </c>
      <c r="J509" s="3">
        <f t="shared" si="42"/>
        <v>0.11166666666666666</v>
      </c>
      <c r="K509">
        <f t="shared" si="38"/>
        <v>26.8</v>
      </c>
      <c r="L509">
        <f t="shared" si="39"/>
        <v>214.4</v>
      </c>
      <c r="M509">
        <f t="shared" si="40"/>
        <v>643.20000000000005</v>
      </c>
    </row>
    <row r="510" spans="1:13" x14ac:dyDescent="0.25">
      <c r="A510" t="s">
        <v>17</v>
      </c>
      <c r="B510" t="s">
        <v>49</v>
      </c>
      <c r="C510" s="1" t="s">
        <v>183</v>
      </c>
      <c r="D510" t="s">
        <v>81</v>
      </c>
      <c r="E510" t="str">
        <f t="shared" si="41"/>
        <v>RETORÇÃO M1Tropfil 2/30</v>
      </c>
      <c r="F510" s="3">
        <f>F509/240*234</f>
        <v>26.13</v>
      </c>
      <c r="G510" t="s">
        <v>59</v>
      </c>
      <c r="H510" t="s">
        <v>22</v>
      </c>
      <c r="I510">
        <v>234</v>
      </c>
      <c r="J510" s="3">
        <f t="shared" si="42"/>
        <v>0.11166666666666666</v>
      </c>
      <c r="K510">
        <f t="shared" si="38"/>
        <v>26.13</v>
      </c>
      <c r="L510">
        <f t="shared" si="39"/>
        <v>209.04</v>
      </c>
      <c r="M510">
        <f t="shared" si="40"/>
        <v>627.12</v>
      </c>
    </row>
    <row r="511" spans="1:13" x14ac:dyDescent="0.25">
      <c r="A511" t="s">
        <v>17</v>
      </c>
      <c r="B511" t="s">
        <v>49</v>
      </c>
      <c r="C511" s="1" t="s">
        <v>183</v>
      </c>
      <c r="D511" t="s">
        <v>81</v>
      </c>
      <c r="E511" t="str">
        <f t="shared" si="41"/>
        <v>RETORÇÃO M1Tropfil 2/30</v>
      </c>
      <c r="F511" s="3">
        <f>F510</f>
        <v>26.13</v>
      </c>
      <c r="G511" t="s">
        <v>59</v>
      </c>
      <c r="H511" t="s">
        <v>22</v>
      </c>
      <c r="I511">
        <v>234</v>
      </c>
      <c r="J511" s="3">
        <f t="shared" si="42"/>
        <v>0.11166666666666666</v>
      </c>
      <c r="K511">
        <f t="shared" si="38"/>
        <v>26.13</v>
      </c>
      <c r="L511">
        <f t="shared" si="39"/>
        <v>209.04</v>
      </c>
      <c r="M511">
        <f t="shared" si="40"/>
        <v>627.12</v>
      </c>
    </row>
    <row r="512" spans="1:13" x14ac:dyDescent="0.25">
      <c r="A512" t="s">
        <v>17</v>
      </c>
      <c r="B512" t="s">
        <v>63</v>
      </c>
      <c r="C512" s="1" t="s">
        <v>186</v>
      </c>
      <c r="D512" t="s">
        <v>81</v>
      </c>
      <c r="E512" t="str">
        <f t="shared" si="41"/>
        <v>AFTTropfil 2/30</v>
      </c>
      <c r="F512" s="3">
        <v>230.6</v>
      </c>
      <c r="G512" t="s">
        <v>64</v>
      </c>
      <c r="H512" t="s">
        <v>22</v>
      </c>
      <c r="I512">
        <v>60</v>
      </c>
      <c r="J512" s="3">
        <f t="shared" si="42"/>
        <v>3.8433333333333333</v>
      </c>
      <c r="K512">
        <f t="shared" si="38"/>
        <v>230.6</v>
      </c>
      <c r="L512">
        <f t="shared" si="39"/>
        <v>1844.8</v>
      </c>
      <c r="M512">
        <f t="shared" si="40"/>
        <v>5534.4</v>
      </c>
    </row>
    <row r="513" spans="1:13" x14ac:dyDescent="0.25">
      <c r="A513" t="s">
        <v>17</v>
      </c>
      <c r="B513" t="s">
        <v>63</v>
      </c>
      <c r="C513" s="1" t="s">
        <v>186</v>
      </c>
      <c r="D513" t="s">
        <v>81</v>
      </c>
      <c r="E513" t="str">
        <f t="shared" si="41"/>
        <v>AFTTropfil 2/30</v>
      </c>
      <c r="F513" s="3">
        <v>230.6</v>
      </c>
      <c r="G513" t="s">
        <v>64</v>
      </c>
      <c r="H513" t="s">
        <v>22</v>
      </c>
      <c r="I513">
        <v>60</v>
      </c>
      <c r="J513" s="3">
        <f t="shared" si="42"/>
        <v>3.8433333333333333</v>
      </c>
      <c r="K513">
        <f t="shared" si="38"/>
        <v>230.6</v>
      </c>
      <c r="L513">
        <f t="shared" si="39"/>
        <v>1844.8</v>
      </c>
      <c r="M513">
        <f t="shared" si="40"/>
        <v>5534.4</v>
      </c>
    </row>
    <row r="514" spans="1:13" x14ac:dyDescent="0.25">
      <c r="A514" t="s">
        <v>17</v>
      </c>
      <c r="B514" t="s">
        <v>63</v>
      </c>
      <c r="C514" s="1" t="s">
        <v>186</v>
      </c>
      <c r="D514" t="s">
        <v>81</v>
      </c>
      <c r="E514" t="str">
        <f t="shared" si="41"/>
        <v>AFTTropfil 2/30</v>
      </c>
      <c r="F514" s="3">
        <v>230.6</v>
      </c>
      <c r="G514" t="s">
        <v>64</v>
      </c>
      <c r="H514" t="s">
        <v>22</v>
      </c>
      <c r="I514">
        <v>60</v>
      </c>
      <c r="J514" s="3">
        <f t="shared" si="42"/>
        <v>3.8433333333333333</v>
      </c>
      <c r="K514">
        <f t="shared" ref="K514:K577" si="43">F514</f>
        <v>230.6</v>
      </c>
      <c r="L514">
        <f t="shared" ref="L514:L577" si="44">K514*8</f>
        <v>1844.8</v>
      </c>
      <c r="M514">
        <f t="shared" ref="M514:M577" si="45">K514*24</f>
        <v>5534.4</v>
      </c>
    </row>
    <row r="515" spans="1:13" x14ac:dyDescent="0.25">
      <c r="A515" t="s">
        <v>17</v>
      </c>
      <c r="B515" t="s">
        <v>63</v>
      </c>
      <c r="C515" s="1" t="s">
        <v>186</v>
      </c>
      <c r="D515" t="s">
        <v>81</v>
      </c>
      <c r="E515" t="str">
        <f t="shared" ref="E515:E578" si="46">CONCATENATE(C515,D515)</f>
        <v>AFTTropfil 2/30</v>
      </c>
      <c r="F515" s="3">
        <v>230.6</v>
      </c>
      <c r="G515" t="s">
        <v>64</v>
      </c>
      <c r="H515" t="s">
        <v>22</v>
      </c>
      <c r="I515">
        <v>60</v>
      </c>
      <c r="J515" s="3">
        <f t="shared" si="42"/>
        <v>3.8433333333333333</v>
      </c>
      <c r="K515">
        <f t="shared" si="43"/>
        <v>230.6</v>
      </c>
      <c r="L515">
        <f t="shared" si="44"/>
        <v>1844.8</v>
      </c>
      <c r="M515">
        <f t="shared" si="45"/>
        <v>5534.4</v>
      </c>
    </row>
    <row r="516" spans="1:13" x14ac:dyDescent="0.25">
      <c r="A516" t="s">
        <v>17</v>
      </c>
      <c r="B516" t="s">
        <v>63</v>
      </c>
      <c r="C516" s="1" t="s">
        <v>186</v>
      </c>
      <c r="D516" t="s">
        <v>81</v>
      </c>
      <c r="E516" t="str">
        <f t="shared" si="46"/>
        <v>AFTTropfil 2/30</v>
      </c>
      <c r="F516" s="3">
        <v>230.6</v>
      </c>
      <c r="G516" t="s">
        <v>64</v>
      </c>
      <c r="H516" t="s">
        <v>22</v>
      </c>
      <c r="I516">
        <v>60</v>
      </c>
      <c r="J516" s="3">
        <f t="shared" si="42"/>
        <v>3.8433333333333333</v>
      </c>
      <c r="K516">
        <f t="shared" si="43"/>
        <v>230.6</v>
      </c>
      <c r="L516">
        <f t="shared" si="44"/>
        <v>1844.8</v>
      </c>
      <c r="M516">
        <f t="shared" si="45"/>
        <v>5534.4</v>
      </c>
    </row>
    <row r="517" spans="1:13" x14ac:dyDescent="0.25">
      <c r="A517" t="s">
        <v>17</v>
      </c>
      <c r="B517" t="s">
        <v>63</v>
      </c>
      <c r="C517" s="1" t="s">
        <v>186</v>
      </c>
      <c r="D517" t="s">
        <v>81</v>
      </c>
      <c r="E517" t="str">
        <f t="shared" si="46"/>
        <v>AFTTropfil 2/30</v>
      </c>
      <c r="F517" s="3">
        <v>230.6</v>
      </c>
      <c r="G517" t="s">
        <v>64</v>
      </c>
      <c r="H517" t="s">
        <v>22</v>
      </c>
      <c r="I517">
        <v>60</v>
      </c>
      <c r="J517" s="3">
        <f t="shared" si="42"/>
        <v>3.8433333333333333</v>
      </c>
      <c r="K517">
        <f t="shared" si="43"/>
        <v>230.6</v>
      </c>
      <c r="L517">
        <f t="shared" si="44"/>
        <v>1844.8</v>
      </c>
      <c r="M517">
        <f t="shared" si="45"/>
        <v>5534.4</v>
      </c>
    </row>
    <row r="518" spans="1:13" x14ac:dyDescent="0.25">
      <c r="A518" t="s">
        <v>17</v>
      </c>
      <c r="B518" t="s">
        <v>63</v>
      </c>
      <c r="C518" t="s">
        <v>65</v>
      </c>
      <c r="D518" t="s">
        <v>81</v>
      </c>
      <c r="E518" t="str">
        <f t="shared" si="46"/>
        <v>EMBALAGEM/ESTEIRA/EXPEDIÇÃOTropfil 2/30</v>
      </c>
      <c r="F518" s="3">
        <v>960</v>
      </c>
      <c r="G518" t="s">
        <v>66</v>
      </c>
      <c r="H518" t="s">
        <v>22</v>
      </c>
      <c r="I518">
        <v>1</v>
      </c>
      <c r="J518" s="3">
        <f t="shared" si="42"/>
        <v>960</v>
      </c>
      <c r="K518">
        <f t="shared" si="43"/>
        <v>960</v>
      </c>
      <c r="L518">
        <f t="shared" si="44"/>
        <v>7680</v>
      </c>
      <c r="M518">
        <f t="shared" si="45"/>
        <v>23040</v>
      </c>
    </row>
    <row r="519" spans="1:13" x14ac:dyDescent="0.25">
      <c r="A519" t="s">
        <v>82</v>
      </c>
      <c r="B519" t="s">
        <v>83</v>
      </c>
      <c r="C519" t="s">
        <v>84</v>
      </c>
      <c r="D519" t="s">
        <v>85</v>
      </c>
      <c r="E519" t="str">
        <f t="shared" si="46"/>
        <v>Bendomat - AlgodãoSeridó 2/30</v>
      </c>
      <c r="F519" s="3">
        <v>280</v>
      </c>
      <c r="G519" t="s">
        <v>86</v>
      </c>
      <c r="H519" t="s">
        <v>87</v>
      </c>
      <c r="I519">
        <v>1</v>
      </c>
      <c r="J519" s="3">
        <f t="shared" si="42"/>
        <v>280</v>
      </c>
      <c r="K519">
        <f t="shared" si="43"/>
        <v>280</v>
      </c>
      <c r="L519">
        <f t="shared" si="44"/>
        <v>2240</v>
      </c>
      <c r="M519">
        <f t="shared" si="45"/>
        <v>6720</v>
      </c>
    </row>
    <row r="520" spans="1:13" x14ac:dyDescent="0.25">
      <c r="A520" t="str">
        <f>A519</f>
        <v>FIBRA CURTA</v>
      </c>
      <c r="B520" t="s">
        <v>88</v>
      </c>
      <c r="C520" t="s">
        <v>89</v>
      </c>
      <c r="D520" t="s">
        <v>85</v>
      </c>
      <c r="E520" t="str">
        <f t="shared" si="46"/>
        <v>Mpm CoSeridó 2/30</v>
      </c>
      <c r="F520" s="3">
        <v>280</v>
      </c>
      <c r="G520" t="s">
        <v>86</v>
      </c>
      <c r="H520" t="s">
        <v>87</v>
      </c>
      <c r="I520">
        <v>1</v>
      </c>
      <c r="J520" s="3">
        <f t="shared" si="42"/>
        <v>280</v>
      </c>
      <c r="K520">
        <f t="shared" si="43"/>
        <v>280</v>
      </c>
      <c r="L520">
        <f t="shared" si="44"/>
        <v>2240</v>
      </c>
      <c r="M520">
        <f t="shared" si="45"/>
        <v>6720</v>
      </c>
    </row>
    <row r="521" spans="1:13" x14ac:dyDescent="0.25">
      <c r="A521" t="str">
        <f t="shared" ref="A521:A583" si="47">A520</f>
        <v>FIBRA CURTA</v>
      </c>
      <c r="B521" t="s">
        <v>83</v>
      </c>
      <c r="C521" t="s">
        <v>90</v>
      </c>
      <c r="D521" t="s">
        <v>85</v>
      </c>
      <c r="E521" t="str">
        <f t="shared" si="46"/>
        <v>Abridor AcrilicoSeridó 2/30</v>
      </c>
      <c r="F521" s="3">
        <v>280</v>
      </c>
      <c r="G521" t="s">
        <v>86</v>
      </c>
      <c r="H521" t="s">
        <v>91</v>
      </c>
      <c r="I521">
        <v>1</v>
      </c>
      <c r="J521" s="3">
        <f t="shared" si="42"/>
        <v>280</v>
      </c>
      <c r="K521">
        <f t="shared" si="43"/>
        <v>280</v>
      </c>
      <c r="L521">
        <f t="shared" si="44"/>
        <v>2240</v>
      </c>
      <c r="M521">
        <f t="shared" si="45"/>
        <v>6720</v>
      </c>
    </row>
    <row r="522" spans="1:13" x14ac:dyDescent="0.25">
      <c r="A522" t="str">
        <f t="shared" si="47"/>
        <v>FIBRA CURTA</v>
      </c>
      <c r="B522" t="s">
        <v>88</v>
      </c>
      <c r="C522" t="s">
        <v>92</v>
      </c>
      <c r="D522" t="s">
        <v>85</v>
      </c>
      <c r="E522" t="str">
        <f t="shared" si="46"/>
        <v>Mpm PacSeridó 2/30</v>
      </c>
      <c r="F522" s="3">
        <v>280</v>
      </c>
      <c r="G522" t="s">
        <v>86</v>
      </c>
      <c r="H522" t="s">
        <v>91</v>
      </c>
      <c r="I522">
        <v>1</v>
      </c>
      <c r="J522" s="3">
        <f t="shared" si="42"/>
        <v>280</v>
      </c>
      <c r="K522">
        <f t="shared" si="43"/>
        <v>280</v>
      </c>
      <c r="L522">
        <f t="shared" si="44"/>
        <v>2240</v>
      </c>
      <c r="M522">
        <f t="shared" si="45"/>
        <v>6720</v>
      </c>
    </row>
    <row r="523" spans="1:13" x14ac:dyDescent="0.25">
      <c r="A523" t="str">
        <f t="shared" si="47"/>
        <v>FIBRA CURTA</v>
      </c>
      <c r="B523" t="s">
        <v>93</v>
      </c>
      <c r="C523" t="s">
        <v>94</v>
      </c>
      <c r="D523" t="s">
        <v>85</v>
      </c>
      <c r="E523" t="str">
        <f t="shared" si="46"/>
        <v>Cardas - 01Seridó 2/30</v>
      </c>
      <c r="F523" s="3">
        <v>50.5</v>
      </c>
      <c r="G523" t="s">
        <v>86</v>
      </c>
      <c r="H523" t="s">
        <v>87</v>
      </c>
      <c r="I523">
        <v>1</v>
      </c>
      <c r="J523" s="3">
        <f t="shared" si="42"/>
        <v>50.5</v>
      </c>
      <c r="K523">
        <f t="shared" si="43"/>
        <v>50.5</v>
      </c>
      <c r="L523">
        <f t="shared" si="44"/>
        <v>404</v>
      </c>
      <c r="M523">
        <f t="shared" si="45"/>
        <v>1212</v>
      </c>
    </row>
    <row r="524" spans="1:13" x14ac:dyDescent="0.25">
      <c r="A524" t="str">
        <f t="shared" si="47"/>
        <v>FIBRA CURTA</v>
      </c>
      <c r="B524" t="s">
        <v>93</v>
      </c>
      <c r="C524" t="s">
        <v>95</v>
      </c>
      <c r="D524" t="s">
        <v>85</v>
      </c>
      <c r="E524" t="str">
        <f t="shared" si="46"/>
        <v>Cardas - 02Seridó 2/30</v>
      </c>
      <c r="F524" s="3">
        <v>50.5</v>
      </c>
      <c r="G524" t="s">
        <v>86</v>
      </c>
      <c r="H524" t="s">
        <v>87</v>
      </c>
      <c r="I524">
        <v>1</v>
      </c>
      <c r="J524" s="3">
        <f t="shared" si="42"/>
        <v>50.5</v>
      </c>
      <c r="K524">
        <f t="shared" si="43"/>
        <v>50.5</v>
      </c>
      <c r="L524">
        <f t="shared" si="44"/>
        <v>404</v>
      </c>
      <c r="M524">
        <f t="shared" si="45"/>
        <v>1212</v>
      </c>
    </row>
    <row r="525" spans="1:13" x14ac:dyDescent="0.25">
      <c r="A525" t="str">
        <f t="shared" si="47"/>
        <v>FIBRA CURTA</v>
      </c>
      <c r="B525" t="s">
        <v>93</v>
      </c>
      <c r="C525" t="s">
        <v>96</v>
      </c>
      <c r="D525" t="s">
        <v>85</v>
      </c>
      <c r="E525" t="str">
        <f t="shared" si="46"/>
        <v>Cardas - 03Seridó 2/30</v>
      </c>
      <c r="F525" s="3">
        <v>50.5</v>
      </c>
      <c r="G525" t="s">
        <v>86</v>
      </c>
      <c r="H525" t="s">
        <v>87</v>
      </c>
      <c r="I525">
        <v>1</v>
      </c>
      <c r="J525" s="3">
        <f t="shared" si="42"/>
        <v>50.5</v>
      </c>
      <c r="K525">
        <f t="shared" si="43"/>
        <v>50.5</v>
      </c>
      <c r="L525">
        <f t="shared" si="44"/>
        <v>404</v>
      </c>
      <c r="M525">
        <f t="shared" si="45"/>
        <v>1212</v>
      </c>
    </row>
    <row r="526" spans="1:13" x14ac:dyDescent="0.25">
      <c r="A526" t="str">
        <f t="shared" si="47"/>
        <v>FIBRA CURTA</v>
      </c>
      <c r="B526" t="s">
        <v>93</v>
      </c>
      <c r="C526" t="s">
        <v>97</v>
      </c>
      <c r="D526" t="s">
        <v>85</v>
      </c>
      <c r="E526" t="str">
        <f t="shared" si="46"/>
        <v>Cardas - 04 COSeridó 2/30</v>
      </c>
      <c r="F526" s="3">
        <v>50.5</v>
      </c>
      <c r="G526" t="s">
        <v>86</v>
      </c>
      <c r="H526" t="s">
        <v>87</v>
      </c>
      <c r="I526">
        <v>1</v>
      </c>
      <c r="J526" s="3">
        <f t="shared" si="42"/>
        <v>50.5</v>
      </c>
      <c r="K526">
        <f t="shared" si="43"/>
        <v>50.5</v>
      </c>
      <c r="L526">
        <f t="shared" si="44"/>
        <v>404</v>
      </c>
      <c r="M526">
        <f t="shared" si="45"/>
        <v>1212</v>
      </c>
    </row>
    <row r="527" spans="1:13" x14ac:dyDescent="0.25">
      <c r="A527" t="str">
        <f t="shared" si="47"/>
        <v>FIBRA CURTA</v>
      </c>
      <c r="B527" t="s">
        <v>93</v>
      </c>
      <c r="C527" t="s">
        <v>98</v>
      </c>
      <c r="D527" t="s">
        <v>85</v>
      </c>
      <c r="E527" t="str">
        <f t="shared" si="46"/>
        <v>Cardas - 04 PACSeridó 2/30</v>
      </c>
      <c r="F527" s="3">
        <v>61.2</v>
      </c>
      <c r="G527" t="s">
        <v>86</v>
      </c>
      <c r="H527" t="s">
        <v>91</v>
      </c>
      <c r="I527">
        <v>1</v>
      </c>
      <c r="J527" s="3">
        <f t="shared" si="42"/>
        <v>61.2</v>
      </c>
      <c r="K527">
        <f t="shared" si="43"/>
        <v>61.2</v>
      </c>
      <c r="L527">
        <f t="shared" si="44"/>
        <v>489.6</v>
      </c>
      <c r="M527">
        <f t="shared" si="45"/>
        <v>1468.8000000000002</v>
      </c>
    </row>
    <row r="528" spans="1:13" x14ac:dyDescent="0.25">
      <c r="A528" t="str">
        <f t="shared" si="47"/>
        <v>FIBRA CURTA</v>
      </c>
      <c r="B528" t="s">
        <v>93</v>
      </c>
      <c r="C528" t="s">
        <v>99</v>
      </c>
      <c r="D528" t="s">
        <v>85</v>
      </c>
      <c r="E528" t="str">
        <f t="shared" si="46"/>
        <v>Cardas - 05Seridó 2/30</v>
      </c>
      <c r="F528" s="3">
        <v>61.2</v>
      </c>
      <c r="G528" t="s">
        <v>86</v>
      </c>
      <c r="H528" t="s">
        <v>91</v>
      </c>
      <c r="I528">
        <v>1</v>
      </c>
      <c r="J528" s="3">
        <f t="shared" ref="J528:J591" si="48">F528/I528</f>
        <v>61.2</v>
      </c>
      <c r="K528">
        <f t="shared" si="43"/>
        <v>61.2</v>
      </c>
      <c r="L528">
        <f t="shared" si="44"/>
        <v>489.6</v>
      </c>
      <c r="M528">
        <f t="shared" si="45"/>
        <v>1468.8000000000002</v>
      </c>
    </row>
    <row r="529" spans="1:13" x14ac:dyDescent="0.25">
      <c r="A529" t="str">
        <f t="shared" si="47"/>
        <v>FIBRA CURTA</v>
      </c>
      <c r="B529" t="s">
        <v>93</v>
      </c>
      <c r="C529" t="s">
        <v>100</v>
      </c>
      <c r="D529" t="s">
        <v>85</v>
      </c>
      <c r="E529" t="str">
        <f t="shared" si="46"/>
        <v>Cardas - 06Seridó 2/30</v>
      </c>
      <c r="F529" s="3">
        <v>61.2</v>
      </c>
      <c r="G529" t="s">
        <v>86</v>
      </c>
      <c r="H529" t="s">
        <v>91</v>
      </c>
      <c r="I529">
        <v>1</v>
      </c>
      <c r="J529" s="3">
        <f t="shared" si="48"/>
        <v>61.2</v>
      </c>
      <c r="K529">
        <f t="shared" si="43"/>
        <v>61.2</v>
      </c>
      <c r="L529">
        <f t="shared" si="44"/>
        <v>489.6</v>
      </c>
      <c r="M529">
        <f t="shared" si="45"/>
        <v>1468.8000000000002</v>
      </c>
    </row>
    <row r="530" spans="1:13" x14ac:dyDescent="0.25">
      <c r="A530" t="str">
        <f t="shared" si="47"/>
        <v>FIBRA CURTA</v>
      </c>
      <c r="B530" t="s">
        <v>93</v>
      </c>
      <c r="C530" t="s">
        <v>101</v>
      </c>
      <c r="D530" t="s">
        <v>85</v>
      </c>
      <c r="E530" t="str">
        <f t="shared" si="46"/>
        <v>Cardas - 07Seridó 2/30</v>
      </c>
      <c r="F530" s="3">
        <v>61.2</v>
      </c>
      <c r="G530" t="s">
        <v>86</v>
      </c>
      <c r="H530" t="s">
        <v>91</v>
      </c>
      <c r="I530">
        <v>1</v>
      </c>
      <c r="J530" s="3">
        <f t="shared" si="48"/>
        <v>61.2</v>
      </c>
      <c r="K530">
        <f t="shared" si="43"/>
        <v>61.2</v>
      </c>
      <c r="L530">
        <f t="shared" si="44"/>
        <v>489.6</v>
      </c>
      <c r="M530">
        <f t="shared" si="45"/>
        <v>1468.8000000000002</v>
      </c>
    </row>
    <row r="531" spans="1:13" x14ac:dyDescent="0.25">
      <c r="A531" t="str">
        <f>A527</f>
        <v>FIBRA CURTA</v>
      </c>
      <c r="B531" t="s">
        <v>93</v>
      </c>
      <c r="C531" t="s">
        <v>102</v>
      </c>
      <c r="D531" t="s">
        <v>85</v>
      </c>
      <c r="E531" t="str">
        <f t="shared" si="46"/>
        <v>Cardas - 08Seridó 2/30</v>
      </c>
      <c r="F531" s="3">
        <v>61.2</v>
      </c>
      <c r="G531" t="s">
        <v>86</v>
      </c>
      <c r="H531" t="s">
        <v>91</v>
      </c>
      <c r="I531">
        <v>1</v>
      </c>
      <c r="J531" s="3">
        <f t="shared" si="48"/>
        <v>61.2</v>
      </c>
      <c r="K531">
        <f t="shared" si="43"/>
        <v>61.2</v>
      </c>
      <c r="L531">
        <f t="shared" si="44"/>
        <v>489.6</v>
      </c>
      <c r="M531">
        <f t="shared" si="45"/>
        <v>1468.8000000000002</v>
      </c>
    </row>
    <row r="532" spans="1:13" x14ac:dyDescent="0.25">
      <c r="A532" t="str">
        <f>A521</f>
        <v>FIBRA CURTA</v>
      </c>
      <c r="B532" t="s">
        <v>103</v>
      </c>
      <c r="C532" t="s">
        <v>104</v>
      </c>
      <c r="D532" t="s">
        <v>85</v>
      </c>
      <c r="E532" t="str">
        <f t="shared" si="46"/>
        <v>Passadeira A1Seridó 2/30</v>
      </c>
      <c r="F532" s="3">
        <v>198.9</v>
      </c>
      <c r="G532" t="s">
        <v>25</v>
      </c>
      <c r="H532" t="s">
        <v>105</v>
      </c>
      <c r="I532">
        <v>1</v>
      </c>
      <c r="J532" s="3">
        <f t="shared" si="48"/>
        <v>198.9</v>
      </c>
      <c r="K532">
        <f t="shared" si="43"/>
        <v>198.9</v>
      </c>
      <c r="L532">
        <f t="shared" si="44"/>
        <v>1591.2</v>
      </c>
      <c r="M532">
        <f t="shared" si="45"/>
        <v>4773.6000000000004</v>
      </c>
    </row>
    <row r="533" spans="1:13" x14ac:dyDescent="0.25">
      <c r="A533" t="str">
        <f t="shared" si="47"/>
        <v>FIBRA CURTA</v>
      </c>
      <c r="B533" t="s">
        <v>103</v>
      </c>
      <c r="C533" t="s">
        <v>106</v>
      </c>
      <c r="D533" t="s">
        <v>85</v>
      </c>
      <c r="E533" t="str">
        <f t="shared" si="46"/>
        <v>Passadeira B1Seridó 2/30</v>
      </c>
      <c r="F533" s="3">
        <v>198.9</v>
      </c>
      <c r="G533" t="s">
        <v>25</v>
      </c>
      <c r="H533" t="s">
        <v>105</v>
      </c>
      <c r="I533">
        <v>1</v>
      </c>
      <c r="J533" s="3">
        <f t="shared" si="48"/>
        <v>198.9</v>
      </c>
      <c r="K533">
        <f t="shared" si="43"/>
        <v>198.9</v>
      </c>
      <c r="L533">
        <f t="shared" si="44"/>
        <v>1591.2</v>
      </c>
      <c r="M533">
        <f t="shared" si="45"/>
        <v>4773.6000000000004</v>
      </c>
    </row>
    <row r="534" spans="1:13" x14ac:dyDescent="0.25">
      <c r="A534" t="str">
        <f t="shared" si="47"/>
        <v>FIBRA CURTA</v>
      </c>
      <c r="B534" t="s">
        <v>103</v>
      </c>
      <c r="C534" t="s">
        <v>107</v>
      </c>
      <c r="D534" t="s">
        <v>85</v>
      </c>
      <c r="E534" t="str">
        <f t="shared" si="46"/>
        <v>Passadeira C1Seridó 2/30</v>
      </c>
      <c r="F534" s="3">
        <v>198.9</v>
      </c>
      <c r="G534" t="s">
        <v>25</v>
      </c>
      <c r="H534" t="s">
        <v>105</v>
      </c>
      <c r="I534">
        <v>1</v>
      </c>
      <c r="J534" s="3">
        <f t="shared" si="48"/>
        <v>198.9</v>
      </c>
      <c r="K534">
        <f t="shared" si="43"/>
        <v>198.9</v>
      </c>
      <c r="L534">
        <f t="shared" si="44"/>
        <v>1591.2</v>
      </c>
      <c r="M534">
        <f t="shared" si="45"/>
        <v>4773.6000000000004</v>
      </c>
    </row>
    <row r="535" spans="1:13" x14ac:dyDescent="0.25">
      <c r="A535" t="str">
        <f>A533</f>
        <v>FIBRA CURTA</v>
      </c>
      <c r="B535" t="s">
        <v>103</v>
      </c>
      <c r="C535" t="s">
        <v>108</v>
      </c>
      <c r="D535" t="s">
        <v>85</v>
      </c>
      <c r="E535" t="str">
        <f t="shared" si="46"/>
        <v>Passadeira A2Seridó 2/30</v>
      </c>
      <c r="F535" s="3">
        <v>198.9</v>
      </c>
      <c r="G535" t="s">
        <v>28</v>
      </c>
      <c r="H535" t="s">
        <v>105</v>
      </c>
      <c r="I535">
        <v>1</v>
      </c>
      <c r="J535" s="3">
        <f t="shared" si="48"/>
        <v>198.9</v>
      </c>
      <c r="K535">
        <f t="shared" si="43"/>
        <v>198.9</v>
      </c>
      <c r="L535">
        <f t="shared" si="44"/>
        <v>1591.2</v>
      </c>
      <c r="M535">
        <f t="shared" si="45"/>
        <v>4773.6000000000004</v>
      </c>
    </row>
    <row r="536" spans="1:13" x14ac:dyDescent="0.25">
      <c r="A536" t="str">
        <f t="shared" si="47"/>
        <v>FIBRA CURTA</v>
      </c>
      <c r="B536" t="s">
        <v>103</v>
      </c>
      <c r="C536" t="s">
        <v>109</v>
      </c>
      <c r="D536" t="s">
        <v>85</v>
      </c>
      <c r="E536" t="str">
        <f t="shared" si="46"/>
        <v>Passadeira B2Seridó 2/30</v>
      </c>
      <c r="F536" s="3">
        <v>198.9</v>
      </c>
      <c r="G536" t="s">
        <v>28</v>
      </c>
      <c r="H536" t="s">
        <v>105</v>
      </c>
      <c r="I536">
        <v>1</v>
      </c>
      <c r="J536" s="3">
        <f t="shared" si="48"/>
        <v>198.9</v>
      </c>
      <c r="K536">
        <f t="shared" si="43"/>
        <v>198.9</v>
      </c>
      <c r="L536">
        <f t="shared" si="44"/>
        <v>1591.2</v>
      </c>
      <c r="M536">
        <f t="shared" si="45"/>
        <v>4773.6000000000004</v>
      </c>
    </row>
    <row r="537" spans="1:13" x14ac:dyDescent="0.25">
      <c r="A537" t="str">
        <f t="shared" si="47"/>
        <v>FIBRA CURTA</v>
      </c>
      <c r="B537" t="s">
        <v>103</v>
      </c>
      <c r="C537" t="s">
        <v>110</v>
      </c>
      <c r="D537" t="s">
        <v>85</v>
      </c>
      <c r="E537" t="str">
        <f t="shared" si="46"/>
        <v>Passadeira C2Seridó 2/30</v>
      </c>
      <c r="F537" s="3">
        <v>198.9</v>
      </c>
      <c r="G537" t="s">
        <v>28</v>
      </c>
      <c r="H537" t="s">
        <v>105</v>
      </c>
      <c r="I537">
        <v>1</v>
      </c>
      <c r="J537" s="3">
        <f t="shared" si="48"/>
        <v>198.9</v>
      </c>
      <c r="K537">
        <f t="shared" si="43"/>
        <v>198.9</v>
      </c>
      <c r="L537">
        <f t="shared" si="44"/>
        <v>1591.2</v>
      </c>
      <c r="M537">
        <f t="shared" si="45"/>
        <v>4773.6000000000004</v>
      </c>
    </row>
    <row r="538" spans="1:13" x14ac:dyDescent="0.25">
      <c r="A538" t="str">
        <f t="shared" si="47"/>
        <v>FIBRA CURTA</v>
      </c>
      <c r="B538" t="s">
        <v>103</v>
      </c>
      <c r="C538" t="s">
        <v>111</v>
      </c>
      <c r="D538" t="s">
        <v>85</v>
      </c>
      <c r="E538" t="str">
        <f t="shared" si="46"/>
        <v>Passadeia B3Seridó 2/30</v>
      </c>
      <c r="F538" s="3">
        <v>198.9</v>
      </c>
      <c r="G538" t="s">
        <v>31</v>
      </c>
      <c r="H538" t="s">
        <v>105</v>
      </c>
      <c r="I538">
        <v>1</v>
      </c>
      <c r="J538" s="3">
        <f t="shared" si="48"/>
        <v>198.9</v>
      </c>
      <c r="K538">
        <f t="shared" si="43"/>
        <v>198.9</v>
      </c>
      <c r="L538">
        <f t="shared" si="44"/>
        <v>1591.2</v>
      </c>
      <c r="M538">
        <f t="shared" si="45"/>
        <v>4773.6000000000004</v>
      </c>
    </row>
    <row r="539" spans="1:13" x14ac:dyDescent="0.25">
      <c r="A539" t="str">
        <f>A537</f>
        <v>FIBRA CURTA</v>
      </c>
      <c r="B539" t="s">
        <v>103</v>
      </c>
      <c r="C539" t="s">
        <v>112</v>
      </c>
      <c r="D539" t="s">
        <v>85</v>
      </c>
      <c r="E539" t="str">
        <f t="shared" si="46"/>
        <v>Passadeira C3Seridó 2/30</v>
      </c>
      <c r="F539" s="3">
        <v>198.9</v>
      </c>
      <c r="G539" t="s">
        <v>31</v>
      </c>
      <c r="H539" t="s">
        <v>105</v>
      </c>
      <c r="I539">
        <v>1</v>
      </c>
      <c r="J539" s="3">
        <f t="shared" si="48"/>
        <v>198.9</v>
      </c>
      <c r="K539">
        <f t="shared" si="43"/>
        <v>198.9</v>
      </c>
      <c r="L539">
        <f t="shared" si="44"/>
        <v>1591.2</v>
      </c>
      <c r="M539">
        <f t="shared" si="45"/>
        <v>4773.6000000000004</v>
      </c>
    </row>
    <row r="540" spans="1:13" x14ac:dyDescent="0.25">
      <c r="A540" t="str">
        <f>A539</f>
        <v>FIBRA CURTA</v>
      </c>
      <c r="B540" t="s">
        <v>103</v>
      </c>
      <c r="C540" t="s">
        <v>113</v>
      </c>
      <c r="D540" t="s">
        <v>85</v>
      </c>
      <c r="E540" t="str">
        <f t="shared" si="46"/>
        <v>Passadeira B4Seridó 2/30</v>
      </c>
      <c r="F540" s="3">
        <v>198.9</v>
      </c>
      <c r="G540" t="s">
        <v>34</v>
      </c>
      <c r="H540" t="s">
        <v>105</v>
      </c>
      <c r="I540">
        <v>1</v>
      </c>
      <c r="J540" s="3">
        <f t="shared" si="48"/>
        <v>198.9</v>
      </c>
      <c r="K540">
        <f t="shared" si="43"/>
        <v>198.9</v>
      </c>
      <c r="L540">
        <f t="shared" si="44"/>
        <v>1591.2</v>
      </c>
      <c r="M540">
        <f t="shared" si="45"/>
        <v>4773.6000000000004</v>
      </c>
    </row>
    <row r="541" spans="1:13" x14ac:dyDescent="0.25">
      <c r="A541" t="str">
        <f t="shared" si="47"/>
        <v>FIBRA CURTA</v>
      </c>
      <c r="B541" t="s">
        <v>103</v>
      </c>
      <c r="C541" t="s">
        <v>114</v>
      </c>
      <c r="D541" t="s">
        <v>85</v>
      </c>
      <c r="E541" t="str">
        <f t="shared" si="46"/>
        <v>Passadeira C4Seridó 2/30</v>
      </c>
      <c r="F541" s="3">
        <v>198.9</v>
      </c>
      <c r="G541" t="s">
        <v>34</v>
      </c>
      <c r="H541" t="s">
        <v>105</v>
      </c>
      <c r="I541">
        <v>1</v>
      </c>
      <c r="J541" s="3">
        <f t="shared" si="48"/>
        <v>198.9</v>
      </c>
      <c r="K541">
        <f t="shared" si="43"/>
        <v>198.9</v>
      </c>
      <c r="L541">
        <f t="shared" si="44"/>
        <v>1591.2</v>
      </c>
      <c r="M541">
        <f t="shared" si="45"/>
        <v>4773.6000000000004</v>
      </c>
    </row>
    <row r="542" spans="1:13" x14ac:dyDescent="0.25">
      <c r="A542" t="str">
        <f t="shared" si="47"/>
        <v>FIBRA CURTA</v>
      </c>
      <c r="B542" t="s">
        <v>115</v>
      </c>
      <c r="C542" t="s">
        <v>116</v>
      </c>
      <c r="D542" t="s">
        <v>85</v>
      </c>
      <c r="E542" t="str">
        <f t="shared" si="46"/>
        <v>BANCO HOWASeridó 2/30</v>
      </c>
      <c r="F542" s="3">
        <f>F543/120*96</f>
        <v>142.4</v>
      </c>
      <c r="G542" t="s">
        <v>117</v>
      </c>
      <c r="H542" t="s">
        <v>105</v>
      </c>
      <c r="I542">
        <v>96</v>
      </c>
      <c r="J542" s="3">
        <f t="shared" si="48"/>
        <v>1.4833333333333334</v>
      </c>
      <c r="K542">
        <f t="shared" si="43"/>
        <v>142.4</v>
      </c>
      <c r="L542">
        <f t="shared" si="44"/>
        <v>1139.2</v>
      </c>
      <c r="M542">
        <f t="shared" si="45"/>
        <v>3417.6000000000004</v>
      </c>
    </row>
    <row r="543" spans="1:13" x14ac:dyDescent="0.25">
      <c r="A543" t="str">
        <f>A541</f>
        <v>FIBRA CURTA</v>
      </c>
      <c r="B543" t="s">
        <v>115</v>
      </c>
      <c r="C543" t="s">
        <v>118</v>
      </c>
      <c r="D543" t="s">
        <v>85</v>
      </c>
      <c r="E543" t="str">
        <f t="shared" si="46"/>
        <v>BANCO ZINSER 02Seridó 2/30</v>
      </c>
      <c r="F543" s="3">
        <v>178</v>
      </c>
      <c r="G543" t="s">
        <v>119</v>
      </c>
      <c r="H543" t="s">
        <v>105</v>
      </c>
      <c r="I543">
        <v>120</v>
      </c>
      <c r="J543" s="3">
        <f t="shared" si="48"/>
        <v>1.4833333333333334</v>
      </c>
      <c r="K543">
        <f t="shared" si="43"/>
        <v>178</v>
      </c>
      <c r="L543">
        <f t="shared" si="44"/>
        <v>1424</v>
      </c>
      <c r="M543">
        <f t="shared" si="45"/>
        <v>4272</v>
      </c>
    </row>
    <row r="544" spans="1:13" x14ac:dyDescent="0.25">
      <c r="A544" t="str">
        <f t="shared" si="47"/>
        <v>FIBRA CURTA</v>
      </c>
      <c r="B544" t="s">
        <v>115</v>
      </c>
      <c r="C544" t="s">
        <v>120</v>
      </c>
      <c r="D544" t="s">
        <v>85</v>
      </c>
      <c r="E544" t="str">
        <f t="shared" si="46"/>
        <v>BANCO ZINSER 03Seridó 2/30</v>
      </c>
      <c r="F544" s="3">
        <v>178</v>
      </c>
      <c r="G544" t="s">
        <v>119</v>
      </c>
      <c r="H544" t="s">
        <v>105</v>
      </c>
      <c r="I544">
        <v>120</v>
      </c>
      <c r="J544" s="3">
        <f t="shared" si="48"/>
        <v>1.4833333333333334</v>
      </c>
      <c r="K544">
        <f t="shared" si="43"/>
        <v>178</v>
      </c>
      <c r="L544">
        <f t="shared" si="44"/>
        <v>1424</v>
      </c>
      <c r="M544">
        <f t="shared" si="45"/>
        <v>4272</v>
      </c>
    </row>
    <row r="545" spans="1:13" x14ac:dyDescent="0.25">
      <c r="A545" t="s">
        <v>82</v>
      </c>
      <c r="B545" t="s">
        <v>121</v>
      </c>
      <c r="C545" t="s">
        <v>246</v>
      </c>
      <c r="D545" t="s">
        <v>85</v>
      </c>
      <c r="E545" t="str">
        <f t="shared" si="46"/>
        <v>Filatório SuessenSeridó 2/30</v>
      </c>
      <c r="F545" s="3">
        <v>33.799999999999997</v>
      </c>
      <c r="G545" t="s">
        <v>122</v>
      </c>
      <c r="H545" t="s">
        <v>105</v>
      </c>
      <c r="I545">
        <v>1008</v>
      </c>
      <c r="J545" s="4">
        <f t="shared" si="48"/>
        <v>3.3531746031746031E-2</v>
      </c>
      <c r="K545">
        <f t="shared" si="43"/>
        <v>33.799999999999997</v>
      </c>
      <c r="L545">
        <f t="shared" si="44"/>
        <v>270.39999999999998</v>
      </c>
      <c r="M545">
        <f t="shared" si="45"/>
        <v>811.19999999999993</v>
      </c>
    </row>
    <row r="546" spans="1:13" x14ac:dyDescent="0.25">
      <c r="A546" t="s">
        <v>82</v>
      </c>
      <c r="B546" t="s">
        <v>121</v>
      </c>
      <c r="C546" t="s">
        <v>246</v>
      </c>
      <c r="D546" t="s">
        <v>85</v>
      </c>
      <c r="E546" t="str">
        <f t="shared" si="46"/>
        <v>Filatório SuessenSeridó 2/30</v>
      </c>
      <c r="F546" s="3">
        <v>33.799999999999997</v>
      </c>
      <c r="G546" t="s">
        <v>122</v>
      </c>
      <c r="H546" t="s">
        <v>105</v>
      </c>
      <c r="I546">
        <v>1008</v>
      </c>
      <c r="J546" s="4">
        <f t="shared" si="48"/>
        <v>3.3531746031746031E-2</v>
      </c>
      <c r="K546">
        <f t="shared" si="43"/>
        <v>33.799999999999997</v>
      </c>
      <c r="L546">
        <f t="shared" si="44"/>
        <v>270.39999999999998</v>
      </c>
      <c r="M546">
        <f t="shared" si="45"/>
        <v>811.19999999999993</v>
      </c>
    </row>
    <row r="547" spans="1:13" x14ac:dyDescent="0.25">
      <c r="A547" t="s">
        <v>82</v>
      </c>
      <c r="B547" t="s">
        <v>121</v>
      </c>
      <c r="C547" t="s">
        <v>246</v>
      </c>
      <c r="D547" t="s">
        <v>85</v>
      </c>
      <c r="E547" t="str">
        <f t="shared" si="46"/>
        <v>Filatório SuessenSeridó 2/30</v>
      </c>
      <c r="F547" s="3">
        <v>33.799999999999997</v>
      </c>
      <c r="G547" t="s">
        <v>122</v>
      </c>
      <c r="H547" t="s">
        <v>105</v>
      </c>
      <c r="I547">
        <v>1008</v>
      </c>
      <c r="J547" s="4">
        <f t="shared" si="48"/>
        <v>3.3531746031746031E-2</v>
      </c>
      <c r="K547">
        <f t="shared" si="43"/>
        <v>33.799999999999997</v>
      </c>
      <c r="L547">
        <f t="shared" si="44"/>
        <v>270.39999999999998</v>
      </c>
      <c r="M547">
        <f t="shared" si="45"/>
        <v>811.19999999999993</v>
      </c>
    </row>
    <row r="548" spans="1:13" x14ac:dyDescent="0.25">
      <c r="A548" t="s">
        <v>82</v>
      </c>
      <c r="B548" t="s">
        <v>121</v>
      </c>
      <c r="C548" t="s">
        <v>246</v>
      </c>
      <c r="D548" t="s">
        <v>85</v>
      </c>
      <c r="E548" t="str">
        <f t="shared" si="46"/>
        <v>Filatório SuessenSeridó 2/30</v>
      </c>
      <c r="F548" s="3">
        <v>33.799999999999997</v>
      </c>
      <c r="G548" t="s">
        <v>122</v>
      </c>
      <c r="H548" t="s">
        <v>105</v>
      </c>
      <c r="I548">
        <v>1008</v>
      </c>
      <c r="J548" s="4">
        <f t="shared" si="48"/>
        <v>3.3531746031746031E-2</v>
      </c>
      <c r="K548">
        <f t="shared" si="43"/>
        <v>33.799999999999997</v>
      </c>
      <c r="L548">
        <f t="shared" si="44"/>
        <v>270.39999999999998</v>
      </c>
      <c r="M548">
        <f t="shared" si="45"/>
        <v>811.19999999999993</v>
      </c>
    </row>
    <row r="549" spans="1:13" x14ac:dyDescent="0.25">
      <c r="A549" t="s">
        <v>82</v>
      </c>
      <c r="B549" t="s">
        <v>121</v>
      </c>
      <c r="C549" t="s">
        <v>123</v>
      </c>
      <c r="D549" t="s">
        <v>85</v>
      </c>
      <c r="E549" t="str">
        <f t="shared" si="46"/>
        <v>Filatório Zinser 05Seridó 2/30</v>
      </c>
      <c r="F549" s="3">
        <v>33.799999999999997</v>
      </c>
      <c r="G549" t="s">
        <v>124</v>
      </c>
      <c r="H549" t="s">
        <v>105</v>
      </c>
      <c r="I549">
        <v>1008</v>
      </c>
      <c r="J549" s="4">
        <f t="shared" si="48"/>
        <v>3.3531746031746031E-2</v>
      </c>
      <c r="K549">
        <f t="shared" si="43"/>
        <v>33.799999999999997</v>
      </c>
      <c r="L549">
        <f t="shared" si="44"/>
        <v>270.39999999999998</v>
      </c>
      <c r="M549">
        <f t="shared" si="45"/>
        <v>811.19999999999993</v>
      </c>
    </row>
    <row r="550" spans="1:13" x14ac:dyDescent="0.25">
      <c r="A550" t="str">
        <f>A544</f>
        <v>FIBRA CURTA</v>
      </c>
      <c r="B550" t="s">
        <v>121</v>
      </c>
      <c r="C550" t="s">
        <v>125</v>
      </c>
      <c r="D550" t="s">
        <v>85</v>
      </c>
      <c r="E550" t="str">
        <f t="shared" si="46"/>
        <v>Filatório Zinser 06Seridó 2/30</v>
      </c>
      <c r="F550" s="3">
        <v>33.799999999999997</v>
      </c>
      <c r="G550" t="s">
        <v>124</v>
      </c>
      <c r="H550" t="s">
        <v>105</v>
      </c>
      <c r="I550">
        <v>1008</v>
      </c>
      <c r="J550" s="4">
        <f t="shared" si="48"/>
        <v>3.3531746031746031E-2</v>
      </c>
      <c r="K550">
        <f t="shared" si="43"/>
        <v>33.799999999999997</v>
      </c>
      <c r="L550">
        <f t="shared" si="44"/>
        <v>270.39999999999998</v>
      </c>
      <c r="M550">
        <f t="shared" si="45"/>
        <v>811.19999999999993</v>
      </c>
    </row>
    <row r="551" spans="1:13" x14ac:dyDescent="0.25">
      <c r="A551" t="str">
        <f t="shared" si="47"/>
        <v>FIBRA CURTA</v>
      </c>
      <c r="B551" t="s">
        <v>121</v>
      </c>
      <c r="C551" t="s">
        <v>126</v>
      </c>
      <c r="D551" t="s">
        <v>85</v>
      </c>
      <c r="E551" t="str">
        <f t="shared" si="46"/>
        <v>Filatório Zinser 07Seridó 2/30</v>
      </c>
      <c r="F551" s="3">
        <v>33.799999999999997</v>
      </c>
      <c r="G551" t="s">
        <v>124</v>
      </c>
      <c r="H551" t="s">
        <v>105</v>
      </c>
      <c r="I551">
        <v>1008</v>
      </c>
      <c r="J551" s="4">
        <f t="shared" si="48"/>
        <v>3.3531746031746031E-2</v>
      </c>
      <c r="K551">
        <f t="shared" si="43"/>
        <v>33.799999999999997</v>
      </c>
      <c r="L551">
        <f t="shared" si="44"/>
        <v>270.39999999999998</v>
      </c>
      <c r="M551">
        <f t="shared" si="45"/>
        <v>811.19999999999993</v>
      </c>
    </row>
    <row r="552" spans="1:13" x14ac:dyDescent="0.25">
      <c r="A552" t="str">
        <f t="shared" si="47"/>
        <v>FIBRA CURTA</v>
      </c>
      <c r="B552" t="s">
        <v>121</v>
      </c>
      <c r="C552" t="s">
        <v>127</v>
      </c>
      <c r="D552" t="s">
        <v>85</v>
      </c>
      <c r="E552" t="str">
        <f t="shared" si="46"/>
        <v>Filatório Zinser 08Seridó 2/30</v>
      </c>
      <c r="F552" s="3">
        <v>33.799999999999997</v>
      </c>
      <c r="G552" t="s">
        <v>124</v>
      </c>
      <c r="H552" t="s">
        <v>105</v>
      </c>
      <c r="I552">
        <v>1008</v>
      </c>
      <c r="J552" s="4">
        <f t="shared" si="48"/>
        <v>3.3531746031746031E-2</v>
      </c>
      <c r="K552">
        <f t="shared" si="43"/>
        <v>33.799999999999997</v>
      </c>
      <c r="L552">
        <f t="shared" si="44"/>
        <v>270.39999999999998</v>
      </c>
      <c r="M552">
        <f t="shared" si="45"/>
        <v>811.19999999999993</v>
      </c>
    </row>
    <row r="553" spans="1:13" x14ac:dyDescent="0.25">
      <c r="A553" t="str">
        <f t="shared" si="47"/>
        <v>FIBRA CURTA</v>
      </c>
      <c r="B553" t="s">
        <v>121</v>
      </c>
      <c r="C553" t="s">
        <v>128</v>
      </c>
      <c r="D553" t="s">
        <v>85</v>
      </c>
      <c r="E553" t="str">
        <f t="shared" si="46"/>
        <v>Filatório Zinser 09Seridó 2/30</v>
      </c>
      <c r="F553" s="3">
        <f>F552/1008*900</f>
        <v>30.178571428571427</v>
      </c>
      <c r="G553" t="s">
        <v>129</v>
      </c>
      <c r="H553" t="s">
        <v>105</v>
      </c>
      <c r="I553">
        <v>900</v>
      </c>
      <c r="J553" s="4">
        <f t="shared" si="48"/>
        <v>3.3531746031746031E-2</v>
      </c>
      <c r="K553">
        <f t="shared" si="43"/>
        <v>30.178571428571427</v>
      </c>
      <c r="L553">
        <f t="shared" si="44"/>
        <v>241.42857142857142</v>
      </c>
      <c r="M553">
        <f t="shared" si="45"/>
        <v>724.28571428571422</v>
      </c>
    </row>
    <row r="554" spans="1:13" x14ac:dyDescent="0.25">
      <c r="A554" t="str">
        <f t="shared" si="47"/>
        <v>FIBRA CURTA</v>
      </c>
      <c r="B554" t="s">
        <v>130</v>
      </c>
      <c r="C554" t="s">
        <v>131</v>
      </c>
      <c r="D554" t="s">
        <v>85</v>
      </c>
      <c r="E554" t="str">
        <f t="shared" si="46"/>
        <v>AUTO CONER - 01Seridó 2/30</v>
      </c>
      <c r="F554" s="3">
        <v>40.1</v>
      </c>
      <c r="G554" t="s">
        <v>132</v>
      </c>
      <c r="H554" t="s">
        <v>105</v>
      </c>
      <c r="I554">
        <v>20</v>
      </c>
      <c r="J554" s="4">
        <f t="shared" si="48"/>
        <v>2.0049999999999999</v>
      </c>
      <c r="K554">
        <f t="shared" si="43"/>
        <v>40.1</v>
      </c>
      <c r="L554">
        <f t="shared" si="44"/>
        <v>320.8</v>
      </c>
      <c r="M554">
        <f t="shared" si="45"/>
        <v>962.40000000000009</v>
      </c>
    </row>
    <row r="555" spans="1:13" x14ac:dyDescent="0.25">
      <c r="A555" t="str">
        <f t="shared" si="47"/>
        <v>FIBRA CURTA</v>
      </c>
      <c r="B555" t="s">
        <v>130</v>
      </c>
      <c r="C555" t="s">
        <v>133</v>
      </c>
      <c r="D555" t="s">
        <v>85</v>
      </c>
      <c r="E555" t="str">
        <f t="shared" si="46"/>
        <v>AUTO CONER - 02Seridó 2/30</v>
      </c>
      <c r="F555" s="3">
        <v>40.1</v>
      </c>
      <c r="G555" t="s">
        <v>132</v>
      </c>
      <c r="H555" t="s">
        <v>105</v>
      </c>
      <c r="I555">
        <v>20</v>
      </c>
      <c r="J555" s="4">
        <f t="shared" si="48"/>
        <v>2.0049999999999999</v>
      </c>
      <c r="K555">
        <f t="shared" si="43"/>
        <v>40.1</v>
      </c>
      <c r="L555">
        <f t="shared" si="44"/>
        <v>320.8</v>
      </c>
      <c r="M555">
        <f t="shared" si="45"/>
        <v>962.40000000000009</v>
      </c>
    </row>
    <row r="556" spans="1:13" x14ac:dyDescent="0.25">
      <c r="A556" t="str">
        <f t="shared" si="47"/>
        <v>FIBRA CURTA</v>
      </c>
      <c r="B556" t="s">
        <v>130</v>
      </c>
      <c r="C556" t="s">
        <v>134</v>
      </c>
      <c r="D556" t="s">
        <v>85</v>
      </c>
      <c r="E556" t="str">
        <f t="shared" si="46"/>
        <v>AUTO CONER - 03Seridó 2/30</v>
      </c>
      <c r="F556" s="3">
        <v>40.1</v>
      </c>
      <c r="G556" t="s">
        <v>132</v>
      </c>
      <c r="H556" t="s">
        <v>105</v>
      </c>
      <c r="I556">
        <v>20</v>
      </c>
      <c r="J556" s="4">
        <f t="shared" si="48"/>
        <v>2.0049999999999999</v>
      </c>
      <c r="K556">
        <f t="shared" si="43"/>
        <v>40.1</v>
      </c>
      <c r="L556">
        <f t="shared" si="44"/>
        <v>320.8</v>
      </c>
      <c r="M556">
        <f t="shared" si="45"/>
        <v>962.40000000000009</v>
      </c>
    </row>
    <row r="557" spans="1:13" x14ac:dyDescent="0.25">
      <c r="A557" t="str">
        <f t="shared" si="47"/>
        <v>FIBRA CURTA</v>
      </c>
      <c r="B557" t="s">
        <v>130</v>
      </c>
      <c r="C557" t="s">
        <v>135</v>
      </c>
      <c r="D557" t="s">
        <v>85</v>
      </c>
      <c r="E557" t="str">
        <f t="shared" si="46"/>
        <v>AUTO CONER - 04Seridó 2/30</v>
      </c>
      <c r="F557" s="3">
        <v>40.1</v>
      </c>
      <c r="G557" t="s">
        <v>132</v>
      </c>
      <c r="H557" t="s">
        <v>105</v>
      </c>
      <c r="I557">
        <v>20</v>
      </c>
      <c r="J557" s="4">
        <f t="shared" si="48"/>
        <v>2.0049999999999999</v>
      </c>
      <c r="K557">
        <f t="shared" si="43"/>
        <v>40.1</v>
      </c>
      <c r="L557">
        <f t="shared" si="44"/>
        <v>320.8</v>
      </c>
      <c r="M557">
        <f t="shared" si="45"/>
        <v>962.40000000000009</v>
      </c>
    </row>
    <row r="558" spans="1:13" x14ac:dyDescent="0.25">
      <c r="A558" t="str">
        <f t="shared" si="47"/>
        <v>FIBRA CURTA</v>
      </c>
      <c r="B558" t="s">
        <v>130</v>
      </c>
      <c r="C558" t="s">
        <v>136</v>
      </c>
      <c r="D558" t="s">
        <v>85</v>
      </c>
      <c r="E558" t="str">
        <f t="shared" si="46"/>
        <v>MURATA - 05Seridó 2/30</v>
      </c>
      <c r="F558" s="3">
        <v>40.1</v>
      </c>
      <c r="G558" t="s">
        <v>137</v>
      </c>
      <c r="H558" t="s">
        <v>105</v>
      </c>
      <c r="I558">
        <v>20</v>
      </c>
      <c r="J558" s="4">
        <f t="shared" si="48"/>
        <v>2.0049999999999999</v>
      </c>
      <c r="K558">
        <f t="shared" si="43"/>
        <v>40.1</v>
      </c>
      <c r="L558">
        <f t="shared" si="44"/>
        <v>320.8</v>
      </c>
      <c r="M558">
        <f t="shared" si="45"/>
        <v>962.40000000000009</v>
      </c>
    </row>
    <row r="559" spans="1:13" x14ac:dyDescent="0.25">
      <c r="A559" t="str">
        <f t="shared" si="47"/>
        <v>FIBRA CURTA</v>
      </c>
      <c r="B559" t="s">
        <v>130</v>
      </c>
      <c r="C559" t="s">
        <v>138</v>
      </c>
      <c r="D559" t="s">
        <v>85</v>
      </c>
      <c r="E559" t="str">
        <f t="shared" si="46"/>
        <v>MURATA - 06Seridó 2/30</v>
      </c>
      <c r="F559" s="3">
        <v>40.1</v>
      </c>
      <c r="G559" t="s">
        <v>137</v>
      </c>
      <c r="H559" t="s">
        <v>105</v>
      </c>
      <c r="I559">
        <v>20</v>
      </c>
      <c r="J559" s="4">
        <f t="shared" si="48"/>
        <v>2.0049999999999999</v>
      </c>
      <c r="K559">
        <f t="shared" si="43"/>
        <v>40.1</v>
      </c>
      <c r="L559">
        <f t="shared" si="44"/>
        <v>320.8</v>
      </c>
      <c r="M559">
        <f t="shared" si="45"/>
        <v>962.40000000000009</v>
      </c>
    </row>
    <row r="560" spans="1:13" x14ac:dyDescent="0.25">
      <c r="A560" t="str">
        <f t="shared" si="47"/>
        <v>FIBRA CURTA</v>
      </c>
      <c r="B560" t="s">
        <v>130</v>
      </c>
      <c r="C560" t="s">
        <v>139</v>
      </c>
      <c r="D560" t="s">
        <v>85</v>
      </c>
      <c r="E560" t="str">
        <f t="shared" si="46"/>
        <v>MURATA - 07Seridó 2/30</v>
      </c>
      <c r="F560" s="3">
        <v>40.1</v>
      </c>
      <c r="G560" t="s">
        <v>137</v>
      </c>
      <c r="H560" t="s">
        <v>105</v>
      </c>
      <c r="I560">
        <v>20</v>
      </c>
      <c r="J560" s="4">
        <f t="shared" si="48"/>
        <v>2.0049999999999999</v>
      </c>
      <c r="K560">
        <f t="shared" si="43"/>
        <v>40.1</v>
      </c>
      <c r="L560">
        <f t="shared" si="44"/>
        <v>320.8</v>
      </c>
      <c r="M560">
        <f t="shared" si="45"/>
        <v>962.40000000000009</v>
      </c>
    </row>
    <row r="561" spans="1:13" x14ac:dyDescent="0.25">
      <c r="A561" t="str">
        <f t="shared" si="47"/>
        <v>FIBRA CURTA</v>
      </c>
      <c r="B561" t="s">
        <v>130</v>
      </c>
      <c r="C561" t="s">
        <v>140</v>
      </c>
      <c r="D561" t="s">
        <v>85</v>
      </c>
      <c r="E561" t="str">
        <f t="shared" si="46"/>
        <v>MURATA - 08Seridó 2/30</v>
      </c>
      <c r="F561" s="3">
        <v>40.1</v>
      </c>
      <c r="G561" t="s">
        <v>137</v>
      </c>
      <c r="H561" t="s">
        <v>105</v>
      </c>
      <c r="I561">
        <v>20</v>
      </c>
      <c r="J561" s="4">
        <f t="shared" si="48"/>
        <v>2.0049999999999999</v>
      </c>
      <c r="K561">
        <f t="shared" si="43"/>
        <v>40.1</v>
      </c>
      <c r="L561">
        <f t="shared" si="44"/>
        <v>320.8</v>
      </c>
      <c r="M561">
        <f t="shared" si="45"/>
        <v>962.40000000000009</v>
      </c>
    </row>
    <row r="562" spans="1:13" x14ac:dyDescent="0.25">
      <c r="A562" t="str">
        <f t="shared" si="47"/>
        <v>FIBRA CURTA</v>
      </c>
      <c r="B562" t="s">
        <v>130</v>
      </c>
      <c r="C562" t="s">
        <v>141</v>
      </c>
      <c r="D562" t="s">
        <v>85</v>
      </c>
      <c r="E562" t="str">
        <f t="shared" si="46"/>
        <v>MURATA - 09Seridó 2/30</v>
      </c>
      <c r="F562" s="3">
        <v>40.1</v>
      </c>
      <c r="G562" t="s">
        <v>137</v>
      </c>
      <c r="H562" t="s">
        <v>105</v>
      </c>
      <c r="I562">
        <v>20</v>
      </c>
      <c r="J562" s="4">
        <f t="shared" si="48"/>
        <v>2.0049999999999999</v>
      </c>
      <c r="K562">
        <f t="shared" si="43"/>
        <v>40.1</v>
      </c>
      <c r="L562">
        <f t="shared" si="44"/>
        <v>320.8</v>
      </c>
      <c r="M562">
        <f t="shared" si="45"/>
        <v>962.40000000000009</v>
      </c>
    </row>
    <row r="563" spans="1:13" x14ac:dyDescent="0.25">
      <c r="A563" t="str">
        <f>A562</f>
        <v>FIBRA CURTA</v>
      </c>
      <c r="B563" t="s">
        <v>142</v>
      </c>
      <c r="C563" t="s">
        <v>51</v>
      </c>
      <c r="D563" t="s">
        <v>85</v>
      </c>
      <c r="E563" t="str">
        <f t="shared" si="46"/>
        <v>VOLK - 05Seridó 2/30</v>
      </c>
      <c r="F563" s="3">
        <f>F566/160*176</f>
        <v>27.610000000000003</v>
      </c>
      <c r="G563" t="s">
        <v>143</v>
      </c>
      <c r="H563" t="s">
        <v>105</v>
      </c>
      <c r="I563">
        <v>175</v>
      </c>
      <c r="J563" s="5">
        <f t="shared" si="48"/>
        <v>0.15777142857142859</v>
      </c>
      <c r="K563">
        <f t="shared" si="43"/>
        <v>27.610000000000003</v>
      </c>
      <c r="L563">
        <f t="shared" si="44"/>
        <v>220.88000000000002</v>
      </c>
      <c r="M563">
        <f t="shared" si="45"/>
        <v>662.6400000000001</v>
      </c>
    </row>
    <row r="564" spans="1:13" x14ac:dyDescent="0.25">
      <c r="A564" t="str">
        <f t="shared" si="47"/>
        <v>FIBRA CURTA</v>
      </c>
      <c r="B564" t="s">
        <v>142</v>
      </c>
      <c r="C564" t="s">
        <v>52</v>
      </c>
      <c r="D564" t="s">
        <v>85</v>
      </c>
      <c r="E564" t="str">
        <f t="shared" si="46"/>
        <v>VOLK - 06Seridó 2/30</v>
      </c>
      <c r="F564" s="3">
        <f>F565/160*176</f>
        <v>27.610000000000003</v>
      </c>
      <c r="G564" t="s">
        <v>143</v>
      </c>
      <c r="H564" t="s">
        <v>105</v>
      </c>
      <c r="I564">
        <v>175</v>
      </c>
      <c r="J564" s="5">
        <f t="shared" si="48"/>
        <v>0.15777142857142859</v>
      </c>
      <c r="K564">
        <f t="shared" si="43"/>
        <v>27.610000000000003</v>
      </c>
      <c r="L564">
        <f t="shared" si="44"/>
        <v>220.88000000000002</v>
      </c>
      <c r="M564">
        <f t="shared" si="45"/>
        <v>662.6400000000001</v>
      </c>
    </row>
    <row r="565" spans="1:13" x14ac:dyDescent="0.25">
      <c r="A565" t="str">
        <f t="shared" si="47"/>
        <v>FIBRA CURTA</v>
      </c>
      <c r="B565" t="s">
        <v>142</v>
      </c>
      <c r="C565" t="s">
        <v>53</v>
      </c>
      <c r="D565" t="s">
        <v>85</v>
      </c>
      <c r="E565" t="str">
        <f t="shared" si="46"/>
        <v>VOLK - 07Seridó 2/30</v>
      </c>
      <c r="F565" s="3">
        <v>25.1</v>
      </c>
      <c r="G565" t="s">
        <v>144</v>
      </c>
      <c r="H565" t="s">
        <v>105</v>
      </c>
      <c r="I565">
        <v>160</v>
      </c>
      <c r="J565" s="5">
        <f t="shared" si="48"/>
        <v>0.15687500000000001</v>
      </c>
      <c r="K565">
        <f t="shared" si="43"/>
        <v>25.1</v>
      </c>
      <c r="L565">
        <f t="shared" si="44"/>
        <v>200.8</v>
      </c>
      <c r="M565">
        <f t="shared" si="45"/>
        <v>602.40000000000009</v>
      </c>
    </row>
    <row r="566" spans="1:13" x14ac:dyDescent="0.25">
      <c r="A566" t="str">
        <f t="shared" si="47"/>
        <v>FIBRA CURTA</v>
      </c>
      <c r="B566" t="s">
        <v>142</v>
      </c>
      <c r="C566" t="s">
        <v>54</v>
      </c>
      <c r="D566" t="s">
        <v>85</v>
      </c>
      <c r="E566" t="str">
        <f t="shared" si="46"/>
        <v>VOLK - 08Seridó 2/30</v>
      </c>
      <c r="F566" s="3">
        <v>25.1</v>
      </c>
      <c r="G566" t="s">
        <v>144</v>
      </c>
      <c r="H566" t="s">
        <v>105</v>
      </c>
      <c r="I566">
        <v>160</v>
      </c>
      <c r="J566" s="5">
        <f t="shared" si="48"/>
        <v>0.15687500000000001</v>
      </c>
      <c r="K566">
        <f t="shared" si="43"/>
        <v>25.1</v>
      </c>
      <c r="L566">
        <f t="shared" si="44"/>
        <v>200.8</v>
      </c>
      <c r="M566">
        <f t="shared" si="45"/>
        <v>602.40000000000009</v>
      </c>
    </row>
    <row r="567" spans="1:13" x14ac:dyDescent="0.25">
      <c r="A567" t="str">
        <f t="shared" si="47"/>
        <v>FIBRA CURTA</v>
      </c>
      <c r="B567" t="s">
        <v>142</v>
      </c>
      <c r="C567" t="s">
        <v>55</v>
      </c>
      <c r="D567" t="s">
        <v>85</v>
      </c>
      <c r="E567" t="str">
        <f t="shared" si="46"/>
        <v>VOLK - 09Seridó 2/30</v>
      </c>
      <c r="F567" s="3">
        <v>25.1</v>
      </c>
      <c r="G567" t="s">
        <v>144</v>
      </c>
      <c r="H567" t="s">
        <v>105</v>
      </c>
      <c r="I567">
        <v>160</v>
      </c>
      <c r="J567" s="5">
        <f t="shared" si="48"/>
        <v>0.15687500000000001</v>
      </c>
      <c r="K567">
        <f t="shared" si="43"/>
        <v>25.1</v>
      </c>
      <c r="L567">
        <f t="shared" si="44"/>
        <v>200.8</v>
      </c>
      <c r="M567">
        <f t="shared" si="45"/>
        <v>602.40000000000009</v>
      </c>
    </row>
    <row r="568" spans="1:13" x14ac:dyDescent="0.25">
      <c r="A568" t="str">
        <f t="shared" si="47"/>
        <v>FIBRA CURTA</v>
      </c>
      <c r="B568" t="s">
        <v>142</v>
      </c>
      <c r="C568" t="s">
        <v>56</v>
      </c>
      <c r="D568" t="s">
        <v>85</v>
      </c>
      <c r="E568" t="str">
        <f t="shared" si="46"/>
        <v>VOLK - 10Seridó 2/30</v>
      </c>
      <c r="F568" s="3">
        <v>25.1</v>
      </c>
      <c r="G568" t="s">
        <v>144</v>
      </c>
      <c r="H568" t="s">
        <v>105</v>
      </c>
      <c r="I568">
        <v>160</v>
      </c>
      <c r="J568" s="5">
        <f t="shared" si="48"/>
        <v>0.15687500000000001</v>
      </c>
      <c r="K568">
        <f t="shared" si="43"/>
        <v>25.1</v>
      </c>
      <c r="L568">
        <f t="shared" si="44"/>
        <v>200.8</v>
      </c>
      <c r="M568">
        <f t="shared" si="45"/>
        <v>602.40000000000009</v>
      </c>
    </row>
    <row r="569" spans="1:13" x14ac:dyDescent="0.25">
      <c r="A569" t="str">
        <f t="shared" si="47"/>
        <v>FIBRA CURTA</v>
      </c>
      <c r="B569" t="s">
        <v>142</v>
      </c>
      <c r="C569" t="s">
        <v>57</v>
      </c>
      <c r="D569" t="s">
        <v>85</v>
      </c>
      <c r="E569" t="str">
        <f t="shared" si="46"/>
        <v>VOLK - 11Seridó 2/30</v>
      </c>
      <c r="F569" s="3">
        <v>25.1</v>
      </c>
      <c r="G569" t="s">
        <v>144</v>
      </c>
      <c r="H569" t="s">
        <v>105</v>
      </c>
      <c r="I569">
        <v>160</v>
      </c>
      <c r="J569" s="5">
        <f t="shared" si="48"/>
        <v>0.15687500000000001</v>
      </c>
      <c r="K569">
        <f t="shared" si="43"/>
        <v>25.1</v>
      </c>
      <c r="L569">
        <f t="shared" si="44"/>
        <v>200.8</v>
      </c>
      <c r="M569">
        <f t="shared" si="45"/>
        <v>602.40000000000009</v>
      </c>
    </row>
    <row r="570" spans="1:13" x14ac:dyDescent="0.25">
      <c r="A570" t="str">
        <f t="shared" si="47"/>
        <v>FIBRA CURTA</v>
      </c>
      <c r="B570" t="s">
        <v>142</v>
      </c>
      <c r="C570" t="s">
        <v>58</v>
      </c>
      <c r="D570" t="s">
        <v>85</v>
      </c>
      <c r="E570" t="str">
        <f t="shared" si="46"/>
        <v>VOLK - 12Seridó 2/30</v>
      </c>
      <c r="F570" s="3">
        <v>25.1</v>
      </c>
      <c r="G570" t="s">
        <v>144</v>
      </c>
      <c r="H570" t="s">
        <v>105</v>
      </c>
      <c r="I570">
        <v>160</v>
      </c>
      <c r="J570" s="5">
        <f t="shared" si="48"/>
        <v>0.15687500000000001</v>
      </c>
      <c r="K570">
        <f t="shared" si="43"/>
        <v>25.1</v>
      </c>
      <c r="L570">
        <f t="shared" si="44"/>
        <v>200.8</v>
      </c>
      <c r="M570">
        <f t="shared" si="45"/>
        <v>602.40000000000009</v>
      </c>
    </row>
    <row r="571" spans="1:13" x14ac:dyDescent="0.25">
      <c r="A571" t="str">
        <f t="shared" si="47"/>
        <v>FIBRA CURTA</v>
      </c>
      <c r="B571" t="s">
        <v>142</v>
      </c>
      <c r="C571" t="s">
        <v>145</v>
      </c>
      <c r="D571" t="s">
        <v>85</v>
      </c>
      <c r="E571" t="str">
        <f t="shared" si="46"/>
        <v>VOLK - 13Seridó 2/30</v>
      </c>
      <c r="F571" s="3">
        <v>25.1</v>
      </c>
      <c r="G571" t="s">
        <v>144</v>
      </c>
      <c r="H571" t="s">
        <v>105</v>
      </c>
      <c r="I571">
        <v>160</v>
      </c>
      <c r="J571" s="5">
        <f t="shared" si="48"/>
        <v>0.15687500000000001</v>
      </c>
      <c r="K571">
        <f t="shared" si="43"/>
        <v>25.1</v>
      </c>
      <c r="L571">
        <f t="shared" si="44"/>
        <v>200.8</v>
      </c>
      <c r="M571">
        <f t="shared" si="45"/>
        <v>602.40000000000009</v>
      </c>
    </row>
    <row r="572" spans="1:13" x14ac:dyDescent="0.25">
      <c r="A572" t="str">
        <f t="shared" si="47"/>
        <v>FIBRA CURTA</v>
      </c>
      <c r="B572" t="s">
        <v>142</v>
      </c>
      <c r="C572" t="s">
        <v>146</v>
      </c>
      <c r="D572" t="s">
        <v>85</v>
      </c>
      <c r="E572" t="str">
        <f t="shared" si="46"/>
        <v>VOLK - 14Seridó 2/30</v>
      </c>
      <c r="F572" s="3">
        <v>25.1</v>
      </c>
      <c r="G572" t="s">
        <v>144</v>
      </c>
      <c r="H572" t="s">
        <v>105</v>
      </c>
      <c r="I572">
        <v>160</v>
      </c>
      <c r="J572" s="5">
        <f t="shared" si="48"/>
        <v>0.15687500000000001</v>
      </c>
      <c r="K572">
        <f t="shared" si="43"/>
        <v>25.1</v>
      </c>
      <c r="L572">
        <f t="shared" si="44"/>
        <v>200.8</v>
      </c>
      <c r="M572">
        <f t="shared" si="45"/>
        <v>602.40000000000009</v>
      </c>
    </row>
    <row r="573" spans="1:13" x14ac:dyDescent="0.25">
      <c r="A573" t="str">
        <f t="shared" si="47"/>
        <v>FIBRA CURTA</v>
      </c>
      <c r="B573" t="s">
        <v>142</v>
      </c>
      <c r="C573" t="s">
        <v>147</v>
      </c>
      <c r="D573" t="s">
        <v>85</v>
      </c>
      <c r="E573" t="str">
        <f t="shared" si="46"/>
        <v>VOLK - 15Seridó 2/30</v>
      </c>
      <c r="F573" s="3">
        <v>25.1</v>
      </c>
      <c r="G573" t="s">
        <v>144</v>
      </c>
      <c r="H573" t="s">
        <v>105</v>
      </c>
      <c r="I573">
        <v>160</v>
      </c>
      <c r="J573" s="5">
        <f t="shared" si="48"/>
        <v>0.15687500000000001</v>
      </c>
      <c r="K573">
        <f t="shared" si="43"/>
        <v>25.1</v>
      </c>
      <c r="L573">
        <f t="shared" si="44"/>
        <v>200.8</v>
      </c>
      <c r="M573">
        <f t="shared" si="45"/>
        <v>602.40000000000009</v>
      </c>
    </row>
    <row r="574" spans="1:13" x14ac:dyDescent="0.25">
      <c r="A574" t="str">
        <f t="shared" si="47"/>
        <v>FIBRA CURTA</v>
      </c>
      <c r="B574" t="s">
        <v>142</v>
      </c>
      <c r="C574" t="s">
        <v>148</v>
      </c>
      <c r="D574" t="s">
        <v>85</v>
      </c>
      <c r="E574" t="str">
        <f t="shared" si="46"/>
        <v>VOLK - 16Seridó 2/30</v>
      </c>
      <c r="F574" s="3">
        <v>25.1</v>
      </c>
      <c r="G574" t="s">
        <v>144</v>
      </c>
      <c r="H574" t="s">
        <v>105</v>
      </c>
      <c r="I574">
        <v>160</v>
      </c>
      <c r="J574" s="5">
        <f t="shared" si="48"/>
        <v>0.15687500000000001</v>
      </c>
      <c r="K574">
        <f t="shared" si="43"/>
        <v>25.1</v>
      </c>
      <c r="L574">
        <f t="shared" si="44"/>
        <v>200.8</v>
      </c>
      <c r="M574">
        <f t="shared" si="45"/>
        <v>602.40000000000009</v>
      </c>
    </row>
    <row r="575" spans="1:13" x14ac:dyDescent="0.25">
      <c r="A575" t="str">
        <f t="shared" si="47"/>
        <v>FIBRA CURTA</v>
      </c>
      <c r="B575" t="s">
        <v>142</v>
      </c>
      <c r="C575" t="s">
        <v>149</v>
      </c>
      <c r="D575" t="s">
        <v>85</v>
      </c>
      <c r="E575" t="str">
        <f t="shared" si="46"/>
        <v>VOLK - 17Seridó 2/30</v>
      </c>
      <c r="F575" s="3">
        <v>25.1</v>
      </c>
      <c r="G575" t="s">
        <v>144</v>
      </c>
      <c r="H575" t="s">
        <v>105</v>
      </c>
      <c r="I575">
        <v>160</v>
      </c>
      <c r="J575" s="5">
        <f t="shared" si="48"/>
        <v>0.15687500000000001</v>
      </c>
      <c r="K575">
        <f t="shared" si="43"/>
        <v>25.1</v>
      </c>
      <c r="L575">
        <f t="shared" si="44"/>
        <v>200.8</v>
      </c>
      <c r="M575">
        <f t="shared" si="45"/>
        <v>602.40000000000009</v>
      </c>
    </row>
    <row r="576" spans="1:13" x14ac:dyDescent="0.25">
      <c r="A576" t="str">
        <f t="shared" si="47"/>
        <v>FIBRA CURTA</v>
      </c>
      <c r="B576" t="s">
        <v>150</v>
      </c>
      <c r="C576" t="s">
        <v>151</v>
      </c>
      <c r="D576" t="s">
        <v>85</v>
      </c>
      <c r="E576" t="str">
        <f t="shared" si="46"/>
        <v>Transporte FII - FISeridó 2/30</v>
      </c>
      <c r="F576" s="3">
        <v>1071</v>
      </c>
      <c r="G576" t="s">
        <v>152</v>
      </c>
      <c r="H576" t="s">
        <v>105</v>
      </c>
      <c r="I576">
        <v>1</v>
      </c>
      <c r="J576" s="3">
        <f t="shared" si="48"/>
        <v>1071</v>
      </c>
      <c r="K576">
        <f t="shared" si="43"/>
        <v>1071</v>
      </c>
      <c r="L576">
        <f t="shared" si="44"/>
        <v>8568</v>
      </c>
      <c r="M576">
        <f t="shared" si="45"/>
        <v>25704</v>
      </c>
    </row>
    <row r="577" spans="1:13" x14ac:dyDescent="0.25">
      <c r="A577" t="str">
        <f t="shared" si="47"/>
        <v>FIBRA CURTA</v>
      </c>
      <c r="B577" t="s">
        <v>63</v>
      </c>
      <c r="C577" s="1" t="s">
        <v>186</v>
      </c>
      <c r="D577" t="s">
        <v>85</v>
      </c>
      <c r="E577" t="str">
        <f t="shared" si="46"/>
        <v>AFTSeridó 2/30</v>
      </c>
      <c r="F577" s="3">
        <v>168.5</v>
      </c>
      <c r="G577" t="s">
        <v>64</v>
      </c>
      <c r="H577" t="s">
        <v>105</v>
      </c>
      <c r="I577">
        <v>60</v>
      </c>
      <c r="J577" s="3">
        <f t="shared" si="48"/>
        <v>2.8083333333333331</v>
      </c>
      <c r="K577">
        <f t="shared" si="43"/>
        <v>168.5</v>
      </c>
      <c r="L577">
        <f t="shared" si="44"/>
        <v>1348</v>
      </c>
      <c r="M577">
        <f t="shared" si="45"/>
        <v>4044</v>
      </c>
    </row>
    <row r="578" spans="1:13" x14ac:dyDescent="0.25">
      <c r="A578" t="str">
        <f t="shared" si="47"/>
        <v>FIBRA CURTA</v>
      </c>
      <c r="B578" t="s">
        <v>63</v>
      </c>
      <c r="C578" s="1" t="s">
        <v>186</v>
      </c>
      <c r="D578" t="s">
        <v>85</v>
      </c>
      <c r="E578" t="str">
        <f t="shared" si="46"/>
        <v>AFTSeridó 2/30</v>
      </c>
      <c r="F578" s="3">
        <v>168.5</v>
      </c>
      <c r="G578" t="s">
        <v>64</v>
      </c>
      <c r="H578" t="s">
        <v>105</v>
      </c>
      <c r="I578">
        <v>60</v>
      </c>
      <c r="J578" s="3">
        <f t="shared" si="48"/>
        <v>2.8083333333333331</v>
      </c>
      <c r="K578">
        <f t="shared" ref="K578:K641" si="49">F578</f>
        <v>168.5</v>
      </c>
      <c r="L578">
        <f t="shared" ref="L578:L641" si="50">K578*8</f>
        <v>1348</v>
      </c>
      <c r="M578">
        <f t="shared" ref="M578:M641" si="51">K578*24</f>
        <v>4044</v>
      </c>
    </row>
    <row r="579" spans="1:13" x14ac:dyDescent="0.25">
      <c r="A579" t="str">
        <f t="shared" si="47"/>
        <v>FIBRA CURTA</v>
      </c>
      <c r="B579" t="s">
        <v>63</v>
      </c>
      <c r="C579" s="1" t="s">
        <v>186</v>
      </c>
      <c r="D579" t="s">
        <v>85</v>
      </c>
      <c r="E579" t="str">
        <f t="shared" ref="E579:E642" si="52">CONCATENATE(C579,D579)</f>
        <v>AFTSeridó 2/30</v>
      </c>
      <c r="F579" s="3">
        <v>168.5</v>
      </c>
      <c r="G579" t="s">
        <v>64</v>
      </c>
      <c r="H579" t="s">
        <v>105</v>
      </c>
      <c r="I579">
        <v>60</v>
      </c>
      <c r="J579" s="3">
        <f t="shared" si="48"/>
        <v>2.8083333333333331</v>
      </c>
      <c r="K579">
        <f t="shared" si="49"/>
        <v>168.5</v>
      </c>
      <c r="L579">
        <f t="shared" si="50"/>
        <v>1348</v>
      </c>
      <c r="M579">
        <f t="shared" si="51"/>
        <v>4044</v>
      </c>
    </row>
    <row r="580" spans="1:13" x14ac:dyDescent="0.25">
      <c r="A580" t="str">
        <f t="shared" si="47"/>
        <v>FIBRA CURTA</v>
      </c>
      <c r="B580" t="s">
        <v>63</v>
      </c>
      <c r="C580" s="1" t="s">
        <v>186</v>
      </c>
      <c r="D580" t="s">
        <v>85</v>
      </c>
      <c r="E580" t="str">
        <f t="shared" si="52"/>
        <v>AFTSeridó 2/30</v>
      </c>
      <c r="F580" s="3">
        <v>168.5</v>
      </c>
      <c r="G580" t="s">
        <v>64</v>
      </c>
      <c r="H580" t="s">
        <v>105</v>
      </c>
      <c r="I580">
        <v>60</v>
      </c>
      <c r="J580" s="3">
        <f t="shared" si="48"/>
        <v>2.8083333333333331</v>
      </c>
      <c r="K580">
        <f t="shared" si="49"/>
        <v>168.5</v>
      </c>
      <c r="L580">
        <f t="shared" si="50"/>
        <v>1348</v>
      </c>
      <c r="M580">
        <f t="shared" si="51"/>
        <v>4044</v>
      </c>
    </row>
    <row r="581" spans="1:13" x14ac:dyDescent="0.25">
      <c r="A581" t="str">
        <f t="shared" si="47"/>
        <v>FIBRA CURTA</v>
      </c>
      <c r="B581" t="s">
        <v>63</v>
      </c>
      <c r="C581" s="1" t="s">
        <v>186</v>
      </c>
      <c r="D581" t="s">
        <v>85</v>
      </c>
      <c r="E581" t="str">
        <f t="shared" si="52"/>
        <v>AFTSeridó 2/30</v>
      </c>
      <c r="F581" s="3">
        <v>168.5</v>
      </c>
      <c r="G581" t="s">
        <v>64</v>
      </c>
      <c r="H581" t="s">
        <v>105</v>
      </c>
      <c r="I581">
        <v>60</v>
      </c>
      <c r="J581" s="3">
        <f t="shared" si="48"/>
        <v>2.8083333333333331</v>
      </c>
      <c r="K581">
        <f t="shared" si="49"/>
        <v>168.5</v>
      </c>
      <c r="L581">
        <f t="shared" si="50"/>
        <v>1348</v>
      </c>
      <c r="M581">
        <f t="shared" si="51"/>
        <v>4044</v>
      </c>
    </row>
    <row r="582" spans="1:13" x14ac:dyDescent="0.25">
      <c r="A582" t="str">
        <f t="shared" si="47"/>
        <v>FIBRA CURTA</v>
      </c>
      <c r="B582" t="s">
        <v>63</v>
      </c>
      <c r="C582" s="1" t="s">
        <v>186</v>
      </c>
      <c r="D582" t="s">
        <v>85</v>
      </c>
      <c r="E582" t="str">
        <f t="shared" si="52"/>
        <v>AFTSeridó 2/30</v>
      </c>
      <c r="F582" s="3">
        <v>168.5</v>
      </c>
      <c r="G582" t="s">
        <v>64</v>
      </c>
      <c r="H582" t="s">
        <v>105</v>
      </c>
      <c r="I582">
        <v>60</v>
      </c>
      <c r="J582" s="3">
        <f t="shared" si="48"/>
        <v>2.8083333333333331</v>
      </c>
      <c r="K582">
        <f t="shared" si="49"/>
        <v>168.5</v>
      </c>
      <c r="L582">
        <f t="shared" si="50"/>
        <v>1348</v>
      </c>
      <c r="M582">
        <f t="shared" si="51"/>
        <v>4044</v>
      </c>
    </row>
    <row r="583" spans="1:13" x14ac:dyDescent="0.25">
      <c r="A583" t="str">
        <f t="shared" si="47"/>
        <v>FIBRA CURTA</v>
      </c>
      <c r="B583" t="s">
        <v>63</v>
      </c>
      <c r="C583" t="s">
        <v>65</v>
      </c>
      <c r="D583" t="s">
        <v>85</v>
      </c>
      <c r="E583" t="str">
        <f t="shared" si="52"/>
        <v>EMBALAGEM/ESTEIRA/EXPEDIÇÃOSeridó 2/30</v>
      </c>
      <c r="F583" s="3">
        <v>1008</v>
      </c>
      <c r="G583" t="s">
        <v>66</v>
      </c>
      <c r="H583" t="s">
        <v>105</v>
      </c>
      <c r="I583">
        <v>1</v>
      </c>
      <c r="J583" s="3">
        <f t="shared" si="48"/>
        <v>1008</v>
      </c>
      <c r="K583">
        <f t="shared" si="49"/>
        <v>1008</v>
      </c>
      <c r="L583">
        <f t="shared" si="50"/>
        <v>8064</v>
      </c>
      <c r="M583">
        <f t="shared" si="51"/>
        <v>24192</v>
      </c>
    </row>
    <row r="584" spans="1:13" x14ac:dyDescent="0.25">
      <c r="A584" t="s">
        <v>82</v>
      </c>
      <c r="B584" t="s">
        <v>83</v>
      </c>
      <c r="C584" t="s">
        <v>84</v>
      </c>
      <c r="D584" t="s">
        <v>153</v>
      </c>
      <c r="E584" t="str">
        <f t="shared" si="52"/>
        <v>Bendomat - AlgodãoNilo 2/30</v>
      </c>
      <c r="F584" s="3">
        <v>280</v>
      </c>
      <c r="G584" t="s">
        <v>86</v>
      </c>
      <c r="H584" t="s">
        <v>87</v>
      </c>
      <c r="I584">
        <v>1</v>
      </c>
      <c r="J584" s="3">
        <f t="shared" si="48"/>
        <v>280</v>
      </c>
      <c r="K584">
        <f t="shared" si="49"/>
        <v>280</v>
      </c>
      <c r="L584">
        <f t="shared" si="50"/>
        <v>2240</v>
      </c>
      <c r="M584">
        <f t="shared" si="51"/>
        <v>6720</v>
      </c>
    </row>
    <row r="585" spans="1:13" x14ac:dyDescent="0.25">
      <c r="A585" t="str">
        <f>A584</f>
        <v>FIBRA CURTA</v>
      </c>
      <c r="B585" t="s">
        <v>88</v>
      </c>
      <c r="C585" t="s">
        <v>89</v>
      </c>
      <c r="D585" t="s">
        <v>153</v>
      </c>
      <c r="E585" t="str">
        <f t="shared" si="52"/>
        <v>Mpm CoNilo 2/30</v>
      </c>
      <c r="F585" s="3">
        <v>280</v>
      </c>
      <c r="G585" t="s">
        <v>86</v>
      </c>
      <c r="H585" t="s">
        <v>87</v>
      </c>
      <c r="I585">
        <v>1</v>
      </c>
      <c r="J585" s="3">
        <f t="shared" si="48"/>
        <v>280</v>
      </c>
      <c r="K585">
        <f t="shared" si="49"/>
        <v>280</v>
      </c>
      <c r="L585">
        <f t="shared" si="50"/>
        <v>2240</v>
      </c>
      <c r="M585">
        <f t="shared" si="51"/>
        <v>6720</v>
      </c>
    </row>
    <row r="586" spans="1:13" x14ac:dyDescent="0.25">
      <c r="A586" t="str">
        <f t="shared" ref="A586:A595" si="53">A585</f>
        <v>FIBRA CURTA</v>
      </c>
      <c r="B586" t="s">
        <v>83</v>
      </c>
      <c r="C586" t="s">
        <v>90</v>
      </c>
      <c r="D586" t="s">
        <v>153</v>
      </c>
      <c r="E586" t="str">
        <f t="shared" si="52"/>
        <v>Abridor AcrilicoNilo 2/30</v>
      </c>
      <c r="F586" s="3">
        <v>280</v>
      </c>
      <c r="G586" t="s">
        <v>86</v>
      </c>
      <c r="H586" t="s">
        <v>91</v>
      </c>
      <c r="I586">
        <v>1</v>
      </c>
      <c r="J586" s="3">
        <f t="shared" si="48"/>
        <v>280</v>
      </c>
      <c r="K586">
        <f t="shared" si="49"/>
        <v>280</v>
      </c>
      <c r="L586">
        <f t="shared" si="50"/>
        <v>2240</v>
      </c>
      <c r="M586">
        <f t="shared" si="51"/>
        <v>6720</v>
      </c>
    </row>
    <row r="587" spans="1:13" x14ac:dyDescent="0.25">
      <c r="A587" t="str">
        <f t="shared" si="53"/>
        <v>FIBRA CURTA</v>
      </c>
      <c r="B587" t="s">
        <v>88</v>
      </c>
      <c r="C587" t="s">
        <v>92</v>
      </c>
      <c r="D587" t="s">
        <v>153</v>
      </c>
      <c r="E587" t="str">
        <f t="shared" si="52"/>
        <v>Mpm PacNilo 2/30</v>
      </c>
      <c r="F587" s="3">
        <v>280</v>
      </c>
      <c r="G587" t="s">
        <v>86</v>
      </c>
      <c r="H587" t="s">
        <v>91</v>
      </c>
      <c r="I587">
        <v>1</v>
      </c>
      <c r="J587" s="3">
        <f t="shared" si="48"/>
        <v>280</v>
      </c>
      <c r="K587">
        <f t="shared" si="49"/>
        <v>280</v>
      </c>
      <c r="L587">
        <f t="shared" si="50"/>
        <v>2240</v>
      </c>
      <c r="M587">
        <f t="shared" si="51"/>
        <v>6720</v>
      </c>
    </row>
    <row r="588" spans="1:13" x14ac:dyDescent="0.25">
      <c r="A588" t="str">
        <f t="shared" si="53"/>
        <v>FIBRA CURTA</v>
      </c>
      <c r="B588" t="s">
        <v>93</v>
      </c>
      <c r="C588" t="s">
        <v>94</v>
      </c>
      <c r="D588" t="s">
        <v>153</v>
      </c>
      <c r="E588" t="str">
        <f t="shared" si="52"/>
        <v>Cardas - 01Nilo 2/30</v>
      </c>
      <c r="F588" s="3">
        <v>50.5</v>
      </c>
      <c r="G588" t="s">
        <v>86</v>
      </c>
      <c r="H588" t="s">
        <v>87</v>
      </c>
      <c r="I588">
        <v>1</v>
      </c>
      <c r="J588" s="3">
        <f t="shared" si="48"/>
        <v>50.5</v>
      </c>
      <c r="K588">
        <f t="shared" si="49"/>
        <v>50.5</v>
      </c>
      <c r="L588">
        <f t="shared" si="50"/>
        <v>404</v>
      </c>
      <c r="M588">
        <f t="shared" si="51"/>
        <v>1212</v>
      </c>
    </row>
    <row r="589" spans="1:13" x14ac:dyDescent="0.25">
      <c r="A589" t="str">
        <f t="shared" si="53"/>
        <v>FIBRA CURTA</v>
      </c>
      <c r="B589" t="s">
        <v>93</v>
      </c>
      <c r="C589" t="s">
        <v>95</v>
      </c>
      <c r="D589" t="s">
        <v>153</v>
      </c>
      <c r="E589" t="str">
        <f t="shared" si="52"/>
        <v>Cardas - 02Nilo 2/30</v>
      </c>
      <c r="F589" s="3">
        <v>50.5</v>
      </c>
      <c r="G589" t="s">
        <v>86</v>
      </c>
      <c r="H589" t="s">
        <v>87</v>
      </c>
      <c r="I589">
        <v>1</v>
      </c>
      <c r="J589" s="3">
        <f t="shared" si="48"/>
        <v>50.5</v>
      </c>
      <c r="K589">
        <f t="shared" si="49"/>
        <v>50.5</v>
      </c>
      <c r="L589">
        <f t="shared" si="50"/>
        <v>404</v>
      </c>
      <c r="M589">
        <f t="shared" si="51"/>
        <v>1212</v>
      </c>
    </row>
    <row r="590" spans="1:13" x14ac:dyDescent="0.25">
      <c r="A590" t="str">
        <f t="shared" si="53"/>
        <v>FIBRA CURTA</v>
      </c>
      <c r="B590" t="s">
        <v>93</v>
      </c>
      <c r="C590" t="s">
        <v>96</v>
      </c>
      <c r="D590" t="s">
        <v>153</v>
      </c>
      <c r="E590" t="str">
        <f t="shared" si="52"/>
        <v>Cardas - 03Nilo 2/30</v>
      </c>
      <c r="F590" s="3">
        <v>50.5</v>
      </c>
      <c r="G590" t="s">
        <v>86</v>
      </c>
      <c r="H590" t="s">
        <v>87</v>
      </c>
      <c r="I590">
        <v>1</v>
      </c>
      <c r="J590" s="3">
        <f t="shared" si="48"/>
        <v>50.5</v>
      </c>
      <c r="K590">
        <f t="shared" si="49"/>
        <v>50.5</v>
      </c>
      <c r="L590">
        <f t="shared" si="50"/>
        <v>404</v>
      </c>
      <c r="M590">
        <f t="shared" si="51"/>
        <v>1212</v>
      </c>
    </row>
    <row r="591" spans="1:13" x14ac:dyDescent="0.25">
      <c r="A591" t="str">
        <f t="shared" si="53"/>
        <v>FIBRA CURTA</v>
      </c>
      <c r="B591" t="s">
        <v>93</v>
      </c>
      <c r="C591" t="s">
        <v>97</v>
      </c>
      <c r="D591" t="s">
        <v>153</v>
      </c>
      <c r="E591" t="str">
        <f t="shared" si="52"/>
        <v>Cardas - 04 CONilo 2/30</v>
      </c>
      <c r="F591" s="3">
        <v>50.5</v>
      </c>
      <c r="G591" t="s">
        <v>86</v>
      </c>
      <c r="H591" t="s">
        <v>87</v>
      </c>
      <c r="I591">
        <v>1</v>
      </c>
      <c r="J591" s="3">
        <f t="shared" si="48"/>
        <v>50.5</v>
      </c>
      <c r="K591">
        <f t="shared" si="49"/>
        <v>50.5</v>
      </c>
      <c r="L591">
        <f t="shared" si="50"/>
        <v>404</v>
      </c>
      <c r="M591">
        <f t="shared" si="51"/>
        <v>1212</v>
      </c>
    </row>
    <row r="592" spans="1:13" x14ac:dyDescent="0.25">
      <c r="A592" t="str">
        <f t="shared" si="53"/>
        <v>FIBRA CURTA</v>
      </c>
      <c r="B592" t="s">
        <v>93</v>
      </c>
      <c r="C592" t="s">
        <v>154</v>
      </c>
      <c r="D592" t="s">
        <v>153</v>
      </c>
      <c r="E592" t="str">
        <f t="shared" si="52"/>
        <v>Cardas - 04 CAPNilo 2/30</v>
      </c>
      <c r="F592" s="3">
        <v>61.2</v>
      </c>
      <c r="G592" t="s">
        <v>86</v>
      </c>
      <c r="H592" t="s">
        <v>91</v>
      </c>
      <c r="I592">
        <v>1</v>
      </c>
      <c r="J592" s="3">
        <f t="shared" ref="J592:J655" si="54">F592/I592</f>
        <v>61.2</v>
      </c>
      <c r="K592">
        <f t="shared" si="49"/>
        <v>61.2</v>
      </c>
      <c r="L592">
        <f t="shared" si="50"/>
        <v>489.6</v>
      </c>
      <c r="M592">
        <f t="shared" si="51"/>
        <v>1468.8000000000002</v>
      </c>
    </row>
    <row r="593" spans="1:13" x14ac:dyDescent="0.25">
      <c r="A593" t="str">
        <f t="shared" si="53"/>
        <v>FIBRA CURTA</v>
      </c>
      <c r="B593" t="s">
        <v>93</v>
      </c>
      <c r="C593" t="s">
        <v>99</v>
      </c>
      <c r="D593" t="s">
        <v>153</v>
      </c>
      <c r="E593" t="str">
        <f t="shared" si="52"/>
        <v>Cardas - 05Nilo 2/30</v>
      </c>
      <c r="F593" s="3">
        <v>61.2</v>
      </c>
      <c r="G593" t="s">
        <v>86</v>
      </c>
      <c r="H593" t="s">
        <v>91</v>
      </c>
      <c r="I593">
        <v>1</v>
      </c>
      <c r="J593" s="3">
        <f t="shared" si="54"/>
        <v>61.2</v>
      </c>
      <c r="K593">
        <f t="shared" si="49"/>
        <v>61.2</v>
      </c>
      <c r="L593">
        <f t="shared" si="50"/>
        <v>489.6</v>
      </c>
      <c r="M593">
        <f t="shared" si="51"/>
        <v>1468.8000000000002</v>
      </c>
    </row>
    <row r="594" spans="1:13" x14ac:dyDescent="0.25">
      <c r="A594" t="str">
        <f t="shared" si="53"/>
        <v>FIBRA CURTA</v>
      </c>
      <c r="B594" t="s">
        <v>93</v>
      </c>
      <c r="C594" t="s">
        <v>100</v>
      </c>
      <c r="D594" t="s">
        <v>153</v>
      </c>
      <c r="E594" t="str">
        <f t="shared" si="52"/>
        <v>Cardas - 06Nilo 2/30</v>
      </c>
      <c r="F594" s="3">
        <v>61.2</v>
      </c>
      <c r="G594" t="s">
        <v>86</v>
      </c>
      <c r="H594" t="s">
        <v>91</v>
      </c>
      <c r="I594">
        <v>1</v>
      </c>
      <c r="J594" s="3">
        <f t="shared" si="54"/>
        <v>61.2</v>
      </c>
      <c r="K594">
        <f t="shared" si="49"/>
        <v>61.2</v>
      </c>
      <c r="L594">
        <f t="shared" si="50"/>
        <v>489.6</v>
      </c>
      <c r="M594">
        <f t="shared" si="51"/>
        <v>1468.8000000000002</v>
      </c>
    </row>
    <row r="595" spans="1:13" x14ac:dyDescent="0.25">
      <c r="A595" t="str">
        <f t="shared" si="53"/>
        <v>FIBRA CURTA</v>
      </c>
      <c r="B595" t="s">
        <v>93</v>
      </c>
      <c r="C595" t="s">
        <v>101</v>
      </c>
      <c r="D595" t="s">
        <v>153</v>
      </c>
      <c r="E595" t="str">
        <f t="shared" si="52"/>
        <v>Cardas - 07Nilo 2/30</v>
      </c>
      <c r="F595" s="3">
        <v>61.2</v>
      </c>
      <c r="G595" t="s">
        <v>86</v>
      </c>
      <c r="H595" t="s">
        <v>91</v>
      </c>
      <c r="I595">
        <v>1</v>
      </c>
      <c r="J595" s="3">
        <f t="shared" si="54"/>
        <v>61.2</v>
      </c>
      <c r="K595">
        <f t="shared" si="49"/>
        <v>61.2</v>
      </c>
      <c r="L595">
        <f t="shared" si="50"/>
        <v>489.6</v>
      </c>
      <c r="M595">
        <f t="shared" si="51"/>
        <v>1468.8000000000002</v>
      </c>
    </row>
    <row r="596" spans="1:13" x14ac:dyDescent="0.25">
      <c r="A596" t="str">
        <f>A592</f>
        <v>FIBRA CURTA</v>
      </c>
      <c r="B596" t="s">
        <v>93</v>
      </c>
      <c r="C596" t="s">
        <v>102</v>
      </c>
      <c r="D596" t="s">
        <v>153</v>
      </c>
      <c r="E596" t="str">
        <f t="shared" si="52"/>
        <v>Cardas - 08Nilo 2/30</v>
      </c>
      <c r="F596" s="3">
        <v>61.2</v>
      </c>
      <c r="G596" t="s">
        <v>86</v>
      </c>
      <c r="H596" t="s">
        <v>91</v>
      </c>
      <c r="I596">
        <v>1</v>
      </c>
      <c r="J596" s="3">
        <f t="shared" si="54"/>
        <v>61.2</v>
      </c>
      <c r="K596">
        <f t="shared" si="49"/>
        <v>61.2</v>
      </c>
      <c r="L596">
        <f t="shared" si="50"/>
        <v>489.6</v>
      </c>
      <c r="M596">
        <f t="shared" si="51"/>
        <v>1468.8000000000002</v>
      </c>
    </row>
    <row r="597" spans="1:13" x14ac:dyDescent="0.25">
      <c r="A597" t="str">
        <f>A586</f>
        <v>FIBRA CURTA</v>
      </c>
      <c r="B597" t="s">
        <v>103</v>
      </c>
      <c r="C597" t="s">
        <v>104</v>
      </c>
      <c r="D597" t="s">
        <v>153</v>
      </c>
      <c r="E597" t="str">
        <f t="shared" si="52"/>
        <v>Passadeira A1Nilo 2/30</v>
      </c>
      <c r="F597" s="3">
        <v>198.9</v>
      </c>
      <c r="G597" t="s">
        <v>25</v>
      </c>
      <c r="H597" t="s">
        <v>105</v>
      </c>
      <c r="I597">
        <v>1</v>
      </c>
      <c r="J597" s="3">
        <f t="shared" si="54"/>
        <v>198.9</v>
      </c>
      <c r="K597">
        <f t="shared" si="49"/>
        <v>198.9</v>
      </c>
      <c r="L597">
        <f t="shared" si="50"/>
        <v>1591.2</v>
      </c>
      <c r="M597">
        <f t="shared" si="51"/>
        <v>4773.6000000000004</v>
      </c>
    </row>
    <row r="598" spans="1:13" x14ac:dyDescent="0.25">
      <c r="A598" t="str">
        <f t="shared" ref="A598:A599" si="55">A597</f>
        <v>FIBRA CURTA</v>
      </c>
      <c r="B598" t="s">
        <v>103</v>
      </c>
      <c r="C598" t="s">
        <v>106</v>
      </c>
      <c r="D598" t="s">
        <v>153</v>
      </c>
      <c r="E598" t="str">
        <f t="shared" si="52"/>
        <v>Passadeira B1Nilo 2/30</v>
      </c>
      <c r="F598" s="3">
        <v>198.9</v>
      </c>
      <c r="G598" t="s">
        <v>25</v>
      </c>
      <c r="H598" t="s">
        <v>105</v>
      </c>
      <c r="I598">
        <v>1</v>
      </c>
      <c r="J598" s="3">
        <f t="shared" si="54"/>
        <v>198.9</v>
      </c>
      <c r="K598">
        <f t="shared" si="49"/>
        <v>198.9</v>
      </c>
      <c r="L598">
        <f t="shared" si="50"/>
        <v>1591.2</v>
      </c>
      <c r="M598">
        <f t="shared" si="51"/>
        <v>4773.6000000000004</v>
      </c>
    </row>
    <row r="599" spans="1:13" x14ac:dyDescent="0.25">
      <c r="A599" t="str">
        <f t="shared" si="55"/>
        <v>FIBRA CURTA</v>
      </c>
      <c r="B599" t="s">
        <v>103</v>
      </c>
      <c r="C599" t="s">
        <v>107</v>
      </c>
      <c r="D599" t="s">
        <v>153</v>
      </c>
      <c r="E599" t="str">
        <f t="shared" si="52"/>
        <v>Passadeira C1Nilo 2/30</v>
      </c>
      <c r="F599" s="3">
        <v>198.9</v>
      </c>
      <c r="G599" t="s">
        <v>25</v>
      </c>
      <c r="H599" t="s">
        <v>105</v>
      </c>
      <c r="I599">
        <v>1</v>
      </c>
      <c r="J599" s="3">
        <f t="shared" si="54"/>
        <v>198.9</v>
      </c>
      <c r="K599">
        <f t="shared" si="49"/>
        <v>198.9</v>
      </c>
      <c r="L599">
        <f t="shared" si="50"/>
        <v>1591.2</v>
      </c>
      <c r="M599">
        <f t="shared" si="51"/>
        <v>4773.6000000000004</v>
      </c>
    </row>
    <row r="600" spans="1:13" x14ac:dyDescent="0.25">
      <c r="A600" t="str">
        <f>A598</f>
        <v>FIBRA CURTA</v>
      </c>
      <c r="B600" t="s">
        <v>103</v>
      </c>
      <c r="C600" t="s">
        <v>108</v>
      </c>
      <c r="D600" t="s">
        <v>153</v>
      </c>
      <c r="E600" t="str">
        <f t="shared" si="52"/>
        <v>Passadeira A2Nilo 2/30</v>
      </c>
      <c r="F600" s="3">
        <v>198.9</v>
      </c>
      <c r="G600" t="s">
        <v>28</v>
      </c>
      <c r="H600" t="s">
        <v>105</v>
      </c>
      <c r="I600">
        <v>1</v>
      </c>
      <c r="J600" s="3">
        <f t="shared" si="54"/>
        <v>198.9</v>
      </c>
      <c r="K600">
        <f t="shared" si="49"/>
        <v>198.9</v>
      </c>
      <c r="L600">
        <f t="shared" si="50"/>
        <v>1591.2</v>
      </c>
      <c r="M600">
        <f t="shared" si="51"/>
        <v>4773.6000000000004</v>
      </c>
    </row>
    <row r="601" spans="1:13" x14ac:dyDescent="0.25">
      <c r="A601" t="str">
        <f t="shared" ref="A601:A603" si="56">A600</f>
        <v>FIBRA CURTA</v>
      </c>
      <c r="B601" t="s">
        <v>103</v>
      </c>
      <c r="C601" t="s">
        <v>109</v>
      </c>
      <c r="D601" t="s">
        <v>153</v>
      </c>
      <c r="E601" t="str">
        <f t="shared" si="52"/>
        <v>Passadeira B2Nilo 2/30</v>
      </c>
      <c r="F601" s="3">
        <v>198.9</v>
      </c>
      <c r="G601" t="s">
        <v>28</v>
      </c>
      <c r="H601" t="s">
        <v>105</v>
      </c>
      <c r="I601">
        <v>1</v>
      </c>
      <c r="J601" s="3">
        <f t="shared" si="54"/>
        <v>198.9</v>
      </c>
      <c r="K601">
        <f t="shared" si="49"/>
        <v>198.9</v>
      </c>
      <c r="L601">
        <f t="shared" si="50"/>
        <v>1591.2</v>
      </c>
      <c r="M601">
        <f t="shared" si="51"/>
        <v>4773.6000000000004</v>
      </c>
    </row>
    <row r="602" spans="1:13" x14ac:dyDescent="0.25">
      <c r="A602" t="str">
        <f t="shared" si="56"/>
        <v>FIBRA CURTA</v>
      </c>
      <c r="B602" t="s">
        <v>103</v>
      </c>
      <c r="C602" t="s">
        <v>110</v>
      </c>
      <c r="D602" t="s">
        <v>153</v>
      </c>
      <c r="E602" t="str">
        <f t="shared" si="52"/>
        <v>Passadeira C2Nilo 2/30</v>
      </c>
      <c r="F602" s="3">
        <v>198.9</v>
      </c>
      <c r="G602" t="s">
        <v>28</v>
      </c>
      <c r="H602" t="s">
        <v>105</v>
      </c>
      <c r="I602">
        <v>1</v>
      </c>
      <c r="J602" s="3">
        <f t="shared" si="54"/>
        <v>198.9</v>
      </c>
      <c r="K602">
        <f t="shared" si="49"/>
        <v>198.9</v>
      </c>
      <c r="L602">
        <f t="shared" si="50"/>
        <v>1591.2</v>
      </c>
      <c r="M602">
        <f t="shared" si="51"/>
        <v>4773.6000000000004</v>
      </c>
    </row>
    <row r="603" spans="1:13" x14ac:dyDescent="0.25">
      <c r="A603" t="str">
        <f t="shared" si="56"/>
        <v>FIBRA CURTA</v>
      </c>
      <c r="B603" t="s">
        <v>103</v>
      </c>
      <c r="C603" t="s">
        <v>111</v>
      </c>
      <c r="D603" t="s">
        <v>153</v>
      </c>
      <c r="E603" t="str">
        <f t="shared" si="52"/>
        <v>Passadeia B3Nilo 2/30</v>
      </c>
      <c r="F603" s="3">
        <v>198.9</v>
      </c>
      <c r="G603" t="s">
        <v>31</v>
      </c>
      <c r="H603" t="s">
        <v>105</v>
      </c>
      <c r="I603">
        <v>1</v>
      </c>
      <c r="J603" s="3">
        <f t="shared" si="54"/>
        <v>198.9</v>
      </c>
      <c r="K603">
        <f t="shared" si="49"/>
        <v>198.9</v>
      </c>
      <c r="L603">
        <f t="shared" si="50"/>
        <v>1591.2</v>
      </c>
      <c r="M603">
        <f t="shared" si="51"/>
        <v>4773.6000000000004</v>
      </c>
    </row>
    <row r="604" spans="1:13" x14ac:dyDescent="0.25">
      <c r="A604" t="str">
        <f>A602</f>
        <v>FIBRA CURTA</v>
      </c>
      <c r="B604" t="s">
        <v>103</v>
      </c>
      <c r="C604" t="s">
        <v>112</v>
      </c>
      <c r="D604" t="s">
        <v>153</v>
      </c>
      <c r="E604" t="str">
        <f t="shared" si="52"/>
        <v>Passadeira C3Nilo 2/30</v>
      </c>
      <c r="F604" s="3">
        <v>198.9</v>
      </c>
      <c r="G604" t="s">
        <v>31</v>
      </c>
      <c r="H604" t="s">
        <v>105</v>
      </c>
      <c r="I604">
        <v>1</v>
      </c>
      <c r="J604" s="3">
        <f t="shared" si="54"/>
        <v>198.9</v>
      </c>
      <c r="K604">
        <f t="shared" si="49"/>
        <v>198.9</v>
      </c>
      <c r="L604">
        <f t="shared" si="50"/>
        <v>1591.2</v>
      </c>
      <c r="M604">
        <f t="shared" si="51"/>
        <v>4773.6000000000004</v>
      </c>
    </row>
    <row r="605" spans="1:13" x14ac:dyDescent="0.25">
      <c r="A605" t="str">
        <f>A604</f>
        <v>FIBRA CURTA</v>
      </c>
      <c r="B605" t="s">
        <v>103</v>
      </c>
      <c r="C605" t="s">
        <v>113</v>
      </c>
      <c r="D605" t="s">
        <v>153</v>
      </c>
      <c r="E605" t="str">
        <f t="shared" si="52"/>
        <v>Passadeira B4Nilo 2/30</v>
      </c>
      <c r="F605" s="3">
        <v>198.9</v>
      </c>
      <c r="G605" t="s">
        <v>34</v>
      </c>
      <c r="H605" t="s">
        <v>105</v>
      </c>
      <c r="I605">
        <v>1</v>
      </c>
      <c r="J605" s="3">
        <f t="shared" si="54"/>
        <v>198.9</v>
      </c>
      <c r="K605">
        <f t="shared" si="49"/>
        <v>198.9</v>
      </c>
      <c r="L605">
        <f t="shared" si="50"/>
        <v>1591.2</v>
      </c>
      <c r="M605">
        <f t="shared" si="51"/>
        <v>4773.6000000000004</v>
      </c>
    </row>
    <row r="606" spans="1:13" x14ac:dyDescent="0.25">
      <c r="A606" t="str">
        <f t="shared" ref="A606:A607" si="57">A605</f>
        <v>FIBRA CURTA</v>
      </c>
      <c r="B606" t="s">
        <v>103</v>
      </c>
      <c r="C606" t="s">
        <v>114</v>
      </c>
      <c r="D606" t="s">
        <v>153</v>
      </c>
      <c r="E606" t="str">
        <f t="shared" si="52"/>
        <v>Passadeira C4Nilo 2/30</v>
      </c>
      <c r="F606" s="3">
        <v>198.9</v>
      </c>
      <c r="G606" t="s">
        <v>34</v>
      </c>
      <c r="H606" t="s">
        <v>105</v>
      </c>
      <c r="I606">
        <v>1</v>
      </c>
      <c r="J606" s="3">
        <f t="shared" si="54"/>
        <v>198.9</v>
      </c>
      <c r="K606">
        <f t="shared" si="49"/>
        <v>198.9</v>
      </c>
      <c r="L606">
        <f t="shared" si="50"/>
        <v>1591.2</v>
      </c>
      <c r="M606">
        <f t="shared" si="51"/>
        <v>4773.6000000000004</v>
      </c>
    </row>
    <row r="607" spans="1:13" x14ac:dyDescent="0.25">
      <c r="A607" t="str">
        <f t="shared" si="57"/>
        <v>FIBRA CURTA</v>
      </c>
      <c r="B607" t="s">
        <v>115</v>
      </c>
      <c r="C607" t="s">
        <v>116</v>
      </c>
      <c r="D607" t="s">
        <v>153</v>
      </c>
      <c r="E607" t="str">
        <f t="shared" si="52"/>
        <v>BANCO HOWANilo 2/30</v>
      </c>
      <c r="F607" s="3">
        <f>F608/120*96</f>
        <v>142.4</v>
      </c>
      <c r="G607" t="s">
        <v>117</v>
      </c>
      <c r="H607" t="s">
        <v>105</v>
      </c>
      <c r="I607">
        <v>96</v>
      </c>
      <c r="J607" s="3">
        <f t="shared" si="54"/>
        <v>1.4833333333333334</v>
      </c>
      <c r="K607">
        <f t="shared" si="49"/>
        <v>142.4</v>
      </c>
      <c r="L607">
        <f t="shared" si="50"/>
        <v>1139.2</v>
      </c>
      <c r="M607">
        <f t="shared" si="51"/>
        <v>3417.6000000000004</v>
      </c>
    </row>
    <row r="608" spans="1:13" x14ac:dyDescent="0.25">
      <c r="A608" t="str">
        <f>A606</f>
        <v>FIBRA CURTA</v>
      </c>
      <c r="B608" t="s">
        <v>115</v>
      </c>
      <c r="C608" t="s">
        <v>118</v>
      </c>
      <c r="D608" t="s">
        <v>153</v>
      </c>
      <c r="E608" t="str">
        <f t="shared" si="52"/>
        <v>BANCO ZINSER 02Nilo 2/30</v>
      </c>
      <c r="F608" s="3">
        <v>178</v>
      </c>
      <c r="G608" t="s">
        <v>119</v>
      </c>
      <c r="H608" t="s">
        <v>105</v>
      </c>
      <c r="I608">
        <v>120</v>
      </c>
      <c r="J608" s="3">
        <f t="shared" si="54"/>
        <v>1.4833333333333334</v>
      </c>
      <c r="K608">
        <f t="shared" si="49"/>
        <v>178</v>
      </c>
      <c r="L608">
        <f t="shared" si="50"/>
        <v>1424</v>
      </c>
      <c r="M608">
        <f t="shared" si="51"/>
        <v>4272</v>
      </c>
    </row>
    <row r="609" spans="1:13" x14ac:dyDescent="0.25">
      <c r="A609" t="str">
        <f t="shared" ref="A609" si="58">A608</f>
        <v>FIBRA CURTA</v>
      </c>
      <c r="B609" t="s">
        <v>115</v>
      </c>
      <c r="C609" t="s">
        <v>120</v>
      </c>
      <c r="D609" t="s">
        <v>153</v>
      </c>
      <c r="E609" t="str">
        <f t="shared" si="52"/>
        <v>BANCO ZINSER 03Nilo 2/30</v>
      </c>
      <c r="F609" s="3">
        <v>178</v>
      </c>
      <c r="G609" t="s">
        <v>119</v>
      </c>
      <c r="H609" t="s">
        <v>105</v>
      </c>
      <c r="I609">
        <v>120</v>
      </c>
      <c r="J609" s="3">
        <f t="shared" si="54"/>
        <v>1.4833333333333334</v>
      </c>
      <c r="K609">
        <f t="shared" si="49"/>
        <v>178</v>
      </c>
      <c r="L609">
        <f t="shared" si="50"/>
        <v>1424</v>
      </c>
      <c r="M609">
        <f t="shared" si="51"/>
        <v>4272</v>
      </c>
    </row>
    <row r="610" spans="1:13" x14ac:dyDescent="0.25">
      <c r="A610" t="s">
        <v>82</v>
      </c>
      <c r="B610" t="s">
        <v>121</v>
      </c>
      <c r="C610" t="s">
        <v>246</v>
      </c>
      <c r="D610" t="s">
        <v>153</v>
      </c>
      <c r="E610" t="str">
        <f t="shared" si="52"/>
        <v>Filatório SuessenNilo 2/30</v>
      </c>
      <c r="F610" s="3">
        <v>33.799999999999997</v>
      </c>
      <c r="G610" t="s">
        <v>122</v>
      </c>
      <c r="H610" t="s">
        <v>105</v>
      </c>
      <c r="I610">
        <v>1008</v>
      </c>
      <c r="J610" s="4">
        <f t="shared" si="54"/>
        <v>3.3531746031746031E-2</v>
      </c>
      <c r="K610">
        <f t="shared" si="49"/>
        <v>33.799999999999997</v>
      </c>
      <c r="L610">
        <f t="shared" si="50"/>
        <v>270.39999999999998</v>
      </c>
      <c r="M610">
        <f t="shared" si="51"/>
        <v>811.19999999999993</v>
      </c>
    </row>
    <row r="611" spans="1:13" x14ac:dyDescent="0.25">
      <c r="A611" t="s">
        <v>82</v>
      </c>
      <c r="B611" t="s">
        <v>121</v>
      </c>
      <c r="C611" t="s">
        <v>246</v>
      </c>
      <c r="D611" t="s">
        <v>153</v>
      </c>
      <c r="E611" t="str">
        <f t="shared" si="52"/>
        <v>Filatório SuessenNilo 2/30</v>
      </c>
      <c r="F611" s="3">
        <v>33.799999999999997</v>
      </c>
      <c r="G611" t="s">
        <v>122</v>
      </c>
      <c r="H611" t="s">
        <v>105</v>
      </c>
      <c r="I611">
        <v>1008</v>
      </c>
      <c r="J611" s="4">
        <f t="shared" si="54"/>
        <v>3.3531746031746031E-2</v>
      </c>
      <c r="K611">
        <f t="shared" si="49"/>
        <v>33.799999999999997</v>
      </c>
      <c r="L611">
        <f t="shared" si="50"/>
        <v>270.39999999999998</v>
      </c>
      <c r="M611">
        <f t="shared" si="51"/>
        <v>811.19999999999993</v>
      </c>
    </row>
    <row r="612" spans="1:13" x14ac:dyDescent="0.25">
      <c r="A612" t="s">
        <v>82</v>
      </c>
      <c r="B612" t="s">
        <v>121</v>
      </c>
      <c r="C612" t="s">
        <v>246</v>
      </c>
      <c r="D612" t="s">
        <v>153</v>
      </c>
      <c r="E612" t="str">
        <f t="shared" si="52"/>
        <v>Filatório SuessenNilo 2/30</v>
      </c>
      <c r="F612" s="3">
        <v>33.799999999999997</v>
      </c>
      <c r="G612" t="s">
        <v>122</v>
      </c>
      <c r="H612" t="s">
        <v>105</v>
      </c>
      <c r="I612">
        <v>1008</v>
      </c>
      <c r="J612" s="4">
        <f t="shared" si="54"/>
        <v>3.3531746031746031E-2</v>
      </c>
      <c r="K612">
        <f t="shared" si="49"/>
        <v>33.799999999999997</v>
      </c>
      <c r="L612">
        <f t="shared" si="50"/>
        <v>270.39999999999998</v>
      </c>
      <c r="M612">
        <f t="shared" si="51"/>
        <v>811.19999999999993</v>
      </c>
    </row>
    <row r="613" spans="1:13" x14ac:dyDescent="0.25">
      <c r="A613" t="s">
        <v>82</v>
      </c>
      <c r="B613" t="s">
        <v>121</v>
      </c>
      <c r="C613" t="s">
        <v>246</v>
      </c>
      <c r="D613" t="s">
        <v>153</v>
      </c>
      <c r="E613" t="str">
        <f t="shared" si="52"/>
        <v>Filatório SuessenNilo 2/30</v>
      </c>
      <c r="F613" s="3">
        <v>33.799999999999997</v>
      </c>
      <c r="G613" t="s">
        <v>122</v>
      </c>
      <c r="H613" t="s">
        <v>105</v>
      </c>
      <c r="I613">
        <v>1008</v>
      </c>
      <c r="J613" s="4">
        <f t="shared" si="54"/>
        <v>3.3531746031746031E-2</v>
      </c>
      <c r="K613">
        <f t="shared" si="49"/>
        <v>33.799999999999997</v>
      </c>
      <c r="L613">
        <f t="shared" si="50"/>
        <v>270.39999999999998</v>
      </c>
      <c r="M613">
        <f t="shared" si="51"/>
        <v>811.19999999999993</v>
      </c>
    </row>
    <row r="614" spans="1:13" x14ac:dyDescent="0.25">
      <c r="A614" t="s">
        <v>82</v>
      </c>
      <c r="B614" t="s">
        <v>121</v>
      </c>
      <c r="C614" t="s">
        <v>123</v>
      </c>
      <c r="D614" t="s">
        <v>153</v>
      </c>
      <c r="E614" t="str">
        <f t="shared" si="52"/>
        <v>Filatório Zinser 05Nilo 2/30</v>
      </c>
      <c r="F614" s="3">
        <v>33.799999999999997</v>
      </c>
      <c r="G614" t="s">
        <v>124</v>
      </c>
      <c r="H614" t="s">
        <v>105</v>
      </c>
      <c r="I614">
        <v>1008</v>
      </c>
      <c r="J614" s="4">
        <f t="shared" si="54"/>
        <v>3.3531746031746031E-2</v>
      </c>
      <c r="K614">
        <f t="shared" si="49"/>
        <v>33.799999999999997</v>
      </c>
      <c r="L614">
        <f t="shared" si="50"/>
        <v>270.39999999999998</v>
      </c>
      <c r="M614">
        <f t="shared" si="51"/>
        <v>811.19999999999993</v>
      </c>
    </row>
    <row r="615" spans="1:13" x14ac:dyDescent="0.25">
      <c r="A615" t="str">
        <f>A609</f>
        <v>FIBRA CURTA</v>
      </c>
      <c r="B615" t="s">
        <v>121</v>
      </c>
      <c r="C615" t="s">
        <v>125</v>
      </c>
      <c r="D615" t="s">
        <v>153</v>
      </c>
      <c r="E615" t="str">
        <f t="shared" si="52"/>
        <v>Filatório Zinser 06Nilo 2/30</v>
      </c>
      <c r="F615" s="3">
        <v>33.799999999999997</v>
      </c>
      <c r="G615" t="s">
        <v>124</v>
      </c>
      <c r="H615" t="s">
        <v>105</v>
      </c>
      <c r="I615">
        <v>1008</v>
      </c>
      <c r="J615" s="4">
        <f t="shared" si="54"/>
        <v>3.3531746031746031E-2</v>
      </c>
      <c r="K615">
        <f t="shared" si="49"/>
        <v>33.799999999999997</v>
      </c>
      <c r="L615">
        <f t="shared" si="50"/>
        <v>270.39999999999998</v>
      </c>
      <c r="M615">
        <f t="shared" si="51"/>
        <v>811.19999999999993</v>
      </c>
    </row>
    <row r="616" spans="1:13" x14ac:dyDescent="0.25">
      <c r="A616" t="str">
        <f t="shared" ref="A616:A627" si="59">A615</f>
        <v>FIBRA CURTA</v>
      </c>
      <c r="B616" t="s">
        <v>121</v>
      </c>
      <c r="C616" t="s">
        <v>126</v>
      </c>
      <c r="D616" t="s">
        <v>153</v>
      </c>
      <c r="E616" t="str">
        <f t="shared" si="52"/>
        <v>Filatório Zinser 07Nilo 2/30</v>
      </c>
      <c r="F616" s="3">
        <v>33.799999999999997</v>
      </c>
      <c r="G616" t="s">
        <v>124</v>
      </c>
      <c r="H616" t="s">
        <v>105</v>
      </c>
      <c r="I616">
        <v>1008</v>
      </c>
      <c r="J616" s="4">
        <f t="shared" si="54"/>
        <v>3.3531746031746031E-2</v>
      </c>
      <c r="K616">
        <f t="shared" si="49"/>
        <v>33.799999999999997</v>
      </c>
      <c r="L616">
        <f t="shared" si="50"/>
        <v>270.39999999999998</v>
      </c>
      <c r="M616">
        <f t="shared" si="51"/>
        <v>811.19999999999993</v>
      </c>
    </row>
    <row r="617" spans="1:13" x14ac:dyDescent="0.25">
      <c r="A617" t="str">
        <f t="shared" si="59"/>
        <v>FIBRA CURTA</v>
      </c>
      <c r="B617" t="s">
        <v>121</v>
      </c>
      <c r="C617" t="s">
        <v>127</v>
      </c>
      <c r="D617" t="s">
        <v>153</v>
      </c>
      <c r="E617" t="str">
        <f t="shared" si="52"/>
        <v>Filatório Zinser 08Nilo 2/30</v>
      </c>
      <c r="F617" s="3">
        <v>33.799999999999997</v>
      </c>
      <c r="G617" t="s">
        <v>124</v>
      </c>
      <c r="H617" t="s">
        <v>105</v>
      </c>
      <c r="I617">
        <v>1008</v>
      </c>
      <c r="J617" s="4">
        <f t="shared" si="54"/>
        <v>3.3531746031746031E-2</v>
      </c>
      <c r="K617">
        <f t="shared" si="49"/>
        <v>33.799999999999997</v>
      </c>
      <c r="L617">
        <f t="shared" si="50"/>
        <v>270.39999999999998</v>
      </c>
      <c r="M617">
        <f t="shared" si="51"/>
        <v>811.19999999999993</v>
      </c>
    </row>
    <row r="618" spans="1:13" x14ac:dyDescent="0.25">
      <c r="A618" t="str">
        <f t="shared" si="59"/>
        <v>FIBRA CURTA</v>
      </c>
      <c r="B618" t="s">
        <v>121</v>
      </c>
      <c r="C618" t="s">
        <v>128</v>
      </c>
      <c r="D618" t="s">
        <v>153</v>
      </c>
      <c r="E618" t="str">
        <f t="shared" si="52"/>
        <v>Filatório Zinser 09Nilo 2/30</v>
      </c>
      <c r="F618" s="3">
        <v>30.2</v>
      </c>
      <c r="G618" t="s">
        <v>129</v>
      </c>
      <c r="H618" t="s">
        <v>105</v>
      </c>
      <c r="I618">
        <v>900</v>
      </c>
      <c r="J618" s="4">
        <f t="shared" si="54"/>
        <v>3.3555555555555554E-2</v>
      </c>
      <c r="K618">
        <f t="shared" si="49"/>
        <v>30.2</v>
      </c>
      <c r="L618">
        <f t="shared" si="50"/>
        <v>241.6</v>
      </c>
      <c r="M618">
        <f t="shared" si="51"/>
        <v>724.8</v>
      </c>
    </row>
    <row r="619" spans="1:13" x14ac:dyDescent="0.25">
      <c r="A619" t="str">
        <f t="shared" si="59"/>
        <v>FIBRA CURTA</v>
      </c>
      <c r="B619" t="s">
        <v>130</v>
      </c>
      <c r="C619" t="s">
        <v>131</v>
      </c>
      <c r="D619" t="s">
        <v>153</v>
      </c>
      <c r="E619" t="str">
        <f t="shared" si="52"/>
        <v>AUTO CONER - 01Nilo 2/30</v>
      </c>
      <c r="F619" s="3">
        <v>40.1</v>
      </c>
      <c r="G619" t="s">
        <v>132</v>
      </c>
      <c r="H619" t="s">
        <v>105</v>
      </c>
      <c r="I619">
        <v>20</v>
      </c>
      <c r="J619" s="4">
        <f t="shared" si="54"/>
        <v>2.0049999999999999</v>
      </c>
      <c r="K619">
        <f t="shared" si="49"/>
        <v>40.1</v>
      </c>
      <c r="L619">
        <f t="shared" si="50"/>
        <v>320.8</v>
      </c>
      <c r="M619">
        <f t="shared" si="51"/>
        <v>962.40000000000009</v>
      </c>
    </row>
    <row r="620" spans="1:13" x14ac:dyDescent="0.25">
      <c r="A620" t="str">
        <f t="shared" si="59"/>
        <v>FIBRA CURTA</v>
      </c>
      <c r="B620" t="s">
        <v>130</v>
      </c>
      <c r="C620" t="s">
        <v>133</v>
      </c>
      <c r="D620" t="s">
        <v>153</v>
      </c>
      <c r="E620" t="str">
        <f t="shared" si="52"/>
        <v>AUTO CONER - 02Nilo 2/30</v>
      </c>
      <c r="F620" s="3">
        <v>40.1</v>
      </c>
      <c r="G620" t="s">
        <v>132</v>
      </c>
      <c r="H620" t="s">
        <v>105</v>
      </c>
      <c r="I620">
        <v>20</v>
      </c>
      <c r="J620" s="4">
        <f t="shared" si="54"/>
        <v>2.0049999999999999</v>
      </c>
      <c r="K620">
        <f t="shared" si="49"/>
        <v>40.1</v>
      </c>
      <c r="L620">
        <f t="shared" si="50"/>
        <v>320.8</v>
      </c>
      <c r="M620">
        <f t="shared" si="51"/>
        <v>962.40000000000009</v>
      </c>
    </row>
    <row r="621" spans="1:13" x14ac:dyDescent="0.25">
      <c r="A621" t="str">
        <f t="shared" si="59"/>
        <v>FIBRA CURTA</v>
      </c>
      <c r="B621" t="s">
        <v>130</v>
      </c>
      <c r="C621" t="s">
        <v>134</v>
      </c>
      <c r="D621" t="s">
        <v>153</v>
      </c>
      <c r="E621" t="str">
        <f t="shared" si="52"/>
        <v>AUTO CONER - 03Nilo 2/30</v>
      </c>
      <c r="F621" s="3">
        <v>40.1</v>
      </c>
      <c r="G621" t="s">
        <v>132</v>
      </c>
      <c r="H621" t="s">
        <v>105</v>
      </c>
      <c r="I621">
        <v>20</v>
      </c>
      <c r="J621" s="4">
        <f t="shared" si="54"/>
        <v>2.0049999999999999</v>
      </c>
      <c r="K621">
        <f t="shared" si="49"/>
        <v>40.1</v>
      </c>
      <c r="L621">
        <f t="shared" si="50"/>
        <v>320.8</v>
      </c>
      <c r="M621">
        <f t="shared" si="51"/>
        <v>962.40000000000009</v>
      </c>
    </row>
    <row r="622" spans="1:13" x14ac:dyDescent="0.25">
      <c r="A622" t="str">
        <f t="shared" si="59"/>
        <v>FIBRA CURTA</v>
      </c>
      <c r="B622" t="s">
        <v>130</v>
      </c>
      <c r="C622" t="s">
        <v>135</v>
      </c>
      <c r="D622" t="s">
        <v>153</v>
      </c>
      <c r="E622" t="str">
        <f t="shared" si="52"/>
        <v>AUTO CONER - 04Nilo 2/30</v>
      </c>
      <c r="F622" s="3">
        <v>40.1</v>
      </c>
      <c r="G622" t="s">
        <v>132</v>
      </c>
      <c r="H622" t="s">
        <v>105</v>
      </c>
      <c r="I622">
        <v>20</v>
      </c>
      <c r="J622" s="4">
        <f t="shared" si="54"/>
        <v>2.0049999999999999</v>
      </c>
      <c r="K622">
        <f t="shared" si="49"/>
        <v>40.1</v>
      </c>
      <c r="L622">
        <f t="shared" si="50"/>
        <v>320.8</v>
      </c>
      <c r="M622">
        <f t="shared" si="51"/>
        <v>962.40000000000009</v>
      </c>
    </row>
    <row r="623" spans="1:13" x14ac:dyDescent="0.25">
      <c r="A623" t="str">
        <f t="shared" si="59"/>
        <v>FIBRA CURTA</v>
      </c>
      <c r="B623" t="s">
        <v>130</v>
      </c>
      <c r="C623" t="s">
        <v>136</v>
      </c>
      <c r="D623" t="s">
        <v>153</v>
      </c>
      <c r="E623" t="str">
        <f t="shared" si="52"/>
        <v>MURATA - 05Nilo 2/30</v>
      </c>
      <c r="F623" s="3">
        <v>40.1</v>
      </c>
      <c r="G623" t="s">
        <v>137</v>
      </c>
      <c r="H623" t="s">
        <v>105</v>
      </c>
      <c r="I623">
        <v>20</v>
      </c>
      <c r="J623" s="4">
        <f t="shared" si="54"/>
        <v>2.0049999999999999</v>
      </c>
      <c r="K623">
        <f t="shared" si="49"/>
        <v>40.1</v>
      </c>
      <c r="L623">
        <f t="shared" si="50"/>
        <v>320.8</v>
      </c>
      <c r="M623">
        <f t="shared" si="51"/>
        <v>962.40000000000009</v>
      </c>
    </row>
    <row r="624" spans="1:13" x14ac:dyDescent="0.25">
      <c r="A624" t="str">
        <f t="shared" si="59"/>
        <v>FIBRA CURTA</v>
      </c>
      <c r="B624" t="s">
        <v>130</v>
      </c>
      <c r="C624" t="s">
        <v>138</v>
      </c>
      <c r="D624" t="s">
        <v>153</v>
      </c>
      <c r="E624" t="str">
        <f t="shared" si="52"/>
        <v>MURATA - 06Nilo 2/30</v>
      </c>
      <c r="F624" s="3">
        <v>40.1</v>
      </c>
      <c r="G624" t="s">
        <v>137</v>
      </c>
      <c r="H624" t="s">
        <v>105</v>
      </c>
      <c r="I624">
        <v>20</v>
      </c>
      <c r="J624" s="4">
        <f t="shared" si="54"/>
        <v>2.0049999999999999</v>
      </c>
      <c r="K624">
        <f t="shared" si="49"/>
        <v>40.1</v>
      </c>
      <c r="L624">
        <f t="shared" si="50"/>
        <v>320.8</v>
      </c>
      <c r="M624">
        <f t="shared" si="51"/>
        <v>962.40000000000009</v>
      </c>
    </row>
    <row r="625" spans="1:13" x14ac:dyDescent="0.25">
      <c r="A625" t="str">
        <f t="shared" si="59"/>
        <v>FIBRA CURTA</v>
      </c>
      <c r="B625" t="s">
        <v>130</v>
      </c>
      <c r="C625" t="s">
        <v>139</v>
      </c>
      <c r="D625" t="s">
        <v>153</v>
      </c>
      <c r="E625" t="str">
        <f t="shared" si="52"/>
        <v>MURATA - 07Nilo 2/30</v>
      </c>
      <c r="F625" s="3">
        <v>40.1</v>
      </c>
      <c r="G625" t="s">
        <v>137</v>
      </c>
      <c r="H625" t="s">
        <v>105</v>
      </c>
      <c r="I625">
        <v>20</v>
      </c>
      <c r="J625" s="4">
        <f t="shared" si="54"/>
        <v>2.0049999999999999</v>
      </c>
      <c r="K625">
        <f t="shared" si="49"/>
        <v>40.1</v>
      </c>
      <c r="L625">
        <f t="shared" si="50"/>
        <v>320.8</v>
      </c>
      <c r="M625">
        <f t="shared" si="51"/>
        <v>962.40000000000009</v>
      </c>
    </row>
    <row r="626" spans="1:13" x14ac:dyDescent="0.25">
      <c r="A626" t="str">
        <f t="shared" si="59"/>
        <v>FIBRA CURTA</v>
      </c>
      <c r="B626" t="s">
        <v>130</v>
      </c>
      <c r="C626" t="s">
        <v>140</v>
      </c>
      <c r="D626" t="s">
        <v>153</v>
      </c>
      <c r="E626" t="str">
        <f t="shared" si="52"/>
        <v>MURATA - 08Nilo 2/30</v>
      </c>
      <c r="F626" s="3">
        <v>40.1</v>
      </c>
      <c r="G626" t="s">
        <v>137</v>
      </c>
      <c r="H626" t="s">
        <v>105</v>
      </c>
      <c r="I626">
        <v>20</v>
      </c>
      <c r="J626" s="4">
        <f t="shared" si="54"/>
        <v>2.0049999999999999</v>
      </c>
      <c r="K626">
        <f t="shared" si="49"/>
        <v>40.1</v>
      </c>
      <c r="L626">
        <f t="shared" si="50"/>
        <v>320.8</v>
      </c>
      <c r="M626">
        <f t="shared" si="51"/>
        <v>962.40000000000009</v>
      </c>
    </row>
    <row r="627" spans="1:13" x14ac:dyDescent="0.25">
      <c r="A627" t="str">
        <f t="shared" si="59"/>
        <v>FIBRA CURTA</v>
      </c>
      <c r="B627" t="s">
        <v>130</v>
      </c>
      <c r="C627" t="s">
        <v>141</v>
      </c>
      <c r="D627" t="s">
        <v>153</v>
      </c>
      <c r="E627" t="str">
        <f t="shared" si="52"/>
        <v>MURATA - 09Nilo 2/30</v>
      </c>
      <c r="F627" s="3">
        <v>40.1</v>
      </c>
      <c r="G627" t="s">
        <v>137</v>
      </c>
      <c r="H627" t="s">
        <v>105</v>
      </c>
      <c r="I627">
        <v>20</v>
      </c>
      <c r="J627" s="4">
        <f t="shared" si="54"/>
        <v>2.0049999999999999</v>
      </c>
      <c r="K627">
        <f t="shared" si="49"/>
        <v>40.1</v>
      </c>
      <c r="L627">
        <f t="shared" si="50"/>
        <v>320.8</v>
      </c>
      <c r="M627">
        <f t="shared" si="51"/>
        <v>962.40000000000009</v>
      </c>
    </row>
    <row r="628" spans="1:13" x14ac:dyDescent="0.25">
      <c r="A628" t="str">
        <f>A627</f>
        <v>FIBRA CURTA</v>
      </c>
      <c r="B628" t="s">
        <v>142</v>
      </c>
      <c r="C628" t="s">
        <v>51</v>
      </c>
      <c r="D628" t="s">
        <v>153</v>
      </c>
      <c r="E628" t="str">
        <f t="shared" si="52"/>
        <v>VOLK - 05Nilo 2/30</v>
      </c>
      <c r="F628" s="3">
        <v>27.6</v>
      </c>
      <c r="G628" t="s">
        <v>143</v>
      </c>
      <c r="H628" t="s">
        <v>105</v>
      </c>
      <c r="I628">
        <v>176</v>
      </c>
      <c r="J628" s="3">
        <f t="shared" si="54"/>
        <v>0.15681818181818183</v>
      </c>
      <c r="K628">
        <f t="shared" si="49"/>
        <v>27.6</v>
      </c>
      <c r="L628">
        <f t="shared" si="50"/>
        <v>220.8</v>
      </c>
      <c r="M628">
        <f t="shared" si="51"/>
        <v>662.40000000000009</v>
      </c>
    </row>
    <row r="629" spans="1:13" x14ac:dyDescent="0.25">
      <c r="A629" t="str">
        <f t="shared" ref="A629:A648" si="60">A628</f>
        <v>FIBRA CURTA</v>
      </c>
      <c r="B629" t="s">
        <v>142</v>
      </c>
      <c r="C629" t="s">
        <v>52</v>
      </c>
      <c r="D629" t="s">
        <v>153</v>
      </c>
      <c r="E629" t="str">
        <f t="shared" si="52"/>
        <v>VOLK - 06Nilo 2/30</v>
      </c>
      <c r="F629" s="3">
        <v>27.6</v>
      </c>
      <c r="G629" t="s">
        <v>143</v>
      </c>
      <c r="H629" t="s">
        <v>105</v>
      </c>
      <c r="I629">
        <v>176</v>
      </c>
      <c r="J629" s="3">
        <f t="shared" si="54"/>
        <v>0.15681818181818183</v>
      </c>
      <c r="K629">
        <f t="shared" si="49"/>
        <v>27.6</v>
      </c>
      <c r="L629">
        <f t="shared" si="50"/>
        <v>220.8</v>
      </c>
      <c r="M629">
        <f t="shared" si="51"/>
        <v>662.40000000000009</v>
      </c>
    </row>
    <row r="630" spans="1:13" x14ac:dyDescent="0.25">
      <c r="A630" t="str">
        <f t="shared" si="60"/>
        <v>FIBRA CURTA</v>
      </c>
      <c r="B630" t="s">
        <v>142</v>
      </c>
      <c r="C630" t="s">
        <v>53</v>
      </c>
      <c r="D630" t="s">
        <v>153</v>
      </c>
      <c r="E630" t="str">
        <f t="shared" si="52"/>
        <v>VOLK - 07Nilo 2/30</v>
      </c>
      <c r="F630" s="3">
        <v>25.1</v>
      </c>
      <c r="G630" t="s">
        <v>144</v>
      </c>
      <c r="H630" t="s">
        <v>105</v>
      </c>
      <c r="I630">
        <v>160</v>
      </c>
      <c r="J630" s="3">
        <f t="shared" si="54"/>
        <v>0.15687500000000001</v>
      </c>
      <c r="K630">
        <f t="shared" si="49"/>
        <v>25.1</v>
      </c>
      <c r="L630">
        <f t="shared" si="50"/>
        <v>200.8</v>
      </c>
      <c r="M630">
        <f t="shared" si="51"/>
        <v>602.40000000000009</v>
      </c>
    </row>
    <row r="631" spans="1:13" x14ac:dyDescent="0.25">
      <c r="A631" t="str">
        <f t="shared" si="60"/>
        <v>FIBRA CURTA</v>
      </c>
      <c r="B631" t="s">
        <v>142</v>
      </c>
      <c r="C631" t="s">
        <v>54</v>
      </c>
      <c r="D631" t="s">
        <v>153</v>
      </c>
      <c r="E631" t="str">
        <f t="shared" si="52"/>
        <v>VOLK - 08Nilo 2/30</v>
      </c>
      <c r="F631" s="3">
        <v>25.1</v>
      </c>
      <c r="G631" t="s">
        <v>144</v>
      </c>
      <c r="H631" t="s">
        <v>105</v>
      </c>
      <c r="I631">
        <v>160</v>
      </c>
      <c r="J631" s="3">
        <f t="shared" si="54"/>
        <v>0.15687500000000001</v>
      </c>
      <c r="K631">
        <f t="shared" si="49"/>
        <v>25.1</v>
      </c>
      <c r="L631">
        <f t="shared" si="50"/>
        <v>200.8</v>
      </c>
      <c r="M631">
        <f t="shared" si="51"/>
        <v>602.40000000000009</v>
      </c>
    </row>
    <row r="632" spans="1:13" x14ac:dyDescent="0.25">
      <c r="A632" t="str">
        <f t="shared" si="60"/>
        <v>FIBRA CURTA</v>
      </c>
      <c r="B632" t="s">
        <v>142</v>
      </c>
      <c r="C632" t="s">
        <v>55</v>
      </c>
      <c r="D632" t="s">
        <v>153</v>
      </c>
      <c r="E632" t="str">
        <f t="shared" si="52"/>
        <v>VOLK - 09Nilo 2/30</v>
      </c>
      <c r="F632" s="3">
        <v>25.1</v>
      </c>
      <c r="G632" t="s">
        <v>144</v>
      </c>
      <c r="H632" t="s">
        <v>105</v>
      </c>
      <c r="I632">
        <v>160</v>
      </c>
      <c r="J632" s="3">
        <f t="shared" si="54"/>
        <v>0.15687500000000001</v>
      </c>
      <c r="K632">
        <f t="shared" si="49"/>
        <v>25.1</v>
      </c>
      <c r="L632">
        <f t="shared" si="50"/>
        <v>200.8</v>
      </c>
      <c r="M632">
        <f t="shared" si="51"/>
        <v>602.40000000000009</v>
      </c>
    </row>
    <row r="633" spans="1:13" x14ac:dyDescent="0.25">
      <c r="A633" t="str">
        <f t="shared" si="60"/>
        <v>FIBRA CURTA</v>
      </c>
      <c r="B633" t="s">
        <v>142</v>
      </c>
      <c r="C633" t="s">
        <v>56</v>
      </c>
      <c r="D633" t="s">
        <v>153</v>
      </c>
      <c r="E633" t="str">
        <f t="shared" si="52"/>
        <v>VOLK - 10Nilo 2/30</v>
      </c>
      <c r="F633" s="3">
        <v>25.1</v>
      </c>
      <c r="G633" t="s">
        <v>144</v>
      </c>
      <c r="H633" t="s">
        <v>105</v>
      </c>
      <c r="I633">
        <v>160</v>
      </c>
      <c r="J633" s="3">
        <f t="shared" si="54"/>
        <v>0.15687500000000001</v>
      </c>
      <c r="K633">
        <f t="shared" si="49"/>
        <v>25.1</v>
      </c>
      <c r="L633">
        <f t="shared" si="50"/>
        <v>200.8</v>
      </c>
      <c r="M633">
        <f t="shared" si="51"/>
        <v>602.40000000000009</v>
      </c>
    </row>
    <row r="634" spans="1:13" x14ac:dyDescent="0.25">
      <c r="A634" t="str">
        <f t="shared" si="60"/>
        <v>FIBRA CURTA</v>
      </c>
      <c r="B634" t="s">
        <v>142</v>
      </c>
      <c r="C634" t="s">
        <v>57</v>
      </c>
      <c r="D634" t="s">
        <v>153</v>
      </c>
      <c r="E634" t="str">
        <f t="shared" si="52"/>
        <v>VOLK - 11Nilo 2/30</v>
      </c>
      <c r="F634" s="3">
        <v>25.1</v>
      </c>
      <c r="G634" t="s">
        <v>144</v>
      </c>
      <c r="H634" t="s">
        <v>105</v>
      </c>
      <c r="I634">
        <v>160</v>
      </c>
      <c r="J634" s="3">
        <f t="shared" si="54"/>
        <v>0.15687500000000001</v>
      </c>
      <c r="K634">
        <f t="shared" si="49"/>
        <v>25.1</v>
      </c>
      <c r="L634">
        <f t="shared" si="50"/>
        <v>200.8</v>
      </c>
      <c r="M634">
        <f t="shared" si="51"/>
        <v>602.40000000000009</v>
      </c>
    </row>
    <row r="635" spans="1:13" x14ac:dyDescent="0.25">
      <c r="A635" t="str">
        <f t="shared" si="60"/>
        <v>FIBRA CURTA</v>
      </c>
      <c r="B635" t="s">
        <v>142</v>
      </c>
      <c r="C635" t="s">
        <v>58</v>
      </c>
      <c r="D635" t="s">
        <v>153</v>
      </c>
      <c r="E635" t="str">
        <f t="shared" si="52"/>
        <v>VOLK - 12Nilo 2/30</v>
      </c>
      <c r="F635" s="3">
        <v>25.1</v>
      </c>
      <c r="G635" t="s">
        <v>144</v>
      </c>
      <c r="H635" t="s">
        <v>105</v>
      </c>
      <c r="I635">
        <v>160</v>
      </c>
      <c r="J635" s="3">
        <f t="shared" si="54"/>
        <v>0.15687500000000001</v>
      </c>
      <c r="K635">
        <f t="shared" si="49"/>
        <v>25.1</v>
      </c>
      <c r="L635">
        <f t="shared" si="50"/>
        <v>200.8</v>
      </c>
      <c r="M635">
        <f t="shared" si="51"/>
        <v>602.40000000000009</v>
      </c>
    </row>
    <row r="636" spans="1:13" x14ac:dyDescent="0.25">
      <c r="A636" t="str">
        <f t="shared" si="60"/>
        <v>FIBRA CURTA</v>
      </c>
      <c r="B636" t="s">
        <v>142</v>
      </c>
      <c r="C636" t="s">
        <v>145</v>
      </c>
      <c r="D636" t="s">
        <v>153</v>
      </c>
      <c r="E636" t="str">
        <f t="shared" si="52"/>
        <v>VOLK - 13Nilo 2/30</v>
      </c>
      <c r="F636" s="3">
        <v>25.1</v>
      </c>
      <c r="G636" t="s">
        <v>144</v>
      </c>
      <c r="H636" t="s">
        <v>105</v>
      </c>
      <c r="I636">
        <v>160</v>
      </c>
      <c r="J636" s="3">
        <f t="shared" si="54"/>
        <v>0.15687500000000001</v>
      </c>
      <c r="K636">
        <f t="shared" si="49"/>
        <v>25.1</v>
      </c>
      <c r="L636">
        <f t="shared" si="50"/>
        <v>200.8</v>
      </c>
      <c r="M636">
        <f t="shared" si="51"/>
        <v>602.40000000000009</v>
      </c>
    </row>
    <row r="637" spans="1:13" x14ac:dyDescent="0.25">
      <c r="A637" t="str">
        <f t="shared" si="60"/>
        <v>FIBRA CURTA</v>
      </c>
      <c r="B637" t="s">
        <v>142</v>
      </c>
      <c r="C637" t="s">
        <v>146</v>
      </c>
      <c r="D637" t="s">
        <v>153</v>
      </c>
      <c r="E637" t="str">
        <f t="shared" si="52"/>
        <v>VOLK - 14Nilo 2/30</v>
      </c>
      <c r="F637" s="3">
        <v>25.1</v>
      </c>
      <c r="G637" t="s">
        <v>144</v>
      </c>
      <c r="H637" t="s">
        <v>105</v>
      </c>
      <c r="I637">
        <v>160</v>
      </c>
      <c r="J637" s="3">
        <f t="shared" si="54"/>
        <v>0.15687500000000001</v>
      </c>
      <c r="K637">
        <f t="shared" si="49"/>
        <v>25.1</v>
      </c>
      <c r="L637">
        <f t="shared" si="50"/>
        <v>200.8</v>
      </c>
      <c r="M637">
        <f t="shared" si="51"/>
        <v>602.40000000000009</v>
      </c>
    </row>
    <row r="638" spans="1:13" x14ac:dyDescent="0.25">
      <c r="A638" t="str">
        <f t="shared" si="60"/>
        <v>FIBRA CURTA</v>
      </c>
      <c r="B638" t="s">
        <v>142</v>
      </c>
      <c r="C638" t="s">
        <v>147</v>
      </c>
      <c r="D638" t="s">
        <v>153</v>
      </c>
      <c r="E638" t="str">
        <f t="shared" si="52"/>
        <v>VOLK - 15Nilo 2/30</v>
      </c>
      <c r="F638" s="3">
        <v>25.1</v>
      </c>
      <c r="G638" t="s">
        <v>144</v>
      </c>
      <c r="H638" t="s">
        <v>105</v>
      </c>
      <c r="I638">
        <v>160</v>
      </c>
      <c r="J638" s="3">
        <f t="shared" si="54"/>
        <v>0.15687500000000001</v>
      </c>
      <c r="K638">
        <f t="shared" si="49"/>
        <v>25.1</v>
      </c>
      <c r="L638">
        <f t="shared" si="50"/>
        <v>200.8</v>
      </c>
      <c r="M638">
        <f t="shared" si="51"/>
        <v>602.40000000000009</v>
      </c>
    </row>
    <row r="639" spans="1:13" x14ac:dyDescent="0.25">
      <c r="A639" t="str">
        <f t="shared" si="60"/>
        <v>FIBRA CURTA</v>
      </c>
      <c r="B639" t="s">
        <v>142</v>
      </c>
      <c r="C639" t="s">
        <v>148</v>
      </c>
      <c r="D639" t="s">
        <v>153</v>
      </c>
      <c r="E639" t="str">
        <f t="shared" si="52"/>
        <v>VOLK - 16Nilo 2/30</v>
      </c>
      <c r="F639" s="3">
        <v>25.1</v>
      </c>
      <c r="G639" t="s">
        <v>144</v>
      </c>
      <c r="H639" t="s">
        <v>105</v>
      </c>
      <c r="I639">
        <v>160</v>
      </c>
      <c r="J639" s="3">
        <f t="shared" si="54"/>
        <v>0.15687500000000001</v>
      </c>
      <c r="K639">
        <f t="shared" si="49"/>
        <v>25.1</v>
      </c>
      <c r="L639">
        <f t="shared" si="50"/>
        <v>200.8</v>
      </c>
      <c r="M639">
        <f t="shared" si="51"/>
        <v>602.40000000000009</v>
      </c>
    </row>
    <row r="640" spans="1:13" x14ac:dyDescent="0.25">
      <c r="A640" t="str">
        <f t="shared" si="60"/>
        <v>FIBRA CURTA</v>
      </c>
      <c r="B640" t="s">
        <v>142</v>
      </c>
      <c r="C640" t="s">
        <v>149</v>
      </c>
      <c r="D640" t="s">
        <v>153</v>
      </c>
      <c r="E640" t="str">
        <f t="shared" si="52"/>
        <v>VOLK - 17Nilo 2/30</v>
      </c>
      <c r="F640" s="3">
        <v>25.1</v>
      </c>
      <c r="G640" t="s">
        <v>144</v>
      </c>
      <c r="H640" t="s">
        <v>105</v>
      </c>
      <c r="I640">
        <v>160</v>
      </c>
      <c r="J640" s="3">
        <f t="shared" si="54"/>
        <v>0.15687500000000001</v>
      </c>
      <c r="K640">
        <f t="shared" si="49"/>
        <v>25.1</v>
      </c>
      <c r="L640">
        <f t="shared" si="50"/>
        <v>200.8</v>
      </c>
      <c r="M640">
        <f t="shared" si="51"/>
        <v>602.40000000000009</v>
      </c>
    </row>
    <row r="641" spans="1:13" x14ac:dyDescent="0.25">
      <c r="A641" t="str">
        <f t="shared" si="60"/>
        <v>FIBRA CURTA</v>
      </c>
      <c r="B641" t="s">
        <v>150</v>
      </c>
      <c r="C641" t="s">
        <v>151</v>
      </c>
      <c r="D641" t="s">
        <v>153</v>
      </c>
      <c r="E641" t="str">
        <f t="shared" si="52"/>
        <v>Transporte FII - FINilo 2/30</v>
      </c>
      <c r="F641" s="3">
        <v>1071</v>
      </c>
      <c r="G641" t="s">
        <v>152</v>
      </c>
      <c r="H641" t="s">
        <v>105</v>
      </c>
      <c r="I641">
        <v>1</v>
      </c>
      <c r="J641" s="3">
        <f t="shared" si="54"/>
        <v>1071</v>
      </c>
      <c r="K641">
        <f t="shared" si="49"/>
        <v>1071</v>
      </c>
      <c r="L641">
        <f t="shared" si="50"/>
        <v>8568</v>
      </c>
      <c r="M641">
        <f t="shared" si="51"/>
        <v>25704</v>
      </c>
    </row>
    <row r="642" spans="1:13" x14ac:dyDescent="0.25">
      <c r="A642" t="str">
        <f t="shared" si="60"/>
        <v>FIBRA CURTA</v>
      </c>
      <c r="B642" t="s">
        <v>63</v>
      </c>
      <c r="C642" s="1" t="s">
        <v>186</v>
      </c>
      <c r="D642" t="s">
        <v>153</v>
      </c>
      <c r="E642" t="str">
        <f t="shared" si="52"/>
        <v>AFTNilo 2/30</v>
      </c>
      <c r="F642" s="3">
        <v>168.5</v>
      </c>
      <c r="G642" t="s">
        <v>64</v>
      </c>
      <c r="H642" t="s">
        <v>105</v>
      </c>
      <c r="I642">
        <v>60</v>
      </c>
      <c r="J642" s="3">
        <f t="shared" si="54"/>
        <v>2.8083333333333331</v>
      </c>
      <c r="K642">
        <f t="shared" ref="K642:K705" si="61">F642</f>
        <v>168.5</v>
      </c>
      <c r="L642">
        <f t="shared" ref="L642:L705" si="62">K642*8</f>
        <v>1348</v>
      </c>
      <c r="M642">
        <f t="shared" ref="M642:M705" si="63">K642*24</f>
        <v>4044</v>
      </c>
    </row>
    <row r="643" spans="1:13" x14ac:dyDescent="0.25">
      <c r="A643" t="str">
        <f t="shared" si="60"/>
        <v>FIBRA CURTA</v>
      </c>
      <c r="B643" t="s">
        <v>63</v>
      </c>
      <c r="C643" s="1" t="s">
        <v>186</v>
      </c>
      <c r="D643" t="s">
        <v>153</v>
      </c>
      <c r="E643" t="str">
        <f t="shared" ref="E643:E706" si="64">CONCATENATE(C643,D643)</f>
        <v>AFTNilo 2/30</v>
      </c>
      <c r="F643" s="3">
        <v>168.5</v>
      </c>
      <c r="G643" t="s">
        <v>64</v>
      </c>
      <c r="H643" t="s">
        <v>105</v>
      </c>
      <c r="I643">
        <v>60</v>
      </c>
      <c r="J643" s="3">
        <f t="shared" si="54"/>
        <v>2.8083333333333331</v>
      </c>
      <c r="K643">
        <f t="shared" si="61"/>
        <v>168.5</v>
      </c>
      <c r="L643">
        <f t="shared" si="62"/>
        <v>1348</v>
      </c>
      <c r="M643">
        <f t="shared" si="63"/>
        <v>4044</v>
      </c>
    </row>
    <row r="644" spans="1:13" x14ac:dyDescent="0.25">
      <c r="A644" t="str">
        <f t="shared" si="60"/>
        <v>FIBRA CURTA</v>
      </c>
      <c r="B644" t="s">
        <v>63</v>
      </c>
      <c r="C644" s="1" t="s">
        <v>186</v>
      </c>
      <c r="D644" t="s">
        <v>153</v>
      </c>
      <c r="E644" t="str">
        <f t="shared" si="64"/>
        <v>AFTNilo 2/30</v>
      </c>
      <c r="F644" s="3">
        <v>168.5</v>
      </c>
      <c r="G644" t="s">
        <v>64</v>
      </c>
      <c r="H644" t="s">
        <v>105</v>
      </c>
      <c r="I644">
        <v>60</v>
      </c>
      <c r="J644" s="3">
        <f t="shared" si="54"/>
        <v>2.8083333333333331</v>
      </c>
      <c r="K644">
        <f t="shared" si="61"/>
        <v>168.5</v>
      </c>
      <c r="L644">
        <f t="shared" si="62"/>
        <v>1348</v>
      </c>
      <c r="M644">
        <f t="shared" si="63"/>
        <v>4044</v>
      </c>
    </row>
    <row r="645" spans="1:13" x14ac:dyDescent="0.25">
      <c r="A645" t="str">
        <f t="shared" si="60"/>
        <v>FIBRA CURTA</v>
      </c>
      <c r="B645" t="s">
        <v>63</v>
      </c>
      <c r="C645" s="1" t="s">
        <v>186</v>
      </c>
      <c r="D645" t="s">
        <v>153</v>
      </c>
      <c r="E645" t="str">
        <f t="shared" si="64"/>
        <v>AFTNilo 2/30</v>
      </c>
      <c r="F645" s="3">
        <v>168.5</v>
      </c>
      <c r="G645" t="s">
        <v>64</v>
      </c>
      <c r="H645" t="s">
        <v>105</v>
      </c>
      <c r="I645">
        <v>60</v>
      </c>
      <c r="J645" s="3">
        <f t="shared" si="54"/>
        <v>2.8083333333333331</v>
      </c>
      <c r="K645">
        <f t="shared" si="61"/>
        <v>168.5</v>
      </c>
      <c r="L645">
        <f t="shared" si="62"/>
        <v>1348</v>
      </c>
      <c r="M645">
        <f t="shared" si="63"/>
        <v>4044</v>
      </c>
    </row>
    <row r="646" spans="1:13" x14ac:dyDescent="0.25">
      <c r="A646" t="str">
        <f t="shared" si="60"/>
        <v>FIBRA CURTA</v>
      </c>
      <c r="B646" t="s">
        <v>63</v>
      </c>
      <c r="C646" s="1" t="s">
        <v>186</v>
      </c>
      <c r="D646" t="s">
        <v>153</v>
      </c>
      <c r="E646" t="str">
        <f t="shared" si="64"/>
        <v>AFTNilo 2/30</v>
      </c>
      <c r="F646" s="3">
        <v>168.5</v>
      </c>
      <c r="G646" t="s">
        <v>64</v>
      </c>
      <c r="H646" t="s">
        <v>105</v>
      </c>
      <c r="I646">
        <v>60</v>
      </c>
      <c r="J646" s="3">
        <f t="shared" si="54"/>
        <v>2.8083333333333331</v>
      </c>
      <c r="K646">
        <f t="shared" si="61"/>
        <v>168.5</v>
      </c>
      <c r="L646">
        <f t="shared" si="62"/>
        <v>1348</v>
      </c>
      <c r="M646">
        <f t="shared" si="63"/>
        <v>4044</v>
      </c>
    </row>
    <row r="647" spans="1:13" x14ac:dyDescent="0.25">
      <c r="A647" t="str">
        <f t="shared" si="60"/>
        <v>FIBRA CURTA</v>
      </c>
      <c r="B647" t="s">
        <v>63</v>
      </c>
      <c r="C647" s="1" t="s">
        <v>186</v>
      </c>
      <c r="D647" t="s">
        <v>153</v>
      </c>
      <c r="E647" t="str">
        <f t="shared" si="64"/>
        <v>AFTNilo 2/30</v>
      </c>
      <c r="F647" s="3">
        <v>168.5</v>
      </c>
      <c r="G647" t="s">
        <v>64</v>
      </c>
      <c r="H647" t="s">
        <v>105</v>
      </c>
      <c r="I647">
        <v>60</v>
      </c>
      <c r="J647" s="3">
        <f t="shared" si="54"/>
        <v>2.8083333333333331</v>
      </c>
      <c r="K647">
        <f t="shared" si="61"/>
        <v>168.5</v>
      </c>
      <c r="L647">
        <f t="shared" si="62"/>
        <v>1348</v>
      </c>
      <c r="M647">
        <f t="shared" si="63"/>
        <v>4044</v>
      </c>
    </row>
    <row r="648" spans="1:13" x14ac:dyDescent="0.25">
      <c r="A648" t="str">
        <f t="shared" si="60"/>
        <v>FIBRA CURTA</v>
      </c>
      <c r="B648" t="s">
        <v>63</v>
      </c>
      <c r="C648" t="s">
        <v>65</v>
      </c>
      <c r="D648" t="s">
        <v>153</v>
      </c>
      <c r="E648" t="str">
        <f t="shared" si="64"/>
        <v>EMBALAGEM/ESTEIRA/EXPEDIÇÃONilo 2/30</v>
      </c>
      <c r="F648" s="3">
        <v>1008</v>
      </c>
      <c r="G648" t="s">
        <v>66</v>
      </c>
      <c r="H648" t="s">
        <v>105</v>
      </c>
      <c r="I648">
        <v>1</v>
      </c>
      <c r="J648" s="3">
        <f t="shared" si="54"/>
        <v>1008</v>
      </c>
      <c r="K648">
        <f t="shared" si="61"/>
        <v>1008</v>
      </c>
      <c r="L648">
        <f t="shared" si="62"/>
        <v>8064</v>
      </c>
      <c r="M648">
        <f t="shared" si="63"/>
        <v>24192</v>
      </c>
    </row>
    <row r="649" spans="1:13" x14ac:dyDescent="0.25">
      <c r="A649" t="str">
        <f>A648</f>
        <v>FIBRA CURTA</v>
      </c>
      <c r="B649" t="s">
        <v>83</v>
      </c>
      <c r="C649" t="s">
        <v>90</v>
      </c>
      <c r="D649" t="s">
        <v>155</v>
      </c>
      <c r="E649" t="str">
        <f t="shared" si="64"/>
        <v>Abridor AcrilicoSavannah Soft 2/34</v>
      </c>
      <c r="F649" s="3">
        <v>280</v>
      </c>
      <c r="G649" t="s">
        <v>86</v>
      </c>
      <c r="H649" t="s">
        <v>91</v>
      </c>
      <c r="I649">
        <v>1</v>
      </c>
      <c r="J649" s="3">
        <f t="shared" si="54"/>
        <v>280</v>
      </c>
      <c r="K649">
        <f t="shared" si="61"/>
        <v>280</v>
      </c>
      <c r="L649">
        <f t="shared" si="62"/>
        <v>2240</v>
      </c>
      <c r="M649">
        <f t="shared" si="63"/>
        <v>6720</v>
      </c>
    </row>
    <row r="650" spans="1:13" x14ac:dyDescent="0.25">
      <c r="A650" t="str">
        <f t="shared" ref="A650:A654" si="65">A649</f>
        <v>FIBRA CURTA</v>
      </c>
      <c r="B650" t="s">
        <v>88</v>
      </c>
      <c r="C650" t="s">
        <v>92</v>
      </c>
      <c r="D650" t="s">
        <v>155</v>
      </c>
      <c r="E650" t="str">
        <f t="shared" si="64"/>
        <v>Mpm PacSavannah Soft 2/34</v>
      </c>
      <c r="F650" s="3">
        <v>280</v>
      </c>
      <c r="G650" t="s">
        <v>86</v>
      </c>
      <c r="H650" t="s">
        <v>91</v>
      </c>
      <c r="I650">
        <v>1</v>
      </c>
      <c r="J650" s="3">
        <f t="shared" si="54"/>
        <v>280</v>
      </c>
      <c r="K650">
        <f t="shared" si="61"/>
        <v>280</v>
      </c>
      <c r="L650">
        <f t="shared" si="62"/>
        <v>2240</v>
      </c>
      <c r="M650">
        <f t="shared" si="63"/>
        <v>6720</v>
      </c>
    </row>
    <row r="651" spans="1:13" x14ac:dyDescent="0.25">
      <c r="A651" t="str">
        <f>A650</f>
        <v>FIBRA CURTA</v>
      </c>
      <c r="B651" t="s">
        <v>93</v>
      </c>
      <c r="C651" t="s">
        <v>156</v>
      </c>
      <c r="D651" t="s">
        <v>155</v>
      </c>
      <c r="E651" t="str">
        <f t="shared" si="64"/>
        <v>Cardas - 04Savannah Soft 2/34</v>
      </c>
      <c r="F651" s="3">
        <v>50.5</v>
      </c>
      <c r="G651" t="s">
        <v>86</v>
      </c>
      <c r="H651" t="s">
        <v>91</v>
      </c>
      <c r="I651">
        <v>1</v>
      </c>
      <c r="J651" s="3">
        <f t="shared" si="54"/>
        <v>50.5</v>
      </c>
      <c r="K651">
        <f t="shared" si="61"/>
        <v>50.5</v>
      </c>
      <c r="L651">
        <f t="shared" si="62"/>
        <v>404</v>
      </c>
      <c r="M651">
        <f t="shared" si="63"/>
        <v>1212</v>
      </c>
    </row>
    <row r="652" spans="1:13" x14ac:dyDescent="0.25">
      <c r="A652" t="str">
        <f t="shared" si="65"/>
        <v>FIBRA CURTA</v>
      </c>
      <c r="B652" t="s">
        <v>93</v>
      </c>
      <c r="C652" t="s">
        <v>99</v>
      </c>
      <c r="D652" t="s">
        <v>155</v>
      </c>
      <c r="E652" t="str">
        <f t="shared" si="64"/>
        <v>Cardas - 05Savannah Soft 2/34</v>
      </c>
      <c r="F652" s="3">
        <v>50.5</v>
      </c>
      <c r="G652" t="s">
        <v>86</v>
      </c>
      <c r="H652" t="s">
        <v>91</v>
      </c>
      <c r="I652">
        <v>1</v>
      </c>
      <c r="J652" s="3">
        <f t="shared" si="54"/>
        <v>50.5</v>
      </c>
      <c r="K652">
        <f t="shared" si="61"/>
        <v>50.5</v>
      </c>
      <c r="L652">
        <f t="shared" si="62"/>
        <v>404</v>
      </c>
      <c r="M652">
        <f t="shared" si="63"/>
        <v>1212</v>
      </c>
    </row>
    <row r="653" spans="1:13" x14ac:dyDescent="0.25">
      <c r="A653" t="str">
        <f t="shared" si="65"/>
        <v>FIBRA CURTA</v>
      </c>
      <c r="B653" t="s">
        <v>93</v>
      </c>
      <c r="C653" t="s">
        <v>100</v>
      </c>
      <c r="D653" t="s">
        <v>155</v>
      </c>
      <c r="E653" t="str">
        <f t="shared" si="64"/>
        <v>Cardas - 06Savannah Soft 2/34</v>
      </c>
      <c r="F653" s="3">
        <v>50.5</v>
      </c>
      <c r="G653" t="s">
        <v>86</v>
      </c>
      <c r="H653" t="s">
        <v>91</v>
      </c>
      <c r="I653">
        <v>1</v>
      </c>
      <c r="J653" s="3">
        <f t="shared" si="54"/>
        <v>50.5</v>
      </c>
      <c r="K653">
        <f t="shared" si="61"/>
        <v>50.5</v>
      </c>
      <c r="L653">
        <f t="shared" si="62"/>
        <v>404</v>
      </c>
      <c r="M653">
        <f t="shared" si="63"/>
        <v>1212</v>
      </c>
    </row>
    <row r="654" spans="1:13" x14ac:dyDescent="0.25">
      <c r="A654" t="str">
        <f t="shared" si="65"/>
        <v>FIBRA CURTA</v>
      </c>
      <c r="B654" t="s">
        <v>93</v>
      </c>
      <c r="C654" t="s">
        <v>101</v>
      </c>
      <c r="D654" t="s">
        <v>155</v>
      </c>
      <c r="E654" t="str">
        <f t="shared" si="64"/>
        <v>Cardas - 07Savannah Soft 2/34</v>
      </c>
      <c r="F654" s="3">
        <v>50.5</v>
      </c>
      <c r="G654" t="s">
        <v>86</v>
      </c>
      <c r="H654" t="s">
        <v>91</v>
      </c>
      <c r="I654">
        <v>1</v>
      </c>
      <c r="J654" s="3">
        <f t="shared" si="54"/>
        <v>50.5</v>
      </c>
      <c r="K654">
        <f t="shared" si="61"/>
        <v>50.5</v>
      </c>
      <c r="L654">
        <f t="shared" si="62"/>
        <v>404</v>
      </c>
      <c r="M654">
        <f t="shared" si="63"/>
        <v>1212</v>
      </c>
    </row>
    <row r="655" spans="1:13" x14ac:dyDescent="0.25">
      <c r="A655" t="str">
        <f>A651</f>
        <v>FIBRA CURTA</v>
      </c>
      <c r="B655" t="s">
        <v>93</v>
      </c>
      <c r="C655" t="s">
        <v>102</v>
      </c>
      <c r="D655" t="s">
        <v>155</v>
      </c>
      <c r="E655" t="str">
        <f t="shared" si="64"/>
        <v>Cardas - 08Savannah Soft 2/34</v>
      </c>
      <c r="F655" s="3">
        <v>50.5</v>
      </c>
      <c r="G655" t="s">
        <v>86</v>
      </c>
      <c r="H655" t="s">
        <v>91</v>
      </c>
      <c r="I655">
        <v>1</v>
      </c>
      <c r="J655" s="3">
        <f t="shared" si="54"/>
        <v>50.5</v>
      </c>
      <c r="K655">
        <f t="shared" si="61"/>
        <v>50.5</v>
      </c>
      <c r="L655">
        <f t="shared" si="62"/>
        <v>404</v>
      </c>
      <c r="M655">
        <f t="shared" si="63"/>
        <v>1212</v>
      </c>
    </row>
    <row r="656" spans="1:13" x14ac:dyDescent="0.25">
      <c r="A656" t="str">
        <f t="shared" ref="A656:A719" si="66">A652</f>
        <v>FIBRA CURTA</v>
      </c>
      <c r="B656" t="s">
        <v>103</v>
      </c>
      <c r="C656" t="s">
        <v>108</v>
      </c>
      <c r="D656" t="s">
        <v>155</v>
      </c>
      <c r="E656" t="str">
        <f t="shared" si="64"/>
        <v>Passadeira A2Savannah Soft 2/34</v>
      </c>
      <c r="F656" s="3">
        <v>190.7</v>
      </c>
      <c r="G656" t="s">
        <v>28</v>
      </c>
      <c r="H656" t="s">
        <v>105</v>
      </c>
      <c r="I656">
        <v>1</v>
      </c>
      <c r="J656" s="3">
        <f t="shared" ref="J656:J719" si="67">F656/I656</f>
        <v>190.7</v>
      </c>
      <c r="K656">
        <f t="shared" si="61"/>
        <v>190.7</v>
      </c>
      <c r="L656">
        <f t="shared" si="62"/>
        <v>1525.6</v>
      </c>
      <c r="M656">
        <f t="shared" si="63"/>
        <v>4576.7999999999993</v>
      </c>
    </row>
    <row r="657" spans="1:13" x14ac:dyDescent="0.25">
      <c r="A657" t="str">
        <f t="shared" si="66"/>
        <v>FIBRA CURTA</v>
      </c>
      <c r="B657" t="s">
        <v>103</v>
      </c>
      <c r="C657" t="s">
        <v>109</v>
      </c>
      <c r="D657" t="s">
        <v>155</v>
      </c>
      <c r="E657" t="str">
        <f t="shared" si="64"/>
        <v>Passadeira B2Savannah Soft 2/34</v>
      </c>
      <c r="F657" s="3">
        <v>190.7</v>
      </c>
      <c r="G657" t="s">
        <v>28</v>
      </c>
      <c r="H657" t="s">
        <v>105</v>
      </c>
      <c r="I657">
        <v>1</v>
      </c>
      <c r="J657" s="3">
        <f t="shared" si="67"/>
        <v>190.7</v>
      </c>
      <c r="K657">
        <f t="shared" si="61"/>
        <v>190.7</v>
      </c>
      <c r="L657">
        <f t="shared" si="62"/>
        <v>1525.6</v>
      </c>
      <c r="M657">
        <f t="shared" si="63"/>
        <v>4576.7999999999993</v>
      </c>
    </row>
    <row r="658" spans="1:13" x14ac:dyDescent="0.25">
      <c r="A658" t="str">
        <f t="shared" si="66"/>
        <v>FIBRA CURTA</v>
      </c>
      <c r="B658" t="s">
        <v>103</v>
      </c>
      <c r="C658" t="s">
        <v>110</v>
      </c>
      <c r="D658" t="s">
        <v>155</v>
      </c>
      <c r="E658" t="str">
        <f t="shared" si="64"/>
        <v>Passadeira C2Savannah Soft 2/34</v>
      </c>
      <c r="F658" s="3">
        <v>190.7</v>
      </c>
      <c r="G658" t="s">
        <v>28</v>
      </c>
      <c r="H658" t="s">
        <v>105</v>
      </c>
      <c r="I658">
        <v>1</v>
      </c>
      <c r="J658" s="3">
        <f t="shared" si="67"/>
        <v>190.7</v>
      </c>
      <c r="K658">
        <f t="shared" si="61"/>
        <v>190.7</v>
      </c>
      <c r="L658">
        <f t="shared" si="62"/>
        <v>1525.6</v>
      </c>
      <c r="M658">
        <f t="shared" si="63"/>
        <v>4576.7999999999993</v>
      </c>
    </row>
    <row r="659" spans="1:13" x14ac:dyDescent="0.25">
      <c r="A659" t="str">
        <f t="shared" si="66"/>
        <v>FIBRA CURTA</v>
      </c>
      <c r="B659" t="s">
        <v>103</v>
      </c>
      <c r="C659" t="s">
        <v>111</v>
      </c>
      <c r="D659" t="s">
        <v>155</v>
      </c>
      <c r="E659" t="str">
        <f t="shared" si="64"/>
        <v>Passadeia B3Savannah Soft 2/34</v>
      </c>
      <c r="F659" s="3">
        <v>187.9</v>
      </c>
      <c r="G659" t="s">
        <v>31</v>
      </c>
      <c r="H659" t="s">
        <v>105</v>
      </c>
      <c r="I659">
        <v>1</v>
      </c>
      <c r="J659" s="3">
        <f t="shared" si="67"/>
        <v>187.9</v>
      </c>
      <c r="K659">
        <f t="shared" si="61"/>
        <v>187.9</v>
      </c>
      <c r="L659">
        <f t="shared" si="62"/>
        <v>1503.2</v>
      </c>
      <c r="M659">
        <f t="shared" si="63"/>
        <v>4509.6000000000004</v>
      </c>
    </row>
    <row r="660" spans="1:13" x14ac:dyDescent="0.25">
      <c r="A660" t="str">
        <f t="shared" si="66"/>
        <v>FIBRA CURTA</v>
      </c>
      <c r="B660" t="s">
        <v>103</v>
      </c>
      <c r="C660" t="s">
        <v>112</v>
      </c>
      <c r="D660" t="s">
        <v>155</v>
      </c>
      <c r="E660" t="str">
        <f t="shared" si="64"/>
        <v>Passadeira C3Savannah Soft 2/34</v>
      </c>
      <c r="F660" s="3">
        <v>187.9</v>
      </c>
      <c r="G660" t="s">
        <v>31</v>
      </c>
      <c r="H660" t="s">
        <v>105</v>
      </c>
      <c r="I660">
        <v>1</v>
      </c>
      <c r="J660" s="3">
        <f t="shared" si="67"/>
        <v>187.9</v>
      </c>
      <c r="K660">
        <f t="shared" si="61"/>
        <v>187.9</v>
      </c>
      <c r="L660">
        <f t="shared" si="62"/>
        <v>1503.2</v>
      </c>
      <c r="M660">
        <f t="shared" si="63"/>
        <v>4509.6000000000004</v>
      </c>
    </row>
    <row r="661" spans="1:13" x14ac:dyDescent="0.25">
      <c r="A661" t="str">
        <f t="shared" si="66"/>
        <v>FIBRA CURTA</v>
      </c>
      <c r="B661" t="s">
        <v>115</v>
      </c>
      <c r="C661" t="s">
        <v>116</v>
      </c>
      <c r="D661" t="s">
        <v>155</v>
      </c>
      <c r="E661" t="str">
        <f t="shared" si="64"/>
        <v>BANCO HOWASavannah Soft 2/34</v>
      </c>
      <c r="F661" s="3">
        <f>F662/120*96</f>
        <v>138.24</v>
      </c>
      <c r="G661" t="s">
        <v>117</v>
      </c>
      <c r="H661" t="s">
        <v>105</v>
      </c>
      <c r="I661">
        <v>96</v>
      </c>
      <c r="J661" s="3">
        <f t="shared" si="67"/>
        <v>1.4400000000000002</v>
      </c>
      <c r="K661">
        <f t="shared" si="61"/>
        <v>138.24</v>
      </c>
      <c r="L661">
        <f t="shared" si="62"/>
        <v>1105.92</v>
      </c>
      <c r="M661">
        <f t="shared" si="63"/>
        <v>3317.76</v>
      </c>
    </row>
    <row r="662" spans="1:13" x14ac:dyDescent="0.25">
      <c r="A662" t="str">
        <f t="shared" si="66"/>
        <v>FIBRA CURTA</v>
      </c>
      <c r="B662" t="s">
        <v>115</v>
      </c>
      <c r="C662" t="s">
        <v>118</v>
      </c>
      <c r="D662" t="s">
        <v>155</v>
      </c>
      <c r="E662" t="str">
        <f t="shared" si="64"/>
        <v>BANCO ZINSER 02Savannah Soft 2/34</v>
      </c>
      <c r="F662" s="3">
        <v>172.8</v>
      </c>
      <c r="G662" t="s">
        <v>119</v>
      </c>
      <c r="H662" t="s">
        <v>105</v>
      </c>
      <c r="I662">
        <v>120</v>
      </c>
      <c r="J662" s="3">
        <f t="shared" si="67"/>
        <v>1.4400000000000002</v>
      </c>
      <c r="K662">
        <f t="shared" si="61"/>
        <v>172.8</v>
      </c>
      <c r="L662">
        <f t="shared" si="62"/>
        <v>1382.4</v>
      </c>
      <c r="M662">
        <f t="shared" si="63"/>
        <v>4147.2000000000007</v>
      </c>
    </row>
    <row r="663" spans="1:13" x14ac:dyDescent="0.25">
      <c r="A663" t="str">
        <f t="shared" si="66"/>
        <v>FIBRA CURTA</v>
      </c>
      <c r="B663" t="s">
        <v>115</v>
      </c>
      <c r="C663" t="s">
        <v>120</v>
      </c>
      <c r="D663" t="s">
        <v>155</v>
      </c>
      <c r="E663" t="str">
        <f t="shared" si="64"/>
        <v>BANCO ZINSER 03Savannah Soft 2/34</v>
      </c>
      <c r="F663" s="3">
        <v>172.8</v>
      </c>
      <c r="G663" t="s">
        <v>119</v>
      </c>
      <c r="H663" t="s">
        <v>105</v>
      </c>
      <c r="I663">
        <v>120</v>
      </c>
      <c r="J663" s="3">
        <f t="shared" si="67"/>
        <v>1.4400000000000002</v>
      </c>
      <c r="K663">
        <f t="shared" si="61"/>
        <v>172.8</v>
      </c>
      <c r="L663">
        <f t="shared" si="62"/>
        <v>1382.4</v>
      </c>
      <c r="M663">
        <f t="shared" si="63"/>
        <v>4147.2000000000007</v>
      </c>
    </row>
    <row r="664" spans="1:13" x14ac:dyDescent="0.25">
      <c r="A664" t="str">
        <f t="shared" si="66"/>
        <v>FIBRA CURTA</v>
      </c>
      <c r="B664" t="s">
        <v>121</v>
      </c>
      <c r="C664" t="s">
        <v>246</v>
      </c>
      <c r="D664" t="s">
        <v>155</v>
      </c>
      <c r="E664" t="str">
        <f t="shared" si="64"/>
        <v>Filatório SuessenSavannah Soft 2/34</v>
      </c>
      <c r="F664" s="3">
        <v>26.5</v>
      </c>
      <c r="G664" t="s">
        <v>122</v>
      </c>
      <c r="H664" t="s">
        <v>105</v>
      </c>
      <c r="I664">
        <v>1008</v>
      </c>
      <c r="J664" s="4">
        <f t="shared" si="67"/>
        <v>2.628968253968254E-2</v>
      </c>
      <c r="K664">
        <f t="shared" si="61"/>
        <v>26.5</v>
      </c>
      <c r="L664">
        <f t="shared" si="62"/>
        <v>212</v>
      </c>
      <c r="M664">
        <f t="shared" si="63"/>
        <v>636</v>
      </c>
    </row>
    <row r="665" spans="1:13" x14ac:dyDescent="0.25">
      <c r="A665" t="str">
        <f t="shared" si="66"/>
        <v>FIBRA CURTA</v>
      </c>
      <c r="B665" t="s">
        <v>121</v>
      </c>
      <c r="C665" t="s">
        <v>246</v>
      </c>
      <c r="D665" t="s">
        <v>155</v>
      </c>
      <c r="E665" t="str">
        <f t="shared" si="64"/>
        <v>Filatório SuessenSavannah Soft 2/34</v>
      </c>
      <c r="F665" s="3">
        <v>26.5</v>
      </c>
      <c r="G665" t="s">
        <v>122</v>
      </c>
      <c r="H665" t="s">
        <v>105</v>
      </c>
      <c r="I665">
        <v>1008</v>
      </c>
      <c r="J665" s="4">
        <f t="shared" si="67"/>
        <v>2.628968253968254E-2</v>
      </c>
      <c r="K665">
        <f t="shared" si="61"/>
        <v>26.5</v>
      </c>
      <c r="L665">
        <f t="shared" si="62"/>
        <v>212</v>
      </c>
      <c r="M665">
        <f t="shared" si="63"/>
        <v>636</v>
      </c>
    </row>
    <row r="666" spans="1:13" x14ac:dyDescent="0.25">
      <c r="A666" t="str">
        <f t="shared" si="66"/>
        <v>FIBRA CURTA</v>
      </c>
      <c r="B666" t="s">
        <v>121</v>
      </c>
      <c r="C666" t="s">
        <v>246</v>
      </c>
      <c r="D666" t="s">
        <v>155</v>
      </c>
      <c r="E666" t="str">
        <f t="shared" si="64"/>
        <v>Filatório SuessenSavannah Soft 2/34</v>
      </c>
      <c r="F666" s="3">
        <v>26.5</v>
      </c>
      <c r="G666" t="s">
        <v>122</v>
      </c>
      <c r="H666" t="s">
        <v>105</v>
      </c>
      <c r="I666">
        <v>1008</v>
      </c>
      <c r="J666" s="4">
        <f t="shared" si="67"/>
        <v>2.628968253968254E-2</v>
      </c>
      <c r="K666">
        <f t="shared" si="61"/>
        <v>26.5</v>
      </c>
      <c r="L666">
        <f t="shared" si="62"/>
        <v>212</v>
      </c>
      <c r="M666">
        <f t="shared" si="63"/>
        <v>636</v>
      </c>
    </row>
    <row r="667" spans="1:13" x14ac:dyDescent="0.25">
      <c r="A667" t="str">
        <f t="shared" si="66"/>
        <v>FIBRA CURTA</v>
      </c>
      <c r="B667" t="s">
        <v>121</v>
      </c>
      <c r="C667" t="s">
        <v>246</v>
      </c>
      <c r="D667" t="s">
        <v>155</v>
      </c>
      <c r="E667" t="str">
        <f t="shared" si="64"/>
        <v>Filatório SuessenSavannah Soft 2/34</v>
      </c>
      <c r="F667" s="3">
        <v>26.5</v>
      </c>
      <c r="G667" t="s">
        <v>122</v>
      </c>
      <c r="H667" t="s">
        <v>105</v>
      </c>
      <c r="I667">
        <v>1008</v>
      </c>
      <c r="J667" s="4">
        <f t="shared" si="67"/>
        <v>2.628968253968254E-2</v>
      </c>
      <c r="K667">
        <f t="shared" si="61"/>
        <v>26.5</v>
      </c>
      <c r="L667">
        <f t="shared" si="62"/>
        <v>212</v>
      </c>
      <c r="M667">
        <f t="shared" si="63"/>
        <v>636</v>
      </c>
    </row>
    <row r="668" spans="1:13" x14ac:dyDescent="0.25">
      <c r="A668" t="str">
        <f t="shared" si="66"/>
        <v>FIBRA CURTA</v>
      </c>
      <c r="B668" t="s">
        <v>121</v>
      </c>
      <c r="C668" t="s">
        <v>123</v>
      </c>
      <c r="D668" t="s">
        <v>155</v>
      </c>
      <c r="E668" t="str">
        <f t="shared" si="64"/>
        <v>Filatório Zinser 05Savannah Soft 2/34</v>
      </c>
      <c r="F668" s="3">
        <v>26.5</v>
      </c>
      <c r="G668" t="s">
        <v>124</v>
      </c>
      <c r="H668" t="s">
        <v>105</v>
      </c>
      <c r="I668">
        <v>1008</v>
      </c>
      <c r="J668" s="4">
        <f t="shared" si="67"/>
        <v>2.628968253968254E-2</v>
      </c>
      <c r="K668">
        <f t="shared" si="61"/>
        <v>26.5</v>
      </c>
      <c r="L668">
        <f t="shared" si="62"/>
        <v>212</v>
      </c>
      <c r="M668">
        <f t="shared" si="63"/>
        <v>636</v>
      </c>
    </row>
    <row r="669" spans="1:13" x14ac:dyDescent="0.25">
      <c r="A669" t="str">
        <f t="shared" si="66"/>
        <v>FIBRA CURTA</v>
      </c>
      <c r="B669" t="s">
        <v>121</v>
      </c>
      <c r="C669" t="s">
        <v>125</v>
      </c>
      <c r="D669" t="s">
        <v>155</v>
      </c>
      <c r="E669" t="str">
        <f t="shared" si="64"/>
        <v>Filatório Zinser 06Savannah Soft 2/34</v>
      </c>
      <c r="F669" s="3">
        <v>26.5</v>
      </c>
      <c r="G669" t="s">
        <v>124</v>
      </c>
      <c r="H669" t="s">
        <v>105</v>
      </c>
      <c r="I669">
        <v>1008</v>
      </c>
      <c r="J669" s="4">
        <f t="shared" si="67"/>
        <v>2.628968253968254E-2</v>
      </c>
      <c r="K669">
        <f t="shared" si="61"/>
        <v>26.5</v>
      </c>
      <c r="L669">
        <f t="shared" si="62"/>
        <v>212</v>
      </c>
      <c r="M669">
        <f t="shared" si="63"/>
        <v>636</v>
      </c>
    </row>
    <row r="670" spans="1:13" x14ac:dyDescent="0.25">
      <c r="A670" t="str">
        <f t="shared" si="66"/>
        <v>FIBRA CURTA</v>
      </c>
      <c r="B670" t="s">
        <v>121</v>
      </c>
      <c r="C670" t="s">
        <v>126</v>
      </c>
      <c r="D670" t="s">
        <v>155</v>
      </c>
      <c r="E670" t="str">
        <f t="shared" si="64"/>
        <v>Filatório Zinser 07Savannah Soft 2/34</v>
      </c>
      <c r="F670" s="3">
        <v>26.5</v>
      </c>
      <c r="G670" t="s">
        <v>124</v>
      </c>
      <c r="H670" t="s">
        <v>105</v>
      </c>
      <c r="I670">
        <v>1008</v>
      </c>
      <c r="J670" s="4">
        <f t="shared" si="67"/>
        <v>2.628968253968254E-2</v>
      </c>
      <c r="K670">
        <f t="shared" si="61"/>
        <v>26.5</v>
      </c>
      <c r="L670">
        <f t="shared" si="62"/>
        <v>212</v>
      </c>
      <c r="M670">
        <f t="shared" si="63"/>
        <v>636</v>
      </c>
    </row>
    <row r="671" spans="1:13" x14ac:dyDescent="0.25">
      <c r="A671" t="str">
        <f t="shared" si="66"/>
        <v>FIBRA CURTA</v>
      </c>
      <c r="B671" t="s">
        <v>121</v>
      </c>
      <c r="C671" t="s">
        <v>127</v>
      </c>
      <c r="D671" t="s">
        <v>155</v>
      </c>
      <c r="E671" t="str">
        <f t="shared" si="64"/>
        <v>Filatório Zinser 08Savannah Soft 2/34</v>
      </c>
      <c r="F671" s="3">
        <v>26.5</v>
      </c>
      <c r="G671" t="s">
        <v>124</v>
      </c>
      <c r="H671" t="s">
        <v>105</v>
      </c>
      <c r="I671">
        <v>1008</v>
      </c>
      <c r="J671" s="4">
        <f t="shared" si="67"/>
        <v>2.628968253968254E-2</v>
      </c>
      <c r="K671">
        <f t="shared" si="61"/>
        <v>26.5</v>
      </c>
      <c r="L671">
        <f t="shared" si="62"/>
        <v>212</v>
      </c>
      <c r="M671">
        <f t="shared" si="63"/>
        <v>636</v>
      </c>
    </row>
    <row r="672" spans="1:13" x14ac:dyDescent="0.25">
      <c r="A672" t="str">
        <f t="shared" si="66"/>
        <v>FIBRA CURTA</v>
      </c>
      <c r="B672" t="s">
        <v>121</v>
      </c>
      <c r="C672" t="s">
        <v>128</v>
      </c>
      <c r="D672" t="s">
        <v>155</v>
      </c>
      <c r="E672" t="str">
        <f t="shared" si="64"/>
        <v>Filatório Zinser 09Savannah Soft 2/34</v>
      </c>
      <c r="F672" s="3">
        <v>23.7</v>
      </c>
      <c r="G672" t="s">
        <v>129</v>
      </c>
      <c r="H672" t="s">
        <v>105</v>
      </c>
      <c r="I672">
        <v>900</v>
      </c>
      <c r="J672" s="4">
        <f t="shared" si="67"/>
        <v>2.6333333333333334E-2</v>
      </c>
      <c r="K672">
        <f t="shared" si="61"/>
        <v>23.7</v>
      </c>
      <c r="L672">
        <f t="shared" si="62"/>
        <v>189.6</v>
      </c>
      <c r="M672">
        <f t="shared" si="63"/>
        <v>568.79999999999995</v>
      </c>
    </row>
    <row r="673" spans="1:13" x14ac:dyDescent="0.25">
      <c r="A673" t="str">
        <f t="shared" si="66"/>
        <v>FIBRA CURTA</v>
      </c>
      <c r="B673" t="s">
        <v>130</v>
      </c>
      <c r="C673" t="s">
        <v>131</v>
      </c>
      <c r="D673" t="s">
        <v>155</v>
      </c>
      <c r="E673" t="str">
        <f t="shared" si="64"/>
        <v>AUTO CONER - 01Savannah Soft 2/34</v>
      </c>
      <c r="F673" s="3">
        <v>31.5</v>
      </c>
      <c r="G673" t="s">
        <v>132</v>
      </c>
      <c r="H673" t="s">
        <v>105</v>
      </c>
      <c r="I673">
        <v>20</v>
      </c>
      <c r="J673" s="4">
        <f t="shared" si="67"/>
        <v>1.575</v>
      </c>
      <c r="K673">
        <f t="shared" si="61"/>
        <v>31.5</v>
      </c>
      <c r="L673">
        <f t="shared" si="62"/>
        <v>252</v>
      </c>
      <c r="M673">
        <f t="shared" si="63"/>
        <v>756</v>
      </c>
    </row>
    <row r="674" spans="1:13" x14ac:dyDescent="0.25">
      <c r="A674" t="str">
        <f t="shared" si="66"/>
        <v>FIBRA CURTA</v>
      </c>
      <c r="B674" t="s">
        <v>130</v>
      </c>
      <c r="C674" t="s">
        <v>133</v>
      </c>
      <c r="D674" t="s">
        <v>155</v>
      </c>
      <c r="E674" t="str">
        <f t="shared" si="64"/>
        <v>AUTO CONER - 02Savannah Soft 2/34</v>
      </c>
      <c r="F674" s="3">
        <v>31.5</v>
      </c>
      <c r="G674" t="s">
        <v>132</v>
      </c>
      <c r="H674" t="s">
        <v>105</v>
      </c>
      <c r="I674">
        <v>20</v>
      </c>
      <c r="J674" s="4">
        <f t="shared" si="67"/>
        <v>1.575</v>
      </c>
      <c r="K674">
        <f t="shared" si="61"/>
        <v>31.5</v>
      </c>
      <c r="L674">
        <f t="shared" si="62"/>
        <v>252</v>
      </c>
      <c r="M674">
        <f t="shared" si="63"/>
        <v>756</v>
      </c>
    </row>
    <row r="675" spans="1:13" x14ac:dyDescent="0.25">
      <c r="A675" t="str">
        <f t="shared" si="66"/>
        <v>FIBRA CURTA</v>
      </c>
      <c r="B675" t="s">
        <v>130</v>
      </c>
      <c r="C675" t="s">
        <v>134</v>
      </c>
      <c r="D675" t="s">
        <v>155</v>
      </c>
      <c r="E675" t="str">
        <f t="shared" si="64"/>
        <v>AUTO CONER - 03Savannah Soft 2/34</v>
      </c>
      <c r="F675" s="3">
        <v>31.5</v>
      </c>
      <c r="G675" t="s">
        <v>132</v>
      </c>
      <c r="H675" t="s">
        <v>105</v>
      </c>
      <c r="I675">
        <v>20</v>
      </c>
      <c r="J675" s="4">
        <f t="shared" si="67"/>
        <v>1.575</v>
      </c>
      <c r="K675">
        <f t="shared" si="61"/>
        <v>31.5</v>
      </c>
      <c r="L675">
        <f t="shared" si="62"/>
        <v>252</v>
      </c>
      <c r="M675">
        <f t="shared" si="63"/>
        <v>756</v>
      </c>
    </row>
    <row r="676" spans="1:13" x14ac:dyDescent="0.25">
      <c r="A676" t="str">
        <f t="shared" si="66"/>
        <v>FIBRA CURTA</v>
      </c>
      <c r="B676" t="s">
        <v>130</v>
      </c>
      <c r="C676" t="s">
        <v>135</v>
      </c>
      <c r="D676" t="s">
        <v>155</v>
      </c>
      <c r="E676" t="str">
        <f t="shared" si="64"/>
        <v>AUTO CONER - 04Savannah Soft 2/34</v>
      </c>
      <c r="F676" s="3">
        <v>31.5</v>
      </c>
      <c r="G676" t="s">
        <v>132</v>
      </c>
      <c r="H676" t="s">
        <v>105</v>
      </c>
      <c r="I676">
        <v>20</v>
      </c>
      <c r="J676" s="4">
        <f t="shared" si="67"/>
        <v>1.575</v>
      </c>
      <c r="K676">
        <f t="shared" si="61"/>
        <v>31.5</v>
      </c>
      <c r="L676">
        <f t="shared" si="62"/>
        <v>252</v>
      </c>
      <c r="M676">
        <f t="shared" si="63"/>
        <v>756</v>
      </c>
    </row>
    <row r="677" spans="1:13" x14ac:dyDescent="0.25">
      <c r="A677" t="str">
        <f t="shared" si="66"/>
        <v>FIBRA CURTA</v>
      </c>
      <c r="B677" t="s">
        <v>130</v>
      </c>
      <c r="C677" t="s">
        <v>136</v>
      </c>
      <c r="D677" t="s">
        <v>155</v>
      </c>
      <c r="E677" t="str">
        <f t="shared" si="64"/>
        <v>MURATA - 05Savannah Soft 2/34</v>
      </c>
      <c r="F677" s="3">
        <v>31.5</v>
      </c>
      <c r="G677" t="s">
        <v>137</v>
      </c>
      <c r="H677" t="s">
        <v>105</v>
      </c>
      <c r="I677">
        <v>20</v>
      </c>
      <c r="J677" s="4">
        <f t="shared" si="67"/>
        <v>1.575</v>
      </c>
      <c r="K677">
        <f t="shared" si="61"/>
        <v>31.5</v>
      </c>
      <c r="L677">
        <f t="shared" si="62"/>
        <v>252</v>
      </c>
      <c r="M677">
        <f t="shared" si="63"/>
        <v>756</v>
      </c>
    </row>
    <row r="678" spans="1:13" x14ac:dyDescent="0.25">
      <c r="A678" t="str">
        <f t="shared" si="66"/>
        <v>FIBRA CURTA</v>
      </c>
      <c r="B678" t="s">
        <v>130</v>
      </c>
      <c r="C678" t="s">
        <v>138</v>
      </c>
      <c r="D678" t="s">
        <v>155</v>
      </c>
      <c r="E678" t="str">
        <f t="shared" si="64"/>
        <v>MURATA - 06Savannah Soft 2/34</v>
      </c>
      <c r="F678" s="3">
        <v>31.5</v>
      </c>
      <c r="G678" t="s">
        <v>137</v>
      </c>
      <c r="H678" t="s">
        <v>105</v>
      </c>
      <c r="I678">
        <v>20</v>
      </c>
      <c r="J678" s="4">
        <f t="shared" si="67"/>
        <v>1.575</v>
      </c>
      <c r="K678">
        <f t="shared" si="61"/>
        <v>31.5</v>
      </c>
      <c r="L678">
        <f t="shared" si="62"/>
        <v>252</v>
      </c>
      <c r="M678">
        <f t="shared" si="63"/>
        <v>756</v>
      </c>
    </row>
    <row r="679" spans="1:13" x14ac:dyDescent="0.25">
      <c r="A679" t="str">
        <f t="shared" si="66"/>
        <v>FIBRA CURTA</v>
      </c>
      <c r="B679" t="s">
        <v>130</v>
      </c>
      <c r="C679" t="s">
        <v>139</v>
      </c>
      <c r="D679" t="s">
        <v>155</v>
      </c>
      <c r="E679" t="str">
        <f t="shared" si="64"/>
        <v>MURATA - 07Savannah Soft 2/34</v>
      </c>
      <c r="F679" s="3">
        <v>31.5</v>
      </c>
      <c r="G679" t="s">
        <v>137</v>
      </c>
      <c r="H679" t="s">
        <v>105</v>
      </c>
      <c r="I679">
        <v>20</v>
      </c>
      <c r="J679" s="4">
        <f t="shared" si="67"/>
        <v>1.575</v>
      </c>
      <c r="K679">
        <f t="shared" si="61"/>
        <v>31.5</v>
      </c>
      <c r="L679">
        <f t="shared" si="62"/>
        <v>252</v>
      </c>
      <c r="M679">
        <f t="shared" si="63"/>
        <v>756</v>
      </c>
    </row>
    <row r="680" spans="1:13" x14ac:dyDescent="0.25">
      <c r="A680" t="str">
        <f t="shared" si="66"/>
        <v>FIBRA CURTA</v>
      </c>
      <c r="B680" t="s">
        <v>130</v>
      </c>
      <c r="C680" t="s">
        <v>140</v>
      </c>
      <c r="D680" t="s">
        <v>155</v>
      </c>
      <c r="E680" t="str">
        <f t="shared" si="64"/>
        <v>MURATA - 08Savannah Soft 2/34</v>
      </c>
      <c r="F680" s="3">
        <v>31.5</v>
      </c>
      <c r="G680" t="s">
        <v>137</v>
      </c>
      <c r="H680" t="s">
        <v>105</v>
      </c>
      <c r="I680">
        <v>20</v>
      </c>
      <c r="J680" s="4">
        <f t="shared" si="67"/>
        <v>1.575</v>
      </c>
      <c r="K680">
        <f t="shared" si="61"/>
        <v>31.5</v>
      </c>
      <c r="L680">
        <f t="shared" si="62"/>
        <v>252</v>
      </c>
      <c r="M680">
        <f t="shared" si="63"/>
        <v>756</v>
      </c>
    </row>
    <row r="681" spans="1:13" x14ac:dyDescent="0.25">
      <c r="A681" t="str">
        <f t="shared" si="66"/>
        <v>FIBRA CURTA</v>
      </c>
      <c r="B681" t="s">
        <v>130</v>
      </c>
      <c r="C681" t="s">
        <v>141</v>
      </c>
      <c r="D681" t="s">
        <v>155</v>
      </c>
      <c r="E681" t="str">
        <f t="shared" si="64"/>
        <v>MURATA - 09Savannah Soft 2/34</v>
      </c>
      <c r="F681" s="3">
        <v>31.5</v>
      </c>
      <c r="G681" t="s">
        <v>137</v>
      </c>
      <c r="H681" t="s">
        <v>105</v>
      </c>
      <c r="I681">
        <v>20</v>
      </c>
      <c r="J681" s="4">
        <f t="shared" si="67"/>
        <v>1.575</v>
      </c>
      <c r="K681">
        <f t="shared" si="61"/>
        <v>31.5</v>
      </c>
      <c r="L681">
        <f t="shared" si="62"/>
        <v>252</v>
      </c>
      <c r="M681">
        <f t="shared" si="63"/>
        <v>756</v>
      </c>
    </row>
    <row r="682" spans="1:13" x14ac:dyDescent="0.25">
      <c r="A682" t="str">
        <f t="shared" si="66"/>
        <v>FIBRA CURTA</v>
      </c>
      <c r="B682" t="s">
        <v>157</v>
      </c>
      <c r="C682" t="s">
        <v>252</v>
      </c>
      <c r="D682" t="s">
        <v>155</v>
      </c>
      <c r="E682" t="str">
        <f t="shared" si="64"/>
        <v>Binadeira M1Savannah Soft 2/34</v>
      </c>
      <c r="F682" s="3">
        <v>114</v>
      </c>
      <c r="G682" t="s">
        <v>158</v>
      </c>
      <c r="H682" t="s">
        <v>105</v>
      </c>
      <c r="I682">
        <v>40</v>
      </c>
      <c r="J682" s="4">
        <f t="shared" si="67"/>
        <v>2.85</v>
      </c>
      <c r="K682">
        <f t="shared" si="61"/>
        <v>114</v>
      </c>
      <c r="L682">
        <f t="shared" si="62"/>
        <v>912</v>
      </c>
      <c r="M682">
        <f t="shared" si="63"/>
        <v>2736</v>
      </c>
    </row>
    <row r="683" spans="1:13" x14ac:dyDescent="0.25">
      <c r="A683" t="str">
        <f>A678</f>
        <v>FIBRA CURTA</v>
      </c>
      <c r="B683" t="s">
        <v>157</v>
      </c>
      <c r="C683" t="s">
        <v>252</v>
      </c>
      <c r="D683" t="s">
        <v>155</v>
      </c>
      <c r="E683" t="str">
        <f t="shared" si="64"/>
        <v>Binadeira M1Savannah Soft 2/34</v>
      </c>
      <c r="F683" s="3">
        <v>114</v>
      </c>
      <c r="G683" t="s">
        <v>158</v>
      </c>
      <c r="H683" t="s">
        <v>105</v>
      </c>
      <c r="I683">
        <v>40</v>
      </c>
      <c r="J683" s="4">
        <f t="shared" si="67"/>
        <v>2.85</v>
      </c>
      <c r="K683">
        <f t="shared" si="61"/>
        <v>114</v>
      </c>
      <c r="L683">
        <f t="shared" si="62"/>
        <v>912</v>
      </c>
      <c r="M683">
        <f t="shared" si="63"/>
        <v>2736</v>
      </c>
    </row>
    <row r="684" spans="1:13" x14ac:dyDescent="0.25">
      <c r="A684" t="str">
        <f>A679</f>
        <v>FIBRA CURTA</v>
      </c>
      <c r="B684" t="s">
        <v>142</v>
      </c>
      <c r="C684" t="s">
        <v>51</v>
      </c>
      <c r="D684" t="s">
        <v>155</v>
      </c>
      <c r="E684" t="str">
        <f t="shared" si="64"/>
        <v>VOLK - 05Savannah Soft 2/34</v>
      </c>
      <c r="F684" s="3">
        <v>24.7</v>
      </c>
      <c r="G684" t="s">
        <v>143</v>
      </c>
      <c r="H684" t="s">
        <v>105</v>
      </c>
      <c r="I684">
        <v>176</v>
      </c>
      <c r="J684" s="3">
        <f t="shared" si="67"/>
        <v>0.1403409090909091</v>
      </c>
      <c r="K684">
        <f t="shared" si="61"/>
        <v>24.7</v>
      </c>
      <c r="L684">
        <f t="shared" si="62"/>
        <v>197.6</v>
      </c>
      <c r="M684">
        <f t="shared" si="63"/>
        <v>592.79999999999995</v>
      </c>
    </row>
    <row r="685" spans="1:13" x14ac:dyDescent="0.25">
      <c r="A685" t="str">
        <f>A680</f>
        <v>FIBRA CURTA</v>
      </c>
      <c r="B685" t="s">
        <v>142</v>
      </c>
      <c r="C685" t="s">
        <v>52</v>
      </c>
      <c r="D685" t="s">
        <v>155</v>
      </c>
      <c r="E685" t="str">
        <f t="shared" si="64"/>
        <v>VOLK - 06Savannah Soft 2/34</v>
      </c>
      <c r="F685" s="3">
        <v>24.7</v>
      </c>
      <c r="G685" t="s">
        <v>143</v>
      </c>
      <c r="H685" t="s">
        <v>105</v>
      </c>
      <c r="I685">
        <v>176</v>
      </c>
      <c r="J685" s="3">
        <f t="shared" si="67"/>
        <v>0.1403409090909091</v>
      </c>
      <c r="K685">
        <f t="shared" si="61"/>
        <v>24.7</v>
      </c>
      <c r="L685">
        <f t="shared" si="62"/>
        <v>197.6</v>
      </c>
      <c r="M685">
        <f t="shared" si="63"/>
        <v>592.79999999999995</v>
      </c>
    </row>
    <row r="686" spans="1:13" x14ac:dyDescent="0.25">
      <c r="A686" t="str">
        <f>A681</f>
        <v>FIBRA CURTA</v>
      </c>
      <c r="B686" t="s">
        <v>142</v>
      </c>
      <c r="C686" t="s">
        <v>53</v>
      </c>
      <c r="D686" t="s">
        <v>155</v>
      </c>
      <c r="E686" t="str">
        <f t="shared" si="64"/>
        <v>VOLK - 07Savannah Soft 2/34</v>
      </c>
      <c r="F686" s="3">
        <v>22.6</v>
      </c>
      <c r="G686" t="s">
        <v>144</v>
      </c>
      <c r="H686" t="s">
        <v>105</v>
      </c>
      <c r="I686">
        <v>160</v>
      </c>
      <c r="J686" s="3">
        <f t="shared" si="67"/>
        <v>0.14125000000000001</v>
      </c>
      <c r="K686">
        <f t="shared" si="61"/>
        <v>22.6</v>
      </c>
      <c r="L686">
        <f t="shared" si="62"/>
        <v>180.8</v>
      </c>
      <c r="M686">
        <f t="shared" si="63"/>
        <v>542.40000000000009</v>
      </c>
    </row>
    <row r="687" spans="1:13" x14ac:dyDescent="0.25">
      <c r="A687" t="str">
        <f t="shared" si="66"/>
        <v>FIBRA CURTA</v>
      </c>
      <c r="B687" t="s">
        <v>142</v>
      </c>
      <c r="C687" t="s">
        <v>54</v>
      </c>
      <c r="D687" t="s">
        <v>155</v>
      </c>
      <c r="E687" t="str">
        <f t="shared" si="64"/>
        <v>VOLK - 08Savannah Soft 2/34</v>
      </c>
      <c r="F687" s="3">
        <v>22.6</v>
      </c>
      <c r="G687" t="s">
        <v>144</v>
      </c>
      <c r="H687" t="s">
        <v>105</v>
      </c>
      <c r="I687">
        <v>160</v>
      </c>
      <c r="J687" s="3">
        <f t="shared" si="67"/>
        <v>0.14125000000000001</v>
      </c>
      <c r="K687">
        <f t="shared" si="61"/>
        <v>22.6</v>
      </c>
      <c r="L687">
        <f t="shared" si="62"/>
        <v>180.8</v>
      </c>
      <c r="M687">
        <f t="shared" si="63"/>
        <v>542.40000000000009</v>
      </c>
    </row>
    <row r="688" spans="1:13" x14ac:dyDescent="0.25">
      <c r="A688" t="str">
        <f t="shared" si="66"/>
        <v>FIBRA CURTA</v>
      </c>
      <c r="B688" t="s">
        <v>142</v>
      </c>
      <c r="C688" t="s">
        <v>55</v>
      </c>
      <c r="D688" t="s">
        <v>155</v>
      </c>
      <c r="E688" t="str">
        <f t="shared" si="64"/>
        <v>VOLK - 09Savannah Soft 2/34</v>
      </c>
      <c r="F688" s="3">
        <v>22.6</v>
      </c>
      <c r="G688" t="s">
        <v>144</v>
      </c>
      <c r="H688" t="s">
        <v>105</v>
      </c>
      <c r="I688">
        <v>160</v>
      </c>
      <c r="J688" s="3">
        <f t="shared" si="67"/>
        <v>0.14125000000000001</v>
      </c>
      <c r="K688">
        <f t="shared" si="61"/>
        <v>22.6</v>
      </c>
      <c r="L688">
        <f t="shared" si="62"/>
        <v>180.8</v>
      </c>
      <c r="M688">
        <f t="shared" si="63"/>
        <v>542.40000000000009</v>
      </c>
    </row>
    <row r="689" spans="1:13" x14ac:dyDescent="0.25">
      <c r="A689" t="str">
        <f t="shared" si="66"/>
        <v>FIBRA CURTA</v>
      </c>
      <c r="B689" t="s">
        <v>142</v>
      </c>
      <c r="C689" t="s">
        <v>56</v>
      </c>
      <c r="D689" t="s">
        <v>155</v>
      </c>
      <c r="E689" t="str">
        <f t="shared" si="64"/>
        <v>VOLK - 10Savannah Soft 2/34</v>
      </c>
      <c r="F689" s="3">
        <v>22.6</v>
      </c>
      <c r="G689" t="s">
        <v>144</v>
      </c>
      <c r="H689" t="s">
        <v>105</v>
      </c>
      <c r="I689">
        <v>160</v>
      </c>
      <c r="J689" s="3">
        <f t="shared" si="67"/>
        <v>0.14125000000000001</v>
      </c>
      <c r="K689">
        <f t="shared" si="61"/>
        <v>22.6</v>
      </c>
      <c r="L689">
        <f t="shared" si="62"/>
        <v>180.8</v>
      </c>
      <c r="M689">
        <f t="shared" si="63"/>
        <v>542.40000000000009</v>
      </c>
    </row>
    <row r="690" spans="1:13" x14ac:dyDescent="0.25">
      <c r="A690" t="str">
        <f t="shared" si="66"/>
        <v>FIBRA CURTA</v>
      </c>
      <c r="B690" t="s">
        <v>142</v>
      </c>
      <c r="C690" t="s">
        <v>57</v>
      </c>
      <c r="D690" t="s">
        <v>155</v>
      </c>
      <c r="E690" t="str">
        <f t="shared" si="64"/>
        <v>VOLK - 11Savannah Soft 2/34</v>
      </c>
      <c r="F690" s="3">
        <v>22.6</v>
      </c>
      <c r="G690" t="s">
        <v>144</v>
      </c>
      <c r="H690" t="s">
        <v>105</v>
      </c>
      <c r="I690">
        <v>160</v>
      </c>
      <c r="J690" s="3">
        <f t="shared" si="67"/>
        <v>0.14125000000000001</v>
      </c>
      <c r="K690">
        <f t="shared" si="61"/>
        <v>22.6</v>
      </c>
      <c r="L690">
        <f t="shared" si="62"/>
        <v>180.8</v>
      </c>
      <c r="M690">
        <f t="shared" si="63"/>
        <v>542.40000000000009</v>
      </c>
    </row>
    <row r="691" spans="1:13" x14ac:dyDescent="0.25">
      <c r="A691" t="str">
        <f t="shared" si="66"/>
        <v>FIBRA CURTA</v>
      </c>
      <c r="B691" t="s">
        <v>142</v>
      </c>
      <c r="C691" t="s">
        <v>58</v>
      </c>
      <c r="D691" t="s">
        <v>155</v>
      </c>
      <c r="E691" t="str">
        <f t="shared" si="64"/>
        <v>VOLK - 12Savannah Soft 2/34</v>
      </c>
      <c r="F691" s="3">
        <v>22.6</v>
      </c>
      <c r="G691" t="s">
        <v>144</v>
      </c>
      <c r="H691" t="s">
        <v>105</v>
      </c>
      <c r="I691">
        <v>160</v>
      </c>
      <c r="J691" s="3">
        <f t="shared" si="67"/>
        <v>0.14125000000000001</v>
      </c>
      <c r="K691">
        <f t="shared" si="61"/>
        <v>22.6</v>
      </c>
      <c r="L691">
        <f t="shared" si="62"/>
        <v>180.8</v>
      </c>
      <c r="M691">
        <f t="shared" si="63"/>
        <v>542.40000000000009</v>
      </c>
    </row>
    <row r="692" spans="1:13" x14ac:dyDescent="0.25">
      <c r="A692" t="str">
        <f t="shared" si="66"/>
        <v>FIBRA CURTA</v>
      </c>
      <c r="B692" t="s">
        <v>142</v>
      </c>
      <c r="C692" t="s">
        <v>145</v>
      </c>
      <c r="D692" t="s">
        <v>155</v>
      </c>
      <c r="E692" t="str">
        <f t="shared" si="64"/>
        <v>VOLK - 13Savannah Soft 2/34</v>
      </c>
      <c r="F692" s="3">
        <v>22.6</v>
      </c>
      <c r="G692" t="s">
        <v>144</v>
      </c>
      <c r="H692" t="s">
        <v>105</v>
      </c>
      <c r="I692">
        <v>160</v>
      </c>
      <c r="J692" s="3">
        <f t="shared" si="67"/>
        <v>0.14125000000000001</v>
      </c>
      <c r="K692">
        <f t="shared" si="61"/>
        <v>22.6</v>
      </c>
      <c r="L692">
        <f t="shared" si="62"/>
        <v>180.8</v>
      </c>
      <c r="M692">
        <f t="shared" si="63"/>
        <v>542.40000000000009</v>
      </c>
    </row>
    <row r="693" spans="1:13" x14ac:dyDescent="0.25">
      <c r="A693" t="str">
        <f t="shared" si="66"/>
        <v>FIBRA CURTA</v>
      </c>
      <c r="B693" t="s">
        <v>142</v>
      </c>
      <c r="C693" t="s">
        <v>146</v>
      </c>
      <c r="D693" t="s">
        <v>155</v>
      </c>
      <c r="E693" t="str">
        <f t="shared" si="64"/>
        <v>VOLK - 14Savannah Soft 2/34</v>
      </c>
      <c r="F693" s="3">
        <v>22.6</v>
      </c>
      <c r="G693" t="s">
        <v>144</v>
      </c>
      <c r="H693" t="s">
        <v>105</v>
      </c>
      <c r="I693">
        <v>160</v>
      </c>
      <c r="J693" s="3">
        <f t="shared" si="67"/>
        <v>0.14125000000000001</v>
      </c>
      <c r="K693">
        <f t="shared" si="61"/>
        <v>22.6</v>
      </c>
      <c r="L693">
        <f t="shared" si="62"/>
        <v>180.8</v>
      </c>
      <c r="M693">
        <f t="shared" si="63"/>
        <v>542.40000000000009</v>
      </c>
    </row>
    <row r="694" spans="1:13" x14ac:dyDescent="0.25">
      <c r="A694" t="str">
        <f t="shared" si="66"/>
        <v>FIBRA CURTA</v>
      </c>
      <c r="B694" t="s">
        <v>142</v>
      </c>
      <c r="C694" t="s">
        <v>147</v>
      </c>
      <c r="D694" t="s">
        <v>155</v>
      </c>
      <c r="E694" t="str">
        <f t="shared" si="64"/>
        <v>VOLK - 15Savannah Soft 2/34</v>
      </c>
      <c r="F694" s="3">
        <v>22.6</v>
      </c>
      <c r="G694" t="s">
        <v>144</v>
      </c>
      <c r="H694" t="s">
        <v>105</v>
      </c>
      <c r="I694">
        <v>160</v>
      </c>
      <c r="J694" s="3">
        <f t="shared" si="67"/>
        <v>0.14125000000000001</v>
      </c>
      <c r="K694">
        <f t="shared" si="61"/>
        <v>22.6</v>
      </c>
      <c r="L694">
        <f t="shared" si="62"/>
        <v>180.8</v>
      </c>
      <c r="M694">
        <f t="shared" si="63"/>
        <v>542.40000000000009</v>
      </c>
    </row>
    <row r="695" spans="1:13" x14ac:dyDescent="0.25">
      <c r="A695" t="str">
        <f t="shared" si="66"/>
        <v>FIBRA CURTA</v>
      </c>
      <c r="B695" t="s">
        <v>142</v>
      </c>
      <c r="C695" t="s">
        <v>148</v>
      </c>
      <c r="D695" t="s">
        <v>155</v>
      </c>
      <c r="E695" t="str">
        <f t="shared" si="64"/>
        <v>VOLK - 16Savannah Soft 2/34</v>
      </c>
      <c r="F695" s="3">
        <v>22.6</v>
      </c>
      <c r="G695" t="s">
        <v>144</v>
      </c>
      <c r="H695" t="s">
        <v>105</v>
      </c>
      <c r="I695">
        <v>160</v>
      </c>
      <c r="J695" s="3">
        <f t="shared" si="67"/>
        <v>0.14125000000000001</v>
      </c>
      <c r="K695">
        <f t="shared" si="61"/>
        <v>22.6</v>
      </c>
      <c r="L695">
        <f t="shared" si="62"/>
        <v>180.8</v>
      </c>
      <c r="M695">
        <f t="shared" si="63"/>
        <v>542.40000000000009</v>
      </c>
    </row>
    <row r="696" spans="1:13" x14ac:dyDescent="0.25">
      <c r="A696" t="str">
        <f t="shared" si="66"/>
        <v>FIBRA CURTA</v>
      </c>
      <c r="B696" t="s">
        <v>142</v>
      </c>
      <c r="C696" t="s">
        <v>149</v>
      </c>
      <c r="D696" t="s">
        <v>155</v>
      </c>
      <c r="E696" t="str">
        <f t="shared" si="64"/>
        <v>VOLK - 17Savannah Soft 2/34</v>
      </c>
      <c r="F696" s="3">
        <v>22.6</v>
      </c>
      <c r="G696" t="s">
        <v>144</v>
      </c>
      <c r="H696" t="s">
        <v>105</v>
      </c>
      <c r="I696">
        <v>160</v>
      </c>
      <c r="J696" s="3">
        <f t="shared" si="67"/>
        <v>0.14125000000000001</v>
      </c>
      <c r="K696">
        <f t="shared" si="61"/>
        <v>22.6</v>
      </c>
      <c r="L696">
        <f t="shared" si="62"/>
        <v>180.8</v>
      </c>
      <c r="M696">
        <f t="shared" si="63"/>
        <v>542.40000000000009</v>
      </c>
    </row>
    <row r="697" spans="1:13" x14ac:dyDescent="0.25">
      <c r="A697" t="str">
        <f t="shared" si="66"/>
        <v>FIBRA CURTA</v>
      </c>
      <c r="B697" t="s">
        <v>150</v>
      </c>
      <c r="C697" t="s">
        <v>151</v>
      </c>
      <c r="D697" t="s">
        <v>155</v>
      </c>
      <c r="E697" t="str">
        <f t="shared" si="64"/>
        <v>Transporte FII - FISavannah Soft 2/34</v>
      </c>
      <c r="F697" s="3">
        <v>1071</v>
      </c>
      <c r="G697" t="s">
        <v>152</v>
      </c>
      <c r="H697" t="s">
        <v>105</v>
      </c>
      <c r="I697">
        <v>1</v>
      </c>
      <c r="J697" s="3">
        <f t="shared" si="67"/>
        <v>1071</v>
      </c>
      <c r="K697">
        <f t="shared" si="61"/>
        <v>1071</v>
      </c>
      <c r="L697">
        <f t="shared" si="62"/>
        <v>8568</v>
      </c>
      <c r="M697">
        <f t="shared" si="63"/>
        <v>25704</v>
      </c>
    </row>
    <row r="698" spans="1:13" x14ac:dyDescent="0.25">
      <c r="A698" t="str">
        <f t="shared" si="66"/>
        <v>FIBRA CURTA</v>
      </c>
      <c r="B698" t="s">
        <v>63</v>
      </c>
      <c r="C698" s="1" t="s">
        <v>186</v>
      </c>
      <c r="D698" t="s">
        <v>155</v>
      </c>
      <c r="E698" t="str">
        <f t="shared" si="64"/>
        <v>AFTSavannah Soft 2/34</v>
      </c>
      <c r="F698" s="3">
        <v>148.69999999999999</v>
      </c>
      <c r="G698" t="s">
        <v>64</v>
      </c>
      <c r="H698" t="s">
        <v>105</v>
      </c>
      <c r="I698">
        <v>60</v>
      </c>
      <c r="J698" s="3">
        <f t="shared" si="67"/>
        <v>2.4783333333333331</v>
      </c>
      <c r="K698">
        <f t="shared" si="61"/>
        <v>148.69999999999999</v>
      </c>
      <c r="L698">
        <f t="shared" si="62"/>
        <v>1189.5999999999999</v>
      </c>
      <c r="M698">
        <f t="shared" si="63"/>
        <v>3568.7999999999997</v>
      </c>
    </row>
    <row r="699" spans="1:13" x14ac:dyDescent="0.25">
      <c r="A699" t="str">
        <f t="shared" si="66"/>
        <v>FIBRA CURTA</v>
      </c>
      <c r="B699" t="s">
        <v>63</v>
      </c>
      <c r="C699" s="1" t="s">
        <v>186</v>
      </c>
      <c r="D699" t="s">
        <v>155</v>
      </c>
      <c r="E699" t="str">
        <f t="shared" si="64"/>
        <v>AFTSavannah Soft 2/34</v>
      </c>
      <c r="F699" s="3">
        <v>148.69999999999999</v>
      </c>
      <c r="G699" t="s">
        <v>64</v>
      </c>
      <c r="H699" t="s">
        <v>105</v>
      </c>
      <c r="I699">
        <v>60</v>
      </c>
      <c r="J699" s="3">
        <f t="shared" si="67"/>
        <v>2.4783333333333331</v>
      </c>
      <c r="K699">
        <f t="shared" si="61"/>
        <v>148.69999999999999</v>
      </c>
      <c r="L699">
        <f t="shared" si="62"/>
        <v>1189.5999999999999</v>
      </c>
      <c r="M699">
        <f t="shared" si="63"/>
        <v>3568.7999999999997</v>
      </c>
    </row>
    <row r="700" spans="1:13" x14ac:dyDescent="0.25">
      <c r="A700" t="str">
        <f t="shared" si="66"/>
        <v>FIBRA CURTA</v>
      </c>
      <c r="B700" t="s">
        <v>63</v>
      </c>
      <c r="C700" s="1" t="s">
        <v>186</v>
      </c>
      <c r="D700" t="s">
        <v>155</v>
      </c>
      <c r="E700" t="str">
        <f t="shared" si="64"/>
        <v>AFTSavannah Soft 2/34</v>
      </c>
      <c r="F700" s="3">
        <v>148.69999999999999</v>
      </c>
      <c r="G700" t="s">
        <v>64</v>
      </c>
      <c r="H700" t="s">
        <v>105</v>
      </c>
      <c r="I700">
        <v>60</v>
      </c>
      <c r="J700" s="3">
        <f t="shared" si="67"/>
        <v>2.4783333333333331</v>
      </c>
      <c r="K700">
        <f t="shared" si="61"/>
        <v>148.69999999999999</v>
      </c>
      <c r="L700">
        <f t="shared" si="62"/>
        <v>1189.5999999999999</v>
      </c>
      <c r="M700">
        <f t="shared" si="63"/>
        <v>3568.7999999999997</v>
      </c>
    </row>
    <row r="701" spans="1:13" x14ac:dyDescent="0.25">
      <c r="A701" t="str">
        <f t="shared" si="66"/>
        <v>FIBRA CURTA</v>
      </c>
      <c r="B701" t="s">
        <v>63</v>
      </c>
      <c r="C701" s="1" t="s">
        <v>186</v>
      </c>
      <c r="D701" t="s">
        <v>155</v>
      </c>
      <c r="E701" t="str">
        <f t="shared" si="64"/>
        <v>AFTSavannah Soft 2/34</v>
      </c>
      <c r="F701" s="3">
        <v>148.69999999999999</v>
      </c>
      <c r="G701" t="s">
        <v>64</v>
      </c>
      <c r="H701" t="s">
        <v>105</v>
      </c>
      <c r="I701">
        <v>60</v>
      </c>
      <c r="J701" s="3">
        <f t="shared" si="67"/>
        <v>2.4783333333333331</v>
      </c>
      <c r="K701">
        <f t="shared" si="61"/>
        <v>148.69999999999999</v>
      </c>
      <c r="L701">
        <f t="shared" si="62"/>
        <v>1189.5999999999999</v>
      </c>
      <c r="M701">
        <f t="shared" si="63"/>
        <v>3568.7999999999997</v>
      </c>
    </row>
    <row r="702" spans="1:13" x14ac:dyDescent="0.25">
      <c r="A702" t="str">
        <f t="shared" si="66"/>
        <v>FIBRA CURTA</v>
      </c>
      <c r="B702" t="s">
        <v>63</v>
      </c>
      <c r="C702" s="1" t="s">
        <v>186</v>
      </c>
      <c r="D702" t="s">
        <v>155</v>
      </c>
      <c r="E702" t="str">
        <f t="shared" si="64"/>
        <v>AFTSavannah Soft 2/34</v>
      </c>
      <c r="F702" s="3">
        <v>148.69999999999999</v>
      </c>
      <c r="G702" t="s">
        <v>64</v>
      </c>
      <c r="H702" t="s">
        <v>105</v>
      </c>
      <c r="I702">
        <v>60</v>
      </c>
      <c r="J702" s="3">
        <f t="shared" si="67"/>
        <v>2.4783333333333331</v>
      </c>
      <c r="K702">
        <f t="shared" si="61"/>
        <v>148.69999999999999</v>
      </c>
      <c r="L702">
        <f t="shared" si="62"/>
        <v>1189.5999999999999</v>
      </c>
      <c r="M702">
        <f t="shared" si="63"/>
        <v>3568.7999999999997</v>
      </c>
    </row>
    <row r="703" spans="1:13" x14ac:dyDescent="0.25">
      <c r="A703" t="str">
        <f t="shared" si="66"/>
        <v>FIBRA CURTA</v>
      </c>
      <c r="B703" t="s">
        <v>63</v>
      </c>
      <c r="C703" s="1" t="s">
        <v>186</v>
      </c>
      <c r="D703" t="s">
        <v>155</v>
      </c>
      <c r="E703" t="str">
        <f t="shared" si="64"/>
        <v>AFTSavannah Soft 2/34</v>
      </c>
      <c r="F703" s="3">
        <v>148.69999999999999</v>
      </c>
      <c r="G703" t="s">
        <v>64</v>
      </c>
      <c r="H703" t="s">
        <v>105</v>
      </c>
      <c r="I703">
        <v>60</v>
      </c>
      <c r="J703" s="3">
        <f t="shared" si="67"/>
        <v>2.4783333333333331</v>
      </c>
      <c r="K703">
        <f t="shared" si="61"/>
        <v>148.69999999999999</v>
      </c>
      <c r="L703">
        <f t="shared" si="62"/>
        <v>1189.5999999999999</v>
      </c>
      <c r="M703">
        <f t="shared" si="63"/>
        <v>3568.7999999999997</v>
      </c>
    </row>
    <row r="704" spans="1:13" x14ac:dyDescent="0.25">
      <c r="A704" t="str">
        <f t="shared" si="66"/>
        <v>FIBRA CURTA</v>
      </c>
      <c r="B704" t="s">
        <v>63</v>
      </c>
      <c r="C704" t="s">
        <v>65</v>
      </c>
      <c r="D704" t="s">
        <v>155</v>
      </c>
      <c r="E704" t="str">
        <f t="shared" si="64"/>
        <v>EMBALAGEM/ESTEIRA/EXPEDIÇÃOSavannah Soft 2/34</v>
      </c>
      <c r="F704" s="3">
        <v>1008</v>
      </c>
      <c r="G704" t="s">
        <v>66</v>
      </c>
      <c r="H704" t="s">
        <v>105</v>
      </c>
      <c r="I704">
        <v>1</v>
      </c>
      <c r="J704" s="3">
        <f t="shared" si="67"/>
        <v>1008</v>
      </c>
      <c r="K704">
        <f t="shared" si="61"/>
        <v>1008</v>
      </c>
      <c r="L704">
        <f t="shared" si="62"/>
        <v>8064</v>
      </c>
      <c r="M704">
        <f t="shared" si="63"/>
        <v>24192</v>
      </c>
    </row>
    <row r="705" spans="1:13" x14ac:dyDescent="0.25">
      <c r="A705" t="str">
        <f>A704</f>
        <v>FIBRA CURTA</v>
      </c>
      <c r="B705" t="s">
        <v>83</v>
      </c>
      <c r="C705" t="s">
        <v>90</v>
      </c>
      <c r="D705" t="s">
        <v>159</v>
      </c>
      <c r="E705" t="str">
        <f t="shared" si="64"/>
        <v>Abridor AcrilicoLunes 1/34</v>
      </c>
      <c r="F705" s="3">
        <v>280</v>
      </c>
      <c r="G705" t="s">
        <v>86</v>
      </c>
      <c r="H705" t="s">
        <v>91</v>
      </c>
      <c r="I705">
        <v>1</v>
      </c>
      <c r="J705" s="3">
        <f t="shared" si="67"/>
        <v>280</v>
      </c>
      <c r="K705">
        <f t="shared" si="61"/>
        <v>280</v>
      </c>
      <c r="L705">
        <f t="shared" si="62"/>
        <v>2240</v>
      </c>
      <c r="M705">
        <f t="shared" si="63"/>
        <v>6720</v>
      </c>
    </row>
    <row r="706" spans="1:13" x14ac:dyDescent="0.25">
      <c r="A706" t="str">
        <f t="shared" ref="A706" si="68">A705</f>
        <v>FIBRA CURTA</v>
      </c>
      <c r="B706" t="s">
        <v>88</v>
      </c>
      <c r="C706" t="s">
        <v>92</v>
      </c>
      <c r="D706" t="s">
        <v>159</v>
      </c>
      <c r="E706" t="str">
        <f t="shared" si="64"/>
        <v>Mpm PacLunes 1/34</v>
      </c>
      <c r="F706" s="3">
        <v>280</v>
      </c>
      <c r="G706" t="s">
        <v>86</v>
      </c>
      <c r="H706" t="s">
        <v>91</v>
      </c>
      <c r="I706">
        <v>1</v>
      </c>
      <c r="J706" s="3">
        <f t="shared" si="67"/>
        <v>280</v>
      </c>
      <c r="K706">
        <f t="shared" ref="K706:K745" si="69">F706</f>
        <v>280</v>
      </c>
      <c r="L706">
        <f t="shared" ref="L706:L769" si="70">K706*8</f>
        <v>2240</v>
      </c>
      <c r="M706">
        <f t="shared" ref="M706:M769" si="71">K706*24</f>
        <v>6720</v>
      </c>
    </row>
    <row r="707" spans="1:13" x14ac:dyDescent="0.25">
      <c r="A707" t="str">
        <f>A706</f>
        <v>FIBRA CURTA</v>
      </c>
      <c r="B707" t="s">
        <v>93</v>
      </c>
      <c r="C707" t="s">
        <v>156</v>
      </c>
      <c r="D707" t="s">
        <v>159</v>
      </c>
      <c r="E707" t="str">
        <f t="shared" ref="E707:E770" si="72">CONCATENATE(C707,D707)</f>
        <v>Cardas - 04Lunes 1/34</v>
      </c>
      <c r="F707" s="3">
        <v>50.5</v>
      </c>
      <c r="G707" t="s">
        <v>86</v>
      </c>
      <c r="H707" t="s">
        <v>91</v>
      </c>
      <c r="I707">
        <v>1</v>
      </c>
      <c r="J707" s="3">
        <f t="shared" si="67"/>
        <v>50.5</v>
      </c>
      <c r="K707">
        <f t="shared" si="69"/>
        <v>50.5</v>
      </c>
      <c r="L707">
        <f t="shared" si="70"/>
        <v>404</v>
      </c>
      <c r="M707">
        <f t="shared" si="71"/>
        <v>1212</v>
      </c>
    </row>
    <row r="708" spans="1:13" x14ac:dyDescent="0.25">
      <c r="A708" t="str">
        <f t="shared" ref="A708:A710" si="73">A707</f>
        <v>FIBRA CURTA</v>
      </c>
      <c r="B708" t="s">
        <v>93</v>
      </c>
      <c r="C708" t="s">
        <v>99</v>
      </c>
      <c r="D708" t="s">
        <v>159</v>
      </c>
      <c r="E708" t="str">
        <f t="shared" si="72"/>
        <v>Cardas - 05Lunes 1/34</v>
      </c>
      <c r="F708" s="3">
        <v>50.5</v>
      </c>
      <c r="G708" t="s">
        <v>86</v>
      </c>
      <c r="H708" t="s">
        <v>91</v>
      </c>
      <c r="I708">
        <v>1</v>
      </c>
      <c r="J708" s="3">
        <f t="shared" si="67"/>
        <v>50.5</v>
      </c>
      <c r="K708">
        <f t="shared" si="69"/>
        <v>50.5</v>
      </c>
      <c r="L708">
        <f t="shared" si="70"/>
        <v>404</v>
      </c>
      <c r="M708">
        <f t="shared" si="71"/>
        <v>1212</v>
      </c>
    </row>
    <row r="709" spans="1:13" x14ac:dyDescent="0.25">
      <c r="A709" t="str">
        <f t="shared" si="73"/>
        <v>FIBRA CURTA</v>
      </c>
      <c r="B709" t="s">
        <v>93</v>
      </c>
      <c r="C709" t="s">
        <v>100</v>
      </c>
      <c r="D709" t="s">
        <v>159</v>
      </c>
      <c r="E709" t="str">
        <f t="shared" si="72"/>
        <v>Cardas - 06Lunes 1/34</v>
      </c>
      <c r="F709" s="3">
        <v>50.5</v>
      </c>
      <c r="G709" t="s">
        <v>86</v>
      </c>
      <c r="H709" t="s">
        <v>91</v>
      </c>
      <c r="I709">
        <v>1</v>
      </c>
      <c r="J709" s="3">
        <f t="shared" si="67"/>
        <v>50.5</v>
      </c>
      <c r="K709">
        <f t="shared" si="69"/>
        <v>50.5</v>
      </c>
      <c r="L709">
        <f t="shared" si="70"/>
        <v>404</v>
      </c>
      <c r="M709">
        <f t="shared" si="71"/>
        <v>1212</v>
      </c>
    </row>
    <row r="710" spans="1:13" x14ac:dyDescent="0.25">
      <c r="A710" t="str">
        <f t="shared" si="73"/>
        <v>FIBRA CURTA</v>
      </c>
      <c r="B710" t="s">
        <v>93</v>
      </c>
      <c r="C710" t="s">
        <v>101</v>
      </c>
      <c r="D710" t="s">
        <v>159</v>
      </c>
      <c r="E710" t="str">
        <f t="shared" si="72"/>
        <v>Cardas - 07Lunes 1/34</v>
      </c>
      <c r="F710" s="3">
        <v>50.5</v>
      </c>
      <c r="G710" t="s">
        <v>86</v>
      </c>
      <c r="H710" t="s">
        <v>91</v>
      </c>
      <c r="I710">
        <v>1</v>
      </c>
      <c r="J710" s="3">
        <f t="shared" si="67"/>
        <v>50.5</v>
      </c>
      <c r="K710">
        <f t="shared" si="69"/>
        <v>50.5</v>
      </c>
      <c r="L710">
        <f t="shared" si="70"/>
        <v>404</v>
      </c>
      <c r="M710">
        <f t="shared" si="71"/>
        <v>1212</v>
      </c>
    </row>
    <row r="711" spans="1:13" x14ac:dyDescent="0.25">
      <c r="A711" t="str">
        <f>A707</f>
        <v>FIBRA CURTA</v>
      </c>
      <c r="B711" t="s">
        <v>93</v>
      </c>
      <c r="C711" t="s">
        <v>102</v>
      </c>
      <c r="D711" t="s">
        <v>159</v>
      </c>
      <c r="E711" t="str">
        <f t="shared" si="72"/>
        <v>Cardas - 08Lunes 1/34</v>
      </c>
      <c r="F711" s="3">
        <v>50.5</v>
      </c>
      <c r="G711" t="s">
        <v>86</v>
      </c>
      <c r="H711" t="s">
        <v>91</v>
      </c>
      <c r="I711">
        <v>1</v>
      </c>
      <c r="J711" s="3">
        <f t="shared" si="67"/>
        <v>50.5</v>
      </c>
      <c r="K711">
        <f t="shared" si="69"/>
        <v>50.5</v>
      </c>
      <c r="L711">
        <f t="shared" si="70"/>
        <v>404</v>
      </c>
      <c r="M711">
        <f t="shared" si="71"/>
        <v>1212</v>
      </c>
    </row>
    <row r="712" spans="1:13" x14ac:dyDescent="0.25">
      <c r="A712" t="str">
        <f t="shared" si="66"/>
        <v>FIBRA CURTA</v>
      </c>
      <c r="B712" t="s">
        <v>103</v>
      </c>
      <c r="C712" t="s">
        <v>108</v>
      </c>
      <c r="D712" t="s">
        <v>159</v>
      </c>
      <c r="E712" t="str">
        <f t="shared" si="72"/>
        <v>Passadeira A2Lunes 1/34</v>
      </c>
      <c r="F712" s="3">
        <v>190.7</v>
      </c>
      <c r="G712" t="s">
        <v>28</v>
      </c>
      <c r="H712" t="s">
        <v>105</v>
      </c>
      <c r="I712">
        <v>1</v>
      </c>
      <c r="J712" s="3">
        <f t="shared" si="67"/>
        <v>190.7</v>
      </c>
      <c r="K712">
        <f t="shared" si="69"/>
        <v>190.7</v>
      </c>
      <c r="L712">
        <f t="shared" si="70"/>
        <v>1525.6</v>
      </c>
      <c r="M712">
        <f t="shared" si="71"/>
        <v>4576.7999999999993</v>
      </c>
    </row>
    <row r="713" spans="1:13" x14ac:dyDescent="0.25">
      <c r="A713" t="str">
        <f t="shared" si="66"/>
        <v>FIBRA CURTA</v>
      </c>
      <c r="B713" t="s">
        <v>103</v>
      </c>
      <c r="C713" t="s">
        <v>109</v>
      </c>
      <c r="D713" t="s">
        <v>159</v>
      </c>
      <c r="E713" t="str">
        <f t="shared" si="72"/>
        <v>Passadeira B2Lunes 1/34</v>
      </c>
      <c r="F713" s="3">
        <v>190.7</v>
      </c>
      <c r="G713" t="s">
        <v>28</v>
      </c>
      <c r="H713" t="s">
        <v>105</v>
      </c>
      <c r="I713">
        <v>1</v>
      </c>
      <c r="J713" s="3">
        <f t="shared" si="67"/>
        <v>190.7</v>
      </c>
      <c r="K713">
        <f t="shared" si="69"/>
        <v>190.7</v>
      </c>
      <c r="L713">
        <f t="shared" si="70"/>
        <v>1525.6</v>
      </c>
      <c r="M713">
        <f t="shared" si="71"/>
        <v>4576.7999999999993</v>
      </c>
    </row>
    <row r="714" spans="1:13" x14ac:dyDescent="0.25">
      <c r="A714" t="str">
        <f t="shared" si="66"/>
        <v>FIBRA CURTA</v>
      </c>
      <c r="B714" t="s">
        <v>103</v>
      </c>
      <c r="C714" t="s">
        <v>110</v>
      </c>
      <c r="D714" t="s">
        <v>159</v>
      </c>
      <c r="E714" t="str">
        <f t="shared" si="72"/>
        <v>Passadeira C2Lunes 1/34</v>
      </c>
      <c r="F714" s="3">
        <v>190.7</v>
      </c>
      <c r="G714" t="s">
        <v>28</v>
      </c>
      <c r="H714" t="s">
        <v>105</v>
      </c>
      <c r="I714">
        <v>1</v>
      </c>
      <c r="J714" s="3">
        <f t="shared" si="67"/>
        <v>190.7</v>
      </c>
      <c r="K714">
        <f t="shared" si="69"/>
        <v>190.7</v>
      </c>
      <c r="L714">
        <f t="shared" si="70"/>
        <v>1525.6</v>
      </c>
      <c r="M714">
        <f t="shared" si="71"/>
        <v>4576.7999999999993</v>
      </c>
    </row>
    <row r="715" spans="1:13" x14ac:dyDescent="0.25">
      <c r="A715" t="str">
        <f t="shared" si="66"/>
        <v>FIBRA CURTA</v>
      </c>
      <c r="B715" t="s">
        <v>103</v>
      </c>
      <c r="C715" t="s">
        <v>111</v>
      </c>
      <c r="D715" t="s">
        <v>159</v>
      </c>
      <c r="E715" t="str">
        <f t="shared" si="72"/>
        <v>Passadeia B3Lunes 1/34</v>
      </c>
      <c r="F715" s="3">
        <v>187.9</v>
      </c>
      <c r="G715" t="s">
        <v>31</v>
      </c>
      <c r="H715" t="s">
        <v>105</v>
      </c>
      <c r="I715">
        <v>1</v>
      </c>
      <c r="J715" s="3">
        <f t="shared" si="67"/>
        <v>187.9</v>
      </c>
      <c r="K715">
        <f t="shared" si="69"/>
        <v>187.9</v>
      </c>
      <c r="L715">
        <f t="shared" si="70"/>
        <v>1503.2</v>
      </c>
      <c r="M715">
        <f t="shared" si="71"/>
        <v>4509.6000000000004</v>
      </c>
    </row>
    <row r="716" spans="1:13" x14ac:dyDescent="0.25">
      <c r="A716" t="str">
        <f t="shared" si="66"/>
        <v>FIBRA CURTA</v>
      </c>
      <c r="B716" t="s">
        <v>103</v>
      </c>
      <c r="C716" t="s">
        <v>112</v>
      </c>
      <c r="D716" t="s">
        <v>159</v>
      </c>
      <c r="E716" t="str">
        <f t="shared" si="72"/>
        <v>Passadeira C3Lunes 1/34</v>
      </c>
      <c r="F716" s="3">
        <v>187.9</v>
      </c>
      <c r="G716" t="s">
        <v>31</v>
      </c>
      <c r="H716" t="s">
        <v>105</v>
      </c>
      <c r="I716">
        <v>1</v>
      </c>
      <c r="J716" s="3">
        <f t="shared" si="67"/>
        <v>187.9</v>
      </c>
      <c r="K716">
        <f t="shared" si="69"/>
        <v>187.9</v>
      </c>
      <c r="L716">
        <f t="shared" si="70"/>
        <v>1503.2</v>
      </c>
      <c r="M716">
        <f t="shared" si="71"/>
        <v>4509.6000000000004</v>
      </c>
    </row>
    <row r="717" spans="1:13" x14ac:dyDescent="0.25">
      <c r="A717" t="str">
        <f t="shared" si="66"/>
        <v>FIBRA CURTA</v>
      </c>
      <c r="B717" t="s">
        <v>115</v>
      </c>
      <c r="C717" t="s">
        <v>116</v>
      </c>
      <c r="D717" t="s">
        <v>159</v>
      </c>
      <c r="E717" t="str">
        <f t="shared" si="72"/>
        <v>BANCO HOWALunes 1/34</v>
      </c>
      <c r="F717" s="3">
        <f>F718/120*96</f>
        <v>138.24</v>
      </c>
      <c r="G717" t="s">
        <v>117</v>
      </c>
      <c r="H717" t="s">
        <v>105</v>
      </c>
      <c r="I717">
        <v>96</v>
      </c>
      <c r="J717" s="3">
        <f t="shared" si="67"/>
        <v>1.4400000000000002</v>
      </c>
      <c r="K717">
        <f t="shared" si="69"/>
        <v>138.24</v>
      </c>
      <c r="L717">
        <f t="shared" si="70"/>
        <v>1105.92</v>
      </c>
      <c r="M717">
        <f t="shared" si="71"/>
        <v>3317.76</v>
      </c>
    </row>
    <row r="718" spans="1:13" x14ac:dyDescent="0.25">
      <c r="A718" t="str">
        <f t="shared" si="66"/>
        <v>FIBRA CURTA</v>
      </c>
      <c r="B718" t="s">
        <v>115</v>
      </c>
      <c r="C718" t="s">
        <v>118</v>
      </c>
      <c r="D718" t="s">
        <v>159</v>
      </c>
      <c r="E718" t="str">
        <f t="shared" si="72"/>
        <v>BANCO ZINSER 02Lunes 1/34</v>
      </c>
      <c r="F718" s="3">
        <v>172.8</v>
      </c>
      <c r="G718" t="s">
        <v>119</v>
      </c>
      <c r="H718" t="s">
        <v>105</v>
      </c>
      <c r="I718">
        <v>120</v>
      </c>
      <c r="J718" s="3">
        <f t="shared" si="67"/>
        <v>1.4400000000000002</v>
      </c>
      <c r="K718">
        <f t="shared" si="69"/>
        <v>172.8</v>
      </c>
      <c r="L718">
        <f t="shared" si="70"/>
        <v>1382.4</v>
      </c>
      <c r="M718">
        <f t="shared" si="71"/>
        <v>4147.2000000000007</v>
      </c>
    </row>
    <row r="719" spans="1:13" x14ac:dyDescent="0.25">
      <c r="A719" t="str">
        <f t="shared" si="66"/>
        <v>FIBRA CURTA</v>
      </c>
      <c r="B719" t="s">
        <v>115</v>
      </c>
      <c r="C719" t="s">
        <v>120</v>
      </c>
      <c r="D719" t="s">
        <v>159</v>
      </c>
      <c r="E719" t="str">
        <f t="shared" si="72"/>
        <v>BANCO ZINSER 03Lunes 1/34</v>
      </c>
      <c r="F719" s="3">
        <v>172.8</v>
      </c>
      <c r="G719" t="s">
        <v>119</v>
      </c>
      <c r="H719" t="s">
        <v>105</v>
      </c>
      <c r="I719">
        <v>120</v>
      </c>
      <c r="J719" s="3">
        <f t="shared" si="67"/>
        <v>1.4400000000000002</v>
      </c>
      <c r="K719">
        <f t="shared" si="69"/>
        <v>172.8</v>
      </c>
      <c r="L719">
        <f t="shared" si="70"/>
        <v>1382.4</v>
      </c>
      <c r="M719">
        <f t="shared" si="71"/>
        <v>4147.2000000000007</v>
      </c>
    </row>
    <row r="720" spans="1:13" x14ac:dyDescent="0.25">
      <c r="A720" t="str">
        <f t="shared" ref="A720:A737" si="74">A716</f>
        <v>FIBRA CURTA</v>
      </c>
      <c r="B720" t="s">
        <v>121</v>
      </c>
      <c r="C720" t="s">
        <v>246</v>
      </c>
      <c r="D720" t="s">
        <v>159</v>
      </c>
      <c r="E720" t="str">
        <f t="shared" si="72"/>
        <v>Filatório SuessenLunes 1/34</v>
      </c>
      <c r="F720" s="3">
        <v>26.5</v>
      </c>
      <c r="G720" t="s">
        <v>122</v>
      </c>
      <c r="H720" t="s">
        <v>105</v>
      </c>
      <c r="I720">
        <v>1008</v>
      </c>
      <c r="J720" s="4">
        <f t="shared" ref="J720:J745" si="75">F720/I720</f>
        <v>2.628968253968254E-2</v>
      </c>
      <c r="K720">
        <f t="shared" si="69"/>
        <v>26.5</v>
      </c>
      <c r="L720">
        <f t="shared" si="70"/>
        <v>212</v>
      </c>
      <c r="M720">
        <f t="shared" si="71"/>
        <v>636</v>
      </c>
    </row>
    <row r="721" spans="1:13" x14ac:dyDescent="0.25">
      <c r="A721" t="str">
        <f t="shared" si="74"/>
        <v>FIBRA CURTA</v>
      </c>
      <c r="B721" t="s">
        <v>121</v>
      </c>
      <c r="C721" t="s">
        <v>246</v>
      </c>
      <c r="D721" t="s">
        <v>159</v>
      </c>
      <c r="E721" t="str">
        <f t="shared" si="72"/>
        <v>Filatório SuessenLunes 1/34</v>
      </c>
      <c r="F721" s="3">
        <v>26.5</v>
      </c>
      <c r="G721" t="s">
        <v>122</v>
      </c>
      <c r="H721" t="s">
        <v>105</v>
      </c>
      <c r="I721">
        <v>1008</v>
      </c>
      <c r="J721" s="4">
        <f t="shared" si="75"/>
        <v>2.628968253968254E-2</v>
      </c>
      <c r="K721">
        <f t="shared" si="69"/>
        <v>26.5</v>
      </c>
      <c r="L721">
        <f t="shared" si="70"/>
        <v>212</v>
      </c>
      <c r="M721">
        <f t="shared" si="71"/>
        <v>636</v>
      </c>
    </row>
    <row r="722" spans="1:13" x14ac:dyDescent="0.25">
      <c r="A722" t="str">
        <f t="shared" si="74"/>
        <v>FIBRA CURTA</v>
      </c>
      <c r="B722" t="s">
        <v>121</v>
      </c>
      <c r="C722" t="s">
        <v>246</v>
      </c>
      <c r="D722" t="s">
        <v>159</v>
      </c>
      <c r="E722" t="str">
        <f t="shared" si="72"/>
        <v>Filatório SuessenLunes 1/34</v>
      </c>
      <c r="F722" s="3">
        <v>26.5</v>
      </c>
      <c r="G722" t="s">
        <v>122</v>
      </c>
      <c r="H722" t="s">
        <v>105</v>
      </c>
      <c r="I722">
        <v>1008</v>
      </c>
      <c r="J722" s="4">
        <f t="shared" si="75"/>
        <v>2.628968253968254E-2</v>
      </c>
      <c r="K722">
        <f t="shared" si="69"/>
        <v>26.5</v>
      </c>
      <c r="L722">
        <f t="shared" si="70"/>
        <v>212</v>
      </c>
      <c r="M722">
        <f t="shared" si="71"/>
        <v>636</v>
      </c>
    </row>
    <row r="723" spans="1:13" x14ac:dyDescent="0.25">
      <c r="A723" t="str">
        <f t="shared" si="74"/>
        <v>FIBRA CURTA</v>
      </c>
      <c r="B723" t="s">
        <v>121</v>
      </c>
      <c r="C723" t="s">
        <v>246</v>
      </c>
      <c r="D723" t="s">
        <v>159</v>
      </c>
      <c r="E723" t="str">
        <f t="shared" si="72"/>
        <v>Filatório SuessenLunes 1/34</v>
      </c>
      <c r="F723" s="3">
        <v>26.5</v>
      </c>
      <c r="G723" t="s">
        <v>122</v>
      </c>
      <c r="H723" t="s">
        <v>105</v>
      </c>
      <c r="I723">
        <v>1008</v>
      </c>
      <c r="J723" s="4">
        <f t="shared" si="75"/>
        <v>2.628968253968254E-2</v>
      </c>
      <c r="K723">
        <f t="shared" si="69"/>
        <v>26.5</v>
      </c>
      <c r="L723">
        <f t="shared" si="70"/>
        <v>212</v>
      </c>
      <c r="M723">
        <f t="shared" si="71"/>
        <v>636</v>
      </c>
    </row>
    <row r="724" spans="1:13" x14ac:dyDescent="0.25">
      <c r="A724" t="str">
        <f t="shared" si="74"/>
        <v>FIBRA CURTA</v>
      </c>
      <c r="B724" t="s">
        <v>121</v>
      </c>
      <c r="C724" t="s">
        <v>123</v>
      </c>
      <c r="D724" t="s">
        <v>159</v>
      </c>
      <c r="E724" t="str">
        <f t="shared" si="72"/>
        <v>Filatório Zinser 05Lunes 1/34</v>
      </c>
      <c r="F724" s="3">
        <v>26.5</v>
      </c>
      <c r="G724" t="s">
        <v>124</v>
      </c>
      <c r="H724" t="s">
        <v>105</v>
      </c>
      <c r="I724">
        <v>1008</v>
      </c>
      <c r="J724" s="4">
        <f t="shared" si="75"/>
        <v>2.628968253968254E-2</v>
      </c>
      <c r="K724">
        <f t="shared" si="69"/>
        <v>26.5</v>
      </c>
      <c r="L724">
        <f t="shared" si="70"/>
        <v>212</v>
      </c>
      <c r="M724">
        <f t="shared" si="71"/>
        <v>636</v>
      </c>
    </row>
    <row r="725" spans="1:13" x14ac:dyDescent="0.25">
      <c r="A725" t="str">
        <f t="shared" si="74"/>
        <v>FIBRA CURTA</v>
      </c>
      <c r="B725" t="s">
        <v>121</v>
      </c>
      <c r="C725" t="s">
        <v>125</v>
      </c>
      <c r="D725" t="s">
        <v>159</v>
      </c>
      <c r="E725" t="str">
        <f t="shared" si="72"/>
        <v>Filatório Zinser 06Lunes 1/34</v>
      </c>
      <c r="F725" s="3">
        <v>26.5</v>
      </c>
      <c r="G725" t="s">
        <v>124</v>
      </c>
      <c r="H725" t="s">
        <v>105</v>
      </c>
      <c r="I725">
        <v>1008</v>
      </c>
      <c r="J725" s="4">
        <f t="shared" si="75"/>
        <v>2.628968253968254E-2</v>
      </c>
      <c r="K725">
        <f t="shared" si="69"/>
        <v>26.5</v>
      </c>
      <c r="L725">
        <f t="shared" si="70"/>
        <v>212</v>
      </c>
      <c r="M725">
        <f t="shared" si="71"/>
        <v>636</v>
      </c>
    </row>
    <row r="726" spans="1:13" x14ac:dyDescent="0.25">
      <c r="A726" t="str">
        <f t="shared" si="74"/>
        <v>FIBRA CURTA</v>
      </c>
      <c r="B726" t="s">
        <v>121</v>
      </c>
      <c r="C726" t="s">
        <v>126</v>
      </c>
      <c r="D726" t="s">
        <v>159</v>
      </c>
      <c r="E726" t="str">
        <f t="shared" si="72"/>
        <v>Filatório Zinser 07Lunes 1/34</v>
      </c>
      <c r="F726" s="3">
        <v>26.5</v>
      </c>
      <c r="G726" t="s">
        <v>124</v>
      </c>
      <c r="H726" t="s">
        <v>105</v>
      </c>
      <c r="I726">
        <v>1008</v>
      </c>
      <c r="J726" s="4">
        <f t="shared" si="75"/>
        <v>2.628968253968254E-2</v>
      </c>
      <c r="K726">
        <f t="shared" si="69"/>
        <v>26.5</v>
      </c>
      <c r="L726">
        <f t="shared" si="70"/>
        <v>212</v>
      </c>
      <c r="M726">
        <f t="shared" si="71"/>
        <v>636</v>
      </c>
    </row>
    <row r="727" spans="1:13" x14ac:dyDescent="0.25">
      <c r="A727" t="str">
        <f t="shared" si="74"/>
        <v>FIBRA CURTA</v>
      </c>
      <c r="B727" t="s">
        <v>121</v>
      </c>
      <c r="C727" t="s">
        <v>127</v>
      </c>
      <c r="D727" t="s">
        <v>159</v>
      </c>
      <c r="E727" t="str">
        <f t="shared" si="72"/>
        <v>Filatório Zinser 08Lunes 1/34</v>
      </c>
      <c r="F727" s="3">
        <v>26.5</v>
      </c>
      <c r="G727" t="s">
        <v>124</v>
      </c>
      <c r="H727" t="s">
        <v>105</v>
      </c>
      <c r="I727">
        <v>1008</v>
      </c>
      <c r="J727" s="4">
        <f t="shared" si="75"/>
        <v>2.628968253968254E-2</v>
      </c>
      <c r="K727">
        <f t="shared" si="69"/>
        <v>26.5</v>
      </c>
      <c r="L727">
        <f t="shared" si="70"/>
        <v>212</v>
      </c>
      <c r="M727">
        <f t="shared" si="71"/>
        <v>636</v>
      </c>
    </row>
    <row r="728" spans="1:13" x14ac:dyDescent="0.25">
      <c r="A728" t="str">
        <f t="shared" si="74"/>
        <v>FIBRA CURTA</v>
      </c>
      <c r="B728" t="s">
        <v>121</v>
      </c>
      <c r="C728" t="s">
        <v>128</v>
      </c>
      <c r="D728" t="s">
        <v>159</v>
      </c>
      <c r="E728" t="str">
        <f t="shared" si="72"/>
        <v>Filatório Zinser 09Lunes 1/34</v>
      </c>
      <c r="F728" s="3">
        <f>F727/1008*900</f>
        <v>23.660714285714285</v>
      </c>
      <c r="G728" t="s">
        <v>129</v>
      </c>
      <c r="H728" t="s">
        <v>105</v>
      </c>
      <c r="I728">
        <v>900</v>
      </c>
      <c r="J728" s="4">
        <f t="shared" si="75"/>
        <v>2.628968253968254E-2</v>
      </c>
      <c r="K728">
        <f t="shared" si="69"/>
        <v>23.660714285714285</v>
      </c>
      <c r="L728">
        <f t="shared" si="70"/>
        <v>189.28571428571428</v>
      </c>
      <c r="M728">
        <f t="shared" si="71"/>
        <v>567.85714285714289</v>
      </c>
    </row>
    <row r="729" spans="1:13" x14ac:dyDescent="0.25">
      <c r="A729" t="str">
        <f t="shared" si="74"/>
        <v>FIBRA CURTA</v>
      </c>
      <c r="B729" t="s">
        <v>130</v>
      </c>
      <c r="C729" t="s">
        <v>131</v>
      </c>
      <c r="D729" t="s">
        <v>159</v>
      </c>
      <c r="E729" t="str">
        <f t="shared" si="72"/>
        <v>AUTO CONER - 01Lunes 1/34</v>
      </c>
      <c r="F729" s="3">
        <v>31.5</v>
      </c>
      <c r="G729" t="s">
        <v>132</v>
      </c>
      <c r="H729" t="s">
        <v>105</v>
      </c>
      <c r="I729">
        <v>20</v>
      </c>
      <c r="J729" s="4">
        <f t="shared" si="75"/>
        <v>1.575</v>
      </c>
      <c r="K729">
        <f t="shared" si="69"/>
        <v>31.5</v>
      </c>
      <c r="L729">
        <f t="shared" si="70"/>
        <v>252</v>
      </c>
      <c r="M729">
        <f t="shared" si="71"/>
        <v>756</v>
      </c>
    </row>
    <row r="730" spans="1:13" x14ac:dyDescent="0.25">
      <c r="A730" t="str">
        <f t="shared" si="74"/>
        <v>FIBRA CURTA</v>
      </c>
      <c r="B730" t="s">
        <v>130</v>
      </c>
      <c r="C730" t="s">
        <v>133</v>
      </c>
      <c r="D730" t="s">
        <v>159</v>
      </c>
      <c r="E730" t="str">
        <f t="shared" si="72"/>
        <v>AUTO CONER - 02Lunes 1/34</v>
      </c>
      <c r="F730" s="3">
        <v>31.5</v>
      </c>
      <c r="G730" t="s">
        <v>132</v>
      </c>
      <c r="H730" t="s">
        <v>105</v>
      </c>
      <c r="I730">
        <v>20</v>
      </c>
      <c r="J730" s="4">
        <f t="shared" si="75"/>
        <v>1.575</v>
      </c>
      <c r="K730">
        <f t="shared" si="69"/>
        <v>31.5</v>
      </c>
      <c r="L730">
        <f t="shared" si="70"/>
        <v>252</v>
      </c>
      <c r="M730">
        <f t="shared" si="71"/>
        <v>756</v>
      </c>
    </row>
    <row r="731" spans="1:13" x14ac:dyDescent="0.25">
      <c r="A731" t="str">
        <f t="shared" si="74"/>
        <v>FIBRA CURTA</v>
      </c>
      <c r="B731" t="s">
        <v>130</v>
      </c>
      <c r="C731" t="s">
        <v>134</v>
      </c>
      <c r="D731" t="s">
        <v>159</v>
      </c>
      <c r="E731" t="str">
        <f t="shared" si="72"/>
        <v>AUTO CONER - 03Lunes 1/34</v>
      </c>
      <c r="F731" s="3">
        <v>31.5</v>
      </c>
      <c r="G731" t="s">
        <v>132</v>
      </c>
      <c r="H731" t="s">
        <v>105</v>
      </c>
      <c r="I731">
        <v>20</v>
      </c>
      <c r="J731" s="4">
        <f t="shared" si="75"/>
        <v>1.575</v>
      </c>
      <c r="K731">
        <f t="shared" si="69"/>
        <v>31.5</v>
      </c>
      <c r="L731">
        <f t="shared" si="70"/>
        <v>252</v>
      </c>
      <c r="M731">
        <f t="shared" si="71"/>
        <v>756</v>
      </c>
    </row>
    <row r="732" spans="1:13" x14ac:dyDescent="0.25">
      <c r="A732" t="str">
        <f t="shared" si="74"/>
        <v>FIBRA CURTA</v>
      </c>
      <c r="B732" t="s">
        <v>130</v>
      </c>
      <c r="C732" t="s">
        <v>135</v>
      </c>
      <c r="D732" t="s">
        <v>159</v>
      </c>
      <c r="E732" t="str">
        <f t="shared" si="72"/>
        <v>AUTO CONER - 04Lunes 1/34</v>
      </c>
      <c r="F732" s="3">
        <v>31.5</v>
      </c>
      <c r="G732" t="s">
        <v>132</v>
      </c>
      <c r="H732" t="s">
        <v>105</v>
      </c>
      <c r="I732">
        <v>20</v>
      </c>
      <c r="J732" s="4">
        <f t="shared" si="75"/>
        <v>1.575</v>
      </c>
      <c r="K732">
        <f t="shared" si="69"/>
        <v>31.5</v>
      </c>
      <c r="L732">
        <f t="shared" si="70"/>
        <v>252</v>
      </c>
      <c r="M732">
        <f t="shared" si="71"/>
        <v>756</v>
      </c>
    </row>
    <row r="733" spans="1:13" x14ac:dyDescent="0.25">
      <c r="A733" t="str">
        <f t="shared" si="74"/>
        <v>FIBRA CURTA</v>
      </c>
      <c r="B733" t="s">
        <v>130</v>
      </c>
      <c r="C733" t="s">
        <v>136</v>
      </c>
      <c r="D733" t="s">
        <v>159</v>
      </c>
      <c r="E733" t="str">
        <f t="shared" si="72"/>
        <v>MURATA - 05Lunes 1/34</v>
      </c>
      <c r="F733" s="3">
        <v>31.5</v>
      </c>
      <c r="G733" t="s">
        <v>137</v>
      </c>
      <c r="H733" t="s">
        <v>105</v>
      </c>
      <c r="I733">
        <v>20</v>
      </c>
      <c r="J733" s="4">
        <f t="shared" si="75"/>
        <v>1.575</v>
      </c>
      <c r="K733">
        <f t="shared" si="69"/>
        <v>31.5</v>
      </c>
      <c r="L733">
        <f t="shared" si="70"/>
        <v>252</v>
      </c>
      <c r="M733">
        <f t="shared" si="71"/>
        <v>756</v>
      </c>
    </row>
    <row r="734" spans="1:13" x14ac:dyDescent="0.25">
      <c r="A734" t="str">
        <f t="shared" si="74"/>
        <v>FIBRA CURTA</v>
      </c>
      <c r="B734" t="s">
        <v>130</v>
      </c>
      <c r="C734" t="s">
        <v>138</v>
      </c>
      <c r="D734" t="s">
        <v>159</v>
      </c>
      <c r="E734" t="str">
        <f t="shared" si="72"/>
        <v>MURATA - 06Lunes 1/34</v>
      </c>
      <c r="F734" s="3">
        <v>31.5</v>
      </c>
      <c r="G734" t="s">
        <v>137</v>
      </c>
      <c r="H734" t="s">
        <v>105</v>
      </c>
      <c r="I734">
        <v>20</v>
      </c>
      <c r="J734" s="4">
        <f t="shared" si="75"/>
        <v>1.575</v>
      </c>
      <c r="K734">
        <f t="shared" si="69"/>
        <v>31.5</v>
      </c>
      <c r="L734">
        <f t="shared" si="70"/>
        <v>252</v>
      </c>
      <c r="M734">
        <f t="shared" si="71"/>
        <v>756</v>
      </c>
    </row>
    <row r="735" spans="1:13" x14ac:dyDescent="0.25">
      <c r="A735" t="str">
        <f t="shared" si="74"/>
        <v>FIBRA CURTA</v>
      </c>
      <c r="B735" t="s">
        <v>130</v>
      </c>
      <c r="C735" t="s">
        <v>139</v>
      </c>
      <c r="D735" t="s">
        <v>159</v>
      </c>
      <c r="E735" t="str">
        <f t="shared" si="72"/>
        <v>MURATA - 07Lunes 1/34</v>
      </c>
      <c r="F735" s="3">
        <v>31.5</v>
      </c>
      <c r="G735" t="s">
        <v>137</v>
      </c>
      <c r="H735" t="s">
        <v>105</v>
      </c>
      <c r="I735">
        <v>20</v>
      </c>
      <c r="J735" s="4">
        <f t="shared" si="75"/>
        <v>1.575</v>
      </c>
      <c r="K735">
        <f t="shared" si="69"/>
        <v>31.5</v>
      </c>
      <c r="L735">
        <f t="shared" si="70"/>
        <v>252</v>
      </c>
      <c r="M735">
        <f t="shared" si="71"/>
        <v>756</v>
      </c>
    </row>
    <row r="736" spans="1:13" x14ac:dyDescent="0.25">
      <c r="A736" t="str">
        <f t="shared" si="74"/>
        <v>FIBRA CURTA</v>
      </c>
      <c r="B736" t="s">
        <v>130</v>
      </c>
      <c r="C736" t="s">
        <v>140</v>
      </c>
      <c r="D736" t="s">
        <v>159</v>
      </c>
      <c r="E736" t="str">
        <f t="shared" si="72"/>
        <v>MURATA - 08Lunes 1/34</v>
      </c>
      <c r="F736" s="3">
        <v>31.5</v>
      </c>
      <c r="G736" t="s">
        <v>137</v>
      </c>
      <c r="H736" t="s">
        <v>105</v>
      </c>
      <c r="I736">
        <v>20</v>
      </c>
      <c r="J736" s="4">
        <f t="shared" si="75"/>
        <v>1.575</v>
      </c>
      <c r="K736">
        <f t="shared" si="69"/>
        <v>31.5</v>
      </c>
      <c r="L736">
        <f t="shared" si="70"/>
        <v>252</v>
      </c>
      <c r="M736">
        <f t="shared" si="71"/>
        <v>756</v>
      </c>
    </row>
    <row r="737" spans="1:13" x14ac:dyDescent="0.25">
      <c r="A737" t="str">
        <f t="shared" si="74"/>
        <v>FIBRA CURTA</v>
      </c>
      <c r="B737" t="s">
        <v>130</v>
      </c>
      <c r="C737" t="s">
        <v>141</v>
      </c>
      <c r="D737" t="s">
        <v>159</v>
      </c>
      <c r="E737" t="str">
        <f t="shared" si="72"/>
        <v>MURATA - 09Lunes 1/34</v>
      </c>
      <c r="F737" s="3">
        <v>31.5</v>
      </c>
      <c r="G737" t="s">
        <v>137</v>
      </c>
      <c r="H737" t="s">
        <v>105</v>
      </c>
      <c r="I737">
        <v>20</v>
      </c>
      <c r="J737" s="4">
        <f t="shared" si="75"/>
        <v>1.575</v>
      </c>
      <c r="K737">
        <f t="shared" si="69"/>
        <v>31.5</v>
      </c>
      <c r="L737">
        <f t="shared" si="70"/>
        <v>252</v>
      </c>
      <c r="M737">
        <f t="shared" si="71"/>
        <v>756</v>
      </c>
    </row>
    <row r="738" spans="1:13" x14ac:dyDescent="0.25">
      <c r="A738" t="str">
        <f>A737</f>
        <v>FIBRA CURTA</v>
      </c>
      <c r="B738" t="s">
        <v>150</v>
      </c>
      <c r="C738" t="s">
        <v>151</v>
      </c>
      <c r="D738" t="s">
        <v>159</v>
      </c>
      <c r="E738" t="str">
        <f t="shared" si="72"/>
        <v>Transporte FII - FILunes 1/34</v>
      </c>
      <c r="F738" s="3">
        <v>1071</v>
      </c>
      <c r="G738" t="s">
        <v>152</v>
      </c>
      <c r="H738" t="s">
        <v>105</v>
      </c>
      <c r="I738">
        <v>1</v>
      </c>
      <c r="J738" s="3">
        <f t="shared" si="75"/>
        <v>1071</v>
      </c>
      <c r="K738">
        <f t="shared" si="69"/>
        <v>1071</v>
      </c>
      <c r="L738">
        <f t="shared" si="70"/>
        <v>8568</v>
      </c>
      <c r="M738">
        <f t="shared" si="71"/>
        <v>25704</v>
      </c>
    </row>
    <row r="739" spans="1:13" x14ac:dyDescent="0.25">
      <c r="A739" t="str">
        <f t="shared" ref="A739:A745" si="76">A738</f>
        <v>FIBRA CURTA</v>
      </c>
      <c r="B739" t="s">
        <v>63</v>
      </c>
      <c r="C739" s="1" t="s">
        <v>186</v>
      </c>
      <c r="D739" t="s">
        <v>159</v>
      </c>
      <c r="E739" t="str">
        <f t="shared" si="72"/>
        <v>AFTLunes 1/34</v>
      </c>
      <c r="F739" s="3">
        <v>61.9</v>
      </c>
      <c r="G739" t="s">
        <v>64</v>
      </c>
      <c r="H739" t="s">
        <v>105</v>
      </c>
      <c r="I739">
        <v>60</v>
      </c>
      <c r="J739" s="3">
        <f t="shared" si="75"/>
        <v>1.0316666666666667</v>
      </c>
      <c r="K739">
        <f t="shared" si="69"/>
        <v>61.9</v>
      </c>
      <c r="L739">
        <f t="shared" si="70"/>
        <v>495.2</v>
      </c>
      <c r="M739">
        <f t="shared" si="71"/>
        <v>1485.6</v>
      </c>
    </row>
    <row r="740" spans="1:13" x14ac:dyDescent="0.25">
      <c r="A740" t="str">
        <f t="shared" si="76"/>
        <v>FIBRA CURTA</v>
      </c>
      <c r="B740" t="s">
        <v>63</v>
      </c>
      <c r="C740" s="1" t="s">
        <v>186</v>
      </c>
      <c r="D740" t="s">
        <v>159</v>
      </c>
      <c r="E740" t="str">
        <f t="shared" si="72"/>
        <v>AFTLunes 1/34</v>
      </c>
      <c r="F740" s="3">
        <v>61.9</v>
      </c>
      <c r="G740" t="s">
        <v>64</v>
      </c>
      <c r="H740" t="s">
        <v>105</v>
      </c>
      <c r="I740">
        <v>60</v>
      </c>
      <c r="J740" s="3">
        <f t="shared" si="75"/>
        <v>1.0316666666666667</v>
      </c>
      <c r="K740">
        <f t="shared" si="69"/>
        <v>61.9</v>
      </c>
      <c r="L740">
        <f t="shared" si="70"/>
        <v>495.2</v>
      </c>
      <c r="M740">
        <f t="shared" si="71"/>
        <v>1485.6</v>
      </c>
    </row>
    <row r="741" spans="1:13" x14ac:dyDescent="0.25">
      <c r="A741" t="str">
        <f t="shared" si="76"/>
        <v>FIBRA CURTA</v>
      </c>
      <c r="B741" t="s">
        <v>63</v>
      </c>
      <c r="C741" s="1" t="s">
        <v>186</v>
      </c>
      <c r="D741" t="s">
        <v>159</v>
      </c>
      <c r="E741" t="str">
        <f t="shared" si="72"/>
        <v>AFTLunes 1/34</v>
      </c>
      <c r="F741" s="3">
        <v>61.9</v>
      </c>
      <c r="G741" t="s">
        <v>64</v>
      </c>
      <c r="H741" t="s">
        <v>105</v>
      </c>
      <c r="I741">
        <v>60</v>
      </c>
      <c r="J741" s="3">
        <f t="shared" si="75"/>
        <v>1.0316666666666667</v>
      </c>
      <c r="K741">
        <f t="shared" si="69"/>
        <v>61.9</v>
      </c>
      <c r="L741">
        <f t="shared" si="70"/>
        <v>495.2</v>
      </c>
      <c r="M741">
        <f t="shared" si="71"/>
        <v>1485.6</v>
      </c>
    </row>
    <row r="742" spans="1:13" x14ac:dyDescent="0.25">
      <c r="A742" t="str">
        <f t="shared" si="76"/>
        <v>FIBRA CURTA</v>
      </c>
      <c r="B742" t="s">
        <v>63</v>
      </c>
      <c r="C742" s="1" t="s">
        <v>186</v>
      </c>
      <c r="D742" t="s">
        <v>159</v>
      </c>
      <c r="E742" t="str">
        <f t="shared" si="72"/>
        <v>AFTLunes 1/34</v>
      </c>
      <c r="F742" s="3">
        <v>61.9</v>
      </c>
      <c r="G742" t="s">
        <v>64</v>
      </c>
      <c r="H742" t="s">
        <v>105</v>
      </c>
      <c r="I742">
        <v>60</v>
      </c>
      <c r="J742" s="3">
        <f t="shared" si="75"/>
        <v>1.0316666666666667</v>
      </c>
      <c r="K742">
        <f t="shared" si="69"/>
        <v>61.9</v>
      </c>
      <c r="L742">
        <f t="shared" si="70"/>
        <v>495.2</v>
      </c>
      <c r="M742">
        <f t="shared" si="71"/>
        <v>1485.6</v>
      </c>
    </row>
    <row r="743" spans="1:13" x14ac:dyDescent="0.25">
      <c r="A743" t="str">
        <f t="shared" si="76"/>
        <v>FIBRA CURTA</v>
      </c>
      <c r="B743" t="s">
        <v>63</v>
      </c>
      <c r="C743" s="1" t="s">
        <v>186</v>
      </c>
      <c r="D743" t="s">
        <v>159</v>
      </c>
      <c r="E743" t="str">
        <f t="shared" si="72"/>
        <v>AFTLunes 1/34</v>
      </c>
      <c r="F743" s="3">
        <v>61.9</v>
      </c>
      <c r="G743" t="s">
        <v>64</v>
      </c>
      <c r="H743" t="s">
        <v>105</v>
      </c>
      <c r="I743">
        <v>60</v>
      </c>
      <c r="J743" s="3">
        <f t="shared" si="75"/>
        <v>1.0316666666666667</v>
      </c>
      <c r="K743">
        <f t="shared" si="69"/>
        <v>61.9</v>
      </c>
      <c r="L743">
        <f t="shared" si="70"/>
        <v>495.2</v>
      </c>
      <c r="M743">
        <f t="shared" si="71"/>
        <v>1485.6</v>
      </c>
    </row>
    <row r="744" spans="1:13" x14ac:dyDescent="0.25">
      <c r="A744" t="str">
        <f t="shared" si="76"/>
        <v>FIBRA CURTA</v>
      </c>
      <c r="B744" t="s">
        <v>63</v>
      </c>
      <c r="C744" s="1" t="s">
        <v>186</v>
      </c>
      <c r="D744" t="s">
        <v>159</v>
      </c>
      <c r="E744" t="str">
        <f t="shared" si="72"/>
        <v>AFTLunes 1/34</v>
      </c>
      <c r="F744" s="3">
        <v>61.9</v>
      </c>
      <c r="G744" t="s">
        <v>64</v>
      </c>
      <c r="H744" t="s">
        <v>105</v>
      </c>
      <c r="I744">
        <v>60</v>
      </c>
      <c r="J744" s="3">
        <f t="shared" si="75"/>
        <v>1.0316666666666667</v>
      </c>
      <c r="K744">
        <f t="shared" si="69"/>
        <v>61.9</v>
      </c>
      <c r="L744">
        <f t="shared" si="70"/>
        <v>495.2</v>
      </c>
      <c r="M744">
        <f t="shared" si="71"/>
        <v>1485.6</v>
      </c>
    </row>
    <row r="745" spans="1:13" x14ac:dyDescent="0.25">
      <c r="A745" t="str">
        <f t="shared" si="76"/>
        <v>FIBRA CURTA</v>
      </c>
      <c r="B745" t="s">
        <v>63</v>
      </c>
      <c r="C745" t="s">
        <v>65</v>
      </c>
      <c r="D745" t="s">
        <v>159</v>
      </c>
      <c r="E745" t="str">
        <f t="shared" si="72"/>
        <v>EMBALAGEM/ESTEIRA/EXPEDIÇÃOLunes 1/34</v>
      </c>
      <c r="F745" s="3">
        <v>1008</v>
      </c>
      <c r="G745" t="s">
        <v>66</v>
      </c>
      <c r="H745" t="s">
        <v>105</v>
      </c>
      <c r="I745">
        <v>1</v>
      </c>
      <c r="J745" s="3">
        <f t="shared" si="75"/>
        <v>1008</v>
      </c>
      <c r="K745">
        <f t="shared" si="69"/>
        <v>1008</v>
      </c>
      <c r="L745">
        <f t="shared" si="70"/>
        <v>8064</v>
      </c>
      <c r="M745">
        <f t="shared" si="71"/>
        <v>24192</v>
      </c>
    </row>
    <row r="746" spans="1:13" x14ac:dyDescent="0.25">
      <c r="A746" t="s">
        <v>82</v>
      </c>
      <c r="B746" t="s">
        <v>83</v>
      </c>
      <c r="C746" t="s">
        <v>84</v>
      </c>
      <c r="D746" t="s">
        <v>160</v>
      </c>
      <c r="E746" t="str">
        <f t="shared" si="72"/>
        <v>Bendomat - AlgodãoEtna 2/29 (Cru)</v>
      </c>
      <c r="F746" s="3">
        <v>280</v>
      </c>
      <c r="G746" t="s">
        <v>86</v>
      </c>
      <c r="H746" t="s">
        <v>87</v>
      </c>
      <c r="I746">
        <v>1</v>
      </c>
      <c r="J746" s="3">
        <f>F746/I746</f>
        <v>280</v>
      </c>
      <c r="K746">
        <f>F746</f>
        <v>280</v>
      </c>
      <c r="L746">
        <f t="shared" si="70"/>
        <v>2240</v>
      </c>
      <c r="M746">
        <f t="shared" si="71"/>
        <v>6720</v>
      </c>
    </row>
    <row r="747" spans="1:13" x14ac:dyDescent="0.25">
      <c r="A747" t="str">
        <f>A746</f>
        <v>FIBRA CURTA</v>
      </c>
      <c r="B747" t="s">
        <v>88</v>
      </c>
      <c r="C747" t="s">
        <v>89</v>
      </c>
      <c r="D747" t="s">
        <v>160</v>
      </c>
      <c r="E747" t="str">
        <f t="shared" si="72"/>
        <v>Mpm CoEtna 2/29 (Cru)</v>
      </c>
      <c r="F747" s="3">
        <v>280</v>
      </c>
      <c r="G747" t="s">
        <v>86</v>
      </c>
      <c r="H747" t="s">
        <v>87</v>
      </c>
      <c r="I747">
        <v>1</v>
      </c>
      <c r="J747" s="3">
        <f>F747/I747</f>
        <v>280</v>
      </c>
      <c r="K747">
        <f>F747</f>
        <v>280</v>
      </c>
      <c r="L747">
        <f t="shared" si="70"/>
        <v>2240</v>
      </c>
      <c r="M747">
        <f t="shared" si="71"/>
        <v>6720</v>
      </c>
    </row>
    <row r="748" spans="1:13" x14ac:dyDescent="0.25">
      <c r="A748" t="str">
        <f t="shared" ref="A748:A757" si="77">A747</f>
        <v>FIBRA CURTA</v>
      </c>
      <c r="B748" t="s">
        <v>83</v>
      </c>
      <c r="C748" t="s">
        <v>90</v>
      </c>
      <c r="D748" t="s">
        <v>160</v>
      </c>
      <c r="E748" t="str">
        <f t="shared" si="72"/>
        <v>Abridor AcrilicoEtna 2/29 (Cru)</v>
      </c>
      <c r="F748" s="3">
        <v>140</v>
      </c>
      <c r="G748" t="s">
        <v>86</v>
      </c>
      <c r="H748" t="s">
        <v>91</v>
      </c>
      <c r="I748">
        <v>1</v>
      </c>
      <c r="J748" s="3">
        <f>F748/I748</f>
        <v>140</v>
      </c>
      <c r="K748">
        <f>F748</f>
        <v>140</v>
      </c>
      <c r="L748">
        <f t="shared" si="70"/>
        <v>1120</v>
      </c>
      <c r="M748">
        <f t="shared" si="71"/>
        <v>3360</v>
      </c>
    </row>
    <row r="749" spans="1:13" x14ac:dyDescent="0.25">
      <c r="A749" t="str">
        <f t="shared" si="77"/>
        <v>FIBRA CURTA</v>
      </c>
      <c r="B749" t="s">
        <v>88</v>
      </c>
      <c r="C749" t="s">
        <v>92</v>
      </c>
      <c r="D749" t="s">
        <v>160</v>
      </c>
      <c r="E749" t="str">
        <f t="shared" si="72"/>
        <v>Mpm PacEtna 2/29 (Cru)</v>
      </c>
      <c r="F749" s="3">
        <v>140</v>
      </c>
      <c r="G749" t="s">
        <v>86</v>
      </c>
      <c r="H749" t="s">
        <v>91</v>
      </c>
      <c r="I749">
        <v>1</v>
      </c>
      <c r="J749" s="3">
        <f>F749/I749</f>
        <v>140</v>
      </c>
      <c r="K749">
        <f>F749</f>
        <v>140</v>
      </c>
      <c r="L749">
        <f t="shared" si="70"/>
        <v>1120</v>
      </c>
      <c r="M749">
        <f t="shared" si="71"/>
        <v>3360</v>
      </c>
    </row>
    <row r="750" spans="1:13" x14ac:dyDescent="0.25">
      <c r="A750" t="str">
        <f t="shared" si="77"/>
        <v>FIBRA CURTA</v>
      </c>
      <c r="B750" t="s">
        <v>93</v>
      </c>
      <c r="C750" t="s">
        <v>94</v>
      </c>
      <c r="D750" t="s">
        <v>160</v>
      </c>
      <c r="E750" t="str">
        <f t="shared" si="72"/>
        <v>Cardas - 01Etna 2/29 (Cru)</v>
      </c>
      <c r="F750" s="3">
        <v>30.6</v>
      </c>
      <c r="G750" t="s">
        <v>86</v>
      </c>
      <c r="H750" t="s">
        <v>87</v>
      </c>
      <c r="I750">
        <v>1</v>
      </c>
      <c r="J750" s="3">
        <f t="shared" ref="J750:J813" si="78">F750/I750</f>
        <v>30.6</v>
      </c>
      <c r="K750">
        <f t="shared" ref="K750:K813" si="79">F750</f>
        <v>30.6</v>
      </c>
      <c r="L750">
        <f t="shared" si="70"/>
        <v>244.8</v>
      </c>
      <c r="M750">
        <f t="shared" si="71"/>
        <v>734.40000000000009</v>
      </c>
    </row>
    <row r="751" spans="1:13" x14ac:dyDescent="0.25">
      <c r="A751" t="str">
        <f t="shared" si="77"/>
        <v>FIBRA CURTA</v>
      </c>
      <c r="B751" t="s">
        <v>93</v>
      </c>
      <c r="C751" t="s">
        <v>95</v>
      </c>
      <c r="D751" t="s">
        <v>160</v>
      </c>
      <c r="E751" t="str">
        <f t="shared" si="72"/>
        <v>Cardas - 02Etna 2/29 (Cru)</v>
      </c>
      <c r="F751" s="3">
        <v>30.6</v>
      </c>
      <c r="G751" t="s">
        <v>86</v>
      </c>
      <c r="H751" t="s">
        <v>87</v>
      </c>
      <c r="I751">
        <v>1</v>
      </c>
      <c r="J751" s="3">
        <f t="shared" si="78"/>
        <v>30.6</v>
      </c>
      <c r="K751">
        <f t="shared" si="79"/>
        <v>30.6</v>
      </c>
      <c r="L751">
        <f t="shared" si="70"/>
        <v>244.8</v>
      </c>
      <c r="M751">
        <f t="shared" si="71"/>
        <v>734.40000000000009</v>
      </c>
    </row>
    <row r="752" spans="1:13" x14ac:dyDescent="0.25">
      <c r="A752" t="str">
        <f t="shared" si="77"/>
        <v>FIBRA CURTA</v>
      </c>
      <c r="B752" t="s">
        <v>93</v>
      </c>
      <c r="C752" t="s">
        <v>96</v>
      </c>
      <c r="D752" t="s">
        <v>160</v>
      </c>
      <c r="E752" t="str">
        <f t="shared" si="72"/>
        <v>Cardas - 03Etna 2/29 (Cru)</v>
      </c>
      <c r="F752" s="3">
        <v>30.6</v>
      </c>
      <c r="G752" t="s">
        <v>86</v>
      </c>
      <c r="H752" t="s">
        <v>87</v>
      </c>
      <c r="I752">
        <v>1</v>
      </c>
      <c r="J752" s="3">
        <f t="shared" si="78"/>
        <v>30.6</v>
      </c>
      <c r="K752">
        <f t="shared" si="79"/>
        <v>30.6</v>
      </c>
      <c r="L752">
        <f t="shared" si="70"/>
        <v>244.8</v>
      </c>
      <c r="M752">
        <f t="shared" si="71"/>
        <v>734.40000000000009</v>
      </c>
    </row>
    <row r="753" spans="1:13" x14ac:dyDescent="0.25">
      <c r="A753" t="str">
        <f t="shared" si="77"/>
        <v>FIBRA CURTA</v>
      </c>
      <c r="B753" t="s">
        <v>93</v>
      </c>
      <c r="C753" t="s">
        <v>97</v>
      </c>
      <c r="D753" t="s">
        <v>160</v>
      </c>
      <c r="E753" t="str">
        <f t="shared" si="72"/>
        <v>Cardas - 04 COEtna 2/29 (Cru)</v>
      </c>
      <c r="F753" s="3">
        <v>30.6</v>
      </c>
      <c r="G753" t="s">
        <v>86</v>
      </c>
      <c r="H753" t="s">
        <v>87</v>
      </c>
      <c r="I753">
        <v>1</v>
      </c>
      <c r="J753" s="3">
        <f t="shared" si="78"/>
        <v>30.6</v>
      </c>
      <c r="K753">
        <f t="shared" si="79"/>
        <v>30.6</v>
      </c>
      <c r="L753">
        <f t="shared" si="70"/>
        <v>244.8</v>
      </c>
      <c r="M753">
        <f t="shared" si="71"/>
        <v>734.40000000000009</v>
      </c>
    </row>
    <row r="754" spans="1:13" x14ac:dyDescent="0.25">
      <c r="A754" t="str">
        <f t="shared" si="77"/>
        <v>FIBRA CURTA</v>
      </c>
      <c r="B754" t="s">
        <v>93</v>
      </c>
      <c r="C754" t="s">
        <v>98</v>
      </c>
      <c r="D754" t="s">
        <v>160</v>
      </c>
      <c r="E754" t="str">
        <f t="shared" si="72"/>
        <v>Cardas - 04 PACEtna 2/29 (Cru)</v>
      </c>
      <c r="F754" s="3">
        <v>61.2</v>
      </c>
      <c r="G754" t="s">
        <v>86</v>
      </c>
      <c r="H754" t="s">
        <v>91</v>
      </c>
      <c r="I754">
        <v>1</v>
      </c>
      <c r="J754" s="3">
        <f t="shared" si="78"/>
        <v>61.2</v>
      </c>
      <c r="K754">
        <f t="shared" si="79"/>
        <v>61.2</v>
      </c>
      <c r="L754">
        <f t="shared" si="70"/>
        <v>489.6</v>
      </c>
      <c r="M754">
        <f t="shared" si="71"/>
        <v>1468.8000000000002</v>
      </c>
    </row>
    <row r="755" spans="1:13" x14ac:dyDescent="0.25">
      <c r="A755" t="str">
        <f t="shared" si="77"/>
        <v>FIBRA CURTA</v>
      </c>
      <c r="B755" t="s">
        <v>93</v>
      </c>
      <c r="C755" t="s">
        <v>99</v>
      </c>
      <c r="D755" t="s">
        <v>160</v>
      </c>
      <c r="E755" t="str">
        <f t="shared" si="72"/>
        <v>Cardas - 05Etna 2/29 (Cru)</v>
      </c>
      <c r="F755" s="3">
        <v>61.2</v>
      </c>
      <c r="G755" t="s">
        <v>86</v>
      </c>
      <c r="H755" t="s">
        <v>91</v>
      </c>
      <c r="I755">
        <v>1</v>
      </c>
      <c r="J755" s="3">
        <f t="shared" si="78"/>
        <v>61.2</v>
      </c>
      <c r="K755">
        <f t="shared" si="79"/>
        <v>61.2</v>
      </c>
      <c r="L755">
        <f t="shared" si="70"/>
        <v>489.6</v>
      </c>
      <c r="M755">
        <f t="shared" si="71"/>
        <v>1468.8000000000002</v>
      </c>
    </row>
    <row r="756" spans="1:13" x14ac:dyDescent="0.25">
      <c r="A756" t="str">
        <f t="shared" si="77"/>
        <v>FIBRA CURTA</v>
      </c>
      <c r="B756" t="s">
        <v>93</v>
      </c>
      <c r="C756" t="s">
        <v>100</v>
      </c>
      <c r="D756" t="s">
        <v>160</v>
      </c>
      <c r="E756" t="str">
        <f t="shared" si="72"/>
        <v>Cardas - 06Etna 2/29 (Cru)</v>
      </c>
      <c r="F756" s="3">
        <v>61.2</v>
      </c>
      <c r="G756" t="s">
        <v>86</v>
      </c>
      <c r="H756" t="s">
        <v>91</v>
      </c>
      <c r="I756">
        <v>1</v>
      </c>
      <c r="J756" s="3">
        <f t="shared" si="78"/>
        <v>61.2</v>
      </c>
      <c r="K756">
        <f t="shared" si="79"/>
        <v>61.2</v>
      </c>
      <c r="L756">
        <f t="shared" si="70"/>
        <v>489.6</v>
      </c>
      <c r="M756">
        <f t="shared" si="71"/>
        <v>1468.8000000000002</v>
      </c>
    </row>
    <row r="757" spans="1:13" x14ac:dyDescent="0.25">
      <c r="A757" t="str">
        <f t="shared" si="77"/>
        <v>FIBRA CURTA</v>
      </c>
      <c r="B757" t="s">
        <v>93</v>
      </c>
      <c r="C757" t="s">
        <v>101</v>
      </c>
      <c r="D757" t="s">
        <v>160</v>
      </c>
      <c r="E757" t="str">
        <f t="shared" si="72"/>
        <v>Cardas - 07Etna 2/29 (Cru)</v>
      </c>
      <c r="F757" s="3">
        <v>61.2</v>
      </c>
      <c r="G757" t="s">
        <v>86</v>
      </c>
      <c r="H757" t="s">
        <v>91</v>
      </c>
      <c r="I757">
        <v>1</v>
      </c>
      <c r="J757" s="3">
        <f t="shared" si="78"/>
        <v>61.2</v>
      </c>
      <c r="K757">
        <f t="shared" si="79"/>
        <v>61.2</v>
      </c>
      <c r="L757">
        <f t="shared" si="70"/>
        <v>489.6</v>
      </c>
      <c r="M757">
        <f t="shared" si="71"/>
        <v>1468.8000000000002</v>
      </c>
    </row>
    <row r="758" spans="1:13" x14ac:dyDescent="0.25">
      <c r="A758" t="str">
        <f>A754</f>
        <v>FIBRA CURTA</v>
      </c>
      <c r="B758" t="s">
        <v>93</v>
      </c>
      <c r="C758" t="s">
        <v>102</v>
      </c>
      <c r="D758" t="s">
        <v>160</v>
      </c>
      <c r="E758" t="str">
        <f t="shared" si="72"/>
        <v>Cardas - 08Etna 2/29 (Cru)</v>
      </c>
      <c r="F758" s="3">
        <v>61.2</v>
      </c>
      <c r="G758" t="s">
        <v>86</v>
      </c>
      <c r="H758" t="s">
        <v>91</v>
      </c>
      <c r="I758">
        <v>1</v>
      </c>
      <c r="J758" s="3">
        <f t="shared" si="78"/>
        <v>61.2</v>
      </c>
      <c r="K758">
        <f t="shared" si="79"/>
        <v>61.2</v>
      </c>
      <c r="L758">
        <f t="shared" si="70"/>
        <v>489.6</v>
      </c>
      <c r="M758">
        <f t="shared" si="71"/>
        <v>1468.8000000000002</v>
      </c>
    </row>
    <row r="759" spans="1:13" x14ac:dyDescent="0.25">
      <c r="A759" t="str">
        <f>A748</f>
        <v>FIBRA CURTA</v>
      </c>
      <c r="B759" t="s">
        <v>103</v>
      </c>
      <c r="C759" t="s">
        <v>104</v>
      </c>
      <c r="D759" t="s">
        <v>160</v>
      </c>
      <c r="E759" t="str">
        <f t="shared" si="72"/>
        <v>Passadeira A1Etna 2/29 (Cru)</v>
      </c>
      <c r="F759" s="3">
        <v>153</v>
      </c>
      <c r="G759" t="s">
        <v>25</v>
      </c>
      <c r="H759" t="s">
        <v>87</v>
      </c>
      <c r="I759">
        <v>1</v>
      </c>
      <c r="J759" s="3">
        <f t="shared" si="78"/>
        <v>153</v>
      </c>
      <c r="K759">
        <f t="shared" si="79"/>
        <v>153</v>
      </c>
      <c r="L759">
        <f t="shared" si="70"/>
        <v>1224</v>
      </c>
      <c r="M759">
        <f t="shared" si="71"/>
        <v>3672</v>
      </c>
    </row>
    <row r="760" spans="1:13" x14ac:dyDescent="0.25">
      <c r="A760" t="str">
        <f t="shared" ref="A760:A761" si="80">A759</f>
        <v>FIBRA CURTA</v>
      </c>
      <c r="B760" t="s">
        <v>103</v>
      </c>
      <c r="C760" t="s">
        <v>106</v>
      </c>
      <c r="D760" t="s">
        <v>160</v>
      </c>
      <c r="E760" t="str">
        <f t="shared" si="72"/>
        <v>Passadeira B1Etna 2/29 (Cru)</v>
      </c>
      <c r="F760" s="3">
        <v>153</v>
      </c>
      <c r="G760" t="s">
        <v>25</v>
      </c>
      <c r="H760" t="s">
        <v>87</v>
      </c>
      <c r="I760">
        <v>1</v>
      </c>
      <c r="J760" s="3">
        <f t="shared" si="78"/>
        <v>153</v>
      </c>
      <c r="K760">
        <f t="shared" si="79"/>
        <v>153</v>
      </c>
      <c r="L760">
        <f t="shared" si="70"/>
        <v>1224</v>
      </c>
      <c r="M760">
        <f t="shared" si="71"/>
        <v>3672</v>
      </c>
    </row>
    <row r="761" spans="1:13" x14ac:dyDescent="0.25">
      <c r="A761" t="str">
        <f t="shared" si="80"/>
        <v>FIBRA CURTA</v>
      </c>
      <c r="B761" t="s">
        <v>103</v>
      </c>
      <c r="C761" t="s">
        <v>107</v>
      </c>
      <c r="D761" t="s">
        <v>160</v>
      </c>
      <c r="E761" t="str">
        <f t="shared" si="72"/>
        <v>Passadeira C1Etna 2/29 (Cru)</v>
      </c>
      <c r="F761" s="3">
        <v>153</v>
      </c>
      <c r="G761" t="s">
        <v>25</v>
      </c>
      <c r="H761" t="s">
        <v>87</v>
      </c>
      <c r="I761">
        <v>1</v>
      </c>
      <c r="J761" s="3">
        <f t="shared" si="78"/>
        <v>153</v>
      </c>
      <c r="K761">
        <f t="shared" si="79"/>
        <v>153</v>
      </c>
      <c r="L761">
        <f t="shared" si="70"/>
        <v>1224</v>
      </c>
      <c r="M761">
        <f t="shared" si="71"/>
        <v>3672</v>
      </c>
    </row>
    <row r="762" spans="1:13" x14ac:dyDescent="0.25">
      <c r="A762" t="str">
        <f>A760</f>
        <v>FIBRA CURTA</v>
      </c>
      <c r="B762" t="s">
        <v>103</v>
      </c>
      <c r="C762" t="s">
        <v>108</v>
      </c>
      <c r="D762" t="s">
        <v>160</v>
      </c>
      <c r="E762" t="str">
        <f t="shared" si="72"/>
        <v>Passadeira A2Etna 2/29 (Cru)</v>
      </c>
      <c r="F762" s="3">
        <v>153</v>
      </c>
      <c r="G762" t="s">
        <v>28</v>
      </c>
      <c r="H762" t="s">
        <v>105</v>
      </c>
      <c r="I762">
        <v>1</v>
      </c>
      <c r="J762" s="3">
        <f t="shared" si="78"/>
        <v>153</v>
      </c>
      <c r="K762">
        <f t="shared" si="79"/>
        <v>153</v>
      </c>
      <c r="L762">
        <f t="shared" si="70"/>
        <v>1224</v>
      </c>
      <c r="M762">
        <f t="shared" si="71"/>
        <v>3672</v>
      </c>
    </row>
    <row r="763" spans="1:13" x14ac:dyDescent="0.25">
      <c r="A763" t="str">
        <f t="shared" ref="A763:A765" si="81">A762</f>
        <v>FIBRA CURTA</v>
      </c>
      <c r="B763" t="s">
        <v>103</v>
      </c>
      <c r="C763" t="s">
        <v>109</v>
      </c>
      <c r="D763" t="s">
        <v>160</v>
      </c>
      <c r="E763" t="str">
        <f t="shared" si="72"/>
        <v>Passadeira B2Etna 2/29 (Cru)</v>
      </c>
      <c r="F763" s="3">
        <v>153</v>
      </c>
      <c r="G763" t="s">
        <v>28</v>
      </c>
      <c r="H763" t="s">
        <v>105</v>
      </c>
      <c r="I763">
        <v>1</v>
      </c>
      <c r="J763" s="3">
        <f t="shared" si="78"/>
        <v>153</v>
      </c>
      <c r="K763">
        <f t="shared" si="79"/>
        <v>153</v>
      </c>
      <c r="L763">
        <f t="shared" si="70"/>
        <v>1224</v>
      </c>
      <c r="M763">
        <f t="shared" si="71"/>
        <v>3672</v>
      </c>
    </row>
    <row r="764" spans="1:13" x14ac:dyDescent="0.25">
      <c r="A764" t="str">
        <f t="shared" si="81"/>
        <v>FIBRA CURTA</v>
      </c>
      <c r="B764" t="s">
        <v>103</v>
      </c>
      <c r="C764" t="s">
        <v>110</v>
      </c>
      <c r="D764" t="s">
        <v>160</v>
      </c>
      <c r="E764" t="str">
        <f t="shared" si="72"/>
        <v>Passadeira C2Etna 2/29 (Cru)</v>
      </c>
      <c r="F764" s="3">
        <v>153</v>
      </c>
      <c r="G764" t="s">
        <v>28</v>
      </c>
      <c r="H764" t="s">
        <v>105</v>
      </c>
      <c r="I764">
        <v>1</v>
      </c>
      <c r="J764" s="3">
        <f t="shared" si="78"/>
        <v>153</v>
      </c>
      <c r="K764">
        <f t="shared" si="79"/>
        <v>153</v>
      </c>
      <c r="L764">
        <f t="shared" si="70"/>
        <v>1224</v>
      </c>
      <c r="M764">
        <f t="shared" si="71"/>
        <v>3672</v>
      </c>
    </row>
    <row r="765" spans="1:13" x14ac:dyDescent="0.25">
      <c r="A765" t="str">
        <f t="shared" si="81"/>
        <v>FIBRA CURTA</v>
      </c>
      <c r="B765" t="s">
        <v>103</v>
      </c>
      <c r="C765" t="s">
        <v>111</v>
      </c>
      <c r="D765" t="s">
        <v>160</v>
      </c>
      <c r="E765" t="str">
        <f t="shared" si="72"/>
        <v>Passadeia B3Etna 2/29 (Cru)</v>
      </c>
      <c r="F765" s="3">
        <v>153</v>
      </c>
      <c r="G765" t="s">
        <v>31</v>
      </c>
      <c r="H765" t="s">
        <v>105</v>
      </c>
      <c r="I765">
        <v>1</v>
      </c>
      <c r="J765" s="3">
        <f t="shared" si="78"/>
        <v>153</v>
      </c>
      <c r="K765">
        <f t="shared" si="79"/>
        <v>153</v>
      </c>
      <c r="L765">
        <f t="shared" si="70"/>
        <v>1224</v>
      </c>
      <c r="M765">
        <f t="shared" si="71"/>
        <v>3672</v>
      </c>
    </row>
    <row r="766" spans="1:13" x14ac:dyDescent="0.25">
      <c r="A766" t="str">
        <f>A764</f>
        <v>FIBRA CURTA</v>
      </c>
      <c r="B766" t="s">
        <v>103</v>
      </c>
      <c r="C766" t="s">
        <v>112</v>
      </c>
      <c r="D766" t="s">
        <v>160</v>
      </c>
      <c r="E766" t="str">
        <f t="shared" si="72"/>
        <v>Passadeira C3Etna 2/29 (Cru)</v>
      </c>
      <c r="F766" s="3">
        <v>153</v>
      </c>
      <c r="G766" t="s">
        <v>31</v>
      </c>
      <c r="H766" t="s">
        <v>105</v>
      </c>
      <c r="I766">
        <v>1</v>
      </c>
      <c r="J766" s="3">
        <f t="shared" si="78"/>
        <v>153</v>
      </c>
      <c r="K766">
        <f t="shared" si="79"/>
        <v>153</v>
      </c>
      <c r="L766">
        <f t="shared" si="70"/>
        <v>1224</v>
      </c>
      <c r="M766">
        <f t="shared" si="71"/>
        <v>3672</v>
      </c>
    </row>
    <row r="767" spans="1:13" x14ac:dyDescent="0.25">
      <c r="A767" t="str">
        <f t="shared" ref="A767:A803" si="82">A765</f>
        <v>FIBRA CURTA</v>
      </c>
      <c r="B767" t="s">
        <v>115</v>
      </c>
      <c r="C767" t="s">
        <v>116</v>
      </c>
      <c r="D767" t="s">
        <v>160</v>
      </c>
      <c r="E767" t="str">
        <f t="shared" si="72"/>
        <v>BANCO HOWAEtna 2/29 (Cru)</v>
      </c>
      <c r="F767" s="3">
        <f>F768/120*96</f>
        <v>106.32000000000002</v>
      </c>
      <c r="G767" t="s">
        <v>117</v>
      </c>
      <c r="H767" t="s">
        <v>105</v>
      </c>
      <c r="I767">
        <v>96</v>
      </c>
      <c r="J767" s="3">
        <f t="shared" si="78"/>
        <v>1.1075000000000002</v>
      </c>
      <c r="K767">
        <f t="shared" si="79"/>
        <v>106.32000000000002</v>
      </c>
      <c r="L767">
        <f t="shared" si="70"/>
        <v>850.56000000000017</v>
      </c>
      <c r="M767">
        <f t="shared" si="71"/>
        <v>2551.6800000000003</v>
      </c>
    </row>
    <row r="768" spans="1:13" x14ac:dyDescent="0.25">
      <c r="A768" t="str">
        <f t="shared" si="82"/>
        <v>FIBRA CURTA</v>
      </c>
      <c r="B768" t="s">
        <v>115</v>
      </c>
      <c r="C768" t="s">
        <v>118</v>
      </c>
      <c r="D768" t="s">
        <v>160</v>
      </c>
      <c r="E768" t="str">
        <f t="shared" si="72"/>
        <v>BANCO ZINSER 02Etna 2/29 (Cru)</v>
      </c>
      <c r="F768" s="3">
        <v>132.9</v>
      </c>
      <c r="G768" t="s">
        <v>119</v>
      </c>
      <c r="H768" t="s">
        <v>105</v>
      </c>
      <c r="I768">
        <v>120</v>
      </c>
      <c r="J768" s="3">
        <f t="shared" si="78"/>
        <v>1.1075000000000002</v>
      </c>
      <c r="K768">
        <f t="shared" si="79"/>
        <v>132.9</v>
      </c>
      <c r="L768">
        <f t="shared" si="70"/>
        <v>1063.2</v>
      </c>
      <c r="M768">
        <f t="shared" si="71"/>
        <v>3189.6000000000004</v>
      </c>
    </row>
    <row r="769" spans="1:13" x14ac:dyDescent="0.25">
      <c r="A769" t="str">
        <f t="shared" si="82"/>
        <v>FIBRA CURTA</v>
      </c>
      <c r="B769" t="s">
        <v>115</v>
      </c>
      <c r="C769" t="s">
        <v>120</v>
      </c>
      <c r="D769" t="s">
        <v>160</v>
      </c>
      <c r="E769" t="str">
        <f t="shared" si="72"/>
        <v>BANCO ZINSER 03Etna 2/29 (Cru)</v>
      </c>
      <c r="F769" s="3">
        <v>132.9</v>
      </c>
      <c r="G769" t="s">
        <v>119</v>
      </c>
      <c r="H769" t="s">
        <v>105</v>
      </c>
      <c r="I769">
        <v>120</v>
      </c>
      <c r="J769" s="3">
        <f t="shared" si="78"/>
        <v>1.1075000000000002</v>
      </c>
      <c r="K769">
        <f t="shared" si="79"/>
        <v>132.9</v>
      </c>
      <c r="L769">
        <f t="shared" si="70"/>
        <v>1063.2</v>
      </c>
      <c r="M769">
        <f t="shared" si="71"/>
        <v>3189.6000000000004</v>
      </c>
    </row>
    <row r="770" spans="1:13" x14ac:dyDescent="0.25">
      <c r="A770" t="str">
        <f t="shared" si="82"/>
        <v>FIBRA CURTA</v>
      </c>
      <c r="B770" t="s">
        <v>121</v>
      </c>
      <c r="C770" t="s">
        <v>246</v>
      </c>
      <c r="D770" t="s">
        <v>160</v>
      </c>
      <c r="E770" t="str">
        <f t="shared" si="72"/>
        <v>Filatório SuessenEtna 2/29 (Cru)</v>
      </c>
      <c r="F770" s="3">
        <v>29.2</v>
      </c>
      <c r="G770" t="s">
        <v>122</v>
      </c>
      <c r="H770" t="s">
        <v>105</v>
      </c>
      <c r="I770">
        <v>1008</v>
      </c>
      <c r="J770" s="4">
        <f t="shared" si="78"/>
        <v>2.8968253968253966E-2</v>
      </c>
      <c r="K770">
        <f t="shared" si="79"/>
        <v>29.2</v>
      </c>
      <c r="L770">
        <f t="shared" ref="L770:L833" si="83">K770*8</f>
        <v>233.6</v>
      </c>
      <c r="M770">
        <f t="shared" ref="M770:M833" si="84">K770*24</f>
        <v>700.8</v>
      </c>
    </row>
    <row r="771" spans="1:13" x14ac:dyDescent="0.25">
      <c r="A771" t="str">
        <f t="shared" si="82"/>
        <v>FIBRA CURTA</v>
      </c>
      <c r="B771" t="s">
        <v>121</v>
      </c>
      <c r="C771" t="s">
        <v>246</v>
      </c>
      <c r="D771" t="s">
        <v>160</v>
      </c>
      <c r="E771" t="str">
        <f t="shared" ref="E771:E834" si="85">CONCATENATE(C771,D771)</f>
        <v>Filatório SuessenEtna 2/29 (Cru)</v>
      </c>
      <c r="F771" s="3">
        <v>29.2</v>
      </c>
      <c r="G771" t="s">
        <v>122</v>
      </c>
      <c r="H771" t="s">
        <v>105</v>
      </c>
      <c r="I771">
        <v>1008</v>
      </c>
      <c r="J771" s="4">
        <f t="shared" si="78"/>
        <v>2.8968253968253966E-2</v>
      </c>
      <c r="K771">
        <f t="shared" si="79"/>
        <v>29.2</v>
      </c>
      <c r="L771">
        <f t="shared" si="83"/>
        <v>233.6</v>
      </c>
      <c r="M771">
        <f t="shared" si="84"/>
        <v>700.8</v>
      </c>
    </row>
    <row r="772" spans="1:13" x14ac:dyDescent="0.25">
      <c r="A772" t="str">
        <f t="shared" si="82"/>
        <v>FIBRA CURTA</v>
      </c>
      <c r="B772" t="s">
        <v>121</v>
      </c>
      <c r="C772" t="s">
        <v>246</v>
      </c>
      <c r="D772" t="s">
        <v>160</v>
      </c>
      <c r="E772" t="str">
        <f t="shared" si="85"/>
        <v>Filatório SuessenEtna 2/29 (Cru)</v>
      </c>
      <c r="F772" s="3">
        <v>29.2</v>
      </c>
      <c r="G772" t="s">
        <v>122</v>
      </c>
      <c r="H772" t="s">
        <v>105</v>
      </c>
      <c r="I772">
        <v>1008</v>
      </c>
      <c r="J772" s="4">
        <f t="shared" si="78"/>
        <v>2.8968253968253966E-2</v>
      </c>
      <c r="K772">
        <f t="shared" si="79"/>
        <v>29.2</v>
      </c>
      <c r="L772">
        <f t="shared" si="83"/>
        <v>233.6</v>
      </c>
      <c r="M772">
        <f t="shared" si="84"/>
        <v>700.8</v>
      </c>
    </row>
    <row r="773" spans="1:13" x14ac:dyDescent="0.25">
      <c r="A773" t="str">
        <f t="shared" si="82"/>
        <v>FIBRA CURTA</v>
      </c>
      <c r="B773" t="s">
        <v>121</v>
      </c>
      <c r="C773" t="s">
        <v>246</v>
      </c>
      <c r="D773" t="s">
        <v>160</v>
      </c>
      <c r="E773" t="str">
        <f t="shared" si="85"/>
        <v>Filatório SuessenEtna 2/29 (Cru)</v>
      </c>
      <c r="F773" s="3">
        <v>29.2</v>
      </c>
      <c r="G773" t="s">
        <v>122</v>
      </c>
      <c r="H773" t="s">
        <v>105</v>
      </c>
      <c r="I773">
        <v>1008</v>
      </c>
      <c r="J773" s="4">
        <f t="shared" si="78"/>
        <v>2.8968253968253966E-2</v>
      </c>
      <c r="K773">
        <f t="shared" si="79"/>
        <v>29.2</v>
      </c>
      <c r="L773">
        <f t="shared" si="83"/>
        <v>233.6</v>
      </c>
      <c r="M773">
        <f t="shared" si="84"/>
        <v>700.8</v>
      </c>
    </row>
    <row r="774" spans="1:13" x14ac:dyDescent="0.25">
      <c r="A774" t="str">
        <f t="shared" si="82"/>
        <v>FIBRA CURTA</v>
      </c>
      <c r="B774" t="s">
        <v>121</v>
      </c>
      <c r="C774" t="s">
        <v>123</v>
      </c>
      <c r="D774" t="s">
        <v>160</v>
      </c>
      <c r="E774" t="str">
        <f t="shared" si="85"/>
        <v>Filatório Zinser 05Etna 2/29 (Cru)</v>
      </c>
      <c r="F774" s="3">
        <v>29.2</v>
      </c>
      <c r="G774" t="s">
        <v>124</v>
      </c>
      <c r="H774" t="s">
        <v>105</v>
      </c>
      <c r="I774">
        <v>1008</v>
      </c>
      <c r="J774" s="4">
        <f t="shared" si="78"/>
        <v>2.8968253968253966E-2</v>
      </c>
      <c r="K774">
        <f t="shared" si="79"/>
        <v>29.2</v>
      </c>
      <c r="L774">
        <f t="shared" si="83"/>
        <v>233.6</v>
      </c>
      <c r="M774">
        <f t="shared" si="84"/>
        <v>700.8</v>
      </c>
    </row>
    <row r="775" spans="1:13" x14ac:dyDescent="0.25">
      <c r="A775" t="str">
        <f t="shared" si="82"/>
        <v>FIBRA CURTA</v>
      </c>
      <c r="B775" t="s">
        <v>121</v>
      </c>
      <c r="C775" t="s">
        <v>125</v>
      </c>
      <c r="D775" t="s">
        <v>160</v>
      </c>
      <c r="E775" t="str">
        <f t="shared" si="85"/>
        <v>Filatório Zinser 06Etna 2/29 (Cru)</v>
      </c>
      <c r="F775" s="3">
        <v>29.2</v>
      </c>
      <c r="G775" t="s">
        <v>124</v>
      </c>
      <c r="H775" t="s">
        <v>105</v>
      </c>
      <c r="I775">
        <v>1008</v>
      </c>
      <c r="J775" s="4">
        <f t="shared" si="78"/>
        <v>2.8968253968253966E-2</v>
      </c>
      <c r="K775">
        <f t="shared" si="79"/>
        <v>29.2</v>
      </c>
      <c r="L775">
        <f t="shared" si="83"/>
        <v>233.6</v>
      </c>
      <c r="M775">
        <f t="shared" si="84"/>
        <v>700.8</v>
      </c>
    </row>
    <row r="776" spans="1:13" x14ac:dyDescent="0.25">
      <c r="A776" t="str">
        <f t="shared" si="82"/>
        <v>FIBRA CURTA</v>
      </c>
      <c r="B776" t="s">
        <v>121</v>
      </c>
      <c r="C776" t="s">
        <v>126</v>
      </c>
      <c r="D776" t="s">
        <v>160</v>
      </c>
      <c r="E776" t="str">
        <f t="shared" si="85"/>
        <v>Filatório Zinser 07Etna 2/29 (Cru)</v>
      </c>
      <c r="F776" s="3">
        <v>29.2</v>
      </c>
      <c r="G776" t="s">
        <v>124</v>
      </c>
      <c r="H776" t="s">
        <v>105</v>
      </c>
      <c r="I776">
        <v>1008</v>
      </c>
      <c r="J776" s="4">
        <f t="shared" si="78"/>
        <v>2.8968253968253966E-2</v>
      </c>
      <c r="K776">
        <f t="shared" si="79"/>
        <v>29.2</v>
      </c>
      <c r="L776">
        <f t="shared" si="83"/>
        <v>233.6</v>
      </c>
      <c r="M776">
        <f t="shared" si="84"/>
        <v>700.8</v>
      </c>
    </row>
    <row r="777" spans="1:13" x14ac:dyDescent="0.25">
      <c r="A777" t="str">
        <f t="shared" si="82"/>
        <v>FIBRA CURTA</v>
      </c>
      <c r="B777" t="s">
        <v>121</v>
      </c>
      <c r="C777" t="s">
        <v>127</v>
      </c>
      <c r="D777" t="s">
        <v>160</v>
      </c>
      <c r="E777" t="str">
        <f t="shared" si="85"/>
        <v>Filatório Zinser 08Etna 2/29 (Cru)</v>
      </c>
      <c r="F777" s="3">
        <v>29.2</v>
      </c>
      <c r="G777" t="s">
        <v>124</v>
      </c>
      <c r="H777" t="s">
        <v>105</v>
      </c>
      <c r="I777">
        <v>1008</v>
      </c>
      <c r="J777" s="4">
        <f t="shared" si="78"/>
        <v>2.8968253968253966E-2</v>
      </c>
      <c r="K777">
        <f t="shared" si="79"/>
        <v>29.2</v>
      </c>
      <c r="L777">
        <f t="shared" si="83"/>
        <v>233.6</v>
      </c>
      <c r="M777">
        <f t="shared" si="84"/>
        <v>700.8</v>
      </c>
    </row>
    <row r="778" spans="1:13" x14ac:dyDescent="0.25">
      <c r="A778" t="str">
        <f t="shared" si="82"/>
        <v>FIBRA CURTA</v>
      </c>
      <c r="B778" t="s">
        <v>121</v>
      </c>
      <c r="C778" t="s">
        <v>128</v>
      </c>
      <c r="D778" t="s">
        <v>160</v>
      </c>
      <c r="E778" t="str">
        <f t="shared" si="85"/>
        <v>Filatório Zinser 09Etna 2/29 (Cru)</v>
      </c>
      <c r="F778" s="3">
        <f>F777/1008*900</f>
        <v>26.071428571428569</v>
      </c>
      <c r="G778" t="s">
        <v>129</v>
      </c>
      <c r="H778" t="s">
        <v>105</v>
      </c>
      <c r="I778">
        <v>900</v>
      </c>
      <c r="J778" s="4">
        <f t="shared" si="78"/>
        <v>2.8968253968253966E-2</v>
      </c>
      <c r="K778">
        <f t="shared" si="79"/>
        <v>26.071428571428569</v>
      </c>
      <c r="L778">
        <f t="shared" si="83"/>
        <v>208.57142857142856</v>
      </c>
      <c r="M778">
        <f t="shared" si="84"/>
        <v>625.71428571428567</v>
      </c>
    </row>
    <row r="779" spans="1:13" x14ac:dyDescent="0.25">
      <c r="A779" t="str">
        <f t="shared" si="82"/>
        <v>FIBRA CURTA</v>
      </c>
      <c r="B779" t="s">
        <v>130</v>
      </c>
      <c r="C779" t="s">
        <v>131</v>
      </c>
      <c r="D779" t="s">
        <v>160</v>
      </c>
      <c r="E779" t="str">
        <f t="shared" si="85"/>
        <v>AUTO CONER - 01Etna 2/29 (Cru)</v>
      </c>
      <c r="F779" s="3">
        <v>35.200000000000003</v>
      </c>
      <c r="G779" t="s">
        <v>132</v>
      </c>
      <c r="H779" t="s">
        <v>105</v>
      </c>
      <c r="I779">
        <v>20</v>
      </c>
      <c r="J779" s="4">
        <f t="shared" si="78"/>
        <v>1.7600000000000002</v>
      </c>
      <c r="K779">
        <f t="shared" si="79"/>
        <v>35.200000000000003</v>
      </c>
      <c r="L779">
        <f t="shared" si="83"/>
        <v>281.60000000000002</v>
      </c>
      <c r="M779">
        <f t="shared" si="84"/>
        <v>844.80000000000007</v>
      </c>
    </row>
    <row r="780" spans="1:13" x14ac:dyDescent="0.25">
      <c r="A780" t="str">
        <f t="shared" si="82"/>
        <v>FIBRA CURTA</v>
      </c>
      <c r="B780" t="s">
        <v>130</v>
      </c>
      <c r="C780" t="s">
        <v>133</v>
      </c>
      <c r="D780" t="s">
        <v>160</v>
      </c>
      <c r="E780" t="str">
        <f t="shared" si="85"/>
        <v>AUTO CONER - 02Etna 2/29 (Cru)</v>
      </c>
      <c r="F780" s="3">
        <v>35.200000000000003</v>
      </c>
      <c r="G780" t="s">
        <v>132</v>
      </c>
      <c r="H780" t="s">
        <v>105</v>
      </c>
      <c r="I780">
        <v>20</v>
      </c>
      <c r="J780" s="4">
        <f t="shared" si="78"/>
        <v>1.7600000000000002</v>
      </c>
      <c r="K780">
        <f t="shared" si="79"/>
        <v>35.200000000000003</v>
      </c>
      <c r="L780">
        <f t="shared" si="83"/>
        <v>281.60000000000002</v>
      </c>
      <c r="M780">
        <f t="shared" si="84"/>
        <v>844.80000000000007</v>
      </c>
    </row>
    <row r="781" spans="1:13" x14ac:dyDescent="0.25">
      <c r="A781" t="str">
        <f t="shared" si="82"/>
        <v>FIBRA CURTA</v>
      </c>
      <c r="B781" t="s">
        <v>130</v>
      </c>
      <c r="C781" t="s">
        <v>134</v>
      </c>
      <c r="D781" t="s">
        <v>160</v>
      </c>
      <c r="E781" t="str">
        <f t="shared" si="85"/>
        <v>AUTO CONER - 03Etna 2/29 (Cru)</v>
      </c>
      <c r="F781" s="3">
        <v>35.200000000000003</v>
      </c>
      <c r="G781" t="s">
        <v>132</v>
      </c>
      <c r="H781" t="s">
        <v>105</v>
      </c>
      <c r="I781">
        <v>20</v>
      </c>
      <c r="J781" s="4">
        <f t="shared" si="78"/>
        <v>1.7600000000000002</v>
      </c>
      <c r="K781">
        <f t="shared" si="79"/>
        <v>35.200000000000003</v>
      </c>
      <c r="L781">
        <f t="shared" si="83"/>
        <v>281.60000000000002</v>
      </c>
      <c r="M781">
        <f t="shared" si="84"/>
        <v>844.80000000000007</v>
      </c>
    </row>
    <row r="782" spans="1:13" x14ac:dyDescent="0.25">
      <c r="A782" t="str">
        <f t="shared" si="82"/>
        <v>FIBRA CURTA</v>
      </c>
      <c r="B782" t="s">
        <v>130</v>
      </c>
      <c r="C782" t="s">
        <v>135</v>
      </c>
      <c r="D782" t="s">
        <v>160</v>
      </c>
      <c r="E782" t="str">
        <f t="shared" si="85"/>
        <v>AUTO CONER - 04Etna 2/29 (Cru)</v>
      </c>
      <c r="F782" s="3">
        <v>35.200000000000003</v>
      </c>
      <c r="G782" t="s">
        <v>132</v>
      </c>
      <c r="H782" t="s">
        <v>105</v>
      </c>
      <c r="I782">
        <v>20</v>
      </c>
      <c r="J782" s="4">
        <f t="shared" si="78"/>
        <v>1.7600000000000002</v>
      </c>
      <c r="K782">
        <f t="shared" si="79"/>
        <v>35.200000000000003</v>
      </c>
      <c r="L782">
        <f t="shared" si="83"/>
        <v>281.60000000000002</v>
      </c>
      <c r="M782">
        <f t="shared" si="84"/>
        <v>844.80000000000007</v>
      </c>
    </row>
    <row r="783" spans="1:13" x14ac:dyDescent="0.25">
      <c r="A783" t="str">
        <f t="shared" si="82"/>
        <v>FIBRA CURTA</v>
      </c>
      <c r="B783" t="s">
        <v>130</v>
      </c>
      <c r="C783" t="s">
        <v>136</v>
      </c>
      <c r="D783" t="s">
        <v>160</v>
      </c>
      <c r="E783" t="str">
        <f t="shared" si="85"/>
        <v>MURATA - 05Etna 2/29 (Cru)</v>
      </c>
      <c r="F783" s="3">
        <v>35.200000000000003</v>
      </c>
      <c r="G783" t="s">
        <v>137</v>
      </c>
      <c r="H783" t="s">
        <v>105</v>
      </c>
      <c r="I783">
        <v>20</v>
      </c>
      <c r="J783" s="4">
        <f t="shared" si="78"/>
        <v>1.7600000000000002</v>
      </c>
      <c r="K783">
        <f t="shared" si="79"/>
        <v>35.200000000000003</v>
      </c>
      <c r="L783">
        <f t="shared" si="83"/>
        <v>281.60000000000002</v>
      </c>
      <c r="M783">
        <f t="shared" si="84"/>
        <v>844.80000000000007</v>
      </c>
    </row>
    <row r="784" spans="1:13" x14ac:dyDescent="0.25">
      <c r="A784" t="str">
        <f t="shared" si="82"/>
        <v>FIBRA CURTA</v>
      </c>
      <c r="B784" t="s">
        <v>130</v>
      </c>
      <c r="C784" t="s">
        <v>138</v>
      </c>
      <c r="D784" t="s">
        <v>160</v>
      </c>
      <c r="E784" t="str">
        <f t="shared" si="85"/>
        <v>MURATA - 06Etna 2/29 (Cru)</v>
      </c>
      <c r="F784" s="3">
        <v>35.200000000000003</v>
      </c>
      <c r="G784" t="s">
        <v>137</v>
      </c>
      <c r="H784" t="s">
        <v>105</v>
      </c>
      <c r="I784">
        <v>20</v>
      </c>
      <c r="J784" s="4">
        <f t="shared" si="78"/>
        <v>1.7600000000000002</v>
      </c>
      <c r="K784">
        <f t="shared" si="79"/>
        <v>35.200000000000003</v>
      </c>
      <c r="L784">
        <f t="shared" si="83"/>
        <v>281.60000000000002</v>
      </c>
      <c r="M784">
        <f t="shared" si="84"/>
        <v>844.80000000000007</v>
      </c>
    </row>
    <row r="785" spans="1:13" x14ac:dyDescent="0.25">
      <c r="A785" t="str">
        <f t="shared" si="82"/>
        <v>FIBRA CURTA</v>
      </c>
      <c r="B785" t="s">
        <v>130</v>
      </c>
      <c r="C785" t="s">
        <v>139</v>
      </c>
      <c r="D785" t="s">
        <v>160</v>
      </c>
      <c r="E785" t="str">
        <f t="shared" si="85"/>
        <v>MURATA - 07Etna 2/29 (Cru)</v>
      </c>
      <c r="F785" s="3">
        <v>35.200000000000003</v>
      </c>
      <c r="G785" t="s">
        <v>137</v>
      </c>
      <c r="H785" t="s">
        <v>105</v>
      </c>
      <c r="I785">
        <v>20</v>
      </c>
      <c r="J785" s="4">
        <f t="shared" si="78"/>
        <v>1.7600000000000002</v>
      </c>
      <c r="K785">
        <f t="shared" si="79"/>
        <v>35.200000000000003</v>
      </c>
      <c r="L785">
        <f t="shared" si="83"/>
        <v>281.60000000000002</v>
      </c>
      <c r="M785">
        <f t="shared" si="84"/>
        <v>844.80000000000007</v>
      </c>
    </row>
    <row r="786" spans="1:13" x14ac:dyDescent="0.25">
      <c r="A786" t="str">
        <f t="shared" si="82"/>
        <v>FIBRA CURTA</v>
      </c>
      <c r="B786" t="s">
        <v>130</v>
      </c>
      <c r="C786" t="s">
        <v>140</v>
      </c>
      <c r="D786" t="s">
        <v>160</v>
      </c>
      <c r="E786" t="str">
        <f t="shared" si="85"/>
        <v>MURATA - 08Etna 2/29 (Cru)</v>
      </c>
      <c r="F786" s="3">
        <v>35.200000000000003</v>
      </c>
      <c r="G786" t="s">
        <v>137</v>
      </c>
      <c r="H786" t="s">
        <v>105</v>
      </c>
      <c r="I786">
        <v>20</v>
      </c>
      <c r="J786" s="4">
        <f t="shared" si="78"/>
        <v>1.7600000000000002</v>
      </c>
      <c r="K786">
        <f t="shared" si="79"/>
        <v>35.200000000000003</v>
      </c>
      <c r="L786">
        <f t="shared" si="83"/>
        <v>281.60000000000002</v>
      </c>
      <c r="M786">
        <f t="shared" si="84"/>
        <v>844.80000000000007</v>
      </c>
    </row>
    <row r="787" spans="1:13" x14ac:dyDescent="0.25">
      <c r="A787" t="str">
        <f t="shared" si="82"/>
        <v>FIBRA CURTA</v>
      </c>
      <c r="B787" t="s">
        <v>130</v>
      </c>
      <c r="C787" t="s">
        <v>141</v>
      </c>
      <c r="D787" t="s">
        <v>160</v>
      </c>
      <c r="E787" t="str">
        <f t="shared" si="85"/>
        <v>MURATA - 09Etna 2/29 (Cru)</v>
      </c>
      <c r="F787" s="3">
        <v>35.200000000000003</v>
      </c>
      <c r="G787" t="s">
        <v>137</v>
      </c>
      <c r="H787" t="s">
        <v>105</v>
      </c>
      <c r="I787">
        <v>20</v>
      </c>
      <c r="J787" s="4">
        <f t="shared" si="78"/>
        <v>1.7600000000000002</v>
      </c>
      <c r="K787">
        <f t="shared" si="79"/>
        <v>35.200000000000003</v>
      </c>
      <c r="L787">
        <f t="shared" si="83"/>
        <v>281.60000000000002</v>
      </c>
      <c r="M787">
        <f t="shared" si="84"/>
        <v>844.80000000000007</v>
      </c>
    </row>
    <row r="788" spans="1:13" x14ac:dyDescent="0.25">
      <c r="A788" t="str">
        <f t="shared" si="82"/>
        <v>FIBRA CURTA</v>
      </c>
      <c r="B788" t="s">
        <v>142</v>
      </c>
      <c r="C788" t="s">
        <v>51</v>
      </c>
      <c r="D788" t="s">
        <v>160</v>
      </c>
      <c r="E788" t="str">
        <f t="shared" si="85"/>
        <v>VOLK - 05Etna 2/29 (Cru)</v>
      </c>
      <c r="F788" s="3">
        <f>F790/160*176</f>
        <v>28.049999999999997</v>
      </c>
      <c r="G788" t="s">
        <v>143</v>
      </c>
      <c r="H788" t="s">
        <v>105</v>
      </c>
      <c r="I788">
        <v>176</v>
      </c>
      <c r="J788" s="5">
        <f>F788/I788</f>
        <v>0.15937499999999999</v>
      </c>
      <c r="K788">
        <f t="shared" si="79"/>
        <v>28.049999999999997</v>
      </c>
      <c r="L788">
        <f t="shared" si="83"/>
        <v>224.39999999999998</v>
      </c>
      <c r="M788">
        <f t="shared" si="84"/>
        <v>673.19999999999993</v>
      </c>
    </row>
    <row r="789" spans="1:13" x14ac:dyDescent="0.25">
      <c r="A789" t="str">
        <f t="shared" si="82"/>
        <v>FIBRA CURTA</v>
      </c>
      <c r="B789" t="s">
        <v>142</v>
      </c>
      <c r="C789" t="s">
        <v>52</v>
      </c>
      <c r="D789" t="s">
        <v>160</v>
      </c>
      <c r="E789" t="str">
        <f t="shared" si="85"/>
        <v>VOLK - 06Etna 2/29 (Cru)</v>
      </c>
      <c r="F789" s="3">
        <f>F791/160*176</f>
        <v>28.049999999999997</v>
      </c>
      <c r="G789" t="s">
        <v>143</v>
      </c>
      <c r="H789" t="s">
        <v>105</v>
      </c>
      <c r="I789">
        <v>176</v>
      </c>
      <c r="J789" s="5">
        <f t="shared" si="78"/>
        <v>0.15937499999999999</v>
      </c>
      <c r="K789">
        <f t="shared" si="79"/>
        <v>28.049999999999997</v>
      </c>
      <c r="L789">
        <f t="shared" si="83"/>
        <v>224.39999999999998</v>
      </c>
      <c r="M789">
        <f t="shared" si="84"/>
        <v>673.19999999999993</v>
      </c>
    </row>
    <row r="790" spans="1:13" x14ac:dyDescent="0.25">
      <c r="A790" t="str">
        <f t="shared" si="82"/>
        <v>FIBRA CURTA</v>
      </c>
      <c r="B790" t="s">
        <v>142</v>
      </c>
      <c r="C790" t="s">
        <v>53</v>
      </c>
      <c r="D790" t="s">
        <v>160</v>
      </c>
      <c r="E790" t="str">
        <f t="shared" si="85"/>
        <v>VOLK - 07Etna 2/29 (Cru)</v>
      </c>
      <c r="F790" s="3">
        <v>25.5</v>
      </c>
      <c r="G790" t="s">
        <v>144</v>
      </c>
      <c r="H790" t="s">
        <v>105</v>
      </c>
      <c r="I790">
        <v>160</v>
      </c>
      <c r="J790" s="5">
        <f t="shared" si="78"/>
        <v>0.15937499999999999</v>
      </c>
      <c r="K790">
        <f t="shared" si="79"/>
        <v>25.5</v>
      </c>
      <c r="L790">
        <f t="shared" si="83"/>
        <v>204</v>
      </c>
      <c r="M790">
        <f t="shared" si="84"/>
        <v>612</v>
      </c>
    </row>
    <row r="791" spans="1:13" x14ac:dyDescent="0.25">
      <c r="A791" t="str">
        <f t="shared" si="82"/>
        <v>FIBRA CURTA</v>
      </c>
      <c r="B791" t="s">
        <v>142</v>
      </c>
      <c r="C791" t="s">
        <v>54</v>
      </c>
      <c r="D791" t="s">
        <v>160</v>
      </c>
      <c r="E791" t="str">
        <f t="shared" si="85"/>
        <v>VOLK - 08Etna 2/29 (Cru)</v>
      </c>
      <c r="F791" s="3">
        <v>25.5</v>
      </c>
      <c r="G791" t="s">
        <v>144</v>
      </c>
      <c r="H791" t="s">
        <v>105</v>
      </c>
      <c r="I791">
        <v>160</v>
      </c>
      <c r="J791" s="5">
        <f t="shared" si="78"/>
        <v>0.15937499999999999</v>
      </c>
      <c r="K791">
        <f t="shared" si="79"/>
        <v>25.5</v>
      </c>
      <c r="L791">
        <f t="shared" si="83"/>
        <v>204</v>
      </c>
      <c r="M791">
        <f t="shared" si="84"/>
        <v>612</v>
      </c>
    </row>
    <row r="792" spans="1:13" x14ac:dyDescent="0.25">
      <c r="A792" t="str">
        <f t="shared" si="82"/>
        <v>FIBRA CURTA</v>
      </c>
      <c r="B792" t="s">
        <v>142</v>
      </c>
      <c r="C792" t="s">
        <v>55</v>
      </c>
      <c r="D792" t="s">
        <v>160</v>
      </c>
      <c r="E792" t="str">
        <f t="shared" si="85"/>
        <v>VOLK - 09Etna 2/29 (Cru)</v>
      </c>
      <c r="F792" s="3">
        <v>25.5</v>
      </c>
      <c r="G792" t="s">
        <v>144</v>
      </c>
      <c r="H792" t="s">
        <v>105</v>
      </c>
      <c r="I792">
        <v>160</v>
      </c>
      <c r="J792" s="5">
        <f t="shared" si="78"/>
        <v>0.15937499999999999</v>
      </c>
      <c r="K792">
        <f t="shared" si="79"/>
        <v>25.5</v>
      </c>
      <c r="L792">
        <f t="shared" si="83"/>
        <v>204</v>
      </c>
      <c r="M792">
        <f t="shared" si="84"/>
        <v>612</v>
      </c>
    </row>
    <row r="793" spans="1:13" x14ac:dyDescent="0.25">
      <c r="A793" t="str">
        <f t="shared" si="82"/>
        <v>FIBRA CURTA</v>
      </c>
      <c r="B793" t="s">
        <v>142</v>
      </c>
      <c r="C793" t="s">
        <v>56</v>
      </c>
      <c r="D793" t="s">
        <v>160</v>
      </c>
      <c r="E793" t="str">
        <f t="shared" si="85"/>
        <v>VOLK - 10Etna 2/29 (Cru)</v>
      </c>
      <c r="F793" s="3">
        <v>25.5</v>
      </c>
      <c r="G793" t="s">
        <v>144</v>
      </c>
      <c r="H793" t="s">
        <v>105</v>
      </c>
      <c r="I793">
        <v>160</v>
      </c>
      <c r="J793" s="5">
        <f t="shared" si="78"/>
        <v>0.15937499999999999</v>
      </c>
      <c r="K793">
        <f t="shared" si="79"/>
        <v>25.5</v>
      </c>
      <c r="L793">
        <f t="shared" si="83"/>
        <v>204</v>
      </c>
      <c r="M793">
        <f t="shared" si="84"/>
        <v>612</v>
      </c>
    </row>
    <row r="794" spans="1:13" x14ac:dyDescent="0.25">
      <c r="A794" t="str">
        <f t="shared" si="82"/>
        <v>FIBRA CURTA</v>
      </c>
      <c r="B794" t="s">
        <v>142</v>
      </c>
      <c r="C794" t="s">
        <v>57</v>
      </c>
      <c r="D794" t="s">
        <v>160</v>
      </c>
      <c r="E794" t="str">
        <f t="shared" si="85"/>
        <v>VOLK - 11Etna 2/29 (Cru)</v>
      </c>
      <c r="F794" s="3">
        <v>25.5</v>
      </c>
      <c r="G794" t="s">
        <v>144</v>
      </c>
      <c r="H794" t="s">
        <v>105</v>
      </c>
      <c r="I794">
        <v>160</v>
      </c>
      <c r="J794" s="5">
        <f t="shared" si="78"/>
        <v>0.15937499999999999</v>
      </c>
      <c r="K794">
        <f t="shared" si="79"/>
        <v>25.5</v>
      </c>
      <c r="L794">
        <f t="shared" si="83"/>
        <v>204</v>
      </c>
      <c r="M794">
        <f t="shared" si="84"/>
        <v>612</v>
      </c>
    </row>
    <row r="795" spans="1:13" x14ac:dyDescent="0.25">
      <c r="A795" t="str">
        <f t="shared" si="82"/>
        <v>FIBRA CURTA</v>
      </c>
      <c r="B795" t="s">
        <v>142</v>
      </c>
      <c r="C795" t="s">
        <v>58</v>
      </c>
      <c r="D795" t="s">
        <v>160</v>
      </c>
      <c r="E795" t="str">
        <f t="shared" si="85"/>
        <v>VOLK - 12Etna 2/29 (Cru)</v>
      </c>
      <c r="F795" s="3">
        <v>25.5</v>
      </c>
      <c r="G795" t="s">
        <v>144</v>
      </c>
      <c r="H795" t="s">
        <v>105</v>
      </c>
      <c r="I795">
        <v>160</v>
      </c>
      <c r="J795" s="5">
        <f t="shared" si="78"/>
        <v>0.15937499999999999</v>
      </c>
      <c r="K795">
        <f t="shared" si="79"/>
        <v>25.5</v>
      </c>
      <c r="L795">
        <f t="shared" si="83"/>
        <v>204</v>
      </c>
      <c r="M795">
        <f t="shared" si="84"/>
        <v>612</v>
      </c>
    </row>
    <row r="796" spans="1:13" x14ac:dyDescent="0.25">
      <c r="A796" t="str">
        <f t="shared" si="82"/>
        <v>FIBRA CURTA</v>
      </c>
      <c r="B796" t="s">
        <v>142</v>
      </c>
      <c r="C796" t="s">
        <v>145</v>
      </c>
      <c r="D796" t="s">
        <v>160</v>
      </c>
      <c r="E796" t="str">
        <f t="shared" si="85"/>
        <v>VOLK - 13Etna 2/29 (Cru)</v>
      </c>
      <c r="F796" s="3">
        <v>25.5</v>
      </c>
      <c r="G796" t="s">
        <v>144</v>
      </c>
      <c r="H796" t="s">
        <v>105</v>
      </c>
      <c r="I796">
        <v>160</v>
      </c>
      <c r="J796" s="5">
        <f t="shared" si="78"/>
        <v>0.15937499999999999</v>
      </c>
      <c r="K796">
        <f t="shared" si="79"/>
        <v>25.5</v>
      </c>
      <c r="L796">
        <f t="shared" si="83"/>
        <v>204</v>
      </c>
      <c r="M796">
        <f t="shared" si="84"/>
        <v>612</v>
      </c>
    </row>
    <row r="797" spans="1:13" x14ac:dyDescent="0.25">
      <c r="A797" t="str">
        <f t="shared" si="82"/>
        <v>FIBRA CURTA</v>
      </c>
      <c r="B797" t="s">
        <v>142</v>
      </c>
      <c r="C797" t="s">
        <v>146</v>
      </c>
      <c r="D797" t="s">
        <v>160</v>
      </c>
      <c r="E797" t="str">
        <f t="shared" si="85"/>
        <v>VOLK - 14Etna 2/29 (Cru)</v>
      </c>
      <c r="F797" s="3">
        <v>25.5</v>
      </c>
      <c r="G797" t="s">
        <v>144</v>
      </c>
      <c r="H797" t="s">
        <v>105</v>
      </c>
      <c r="I797">
        <v>160</v>
      </c>
      <c r="J797" s="5">
        <f t="shared" si="78"/>
        <v>0.15937499999999999</v>
      </c>
      <c r="K797">
        <f t="shared" si="79"/>
        <v>25.5</v>
      </c>
      <c r="L797">
        <f t="shared" si="83"/>
        <v>204</v>
      </c>
      <c r="M797">
        <f t="shared" si="84"/>
        <v>612</v>
      </c>
    </row>
    <row r="798" spans="1:13" x14ac:dyDescent="0.25">
      <c r="A798" t="str">
        <f t="shared" si="82"/>
        <v>FIBRA CURTA</v>
      </c>
      <c r="B798" t="s">
        <v>142</v>
      </c>
      <c r="C798" t="s">
        <v>147</v>
      </c>
      <c r="D798" t="s">
        <v>160</v>
      </c>
      <c r="E798" t="str">
        <f t="shared" si="85"/>
        <v>VOLK - 15Etna 2/29 (Cru)</v>
      </c>
      <c r="F798" s="3">
        <v>25.5</v>
      </c>
      <c r="G798" t="s">
        <v>144</v>
      </c>
      <c r="H798" t="s">
        <v>105</v>
      </c>
      <c r="I798">
        <v>160</v>
      </c>
      <c r="J798" s="5">
        <f t="shared" si="78"/>
        <v>0.15937499999999999</v>
      </c>
      <c r="K798">
        <f t="shared" si="79"/>
        <v>25.5</v>
      </c>
      <c r="L798">
        <f t="shared" si="83"/>
        <v>204</v>
      </c>
      <c r="M798">
        <f t="shared" si="84"/>
        <v>612</v>
      </c>
    </row>
    <row r="799" spans="1:13" x14ac:dyDescent="0.25">
      <c r="A799" t="str">
        <f t="shared" si="82"/>
        <v>FIBRA CURTA</v>
      </c>
      <c r="B799" t="s">
        <v>142</v>
      </c>
      <c r="C799" t="s">
        <v>148</v>
      </c>
      <c r="D799" t="s">
        <v>160</v>
      </c>
      <c r="E799" t="str">
        <f t="shared" si="85"/>
        <v>VOLK - 16Etna 2/29 (Cru)</v>
      </c>
      <c r="F799" s="3">
        <v>25.5</v>
      </c>
      <c r="G799" t="s">
        <v>144</v>
      </c>
      <c r="H799" t="s">
        <v>105</v>
      </c>
      <c r="I799">
        <v>160</v>
      </c>
      <c r="J799" s="5">
        <f t="shared" si="78"/>
        <v>0.15937499999999999</v>
      </c>
      <c r="K799">
        <f t="shared" si="79"/>
        <v>25.5</v>
      </c>
      <c r="L799">
        <f t="shared" si="83"/>
        <v>204</v>
      </c>
      <c r="M799">
        <f t="shared" si="84"/>
        <v>612</v>
      </c>
    </row>
    <row r="800" spans="1:13" x14ac:dyDescent="0.25">
      <c r="A800" t="str">
        <f t="shared" si="82"/>
        <v>FIBRA CURTA</v>
      </c>
      <c r="B800" t="s">
        <v>142</v>
      </c>
      <c r="C800" t="s">
        <v>149</v>
      </c>
      <c r="D800" t="s">
        <v>160</v>
      </c>
      <c r="E800" t="str">
        <f t="shared" si="85"/>
        <v>VOLK - 17Etna 2/29 (Cru)</v>
      </c>
      <c r="F800" s="3">
        <v>25.5</v>
      </c>
      <c r="G800" t="s">
        <v>144</v>
      </c>
      <c r="H800" t="s">
        <v>105</v>
      </c>
      <c r="I800">
        <v>160</v>
      </c>
      <c r="J800" s="5">
        <f t="shared" si="78"/>
        <v>0.15937499999999999</v>
      </c>
      <c r="K800">
        <f t="shared" si="79"/>
        <v>25.5</v>
      </c>
      <c r="L800">
        <f t="shared" si="83"/>
        <v>204</v>
      </c>
      <c r="M800">
        <f t="shared" si="84"/>
        <v>612</v>
      </c>
    </row>
    <row r="801" spans="1:13" x14ac:dyDescent="0.25">
      <c r="A801" t="str">
        <f t="shared" si="82"/>
        <v>FIBRA CURTA</v>
      </c>
      <c r="B801" t="s">
        <v>157</v>
      </c>
      <c r="C801" t="s">
        <v>252</v>
      </c>
      <c r="D801" t="s">
        <v>160</v>
      </c>
      <c r="E801" t="str">
        <f t="shared" si="85"/>
        <v>Binadeira M1Etna 2/29 (Cru)</v>
      </c>
      <c r="F801" s="3">
        <v>140.69999999999999</v>
      </c>
      <c r="G801" t="s">
        <v>158</v>
      </c>
      <c r="H801" t="s">
        <v>105</v>
      </c>
      <c r="I801">
        <v>40</v>
      </c>
      <c r="J801" s="4">
        <f t="shared" si="78"/>
        <v>3.5174999999999996</v>
      </c>
      <c r="K801">
        <f t="shared" si="79"/>
        <v>140.69999999999999</v>
      </c>
      <c r="L801">
        <f t="shared" si="83"/>
        <v>1125.5999999999999</v>
      </c>
      <c r="M801">
        <f t="shared" si="84"/>
        <v>3376.7999999999997</v>
      </c>
    </row>
    <row r="802" spans="1:13" x14ac:dyDescent="0.25">
      <c r="A802" t="str">
        <f t="shared" si="82"/>
        <v>FIBRA CURTA</v>
      </c>
      <c r="B802" t="s">
        <v>157</v>
      </c>
      <c r="C802" t="s">
        <v>252</v>
      </c>
      <c r="D802" t="s">
        <v>160</v>
      </c>
      <c r="E802" t="str">
        <f t="shared" si="85"/>
        <v>Binadeira M1Etna 2/29 (Cru)</v>
      </c>
      <c r="F802" s="3">
        <v>140.69999999999999</v>
      </c>
      <c r="G802" t="s">
        <v>158</v>
      </c>
      <c r="H802" t="s">
        <v>105</v>
      </c>
      <c r="I802">
        <v>40</v>
      </c>
      <c r="J802" s="4">
        <f t="shared" si="78"/>
        <v>3.5174999999999996</v>
      </c>
      <c r="K802">
        <f t="shared" si="79"/>
        <v>140.69999999999999</v>
      </c>
      <c r="L802">
        <f t="shared" si="83"/>
        <v>1125.5999999999999</v>
      </c>
      <c r="M802">
        <f t="shared" si="84"/>
        <v>3376.7999999999997</v>
      </c>
    </row>
    <row r="803" spans="1:13" x14ac:dyDescent="0.25">
      <c r="A803" t="str">
        <f t="shared" si="82"/>
        <v>FIBRA CURTA</v>
      </c>
      <c r="B803" t="s">
        <v>150</v>
      </c>
      <c r="C803" t="s">
        <v>152</v>
      </c>
      <c r="D803" t="s">
        <v>160</v>
      </c>
      <c r="E803" t="str">
        <f t="shared" si="85"/>
        <v>TransporteEtna 2/29 (Cru)</v>
      </c>
      <c r="F803" s="3">
        <v>183.1</v>
      </c>
      <c r="G803" t="s">
        <v>152</v>
      </c>
      <c r="H803" t="s">
        <v>105</v>
      </c>
      <c r="I803">
        <v>1</v>
      </c>
      <c r="J803" s="3">
        <f t="shared" si="78"/>
        <v>183.1</v>
      </c>
      <c r="K803">
        <f t="shared" si="79"/>
        <v>183.1</v>
      </c>
      <c r="L803">
        <f t="shared" si="83"/>
        <v>1464.8</v>
      </c>
      <c r="M803">
        <f t="shared" si="84"/>
        <v>4394.3999999999996</v>
      </c>
    </row>
    <row r="804" spans="1:13" x14ac:dyDescent="0.25">
      <c r="A804" t="s">
        <v>82</v>
      </c>
      <c r="B804" t="s">
        <v>83</v>
      </c>
      <c r="C804" t="s">
        <v>84</v>
      </c>
      <c r="D804" t="s">
        <v>161</v>
      </c>
      <c r="E804" t="str">
        <f t="shared" si="85"/>
        <v>Bendomat - AlgodãoAlgodão 4/1</v>
      </c>
      <c r="F804" s="3">
        <v>280</v>
      </c>
      <c r="G804" t="s">
        <v>86</v>
      </c>
      <c r="H804" t="s">
        <v>87</v>
      </c>
      <c r="I804">
        <v>1</v>
      </c>
      <c r="J804" s="3">
        <f t="shared" si="78"/>
        <v>280</v>
      </c>
      <c r="K804">
        <f t="shared" si="79"/>
        <v>280</v>
      </c>
      <c r="L804">
        <f t="shared" si="83"/>
        <v>2240</v>
      </c>
      <c r="M804">
        <f t="shared" si="84"/>
        <v>6720</v>
      </c>
    </row>
    <row r="805" spans="1:13" x14ac:dyDescent="0.25">
      <c r="A805" t="str">
        <f>A804</f>
        <v>FIBRA CURTA</v>
      </c>
      <c r="B805" t="s">
        <v>88</v>
      </c>
      <c r="C805" t="s">
        <v>89</v>
      </c>
      <c r="D805" t="s">
        <v>161</v>
      </c>
      <c r="E805" t="str">
        <f t="shared" si="85"/>
        <v>Mpm CoAlgodão 4/1</v>
      </c>
      <c r="F805" s="3">
        <v>280</v>
      </c>
      <c r="G805" t="s">
        <v>86</v>
      </c>
      <c r="H805" t="s">
        <v>87</v>
      </c>
      <c r="I805">
        <v>1</v>
      </c>
      <c r="J805" s="3">
        <f t="shared" si="78"/>
        <v>280</v>
      </c>
      <c r="K805">
        <f t="shared" si="79"/>
        <v>280</v>
      </c>
      <c r="L805">
        <f t="shared" si="83"/>
        <v>2240</v>
      </c>
      <c r="M805">
        <f t="shared" si="84"/>
        <v>6720</v>
      </c>
    </row>
    <row r="806" spans="1:13" x14ac:dyDescent="0.25">
      <c r="A806" t="str">
        <f t="shared" ref="A806:A834" si="86">A805</f>
        <v>FIBRA CURTA</v>
      </c>
      <c r="B806" t="s">
        <v>93</v>
      </c>
      <c r="C806" t="s">
        <v>94</v>
      </c>
      <c r="D806" t="s">
        <v>161</v>
      </c>
      <c r="E806" t="str">
        <f t="shared" si="85"/>
        <v>Cardas - 01Algodão 4/1</v>
      </c>
      <c r="F806" s="3">
        <v>61.2</v>
      </c>
      <c r="G806" t="s">
        <v>86</v>
      </c>
      <c r="H806" t="s">
        <v>87</v>
      </c>
      <c r="I806">
        <v>1</v>
      </c>
      <c r="J806" s="3">
        <f t="shared" si="78"/>
        <v>61.2</v>
      </c>
      <c r="K806">
        <f t="shared" si="79"/>
        <v>61.2</v>
      </c>
      <c r="L806">
        <f t="shared" si="83"/>
        <v>489.6</v>
      </c>
      <c r="M806">
        <f t="shared" si="84"/>
        <v>1468.8000000000002</v>
      </c>
    </row>
    <row r="807" spans="1:13" x14ac:dyDescent="0.25">
      <c r="A807" t="str">
        <f t="shared" si="86"/>
        <v>FIBRA CURTA</v>
      </c>
      <c r="B807" t="s">
        <v>93</v>
      </c>
      <c r="C807" t="s">
        <v>95</v>
      </c>
      <c r="D807" t="s">
        <v>161</v>
      </c>
      <c r="E807" t="str">
        <f t="shared" si="85"/>
        <v>Cardas - 02Algodão 4/1</v>
      </c>
      <c r="F807" s="3">
        <v>61.2</v>
      </c>
      <c r="G807" t="s">
        <v>86</v>
      </c>
      <c r="H807" t="s">
        <v>87</v>
      </c>
      <c r="I807">
        <v>1</v>
      </c>
      <c r="J807" s="3">
        <f t="shared" si="78"/>
        <v>61.2</v>
      </c>
      <c r="K807">
        <f t="shared" si="79"/>
        <v>61.2</v>
      </c>
      <c r="L807">
        <f t="shared" si="83"/>
        <v>489.6</v>
      </c>
      <c r="M807">
        <f t="shared" si="84"/>
        <v>1468.8000000000002</v>
      </c>
    </row>
    <row r="808" spans="1:13" x14ac:dyDescent="0.25">
      <c r="A808" t="str">
        <f t="shared" si="86"/>
        <v>FIBRA CURTA</v>
      </c>
      <c r="B808" t="s">
        <v>93</v>
      </c>
      <c r="C808" t="s">
        <v>96</v>
      </c>
      <c r="D808" t="s">
        <v>161</v>
      </c>
      <c r="E808" t="str">
        <f t="shared" si="85"/>
        <v>Cardas - 03Algodão 4/1</v>
      </c>
      <c r="F808" s="3">
        <v>61.2</v>
      </c>
      <c r="G808" t="s">
        <v>86</v>
      </c>
      <c r="H808" t="s">
        <v>87</v>
      </c>
      <c r="I808">
        <v>1</v>
      </c>
      <c r="J808" s="3">
        <f t="shared" si="78"/>
        <v>61.2</v>
      </c>
      <c r="K808">
        <f t="shared" si="79"/>
        <v>61.2</v>
      </c>
      <c r="L808">
        <f t="shared" si="83"/>
        <v>489.6</v>
      </c>
      <c r="M808">
        <f t="shared" si="84"/>
        <v>1468.8000000000002</v>
      </c>
    </row>
    <row r="809" spans="1:13" x14ac:dyDescent="0.25">
      <c r="A809" t="str">
        <f t="shared" si="86"/>
        <v>FIBRA CURTA</v>
      </c>
      <c r="B809" t="s">
        <v>93</v>
      </c>
      <c r="C809" t="s">
        <v>156</v>
      </c>
      <c r="D809" t="s">
        <v>161</v>
      </c>
      <c r="E809" t="str">
        <f t="shared" si="85"/>
        <v>Cardas - 04Algodão 4/1</v>
      </c>
      <c r="F809" s="3">
        <v>61.2</v>
      </c>
      <c r="G809" t="s">
        <v>86</v>
      </c>
      <c r="H809" t="s">
        <v>87</v>
      </c>
      <c r="I809">
        <v>1</v>
      </c>
      <c r="J809" s="3">
        <f t="shared" si="78"/>
        <v>61.2</v>
      </c>
      <c r="K809">
        <f t="shared" si="79"/>
        <v>61.2</v>
      </c>
      <c r="L809">
        <f t="shared" si="83"/>
        <v>489.6</v>
      </c>
      <c r="M809">
        <f t="shared" si="84"/>
        <v>1468.8000000000002</v>
      </c>
    </row>
    <row r="810" spans="1:13" x14ac:dyDescent="0.25">
      <c r="A810" t="str">
        <f t="shared" si="86"/>
        <v>FIBRA CURTA</v>
      </c>
      <c r="B810" t="s">
        <v>103</v>
      </c>
      <c r="C810" t="s">
        <v>108</v>
      </c>
      <c r="D810" t="s">
        <v>161</v>
      </c>
      <c r="E810" t="str">
        <f t="shared" si="85"/>
        <v>Passadeira A2Algodão 4/1</v>
      </c>
      <c r="F810" s="3">
        <v>163.80000000000001</v>
      </c>
      <c r="G810" t="s">
        <v>28</v>
      </c>
      <c r="H810" t="s">
        <v>105</v>
      </c>
      <c r="I810">
        <v>1</v>
      </c>
      <c r="J810" s="3">
        <f t="shared" si="78"/>
        <v>163.80000000000001</v>
      </c>
      <c r="K810">
        <f t="shared" si="79"/>
        <v>163.80000000000001</v>
      </c>
      <c r="L810">
        <f t="shared" si="83"/>
        <v>1310.4000000000001</v>
      </c>
      <c r="M810">
        <f t="shared" si="84"/>
        <v>3931.2000000000003</v>
      </c>
    </row>
    <row r="811" spans="1:13" x14ac:dyDescent="0.25">
      <c r="A811" t="str">
        <f t="shared" si="86"/>
        <v>FIBRA CURTA</v>
      </c>
      <c r="B811" t="s">
        <v>103</v>
      </c>
      <c r="C811" t="s">
        <v>109</v>
      </c>
      <c r="D811" t="s">
        <v>161</v>
      </c>
      <c r="E811" t="str">
        <f t="shared" si="85"/>
        <v>Passadeira B2Algodão 4/1</v>
      </c>
      <c r="F811" s="3">
        <v>163.80000000000001</v>
      </c>
      <c r="G811" t="s">
        <v>28</v>
      </c>
      <c r="H811" t="s">
        <v>105</v>
      </c>
      <c r="I811">
        <v>1</v>
      </c>
      <c r="J811" s="3">
        <f t="shared" si="78"/>
        <v>163.80000000000001</v>
      </c>
      <c r="K811">
        <f t="shared" si="79"/>
        <v>163.80000000000001</v>
      </c>
      <c r="L811">
        <f t="shared" si="83"/>
        <v>1310.4000000000001</v>
      </c>
      <c r="M811">
        <f t="shared" si="84"/>
        <v>3931.2000000000003</v>
      </c>
    </row>
    <row r="812" spans="1:13" x14ac:dyDescent="0.25">
      <c r="A812" t="str">
        <f t="shared" si="86"/>
        <v>FIBRA CURTA</v>
      </c>
      <c r="B812" t="s">
        <v>103</v>
      </c>
      <c r="C812" t="s">
        <v>110</v>
      </c>
      <c r="D812" t="s">
        <v>161</v>
      </c>
      <c r="E812" t="str">
        <f t="shared" si="85"/>
        <v>Passadeira C2Algodão 4/1</v>
      </c>
      <c r="F812" s="3">
        <v>163.80000000000001</v>
      </c>
      <c r="G812" t="s">
        <v>28</v>
      </c>
      <c r="H812" t="s">
        <v>105</v>
      </c>
      <c r="I812">
        <v>1</v>
      </c>
      <c r="J812" s="3">
        <f t="shared" si="78"/>
        <v>163.80000000000001</v>
      </c>
      <c r="K812">
        <f t="shared" si="79"/>
        <v>163.80000000000001</v>
      </c>
      <c r="L812">
        <f t="shared" si="83"/>
        <v>1310.4000000000001</v>
      </c>
      <c r="M812">
        <f t="shared" si="84"/>
        <v>3931.2000000000003</v>
      </c>
    </row>
    <row r="813" spans="1:13" x14ac:dyDescent="0.25">
      <c r="A813" t="str">
        <f t="shared" si="86"/>
        <v>FIBRA CURTA</v>
      </c>
      <c r="B813" t="s">
        <v>115</v>
      </c>
      <c r="C813" t="s">
        <v>116</v>
      </c>
      <c r="D813" t="s">
        <v>161</v>
      </c>
      <c r="E813" t="str">
        <f t="shared" si="85"/>
        <v>BANCO HOWAAlgodão 4/1</v>
      </c>
      <c r="F813" s="3">
        <v>124.7</v>
      </c>
      <c r="G813" t="s">
        <v>117</v>
      </c>
      <c r="H813" t="s">
        <v>105</v>
      </c>
      <c r="I813">
        <v>96</v>
      </c>
      <c r="J813" s="3">
        <f t="shared" si="78"/>
        <v>1.2989583333333334</v>
      </c>
      <c r="K813">
        <f t="shared" si="79"/>
        <v>124.7</v>
      </c>
      <c r="L813">
        <f t="shared" si="83"/>
        <v>997.6</v>
      </c>
      <c r="M813">
        <f t="shared" si="84"/>
        <v>2992.8</v>
      </c>
    </row>
    <row r="814" spans="1:13" x14ac:dyDescent="0.25">
      <c r="A814" t="str">
        <f t="shared" si="86"/>
        <v>FIBRA CURTA</v>
      </c>
      <c r="B814" t="s">
        <v>115</v>
      </c>
      <c r="C814" t="s">
        <v>118</v>
      </c>
      <c r="D814" t="s">
        <v>161</v>
      </c>
      <c r="E814" t="str">
        <f t="shared" si="85"/>
        <v>BANCO ZINSER 02Algodão 4/1</v>
      </c>
      <c r="F814" s="3">
        <v>155.9</v>
      </c>
      <c r="G814" t="s">
        <v>119</v>
      </c>
      <c r="H814" t="s">
        <v>105</v>
      </c>
      <c r="I814">
        <v>120</v>
      </c>
      <c r="J814" s="3">
        <f t="shared" ref="J814:J877" si="87">F814/I814</f>
        <v>1.2991666666666668</v>
      </c>
      <c r="K814">
        <f t="shared" ref="K814:K877" si="88">F814</f>
        <v>155.9</v>
      </c>
      <c r="L814">
        <f t="shared" si="83"/>
        <v>1247.2</v>
      </c>
      <c r="M814">
        <f t="shared" si="84"/>
        <v>3741.6000000000004</v>
      </c>
    </row>
    <row r="815" spans="1:13" x14ac:dyDescent="0.25">
      <c r="A815" t="str">
        <f t="shared" si="86"/>
        <v>FIBRA CURTA</v>
      </c>
      <c r="B815" t="s">
        <v>115</v>
      </c>
      <c r="C815" t="s">
        <v>120</v>
      </c>
      <c r="D815" t="s">
        <v>161</v>
      </c>
      <c r="E815" t="str">
        <f t="shared" si="85"/>
        <v>BANCO ZINSER 03Algodão 4/1</v>
      </c>
      <c r="F815" s="3">
        <v>155.9</v>
      </c>
      <c r="G815" t="s">
        <v>119</v>
      </c>
      <c r="H815" t="s">
        <v>105</v>
      </c>
      <c r="I815">
        <v>120</v>
      </c>
      <c r="J815" s="3">
        <f t="shared" si="87"/>
        <v>1.2991666666666668</v>
      </c>
      <c r="K815">
        <f t="shared" si="88"/>
        <v>155.9</v>
      </c>
      <c r="L815">
        <f t="shared" si="83"/>
        <v>1247.2</v>
      </c>
      <c r="M815">
        <f t="shared" si="84"/>
        <v>3741.6000000000004</v>
      </c>
    </row>
    <row r="816" spans="1:13" x14ac:dyDescent="0.25">
      <c r="A816" t="str">
        <f t="shared" si="86"/>
        <v>FIBRA CURTA</v>
      </c>
      <c r="B816" t="s">
        <v>121</v>
      </c>
      <c r="C816" t="s">
        <v>246</v>
      </c>
      <c r="D816" t="s">
        <v>161</v>
      </c>
      <c r="E816" t="str">
        <f t="shared" si="85"/>
        <v>Filatório SuessenAlgodão 4/1</v>
      </c>
      <c r="F816" s="3">
        <v>121.1</v>
      </c>
      <c r="G816" t="s">
        <v>122</v>
      </c>
      <c r="H816" t="s">
        <v>105</v>
      </c>
      <c r="I816">
        <v>1008</v>
      </c>
      <c r="J816" s="4">
        <f t="shared" si="87"/>
        <v>0.12013888888888888</v>
      </c>
      <c r="K816">
        <f t="shared" si="88"/>
        <v>121.1</v>
      </c>
      <c r="L816">
        <f t="shared" si="83"/>
        <v>968.8</v>
      </c>
      <c r="M816">
        <f t="shared" si="84"/>
        <v>2906.3999999999996</v>
      </c>
    </row>
    <row r="817" spans="1:13" x14ac:dyDescent="0.25">
      <c r="A817" t="str">
        <f t="shared" si="86"/>
        <v>FIBRA CURTA</v>
      </c>
      <c r="B817" t="s">
        <v>121</v>
      </c>
      <c r="C817" t="s">
        <v>246</v>
      </c>
      <c r="D817" t="s">
        <v>161</v>
      </c>
      <c r="E817" t="str">
        <f t="shared" si="85"/>
        <v>Filatório SuessenAlgodão 4/1</v>
      </c>
      <c r="F817" s="3">
        <v>121.1</v>
      </c>
      <c r="G817" t="s">
        <v>122</v>
      </c>
      <c r="H817" t="s">
        <v>105</v>
      </c>
      <c r="I817">
        <v>1008</v>
      </c>
      <c r="J817" s="4">
        <f t="shared" si="87"/>
        <v>0.12013888888888888</v>
      </c>
      <c r="K817">
        <f t="shared" si="88"/>
        <v>121.1</v>
      </c>
      <c r="L817">
        <f t="shared" si="83"/>
        <v>968.8</v>
      </c>
      <c r="M817">
        <f t="shared" si="84"/>
        <v>2906.3999999999996</v>
      </c>
    </row>
    <row r="818" spans="1:13" x14ac:dyDescent="0.25">
      <c r="A818" t="str">
        <f t="shared" si="86"/>
        <v>FIBRA CURTA</v>
      </c>
      <c r="B818" t="s">
        <v>121</v>
      </c>
      <c r="C818" t="s">
        <v>246</v>
      </c>
      <c r="D818" t="s">
        <v>161</v>
      </c>
      <c r="E818" t="str">
        <f t="shared" si="85"/>
        <v>Filatório SuessenAlgodão 4/1</v>
      </c>
      <c r="F818" s="3">
        <v>121.1</v>
      </c>
      <c r="G818" t="s">
        <v>122</v>
      </c>
      <c r="H818" t="s">
        <v>105</v>
      </c>
      <c r="I818">
        <v>1008</v>
      </c>
      <c r="J818" s="4">
        <f t="shared" si="87"/>
        <v>0.12013888888888888</v>
      </c>
      <c r="K818">
        <f t="shared" si="88"/>
        <v>121.1</v>
      </c>
      <c r="L818">
        <f t="shared" si="83"/>
        <v>968.8</v>
      </c>
      <c r="M818">
        <f t="shared" si="84"/>
        <v>2906.3999999999996</v>
      </c>
    </row>
    <row r="819" spans="1:13" x14ac:dyDescent="0.25">
      <c r="A819" t="str">
        <f t="shared" si="86"/>
        <v>FIBRA CURTA</v>
      </c>
      <c r="B819" t="s">
        <v>121</v>
      </c>
      <c r="C819" t="s">
        <v>246</v>
      </c>
      <c r="D819" t="s">
        <v>161</v>
      </c>
      <c r="E819" t="str">
        <f t="shared" si="85"/>
        <v>Filatório SuessenAlgodão 4/1</v>
      </c>
      <c r="F819" s="3">
        <v>121.1</v>
      </c>
      <c r="G819" t="s">
        <v>122</v>
      </c>
      <c r="H819" t="s">
        <v>105</v>
      </c>
      <c r="I819">
        <v>1008</v>
      </c>
      <c r="J819" s="4">
        <f t="shared" si="87"/>
        <v>0.12013888888888888</v>
      </c>
      <c r="K819">
        <f t="shared" si="88"/>
        <v>121.1</v>
      </c>
      <c r="L819">
        <f t="shared" si="83"/>
        <v>968.8</v>
      </c>
      <c r="M819">
        <f t="shared" si="84"/>
        <v>2906.3999999999996</v>
      </c>
    </row>
    <row r="820" spans="1:13" x14ac:dyDescent="0.25">
      <c r="A820" t="str">
        <f t="shared" si="86"/>
        <v>FIBRA CURTA</v>
      </c>
      <c r="B820" t="s">
        <v>121</v>
      </c>
      <c r="C820" t="s">
        <v>123</v>
      </c>
      <c r="D820" t="s">
        <v>161</v>
      </c>
      <c r="E820" t="str">
        <f t="shared" si="85"/>
        <v>Filatório Zinser 05Algodão 4/1</v>
      </c>
      <c r="F820" s="3">
        <v>121.1</v>
      </c>
      <c r="G820" t="s">
        <v>124</v>
      </c>
      <c r="H820" t="s">
        <v>105</v>
      </c>
      <c r="I820">
        <v>1008</v>
      </c>
      <c r="J820" s="4">
        <f t="shared" si="87"/>
        <v>0.12013888888888888</v>
      </c>
      <c r="K820">
        <f t="shared" si="88"/>
        <v>121.1</v>
      </c>
      <c r="L820">
        <f t="shared" si="83"/>
        <v>968.8</v>
      </c>
      <c r="M820">
        <f t="shared" si="84"/>
        <v>2906.3999999999996</v>
      </c>
    </row>
    <row r="821" spans="1:13" x14ac:dyDescent="0.25">
      <c r="A821" t="str">
        <f t="shared" si="86"/>
        <v>FIBRA CURTA</v>
      </c>
      <c r="B821" t="s">
        <v>121</v>
      </c>
      <c r="C821" t="s">
        <v>125</v>
      </c>
      <c r="D821" t="s">
        <v>161</v>
      </c>
      <c r="E821" t="str">
        <f t="shared" si="85"/>
        <v>Filatório Zinser 06Algodão 4/1</v>
      </c>
      <c r="F821" s="3">
        <v>121.1</v>
      </c>
      <c r="G821" t="s">
        <v>124</v>
      </c>
      <c r="H821" t="s">
        <v>105</v>
      </c>
      <c r="I821">
        <v>1008</v>
      </c>
      <c r="J821" s="4">
        <f t="shared" si="87"/>
        <v>0.12013888888888888</v>
      </c>
      <c r="K821">
        <f t="shared" si="88"/>
        <v>121.1</v>
      </c>
      <c r="L821">
        <f t="shared" si="83"/>
        <v>968.8</v>
      </c>
      <c r="M821">
        <f t="shared" si="84"/>
        <v>2906.3999999999996</v>
      </c>
    </row>
    <row r="822" spans="1:13" x14ac:dyDescent="0.25">
      <c r="A822" t="str">
        <f t="shared" si="86"/>
        <v>FIBRA CURTA</v>
      </c>
      <c r="B822" t="s">
        <v>121</v>
      </c>
      <c r="C822" t="s">
        <v>126</v>
      </c>
      <c r="D822" t="s">
        <v>161</v>
      </c>
      <c r="E822" t="str">
        <f t="shared" si="85"/>
        <v>Filatório Zinser 07Algodão 4/1</v>
      </c>
      <c r="F822" s="3">
        <v>121.1</v>
      </c>
      <c r="G822" t="s">
        <v>124</v>
      </c>
      <c r="H822" t="s">
        <v>105</v>
      </c>
      <c r="I822">
        <v>1008</v>
      </c>
      <c r="J822" s="4">
        <f t="shared" si="87"/>
        <v>0.12013888888888888</v>
      </c>
      <c r="K822">
        <f t="shared" si="88"/>
        <v>121.1</v>
      </c>
      <c r="L822">
        <f t="shared" si="83"/>
        <v>968.8</v>
      </c>
      <c r="M822">
        <f t="shared" si="84"/>
        <v>2906.3999999999996</v>
      </c>
    </row>
    <row r="823" spans="1:13" x14ac:dyDescent="0.25">
      <c r="A823" t="str">
        <f t="shared" si="86"/>
        <v>FIBRA CURTA</v>
      </c>
      <c r="B823" t="s">
        <v>121</v>
      </c>
      <c r="C823" t="s">
        <v>127</v>
      </c>
      <c r="D823" t="s">
        <v>161</v>
      </c>
      <c r="E823" t="str">
        <f t="shared" si="85"/>
        <v>Filatório Zinser 08Algodão 4/1</v>
      </c>
      <c r="F823" s="3">
        <v>121.1</v>
      </c>
      <c r="G823" t="s">
        <v>124</v>
      </c>
      <c r="H823" t="s">
        <v>105</v>
      </c>
      <c r="I823">
        <v>1008</v>
      </c>
      <c r="J823" s="4">
        <f t="shared" si="87"/>
        <v>0.12013888888888888</v>
      </c>
      <c r="K823">
        <f t="shared" si="88"/>
        <v>121.1</v>
      </c>
      <c r="L823">
        <f t="shared" si="83"/>
        <v>968.8</v>
      </c>
      <c r="M823">
        <f t="shared" si="84"/>
        <v>2906.3999999999996</v>
      </c>
    </row>
    <row r="824" spans="1:13" x14ac:dyDescent="0.25">
      <c r="A824" t="str">
        <f t="shared" si="86"/>
        <v>FIBRA CURTA</v>
      </c>
      <c r="B824" t="s">
        <v>121</v>
      </c>
      <c r="C824" t="s">
        <v>128</v>
      </c>
      <c r="D824" t="s">
        <v>161</v>
      </c>
      <c r="E824" t="str">
        <f t="shared" si="85"/>
        <v>Filatório Zinser 09Algodão 4/1</v>
      </c>
      <c r="F824" s="3">
        <v>108.1</v>
      </c>
      <c r="G824" t="s">
        <v>129</v>
      </c>
      <c r="H824" t="s">
        <v>105</v>
      </c>
      <c r="I824">
        <v>900</v>
      </c>
      <c r="J824" s="4">
        <f t="shared" si="87"/>
        <v>0.1201111111111111</v>
      </c>
      <c r="K824">
        <f t="shared" si="88"/>
        <v>108.1</v>
      </c>
      <c r="L824">
        <f t="shared" si="83"/>
        <v>864.8</v>
      </c>
      <c r="M824">
        <f t="shared" si="84"/>
        <v>2594.3999999999996</v>
      </c>
    </row>
    <row r="825" spans="1:13" x14ac:dyDescent="0.25">
      <c r="A825" t="str">
        <f t="shared" si="86"/>
        <v>FIBRA CURTA</v>
      </c>
      <c r="B825" t="s">
        <v>130</v>
      </c>
      <c r="C825" t="s">
        <v>131</v>
      </c>
      <c r="D825" t="s">
        <v>161</v>
      </c>
      <c r="E825" t="str">
        <f t="shared" si="85"/>
        <v>AUTO CONER - 01Algodão 4/1</v>
      </c>
      <c r="F825" s="3">
        <v>123.4</v>
      </c>
      <c r="G825" t="s">
        <v>132</v>
      </c>
      <c r="H825" t="s">
        <v>105</v>
      </c>
      <c r="I825">
        <v>20</v>
      </c>
      <c r="J825" s="4">
        <f t="shared" si="87"/>
        <v>6.17</v>
      </c>
      <c r="K825">
        <f t="shared" si="88"/>
        <v>123.4</v>
      </c>
      <c r="L825">
        <f t="shared" si="83"/>
        <v>987.2</v>
      </c>
      <c r="M825">
        <f t="shared" si="84"/>
        <v>2961.6000000000004</v>
      </c>
    </row>
    <row r="826" spans="1:13" x14ac:dyDescent="0.25">
      <c r="A826" t="str">
        <f t="shared" si="86"/>
        <v>FIBRA CURTA</v>
      </c>
      <c r="B826" t="s">
        <v>130</v>
      </c>
      <c r="C826" t="s">
        <v>133</v>
      </c>
      <c r="D826" t="s">
        <v>161</v>
      </c>
      <c r="E826" t="str">
        <f t="shared" si="85"/>
        <v>AUTO CONER - 02Algodão 4/1</v>
      </c>
      <c r="F826" s="3">
        <v>123.4</v>
      </c>
      <c r="G826" t="s">
        <v>132</v>
      </c>
      <c r="H826" t="s">
        <v>105</v>
      </c>
      <c r="I826">
        <v>20</v>
      </c>
      <c r="J826" s="4">
        <f t="shared" si="87"/>
        <v>6.17</v>
      </c>
      <c r="K826">
        <f t="shared" si="88"/>
        <v>123.4</v>
      </c>
      <c r="L826">
        <f t="shared" si="83"/>
        <v>987.2</v>
      </c>
      <c r="M826">
        <f t="shared" si="84"/>
        <v>2961.6000000000004</v>
      </c>
    </row>
    <row r="827" spans="1:13" x14ac:dyDescent="0.25">
      <c r="A827" t="str">
        <f t="shared" si="86"/>
        <v>FIBRA CURTA</v>
      </c>
      <c r="B827" t="s">
        <v>130</v>
      </c>
      <c r="C827" t="s">
        <v>134</v>
      </c>
      <c r="D827" t="s">
        <v>161</v>
      </c>
      <c r="E827" t="str">
        <f t="shared" si="85"/>
        <v>AUTO CONER - 03Algodão 4/1</v>
      </c>
      <c r="F827" s="3">
        <v>123.4</v>
      </c>
      <c r="G827" t="s">
        <v>132</v>
      </c>
      <c r="H827" t="s">
        <v>105</v>
      </c>
      <c r="I827">
        <v>20</v>
      </c>
      <c r="J827" s="4">
        <f t="shared" si="87"/>
        <v>6.17</v>
      </c>
      <c r="K827">
        <f t="shared" si="88"/>
        <v>123.4</v>
      </c>
      <c r="L827">
        <f t="shared" si="83"/>
        <v>987.2</v>
      </c>
      <c r="M827">
        <f t="shared" si="84"/>
        <v>2961.6000000000004</v>
      </c>
    </row>
    <row r="828" spans="1:13" x14ac:dyDescent="0.25">
      <c r="A828" t="str">
        <f t="shared" si="86"/>
        <v>FIBRA CURTA</v>
      </c>
      <c r="B828" t="s">
        <v>130</v>
      </c>
      <c r="C828" t="s">
        <v>135</v>
      </c>
      <c r="D828" t="s">
        <v>161</v>
      </c>
      <c r="E828" t="str">
        <f t="shared" si="85"/>
        <v>AUTO CONER - 04Algodão 4/1</v>
      </c>
      <c r="F828" s="3">
        <v>123.4</v>
      </c>
      <c r="G828" t="s">
        <v>132</v>
      </c>
      <c r="H828" t="s">
        <v>105</v>
      </c>
      <c r="I828">
        <v>20</v>
      </c>
      <c r="J828" s="4">
        <f t="shared" si="87"/>
        <v>6.17</v>
      </c>
      <c r="K828">
        <f t="shared" si="88"/>
        <v>123.4</v>
      </c>
      <c r="L828">
        <f t="shared" si="83"/>
        <v>987.2</v>
      </c>
      <c r="M828">
        <f t="shared" si="84"/>
        <v>2961.6000000000004</v>
      </c>
    </row>
    <row r="829" spans="1:13" x14ac:dyDescent="0.25">
      <c r="A829" t="str">
        <f t="shared" si="86"/>
        <v>FIBRA CURTA</v>
      </c>
      <c r="B829" t="s">
        <v>130</v>
      </c>
      <c r="C829" t="s">
        <v>136</v>
      </c>
      <c r="D829" t="s">
        <v>161</v>
      </c>
      <c r="E829" t="str">
        <f t="shared" si="85"/>
        <v>MURATA - 05Algodão 4/1</v>
      </c>
      <c r="F829" s="3">
        <v>123.4</v>
      </c>
      <c r="G829" t="s">
        <v>137</v>
      </c>
      <c r="H829" t="s">
        <v>105</v>
      </c>
      <c r="I829">
        <v>20</v>
      </c>
      <c r="J829" s="4">
        <f t="shared" si="87"/>
        <v>6.17</v>
      </c>
      <c r="K829">
        <f t="shared" si="88"/>
        <v>123.4</v>
      </c>
      <c r="L829">
        <f t="shared" si="83"/>
        <v>987.2</v>
      </c>
      <c r="M829">
        <f t="shared" si="84"/>
        <v>2961.6000000000004</v>
      </c>
    </row>
    <row r="830" spans="1:13" x14ac:dyDescent="0.25">
      <c r="A830" t="str">
        <f t="shared" si="86"/>
        <v>FIBRA CURTA</v>
      </c>
      <c r="B830" t="s">
        <v>130</v>
      </c>
      <c r="C830" t="s">
        <v>138</v>
      </c>
      <c r="D830" t="s">
        <v>161</v>
      </c>
      <c r="E830" t="str">
        <f t="shared" si="85"/>
        <v>MURATA - 06Algodão 4/1</v>
      </c>
      <c r="F830" s="3">
        <v>123.4</v>
      </c>
      <c r="G830" t="s">
        <v>137</v>
      </c>
      <c r="H830" t="s">
        <v>105</v>
      </c>
      <c r="I830">
        <v>20</v>
      </c>
      <c r="J830" s="4">
        <f t="shared" si="87"/>
        <v>6.17</v>
      </c>
      <c r="K830">
        <f t="shared" si="88"/>
        <v>123.4</v>
      </c>
      <c r="L830">
        <f t="shared" si="83"/>
        <v>987.2</v>
      </c>
      <c r="M830">
        <f t="shared" si="84"/>
        <v>2961.6000000000004</v>
      </c>
    </row>
    <row r="831" spans="1:13" x14ac:dyDescent="0.25">
      <c r="A831" t="str">
        <f t="shared" si="86"/>
        <v>FIBRA CURTA</v>
      </c>
      <c r="B831" t="s">
        <v>130</v>
      </c>
      <c r="C831" t="s">
        <v>139</v>
      </c>
      <c r="D831" t="s">
        <v>161</v>
      </c>
      <c r="E831" t="str">
        <f t="shared" si="85"/>
        <v>MURATA - 07Algodão 4/1</v>
      </c>
      <c r="F831" s="3">
        <v>123.4</v>
      </c>
      <c r="G831" t="s">
        <v>137</v>
      </c>
      <c r="H831" t="s">
        <v>105</v>
      </c>
      <c r="I831">
        <v>20</v>
      </c>
      <c r="J831" s="4">
        <f t="shared" si="87"/>
        <v>6.17</v>
      </c>
      <c r="K831">
        <f t="shared" si="88"/>
        <v>123.4</v>
      </c>
      <c r="L831">
        <f t="shared" si="83"/>
        <v>987.2</v>
      </c>
      <c r="M831">
        <f t="shared" si="84"/>
        <v>2961.6000000000004</v>
      </c>
    </row>
    <row r="832" spans="1:13" x14ac:dyDescent="0.25">
      <c r="A832" t="str">
        <f t="shared" si="86"/>
        <v>FIBRA CURTA</v>
      </c>
      <c r="B832" t="s">
        <v>130</v>
      </c>
      <c r="C832" t="s">
        <v>140</v>
      </c>
      <c r="D832" t="s">
        <v>161</v>
      </c>
      <c r="E832" t="str">
        <f t="shared" si="85"/>
        <v>MURATA - 08Algodão 4/1</v>
      </c>
      <c r="F832" s="3">
        <v>123.4</v>
      </c>
      <c r="G832" t="s">
        <v>137</v>
      </c>
      <c r="H832" t="s">
        <v>105</v>
      </c>
      <c r="I832">
        <v>20</v>
      </c>
      <c r="J832" s="4">
        <f t="shared" si="87"/>
        <v>6.17</v>
      </c>
      <c r="K832">
        <f t="shared" si="88"/>
        <v>123.4</v>
      </c>
      <c r="L832">
        <f t="shared" si="83"/>
        <v>987.2</v>
      </c>
      <c r="M832">
        <f t="shared" si="84"/>
        <v>2961.6000000000004</v>
      </c>
    </row>
    <row r="833" spans="1:13" x14ac:dyDescent="0.25">
      <c r="A833" t="str">
        <f t="shared" si="86"/>
        <v>FIBRA CURTA</v>
      </c>
      <c r="B833" t="s">
        <v>130</v>
      </c>
      <c r="C833" t="s">
        <v>141</v>
      </c>
      <c r="D833" t="s">
        <v>161</v>
      </c>
      <c r="E833" t="str">
        <f t="shared" si="85"/>
        <v>MURATA - 09Algodão 4/1</v>
      </c>
      <c r="F833" s="3">
        <v>123.4</v>
      </c>
      <c r="G833" t="s">
        <v>137</v>
      </c>
      <c r="H833" t="s">
        <v>105</v>
      </c>
      <c r="I833">
        <v>20</v>
      </c>
      <c r="J833" s="4">
        <f t="shared" si="87"/>
        <v>6.17</v>
      </c>
      <c r="K833">
        <f t="shared" si="88"/>
        <v>123.4</v>
      </c>
      <c r="L833">
        <f t="shared" si="83"/>
        <v>987.2</v>
      </c>
      <c r="M833">
        <f t="shared" si="84"/>
        <v>2961.6000000000004</v>
      </c>
    </row>
    <row r="834" spans="1:13" x14ac:dyDescent="0.25">
      <c r="A834" t="str">
        <f t="shared" si="86"/>
        <v>FIBRA CURTA</v>
      </c>
      <c r="B834" t="s">
        <v>150</v>
      </c>
      <c r="C834" t="s">
        <v>152</v>
      </c>
      <c r="D834" t="s">
        <v>161</v>
      </c>
      <c r="E834" t="str">
        <f t="shared" si="85"/>
        <v>TransporteAlgodão 4/1</v>
      </c>
      <c r="F834" s="3">
        <v>204.6</v>
      </c>
      <c r="G834" t="s">
        <v>152</v>
      </c>
      <c r="H834" t="s">
        <v>105</v>
      </c>
      <c r="I834">
        <v>1</v>
      </c>
      <c r="J834" s="3">
        <f t="shared" si="87"/>
        <v>204.6</v>
      </c>
      <c r="K834">
        <f t="shared" si="88"/>
        <v>204.6</v>
      </c>
      <c r="L834">
        <f t="shared" ref="L834:L897" si="89">K834*8</f>
        <v>1636.8</v>
      </c>
      <c r="M834">
        <f t="shared" ref="M834:M897" si="90">K834*24</f>
        <v>4910.3999999999996</v>
      </c>
    </row>
    <row r="835" spans="1:13" x14ac:dyDescent="0.25">
      <c r="A835" t="s">
        <v>82</v>
      </c>
      <c r="B835" t="s">
        <v>83</v>
      </c>
      <c r="C835" t="s">
        <v>84</v>
      </c>
      <c r="D835" t="s">
        <v>162</v>
      </c>
      <c r="E835" t="str">
        <f t="shared" ref="E835:E898" si="91">CONCATENATE(C835,D835)</f>
        <v>Bendomat - AlgodãoAlgodão 6/1</v>
      </c>
      <c r="F835" s="3">
        <v>280</v>
      </c>
      <c r="G835" t="s">
        <v>86</v>
      </c>
      <c r="H835" t="s">
        <v>87</v>
      </c>
      <c r="I835">
        <v>1</v>
      </c>
      <c r="J835" s="3">
        <f t="shared" si="87"/>
        <v>280</v>
      </c>
      <c r="K835">
        <f t="shared" si="88"/>
        <v>280</v>
      </c>
      <c r="L835">
        <f t="shared" si="89"/>
        <v>2240</v>
      </c>
      <c r="M835">
        <f t="shared" si="90"/>
        <v>6720</v>
      </c>
    </row>
    <row r="836" spans="1:13" x14ac:dyDescent="0.25">
      <c r="A836" t="str">
        <f>A835</f>
        <v>FIBRA CURTA</v>
      </c>
      <c r="B836" t="s">
        <v>88</v>
      </c>
      <c r="C836" t="s">
        <v>89</v>
      </c>
      <c r="D836" t="s">
        <v>162</v>
      </c>
      <c r="E836" t="str">
        <f t="shared" si="91"/>
        <v>Mpm CoAlgodão 6/1</v>
      </c>
      <c r="F836" s="3">
        <v>280</v>
      </c>
      <c r="G836" t="s">
        <v>86</v>
      </c>
      <c r="H836" t="s">
        <v>87</v>
      </c>
      <c r="I836">
        <v>1</v>
      </c>
      <c r="J836" s="3">
        <f t="shared" si="87"/>
        <v>280</v>
      </c>
      <c r="K836">
        <f t="shared" si="88"/>
        <v>280</v>
      </c>
      <c r="L836">
        <f t="shared" si="89"/>
        <v>2240</v>
      </c>
      <c r="M836">
        <f t="shared" si="90"/>
        <v>6720</v>
      </c>
    </row>
    <row r="837" spans="1:13" x14ac:dyDescent="0.25">
      <c r="A837" t="str">
        <f t="shared" ref="A837:A865" si="92">A836</f>
        <v>FIBRA CURTA</v>
      </c>
      <c r="B837" t="s">
        <v>93</v>
      </c>
      <c r="C837" t="s">
        <v>94</v>
      </c>
      <c r="D837" t="s">
        <v>162</v>
      </c>
      <c r="E837" t="str">
        <f t="shared" si="91"/>
        <v>Cardas - 01Algodão 6/1</v>
      </c>
      <c r="F837" s="3">
        <v>61.2</v>
      </c>
      <c r="G837" t="s">
        <v>86</v>
      </c>
      <c r="H837" t="s">
        <v>87</v>
      </c>
      <c r="I837">
        <v>1</v>
      </c>
      <c r="J837" s="3">
        <f t="shared" si="87"/>
        <v>61.2</v>
      </c>
      <c r="K837">
        <f t="shared" si="88"/>
        <v>61.2</v>
      </c>
      <c r="L837">
        <f t="shared" si="89"/>
        <v>489.6</v>
      </c>
      <c r="M837">
        <f t="shared" si="90"/>
        <v>1468.8000000000002</v>
      </c>
    </row>
    <row r="838" spans="1:13" x14ac:dyDescent="0.25">
      <c r="A838" t="str">
        <f t="shared" si="92"/>
        <v>FIBRA CURTA</v>
      </c>
      <c r="B838" t="s">
        <v>93</v>
      </c>
      <c r="C838" t="s">
        <v>95</v>
      </c>
      <c r="D838" t="s">
        <v>162</v>
      </c>
      <c r="E838" t="str">
        <f t="shared" si="91"/>
        <v>Cardas - 02Algodão 6/1</v>
      </c>
      <c r="F838" s="3">
        <v>61.2</v>
      </c>
      <c r="G838" t="s">
        <v>86</v>
      </c>
      <c r="H838" t="s">
        <v>87</v>
      </c>
      <c r="I838">
        <v>1</v>
      </c>
      <c r="J838" s="3">
        <f t="shared" si="87"/>
        <v>61.2</v>
      </c>
      <c r="K838">
        <f t="shared" si="88"/>
        <v>61.2</v>
      </c>
      <c r="L838">
        <f t="shared" si="89"/>
        <v>489.6</v>
      </c>
      <c r="M838">
        <f t="shared" si="90"/>
        <v>1468.8000000000002</v>
      </c>
    </row>
    <row r="839" spans="1:13" x14ac:dyDescent="0.25">
      <c r="A839" t="str">
        <f t="shared" si="92"/>
        <v>FIBRA CURTA</v>
      </c>
      <c r="B839" t="s">
        <v>93</v>
      </c>
      <c r="C839" t="s">
        <v>96</v>
      </c>
      <c r="D839" t="s">
        <v>162</v>
      </c>
      <c r="E839" t="str">
        <f t="shared" si="91"/>
        <v>Cardas - 03Algodão 6/1</v>
      </c>
      <c r="F839" s="3">
        <v>61.2</v>
      </c>
      <c r="G839" t="s">
        <v>86</v>
      </c>
      <c r="H839" t="s">
        <v>87</v>
      </c>
      <c r="I839">
        <v>1</v>
      </c>
      <c r="J839" s="3">
        <f t="shared" si="87"/>
        <v>61.2</v>
      </c>
      <c r="K839">
        <f t="shared" si="88"/>
        <v>61.2</v>
      </c>
      <c r="L839">
        <f t="shared" si="89"/>
        <v>489.6</v>
      </c>
      <c r="M839">
        <f t="shared" si="90"/>
        <v>1468.8000000000002</v>
      </c>
    </row>
    <row r="840" spans="1:13" x14ac:dyDescent="0.25">
      <c r="A840" t="str">
        <f t="shared" si="92"/>
        <v>FIBRA CURTA</v>
      </c>
      <c r="B840" t="s">
        <v>93</v>
      </c>
      <c r="C840" t="s">
        <v>156</v>
      </c>
      <c r="D840" t="s">
        <v>162</v>
      </c>
      <c r="E840" t="str">
        <f t="shared" si="91"/>
        <v>Cardas - 04Algodão 6/1</v>
      </c>
      <c r="F840" s="3">
        <v>61.2</v>
      </c>
      <c r="G840" t="s">
        <v>86</v>
      </c>
      <c r="H840" t="s">
        <v>87</v>
      </c>
      <c r="I840">
        <v>1</v>
      </c>
      <c r="J840" s="3">
        <f t="shared" si="87"/>
        <v>61.2</v>
      </c>
      <c r="K840">
        <f t="shared" si="88"/>
        <v>61.2</v>
      </c>
      <c r="L840">
        <f t="shared" si="89"/>
        <v>489.6</v>
      </c>
      <c r="M840">
        <f t="shared" si="90"/>
        <v>1468.8000000000002</v>
      </c>
    </row>
    <row r="841" spans="1:13" x14ac:dyDescent="0.25">
      <c r="A841" t="str">
        <f t="shared" si="92"/>
        <v>FIBRA CURTA</v>
      </c>
      <c r="B841" t="s">
        <v>103</v>
      </c>
      <c r="C841" t="s">
        <v>108</v>
      </c>
      <c r="D841" t="s">
        <v>162</v>
      </c>
      <c r="E841" t="str">
        <f t="shared" si="91"/>
        <v>Passadeira A2Algodão 6/1</v>
      </c>
      <c r="F841" s="3">
        <v>163.80000000000001</v>
      </c>
      <c r="G841" t="s">
        <v>28</v>
      </c>
      <c r="H841" t="s">
        <v>105</v>
      </c>
      <c r="I841">
        <v>1</v>
      </c>
      <c r="J841" s="3">
        <f t="shared" si="87"/>
        <v>163.80000000000001</v>
      </c>
      <c r="K841">
        <f t="shared" si="88"/>
        <v>163.80000000000001</v>
      </c>
      <c r="L841">
        <f t="shared" si="89"/>
        <v>1310.4000000000001</v>
      </c>
      <c r="M841">
        <f t="shared" si="90"/>
        <v>3931.2000000000003</v>
      </c>
    </row>
    <row r="842" spans="1:13" x14ac:dyDescent="0.25">
      <c r="A842" t="str">
        <f t="shared" si="92"/>
        <v>FIBRA CURTA</v>
      </c>
      <c r="B842" t="s">
        <v>103</v>
      </c>
      <c r="C842" t="s">
        <v>109</v>
      </c>
      <c r="D842" t="s">
        <v>162</v>
      </c>
      <c r="E842" t="str">
        <f t="shared" si="91"/>
        <v>Passadeira B2Algodão 6/1</v>
      </c>
      <c r="F842" s="3">
        <v>163.80000000000001</v>
      </c>
      <c r="G842" t="s">
        <v>28</v>
      </c>
      <c r="H842" t="s">
        <v>105</v>
      </c>
      <c r="I842">
        <v>1</v>
      </c>
      <c r="J842" s="3">
        <f t="shared" si="87"/>
        <v>163.80000000000001</v>
      </c>
      <c r="K842">
        <f t="shared" si="88"/>
        <v>163.80000000000001</v>
      </c>
      <c r="L842">
        <f t="shared" si="89"/>
        <v>1310.4000000000001</v>
      </c>
      <c r="M842">
        <f t="shared" si="90"/>
        <v>3931.2000000000003</v>
      </c>
    </row>
    <row r="843" spans="1:13" x14ac:dyDescent="0.25">
      <c r="A843" t="str">
        <f t="shared" si="92"/>
        <v>FIBRA CURTA</v>
      </c>
      <c r="B843" t="s">
        <v>103</v>
      </c>
      <c r="C843" t="s">
        <v>110</v>
      </c>
      <c r="D843" t="s">
        <v>162</v>
      </c>
      <c r="E843" t="str">
        <f t="shared" si="91"/>
        <v>Passadeira C2Algodão 6/1</v>
      </c>
      <c r="F843" s="3">
        <v>163.80000000000001</v>
      </c>
      <c r="G843" t="s">
        <v>28</v>
      </c>
      <c r="H843" t="s">
        <v>105</v>
      </c>
      <c r="I843">
        <v>1</v>
      </c>
      <c r="J843" s="3">
        <f t="shared" si="87"/>
        <v>163.80000000000001</v>
      </c>
      <c r="K843">
        <f t="shared" si="88"/>
        <v>163.80000000000001</v>
      </c>
      <c r="L843">
        <f t="shared" si="89"/>
        <v>1310.4000000000001</v>
      </c>
      <c r="M843">
        <f t="shared" si="90"/>
        <v>3931.2000000000003</v>
      </c>
    </row>
    <row r="844" spans="1:13" x14ac:dyDescent="0.25">
      <c r="A844" t="str">
        <f t="shared" si="92"/>
        <v>FIBRA CURTA</v>
      </c>
      <c r="B844" t="s">
        <v>115</v>
      </c>
      <c r="C844" t="s">
        <v>116</v>
      </c>
      <c r="D844" t="s">
        <v>162</v>
      </c>
      <c r="E844" t="str">
        <f t="shared" si="91"/>
        <v>BANCO HOWAAlgodão 6/1</v>
      </c>
      <c r="F844" s="3">
        <v>124.7</v>
      </c>
      <c r="G844" t="s">
        <v>117</v>
      </c>
      <c r="H844" t="s">
        <v>105</v>
      </c>
      <c r="I844">
        <v>96</v>
      </c>
      <c r="J844" s="3">
        <f t="shared" si="87"/>
        <v>1.2989583333333334</v>
      </c>
      <c r="K844">
        <f t="shared" si="88"/>
        <v>124.7</v>
      </c>
      <c r="L844">
        <f t="shared" si="89"/>
        <v>997.6</v>
      </c>
      <c r="M844">
        <f t="shared" si="90"/>
        <v>2992.8</v>
      </c>
    </row>
    <row r="845" spans="1:13" x14ac:dyDescent="0.25">
      <c r="A845" t="str">
        <f t="shared" si="92"/>
        <v>FIBRA CURTA</v>
      </c>
      <c r="B845" t="s">
        <v>115</v>
      </c>
      <c r="C845" t="s">
        <v>118</v>
      </c>
      <c r="D845" t="s">
        <v>162</v>
      </c>
      <c r="E845" t="str">
        <f t="shared" si="91"/>
        <v>BANCO ZINSER 02Algodão 6/1</v>
      </c>
      <c r="F845" s="3">
        <v>155.9</v>
      </c>
      <c r="G845" t="s">
        <v>119</v>
      </c>
      <c r="H845" t="s">
        <v>105</v>
      </c>
      <c r="I845">
        <v>120</v>
      </c>
      <c r="J845" s="3">
        <f t="shared" si="87"/>
        <v>1.2991666666666668</v>
      </c>
      <c r="K845">
        <f t="shared" si="88"/>
        <v>155.9</v>
      </c>
      <c r="L845">
        <f t="shared" si="89"/>
        <v>1247.2</v>
      </c>
      <c r="M845">
        <f t="shared" si="90"/>
        <v>3741.6000000000004</v>
      </c>
    </row>
    <row r="846" spans="1:13" x14ac:dyDescent="0.25">
      <c r="A846" t="str">
        <f t="shared" si="92"/>
        <v>FIBRA CURTA</v>
      </c>
      <c r="B846" t="s">
        <v>115</v>
      </c>
      <c r="C846" t="s">
        <v>120</v>
      </c>
      <c r="D846" t="s">
        <v>162</v>
      </c>
      <c r="E846" t="str">
        <f t="shared" si="91"/>
        <v>BANCO ZINSER 03Algodão 6/1</v>
      </c>
      <c r="F846" s="3">
        <v>155.9</v>
      </c>
      <c r="G846" t="s">
        <v>119</v>
      </c>
      <c r="H846" t="s">
        <v>105</v>
      </c>
      <c r="I846">
        <v>120</v>
      </c>
      <c r="J846" s="3">
        <f t="shared" si="87"/>
        <v>1.2991666666666668</v>
      </c>
      <c r="K846">
        <f t="shared" si="88"/>
        <v>155.9</v>
      </c>
      <c r="L846">
        <f t="shared" si="89"/>
        <v>1247.2</v>
      </c>
      <c r="M846">
        <f t="shared" si="90"/>
        <v>3741.6000000000004</v>
      </c>
    </row>
    <row r="847" spans="1:13" x14ac:dyDescent="0.25">
      <c r="A847" t="str">
        <f t="shared" si="92"/>
        <v>FIBRA CURTA</v>
      </c>
      <c r="B847" t="s">
        <v>121</v>
      </c>
      <c r="C847" t="s">
        <v>246</v>
      </c>
      <c r="D847" t="s">
        <v>162</v>
      </c>
      <c r="E847" t="str">
        <f t="shared" si="91"/>
        <v>Filatório SuessenAlgodão 6/1</v>
      </c>
      <c r="F847" s="3">
        <v>84.7</v>
      </c>
      <c r="G847" t="s">
        <v>122</v>
      </c>
      <c r="H847" t="s">
        <v>105</v>
      </c>
      <c r="I847">
        <v>1008</v>
      </c>
      <c r="J847" s="4">
        <f t="shared" si="87"/>
        <v>8.4027777777777785E-2</v>
      </c>
      <c r="K847">
        <f t="shared" si="88"/>
        <v>84.7</v>
      </c>
      <c r="L847">
        <f t="shared" si="89"/>
        <v>677.6</v>
      </c>
      <c r="M847">
        <f t="shared" si="90"/>
        <v>2032.8000000000002</v>
      </c>
    </row>
    <row r="848" spans="1:13" x14ac:dyDescent="0.25">
      <c r="A848" t="str">
        <f t="shared" si="92"/>
        <v>FIBRA CURTA</v>
      </c>
      <c r="B848" t="s">
        <v>121</v>
      </c>
      <c r="C848" t="s">
        <v>246</v>
      </c>
      <c r="D848" t="s">
        <v>162</v>
      </c>
      <c r="E848" t="str">
        <f t="shared" si="91"/>
        <v>Filatório SuessenAlgodão 6/1</v>
      </c>
      <c r="F848" s="3">
        <v>84.7</v>
      </c>
      <c r="G848" t="s">
        <v>122</v>
      </c>
      <c r="H848" t="s">
        <v>105</v>
      </c>
      <c r="I848">
        <v>1008</v>
      </c>
      <c r="J848" s="4">
        <f t="shared" si="87"/>
        <v>8.4027777777777785E-2</v>
      </c>
      <c r="K848">
        <f t="shared" si="88"/>
        <v>84.7</v>
      </c>
      <c r="L848">
        <f t="shared" si="89"/>
        <v>677.6</v>
      </c>
      <c r="M848">
        <f t="shared" si="90"/>
        <v>2032.8000000000002</v>
      </c>
    </row>
    <row r="849" spans="1:13" x14ac:dyDescent="0.25">
      <c r="A849" t="str">
        <f t="shared" si="92"/>
        <v>FIBRA CURTA</v>
      </c>
      <c r="B849" t="s">
        <v>121</v>
      </c>
      <c r="C849" t="s">
        <v>246</v>
      </c>
      <c r="D849" t="s">
        <v>162</v>
      </c>
      <c r="E849" t="str">
        <f t="shared" si="91"/>
        <v>Filatório SuessenAlgodão 6/1</v>
      </c>
      <c r="F849" s="3">
        <v>84.7</v>
      </c>
      <c r="G849" t="s">
        <v>122</v>
      </c>
      <c r="H849" t="s">
        <v>105</v>
      </c>
      <c r="I849">
        <v>1008</v>
      </c>
      <c r="J849" s="4">
        <f t="shared" si="87"/>
        <v>8.4027777777777785E-2</v>
      </c>
      <c r="K849">
        <f t="shared" si="88"/>
        <v>84.7</v>
      </c>
      <c r="L849">
        <f t="shared" si="89"/>
        <v>677.6</v>
      </c>
      <c r="M849">
        <f t="shared" si="90"/>
        <v>2032.8000000000002</v>
      </c>
    </row>
    <row r="850" spans="1:13" x14ac:dyDescent="0.25">
      <c r="A850" t="str">
        <f t="shared" si="92"/>
        <v>FIBRA CURTA</v>
      </c>
      <c r="B850" t="s">
        <v>121</v>
      </c>
      <c r="C850" t="s">
        <v>246</v>
      </c>
      <c r="D850" t="s">
        <v>162</v>
      </c>
      <c r="E850" t="str">
        <f t="shared" si="91"/>
        <v>Filatório SuessenAlgodão 6/1</v>
      </c>
      <c r="F850" s="3">
        <v>84.7</v>
      </c>
      <c r="G850" t="s">
        <v>122</v>
      </c>
      <c r="H850" t="s">
        <v>105</v>
      </c>
      <c r="I850">
        <v>1008</v>
      </c>
      <c r="J850" s="4">
        <f t="shared" si="87"/>
        <v>8.4027777777777785E-2</v>
      </c>
      <c r="K850">
        <f t="shared" si="88"/>
        <v>84.7</v>
      </c>
      <c r="L850">
        <f t="shared" si="89"/>
        <v>677.6</v>
      </c>
      <c r="M850">
        <f t="shared" si="90"/>
        <v>2032.8000000000002</v>
      </c>
    </row>
    <row r="851" spans="1:13" x14ac:dyDescent="0.25">
      <c r="A851" t="str">
        <f t="shared" si="92"/>
        <v>FIBRA CURTA</v>
      </c>
      <c r="B851" t="s">
        <v>121</v>
      </c>
      <c r="C851" t="s">
        <v>123</v>
      </c>
      <c r="D851" t="s">
        <v>162</v>
      </c>
      <c r="E851" t="str">
        <f t="shared" si="91"/>
        <v>Filatório Zinser 05Algodão 6/1</v>
      </c>
      <c r="F851" s="3">
        <v>84.7</v>
      </c>
      <c r="G851" t="s">
        <v>124</v>
      </c>
      <c r="H851" t="s">
        <v>105</v>
      </c>
      <c r="I851">
        <v>1008</v>
      </c>
      <c r="J851" s="4">
        <f t="shared" si="87"/>
        <v>8.4027777777777785E-2</v>
      </c>
      <c r="K851">
        <f t="shared" si="88"/>
        <v>84.7</v>
      </c>
      <c r="L851">
        <f t="shared" si="89"/>
        <v>677.6</v>
      </c>
      <c r="M851">
        <f t="shared" si="90"/>
        <v>2032.8000000000002</v>
      </c>
    </row>
    <row r="852" spans="1:13" x14ac:dyDescent="0.25">
      <c r="A852" t="str">
        <f t="shared" si="92"/>
        <v>FIBRA CURTA</v>
      </c>
      <c r="B852" t="s">
        <v>121</v>
      </c>
      <c r="C852" t="s">
        <v>125</v>
      </c>
      <c r="D852" t="s">
        <v>162</v>
      </c>
      <c r="E852" t="str">
        <f t="shared" si="91"/>
        <v>Filatório Zinser 06Algodão 6/1</v>
      </c>
      <c r="F852" s="3">
        <v>84.7</v>
      </c>
      <c r="G852" t="s">
        <v>124</v>
      </c>
      <c r="H852" t="s">
        <v>105</v>
      </c>
      <c r="I852">
        <v>1008</v>
      </c>
      <c r="J852" s="4">
        <f t="shared" si="87"/>
        <v>8.4027777777777785E-2</v>
      </c>
      <c r="K852">
        <f t="shared" si="88"/>
        <v>84.7</v>
      </c>
      <c r="L852">
        <f t="shared" si="89"/>
        <v>677.6</v>
      </c>
      <c r="M852">
        <f t="shared" si="90"/>
        <v>2032.8000000000002</v>
      </c>
    </row>
    <row r="853" spans="1:13" x14ac:dyDescent="0.25">
      <c r="A853" t="str">
        <f t="shared" si="92"/>
        <v>FIBRA CURTA</v>
      </c>
      <c r="B853" t="s">
        <v>121</v>
      </c>
      <c r="C853" t="s">
        <v>126</v>
      </c>
      <c r="D853" t="s">
        <v>162</v>
      </c>
      <c r="E853" t="str">
        <f t="shared" si="91"/>
        <v>Filatório Zinser 07Algodão 6/1</v>
      </c>
      <c r="F853" s="3">
        <v>84.7</v>
      </c>
      <c r="G853" t="s">
        <v>124</v>
      </c>
      <c r="H853" t="s">
        <v>105</v>
      </c>
      <c r="I853">
        <v>1008</v>
      </c>
      <c r="J853" s="4">
        <f t="shared" si="87"/>
        <v>8.4027777777777785E-2</v>
      </c>
      <c r="K853">
        <f t="shared" si="88"/>
        <v>84.7</v>
      </c>
      <c r="L853">
        <f t="shared" si="89"/>
        <v>677.6</v>
      </c>
      <c r="M853">
        <f t="shared" si="90"/>
        <v>2032.8000000000002</v>
      </c>
    </row>
    <row r="854" spans="1:13" x14ac:dyDescent="0.25">
      <c r="A854" t="str">
        <f t="shared" si="92"/>
        <v>FIBRA CURTA</v>
      </c>
      <c r="B854" t="s">
        <v>121</v>
      </c>
      <c r="C854" t="s">
        <v>127</v>
      </c>
      <c r="D854" t="s">
        <v>162</v>
      </c>
      <c r="E854" t="str">
        <f t="shared" si="91"/>
        <v>Filatório Zinser 08Algodão 6/1</v>
      </c>
      <c r="F854" s="3">
        <v>84.7</v>
      </c>
      <c r="G854" t="s">
        <v>124</v>
      </c>
      <c r="H854" t="s">
        <v>105</v>
      </c>
      <c r="I854">
        <v>1008</v>
      </c>
      <c r="J854" s="4">
        <f t="shared" si="87"/>
        <v>8.4027777777777785E-2</v>
      </c>
      <c r="K854">
        <f t="shared" si="88"/>
        <v>84.7</v>
      </c>
      <c r="L854">
        <f t="shared" si="89"/>
        <v>677.6</v>
      </c>
      <c r="M854">
        <f t="shared" si="90"/>
        <v>2032.8000000000002</v>
      </c>
    </row>
    <row r="855" spans="1:13" x14ac:dyDescent="0.25">
      <c r="A855" t="str">
        <f t="shared" si="92"/>
        <v>FIBRA CURTA</v>
      </c>
      <c r="B855" t="s">
        <v>121</v>
      </c>
      <c r="C855" t="s">
        <v>128</v>
      </c>
      <c r="D855" t="s">
        <v>162</v>
      </c>
      <c r="E855" t="str">
        <f t="shared" si="91"/>
        <v>Filatório Zinser 09Algodão 6/1</v>
      </c>
      <c r="F855" s="3">
        <v>75.599999999999994</v>
      </c>
      <c r="G855" t="s">
        <v>129</v>
      </c>
      <c r="H855" t="s">
        <v>105</v>
      </c>
      <c r="I855">
        <v>900</v>
      </c>
      <c r="J855" s="4">
        <f t="shared" si="87"/>
        <v>8.3999999999999991E-2</v>
      </c>
      <c r="K855">
        <f t="shared" si="88"/>
        <v>75.599999999999994</v>
      </c>
      <c r="L855">
        <f t="shared" si="89"/>
        <v>604.79999999999995</v>
      </c>
      <c r="M855">
        <f t="shared" si="90"/>
        <v>1814.3999999999999</v>
      </c>
    </row>
    <row r="856" spans="1:13" x14ac:dyDescent="0.25">
      <c r="A856" t="str">
        <f t="shared" si="92"/>
        <v>FIBRA CURTA</v>
      </c>
      <c r="B856" t="s">
        <v>130</v>
      </c>
      <c r="C856" t="s">
        <v>131</v>
      </c>
      <c r="D856" t="s">
        <v>162</v>
      </c>
      <c r="E856" t="str">
        <f t="shared" si="91"/>
        <v>AUTO CONER - 01Algodão 6/1</v>
      </c>
      <c r="F856" s="3">
        <v>96</v>
      </c>
      <c r="G856" t="s">
        <v>132</v>
      </c>
      <c r="H856" t="s">
        <v>105</v>
      </c>
      <c r="I856">
        <v>20</v>
      </c>
      <c r="J856" s="4">
        <f t="shared" si="87"/>
        <v>4.8</v>
      </c>
      <c r="K856">
        <f t="shared" si="88"/>
        <v>96</v>
      </c>
      <c r="L856">
        <f t="shared" si="89"/>
        <v>768</v>
      </c>
      <c r="M856">
        <f t="shared" si="90"/>
        <v>2304</v>
      </c>
    </row>
    <row r="857" spans="1:13" x14ac:dyDescent="0.25">
      <c r="A857" t="str">
        <f t="shared" si="92"/>
        <v>FIBRA CURTA</v>
      </c>
      <c r="B857" t="s">
        <v>130</v>
      </c>
      <c r="C857" t="s">
        <v>133</v>
      </c>
      <c r="D857" t="s">
        <v>162</v>
      </c>
      <c r="E857" t="str">
        <f t="shared" si="91"/>
        <v>AUTO CONER - 02Algodão 6/1</v>
      </c>
      <c r="F857" s="3">
        <v>96</v>
      </c>
      <c r="G857" t="s">
        <v>132</v>
      </c>
      <c r="H857" t="s">
        <v>105</v>
      </c>
      <c r="I857">
        <v>20</v>
      </c>
      <c r="J857" s="4">
        <f t="shared" si="87"/>
        <v>4.8</v>
      </c>
      <c r="K857">
        <f t="shared" si="88"/>
        <v>96</v>
      </c>
      <c r="L857">
        <f t="shared" si="89"/>
        <v>768</v>
      </c>
      <c r="M857">
        <f t="shared" si="90"/>
        <v>2304</v>
      </c>
    </row>
    <row r="858" spans="1:13" x14ac:dyDescent="0.25">
      <c r="A858" t="str">
        <f t="shared" si="92"/>
        <v>FIBRA CURTA</v>
      </c>
      <c r="B858" t="s">
        <v>130</v>
      </c>
      <c r="C858" t="s">
        <v>134</v>
      </c>
      <c r="D858" t="s">
        <v>162</v>
      </c>
      <c r="E858" t="str">
        <f t="shared" si="91"/>
        <v>AUTO CONER - 03Algodão 6/1</v>
      </c>
      <c r="F858" s="3">
        <v>96</v>
      </c>
      <c r="G858" t="s">
        <v>132</v>
      </c>
      <c r="H858" t="s">
        <v>105</v>
      </c>
      <c r="I858">
        <v>20</v>
      </c>
      <c r="J858" s="4">
        <f t="shared" si="87"/>
        <v>4.8</v>
      </c>
      <c r="K858">
        <f t="shared" si="88"/>
        <v>96</v>
      </c>
      <c r="L858">
        <f t="shared" si="89"/>
        <v>768</v>
      </c>
      <c r="M858">
        <f t="shared" si="90"/>
        <v>2304</v>
      </c>
    </row>
    <row r="859" spans="1:13" x14ac:dyDescent="0.25">
      <c r="A859" t="str">
        <f t="shared" si="92"/>
        <v>FIBRA CURTA</v>
      </c>
      <c r="B859" t="s">
        <v>130</v>
      </c>
      <c r="C859" t="s">
        <v>135</v>
      </c>
      <c r="D859" t="s">
        <v>162</v>
      </c>
      <c r="E859" t="str">
        <f t="shared" si="91"/>
        <v>AUTO CONER - 04Algodão 6/1</v>
      </c>
      <c r="F859" s="3">
        <v>96</v>
      </c>
      <c r="G859" t="s">
        <v>132</v>
      </c>
      <c r="H859" t="s">
        <v>105</v>
      </c>
      <c r="I859">
        <v>20</v>
      </c>
      <c r="J859" s="4">
        <f t="shared" si="87"/>
        <v>4.8</v>
      </c>
      <c r="K859">
        <f t="shared" si="88"/>
        <v>96</v>
      </c>
      <c r="L859">
        <f t="shared" si="89"/>
        <v>768</v>
      </c>
      <c r="M859">
        <f t="shared" si="90"/>
        <v>2304</v>
      </c>
    </row>
    <row r="860" spans="1:13" x14ac:dyDescent="0.25">
      <c r="A860" t="str">
        <f t="shared" si="92"/>
        <v>FIBRA CURTA</v>
      </c>
      <c r="B860" t="s">
        <v>130</v>
      </c>
      <c r="C860" t="s">
        <v>136</v>
      </c>
      <c r="D860" t="s">
        <v>162</v>
      </c>
      <c r="E860" t="str">
        <f t="shared" si="91"/>
        <v>MURATA - 05Algodão 6/1</v>
      </c>
      <c r="F860" s="3">
        <v>96</v>
      </c>
      <c r="G860" t="s">
        <v>137</v>
      </c>
      <c r="H860" t="s">
        <v>105</v>
      </c>
      <c r="I860">
        <v>20</v>
      </c>
      <c r="J860" s="4">
        <f t="shared" si="87"/>
        <v>4.8</v>
      </c>
      <c r="K860">
        <f t="shared" si="88"/>
        <v>96</v>
      </c>
      <c r="L860">
        <f t="shared" si="89"/>
        <v>768</v>
      </c>
      <c r="M860">
        <f t="shared" si="90"/>
        <v>2304</v>
      </c>
    </row>
    <row r="861" spans="1:13" x14ac:dyDescent="0.25">
      <c r="A861" t="str">
        <f t="shared" si="92"/>
        <v>FIBRA CURTA</v>
      </c>
      <c r="B861" t="s">
        <v>130</v>
      </c>
      <c r="C861" t="s">
        <v>138</v>
      </c>
      <c r="D861" t="s">
        <v>162</v>
      </c>
      <c r="E861" t="str">
        <f t="shared" si="91"/>
        <v>MURATA - 06Algodão 6/1</v>
      </c>
      <c r="F861" s="3">
        <v>96</v>
      </c>
      <c r="G861" t="s">
        <v>137</v>
      </c>
      <c r="H861" t="s">
        <v>105</v>
      </c>
      <c r="I861">
        <v>20</v>
      </c>
      <c r="J861" s="4">
        <f t="shared" si="87"/>
        <v>4.8</v>
      </c>
      <c r="K861">
        <f t="shared" si="88"/>
        <v>96</v>
      </c>
      <c r="L861">
        <f t="shared" si="89"/>
        <v>768</v>
      </c>
      <c r="M861">
        <f t="shared" si="90"/>
        <v>2304</v>
      </c>
    </row>
    <row r="862" spans="1:13" x14ac:dyDescent="0.25">
      <c r="A862" t="str">
        <f t="shared" si="92"/>
        <v>FIBRA CURTA</v>
      </c>
      <c r="B862" t="s">
        <v>130</v>
      </c>
      <c r="C862" t="s">
        <v>139</v>
      </c>
      <c r="D862" t="s">
        <v>162</v>
      </c>
      <c r="E862" t="str">
        <f t="shared" si="91"/>
        <v>MURATA - 07Algodão 6/1</v>
      </c>
      <c r="F862" s="3">
        <v>96</v>
      </c>
      <c r="G862" t="s">
        <v>137</v>
      </c>
      <c r="H862" t="s">
        <v>105</v>
      </c>
      <c r="I862">
        <v>20</v>
      </c>
      <c r="J862" s="4">
        <f t="shared" si="87"/>
        <v>4.8</v>
      </c>
      <c r="K862">
        <f t="shared" si="88"/>
        <v>96</v>
      </c>
      <c r="L862">
        <f t="shared" si="89"/>
        <v>768</v>
      </c>
      <c r="M862">
        <f t="shared" si="90"/>
        <v>2304</v>
      </c>
    </row>
    <row r="863" spans="1:13" x14ac:dyDescent="0.25">
      <c r="A863" t="str">
        <f t="shared" si="92"/>
        <v>FIBRA CURTA</v>
      </c>
      <c r="B863" t="s">
        <v>130</v>
      </c>
      <c r="C863" t="s">
        <v>140</v>
      </c>
      <c r="D863" t="s">
        <v>162</v>
      </c>
      <c r="E863" t="str">
        <f t="shared" si="91"/>
        <v>MURATA - 08Algodão 6/1</v>
      </c>
      <c r="F863" s="3">
        <v>96</v>
      </c>
      <c r="G863" t="s">
        <v>137</v>
      </c>
      <c r="H863" t="s">
        <v>105</v>
      </c>
      <c r="I863">
        <v>20</v>
      </c>
      <c r="J863" s="4">
        <f t="shared" si="87"/>
        <v>4.8</v>
      </c>
      <c r="K863">
        <f t="shared" si="88"/>
        <v>96</v>
      </c>
      <c r="L863">
        <f t="shared" si="89"/>
        <v>768</v>
      </c>
      <c r="M863">
        <f t="shared" si="90"/>
        <v>2304</v>
      </c>
    </row>
    <row r="864" spans="1:13" x14ac:dyDescent="0.25">
      <c r="A864" t="str">
        <f t="shared" si="92"/>
        <v>FIBRA CURTA</v>
      </c>
      <c r="B864" t="s">
        <v>130</v>
      </c>
      <c r="C864" t="s">
        <v>141</v>
      </c>
      <c r="D864" t="s">
        <v>162</v>
      </c>
      <c r="E864" t="str">
        <f t="shared" si="91"/>
        <v>MURATA - 09Algodão 6/1</v>
      </c>
      <c r="F864" s="3">
        <v>96</v>
      </c>
      <c r="G864" t="s">
        <v>137</v>
      </c>
      <c r="H864" t="s">
        <v>105</v>
      </c>
      <c r="I864">
        <v>20</v>
      </c>
      <c r="J864" s="4">
        <f t="shared" si="87"/>
        <v>4.8</v>
      </c>
      <c r="K864">
        <f t="shared" si="88"/>
        <v>96</v>
      </c>
      <c r="L864">
        <f t="shared" si="89"/>
        <v>768</v>
      </c>
      <c r="M864">
        <f t="shared" si="90"/>
        <v>2304</v>
      </c>
    </row>
    <row r="865" spans="1:13" x14ac:dyDescent="0.25">
      <c r="A865" t="str">
        <f t="shared" si="92"/>
        <v>FIBRA CURTA</v>
      </c>
      <c r="B865" t="s">
        <v>150</v>
      </c>
      <c r="C865" t="s">
        <v>152</v>
      </c>
      <c r="D865" t="s">
        <v>162</v>
      </c>
      <c r="E865" t="str">
        <f t="shared" si="91"/>
        <v>TransporteAlgodão 6/1</v>
      </c>
      <c r="F865" s="3">
        <v>204.6</v>
      </c>
      <c r="G865" t="s">
        <v>152</v>
      </c>
      <c r="H865" t="s">
        <v>105</v>
      </c>
      <c r="I865">
        <v>1</v>
      </c>
      <c r="J865" s="3">
        <f t="shared" si="87"/>
        <v>204.6</v>
      </c>
      <c r="K865">
        <f t="shared" si="88"/>
        <v>204.6</v>
      </c>
      <c r="L865">
        <f t="shared" si="89"/>
        <v>1636.8</v>
      </c>
      <c r="M865">
        <f t="shared" si="90"/>
        <v>4910.3999999999996</v>
      </c>
    </row>
    <row r="866" spans="1:13" x14ac:dyDescent="0.25">
      <c r="A866" t="s">
        <v>82</v>
      </c>
      <c r="B866" t="s">
        <v>83</v>
      </c>
      <c r="C866" t="s">
        <v>84</v>
      </c>
      <c r="D866" t="s">
        <v>163</v>
      </c>
      <c r="E866" t="str">
        <f t="shared" si="91"/>
        <v>Bendomat - AlgodãoAlgodão 8/1</v>
      </c>
      <c r="F866" s="3">
        <v>280</v>
      </c>
      <c r="G866" t="s">
        <v>86</v>
      </c>
      <c r="H866" t="s">
        <v>87</v>
      </c>
      <c r="I866">
        <v>1</v>
      </c>
      <c r="J866" s="3">
        <f t="shared" si="87"/>
        <v>280</v>
      </c>
      <c r="K866">
        <f t="shared" si="88"/>
        <v>280</v>
      </c>
      <c r="L866">
        <f t="shared" si="89"/>
        <v>2240</v>
      </c>
      <c r="M866">
        <f t="shared" si="90"/>
        <v>6720</v>
      </c>
    </row>
    <row r="867" spans="1:13" x14ac:dyDescent="0.25">
      <c r="A867" t="str">
        <f>A866</f>
        <v>FIBRA CURTA</v>
      </c>
      <c r="B867" t="s">
        <v>88</v>
      </c>
      <c r="C867" t="s">
        <v>89</v>
      </c>
      <c r="D867" t="s">
        <v>163</v>
      </c>
      <c r="E867" t="str">
        <f t="shared" si="91"/>
        <v>Mpm CoAlgodão 8/1</v>
      </c>
      <c r="F867" s="3">
        <v>280</v>
      </c>
      <c r="G867" t="s">
        <v>86</v>
      </c>
      <c r="H867" t="s">
        <v>87</v>
      </c>
      <c r="I867">
        <v>1</v>
      </c>
      <c r="J867" s="3">
        <f t="shared" si="87"/>
        <v>280</v>
      </c>
      <c r="K867">
        <f t="shared" si="88"/>
        <v>280</v>
      </c>
      <c r="L867">
        <f t="shared" si="89"/>
        <v>2240</v>
      </c>
      <c r="M867">
        <f t="shared" si="90"/>
        <v>6720</v>
      </c>
    </row>
    <row r="868" spans="1:13" x14ac:dyDescent="0.25">
      <c r="A868" t="str">
        <f t="shared" ref="A868:A896" si="93">A867</f>
        <v>FIBRA CURTA</v>
      </c>
      <c r="B868" t="s">
        <v>93</v>
      </c>
      <c r="C868" t="s">
        <v>94</v>
      </c>
      <c r="D868" t="s">
        <v>163</v>
      </c>
      <c r="E868" t="str">
        <f t="shared" si="91"/>
        <v>Cardas - 01Algodão 8/1</v>
      </c>
      <c r="F868" s="3">
        <v>61.2</v>
      </c>
      <c r="G868" t="s">
        <v>86</v>
      </c>
      <c r="H868" t="s">
        <v>87</v>
      </c>
      <c r="I868">
        <v>1</v>
      </c>
      <c r="J868" s="3">
        <f t="shared" si="87"/>
        <v>61.2</v>
      </c>
      <c r="K868">
        <f t="shared" si="88"/>
        <v>61.2</v>
      </c>
      <c r="L868">
        <f t="shared" si="89"/>
        <v>489.6</v>
      </c>
      <c r="M868">
        <f t="shared" si="90"/>
        <v>1468.8000000000002</v>
      </c>
    </row>
    <row r="869" spans="1:13" x14ac:dyDescent="0.25">
      <c r="A869" t="str">
        <f t="shared" si="93"/>
        <v>FIBRA CURTA</v>
      </c>
      <c r="B869" t="s">
        <v>93</v>
      </c>
      <c r="C869" t="s">
        <v>95</v>
      </c>
      <c r="D869" t="s">
        <v>163</v>
      </c>
      <c r="E869" t="str">
        <f t="shared" si="91"/>
        <v>Cardas - 02Algodão 8/1</v>
      </c>
      <c r="F869" s="3">
        <v>61.2</v>
      </c>
      <c r="G869" t="s">
        <v>86</v>
      </c>
      <c r="H869" t="s">
        <v>87</v>
      </c>
      <c r="I869">
        <v>1</v>
      </c>
      <c r="J869" s="3">
        <f t="shared" si="87"/>
        <v>61.2</v>
      </c>
      <c r="K869">
        <f t="shared" si="88"/>
        <v>61.2</v>
      </c>
      <c r="L869">
        <f t="shared" si="89"/>
        <v>489.6</v>
      </c>
      <c r="M869">
        <f t="shared" si="90"/>
        <v>1468.8000000000002</v>
      </c>
    </row>
    <row r="870" spans="1:13" x14ac:dyDescent="0.25">
      <c r="A870" t="str">
        <f t="shared" si="93"/>
        <v>FIBRA CURTA</v>
      </c>
      <c r="B870" t="s">
        <v>93</v>
      </c>
      <c r="C870" t="s">
        <v>96</v>
      </c>
      <c r="D870" t="s">
        <v>163</v>
      </c>
      <c r="E870" t="str">
        <f t="shared" si="91"/>
        <v>Cardas - 03Algodão 8/1</v>
      </c>
      <c r="F870" s="3">
        <v>61.2</v>
      </c>
      <c r="G870" t="s">
        <v>86</v>
      </c>
      <c r="H870" t="s">
        <v>87</v>
      </c>
      <c r="I870">
        <v>1</v>
      </c>
      <c r="J870" s="3">
        <f t="shared" si="87"/>
        <v>61.2</v>
      </c>
      <c r="K870">
        <f t="shared" si="88"/>
        <v>61.2</v>
      </c>
      <c r="L870">
        <f t="shared" si="89"/>
        <v>489.6</v>
      </c>
      <c r="M870">
        <f t="shared" si="90"/>
        <v>1468.8000000000002</v>
      </c>
    </row>
    <row r="871" spans="1:13" x14ac:dyDescent="0.25">
      <c r="A871" t="str">
        <f t="shared" si="93"/>
        <v>FIBRA CURTA</v>
      </c>
      <c r="B871" t="s">
        <v>93</v>
      </c>
      <c r="C871" t="s">
        <v>156</v>
      </c>
      <c r="D871" t="s">
        <v>163</v>
      </c>
      <c r="E871" t="str">
        <f t="shared" si="91"/>
        <v>Cardas - 04Algodão 8/1</v>
      </c>
      <c r="F871" s="3">
        <v>61.2</v>
      </c>
      <c r="G871" t="s">
        <v>86</v>
      </c>
      <c r="H871" t="s">
        <v>87</v>
      </c>
      <c r="I871">
        <v>1</v>
      </c>
      <c r="J871" s="3">
        <f t="shared" si="87"/>
        <v>61.2</v>
      </c>
      <c r="K871">
        <f t="shared" si="88"/>
        <v>61.2</v>
      </c>
      <c r="L871">
        <f t="shared" si="89"/>
        <v>489.6</v>
      </c>
      <c r="M871">
        <f t="shared" si="90"/>
        <v>1468.8000000000002</v>
      </c>
    </row>
    <row r="872" spans="1:13" x14ac:dyDescent="0.25">
      <c r="A872" t="str">
        <f t="shared" si="93"/>
        <v>FIBRA CURTA</v>
      </c>
      <c r="B872" t="s">
        <v>103</v>
      </c>
      <c r="C872" t="s">
        <v>108</v>
      </c>
      <c r="D872" t="s">
        <v>163</v>
      </c>
      <c r="E872" t="str">
        <f t="shared" si="91"/>
        <v>Passadeira A2Algodão 8/1</v>
      </c>
      <c r="F872" s="3">
        <v>163.80000000000001</v>
      </c>
      <c r="G872" t="s">
        <v>28</v>
      </c>
      <c r="H872" t="s">
        <v>105</v>
      </c>
      <c r="I872">
        <v>1</v>
      </c>
      <c r="J872" s="3">
        <f t="shared" si="87"/>
        <v>163.80000000000001</v>
      </c>
      <c r="K872">
        <f t="shared" si="88"/>
        <v>163.80000000000001</v>
      </c>
      <c r="L872">
        <f t="shared" si="89"/>
        <v>1310.4000000000001</v>
      </c>
      <c r="M872">
        <f t="shared" si="90"/>
        <v>3931.2000000000003</v>
      </c>
    </row>
    <row r="873" spans="1:13" x14ac:dyDescent="0.25">
      <c r="A873" t="str">
        <f t="shared" si="93"/>
        <v>FIBRA CURTA</v>
      </c>
      <c r="B873" t="s">
        <v>103</v>
      </c>
      <c r="C873" t="s">
        <v>109</v>
      </c>
      <c r="D873" t="s">
        <v>163</v>
      </c>
      <c r="E873" t="str">
        <f t="shared" si="91"/>
        <v>Passadeira B2Algodão 8/1</v>
      </c>
      <c r="F873" s="3">
        <v>163.80000000000001</v>
      </c>
      <c r="G873" t="s">
        <v>28</v>
      </c>
      <c r="H873" t="s">
        <v>105</v>
      </c>
      <c r="I873">
        <v>1</v>
      </c>
      <c r="J873" s="3">
        <f t="shared" si="87"/>
        <v>163.80000000000001</v>
      </c>
      <c r="K873">
        <f t="shared" si="88"/>
        <v>163.80000000000001</v>
      </c>
      <c r="L873">
        <f t="shared" si="89"/>
        <v>1310.4000000000001</v>
      </c>
      <c r="M873">
        <f t="shared" si="90"/>
        <v>3931.2000000000003</v>
      </c>
    </row>
    <row r="874" spans="1:13" x14ac:dyDescent="0.25">
      <c r="A874" t="str">
        <f t="shared" si="93"/>
        <v>FIBRA CURTA</v>
      </c>
      <c r="B874" t="s">
        <v>103</v>
      </c>
      <c r="C874" t="s">
        <v>110</v>
      </c>
      <c r="D874" t="s">
        <v>163</v>
      </c>
      <c r="E874" t="str">
        <f t="shared" si="91"/>
        <v>Passadeira C2Algodão 8/1</v>
      </c>
      <c r="F874" s="3">
        <v>163.80000000000001</v>
      </c>
      <c r="G874" t="s">
        <v>28</v>
      </c>
      <c r="H874" t="s">
        <v>105</v>
      </c>
      <c r="I874">
        <v>1</v>
      </c>
      <c r="J874" s="3">
        <f t="shared" si="87"/>
        <v>163.80000000000001</v>
      </c>
      <c r="K874">
        <f t="shared" si="88"/>
        <v>163.80000000000001</v>
      </c>
      <c r="L874">
        <f t="shared" si="89"/>
        <v>1310.4000000000001</v>
      </c>
      <c r="M874">
        <f t="shared" si="90"/>
        <v>3931.2000000000003</v>
      </c>
    </row>
    <row r="875" spans="1:13" x14ac:dyDescent="0.25">
      <c r="A875" t="str">
        <f t="shared" si="93"/>
        <v>FIBRA CURTA</v>
      </c>
      <c r="B875" t="s">
        <v>115</v>
      </c>
      <c r="C875" t="s">
        <v>116</v>
      </c>
      <c r="D875" t="s">
        <v>163</v>
      </c>
      <c r="E875" t="str">
        <f t="shared" si="91"/>
        <v>BANCO HOWAAlgodão 8/1</v>
      </c>
      <c r="F875" s="3">
        <v>124.7</v>
      </c>
      <c r="G875" t="s">
        <v>117</v>
      </c>
      <c r="H875" t="s">
        <v>105</v>
      </c>
      <c r="I875">
        <v>96</v>
      </c>
      <c r="J875" s="3">
        <f t="shared" si="87"/>
        <v>1.2989583333333334</v>
      </c>
      <c r="K875">
        <f t="shared" si="88"/>
        <v>124.7</v>
      </c>
      <c r="L875">
        <f t="shared" si="89"/>
        <v>997.6</v>
      </c>
      <c r="M875">
        <f t="shared" si="90"/>
        <v>2992.8</v>
      </c>
    </row>
    <row r="876" spans="1:13" x14ac:dyDescent="0.25">
      <c r="A876" t="str">
        <f t="shared" si="93"/>
        <v>FIBRA CURTA</v>
      </c>
      <c r="B876" t="s">
        <v>115</v>
      </c>
      <c r="C876" t="s">
        <v>118</v>
      </c>
      <c r="D876" t="s">
        <v>163</v>
      </c>
      <c r="E876" t="str">
        <f t="shared" si="91"/>
        <v>BANCO ZINSER 02Algodão 8/1</v>
      </c>
      <c r="F876" s="3">
        <f>F875/96*120</f>
        <v>155.875</v>
      </c>
      <c r="G876" t="s">
        <v>119</v>
      </c>
      <c r="H876" t="s">
        <v>105</v>
      </c>
      <c r="I876">
        <v>120</v>
      </c>
      <c r="J876" s="3">
        <f t="shared" si="87"/>
        <v>1.2989583333333334</v>
      </c>
      <c r="K876">
        <f t="shared" si="88"/>
        <v>155.875</v>
      </c>
      <c r="L876">
        <f t="shared" si="89"/>
        <v>1247</v>
      </c>
      <c r="M876">
        <f t="shared" si="90"/>
        <v>3741</v>
      </c>
    </row>
    <row r="877" spans="1:13" x14ac:dyDescent="0.25">
      <c r="A877" t="str">
        <f t="shared" si="93"/>
        <v>FIBRA CURTA</v>
      </c>
      <c r="B877" t="s">
        <v>115</v>
      </c>
      <c r="C877" t="s">
        <v>120</v>
      </c>
      <c r="D877" t="s">
        <v>163</v>
      </c>
      <c r="E877" t="str">
        <f t="shared" si="91"/>
        <v>BANCO ZINSER 03Algodão 8/1</v>
      </c>
      <c r="F877" s="3">
        <v>155.9</v>
      </c>
      <c r="G877" t="s">
        <v>119</v>
      </c>
      <c r="H877" t="s">
        <v>105</v>
      </c>
      <c r="I877">
        <v>120</v>
      </c>
      <c r="J877" s="3">
        <f t="shared" si="87"/>
        <v>1.2991666666666668</v>
      </c>
      <c r="K877">
        <f t="shared" si="88"/>
        <v>155.9</v>
      </c>
      <c r="L877">
        <f t="shared" si="89"/>
        <v>1247.2</v>
      </c>
      <c r="M877">
        <f t="shared" si="90"/>
        <v>3741.6000000000004</v>
      </c>
    </row>
    <row r="878" spans="1:13" x14ac:dyDescent="0.25">
      <c r="A878" t="str">
        <f t="shared" si="93"/>
        <v>FIBRA CURTA</v>
      </c>
      <c r="B878" t="s">
        <v>121</v>
      </c>
      <c r="C878" t="s">
        <v>246</v>
      </c>
      <c r="D878" t="s">
        <v>163</v>
      </c>
      <c r="E878" t="str">
        <f t="shared" si="91"/>
        <v>Filatório SuessenAlgodão 8/1</v>
      </c>
      <c r="F878" s="3">
        <v>68.7</v>
      </c>
      <c r="G878" t="s">
        <v>122</v>
      </c>
      <c r="H878" t="s">
        <v>105</v>
      </c>
      <c r="I878">
        <v>1008</v>
      </c>
      <c r="J878" s="4">
        <f t="shared" ref="J878:J918" si="94">F878/I878</f>
        <v>6.8154761904761912E-2</v>
      </c>
      <c r="K878">
        <f t="shared" ref="K878:K941" si="95">F878</f>
        <v>68.7</v>
      </c>
      <c r="L878">
        <f t="shared" si="89"/>
        <v>549.6</v>
      </c>
      <c r="M878">
        <f t="shared" si="90"/>
        <v>1648.8000000000002</v>
      </c>
    </row>
    <row r="879" spans="1:13" x14ac:dyDescent="0.25">
      <c r="A879" t="str">
        <f t="shared" si="93"/>
        <v>FIBRA CURTA</v>
      </c>
      <c r="B879" t="s">
        <v>121</v>
      </c>
      <c r="C879" t="s">
        <v>246</v>
      </c>
      <c r="D879" t="s">
        <v>163</v>
      </c>
      <c r="E879" t="str">
        <f t="shared" si="91"/>
        <v>Filatório SuessenAlgodão 8/1</v>
      </c>
      <c r="F879" s="3">
        <v>68.7</v>
      </c>
      <c r="G879" t="s">
        <v>122</v>
      </c>
      <c r="H879" t="s">
        <v>105</v>
      </c>
      <c r="I879">
        <v>1008</v>
      </c>
      <c r="J879" s="4">
        <f t="shared" si="94"/>
        <v>6.8154761904761912E-2</v>
      </c>
      <c r="K879">
        <f t="shared" si="95"/>
        <v>68.7</v>
      </c>
      <c r="L879">
        <f t="shared" si="89"/>
        <v>549.6</v>
      </c>
      <c r="M879">
        <f t="shared" si="90"/>
        <v>1648.8000000000002</v>
      </c>
    </row>
    <row r="880" spans="1:13" x14ac:dyDescent="0.25">
      <c r="A880" t="str">
        <f t="shared" si="93"/>
        <v>FIBRA CURTA</v>
      </c>
      <c r="B880" t="s">
        <v>121</v>
      </c>
      <c r="C880" t="s">
        <v>246</v>
      </c>
      <c r="D880" t="s">
        <v>163</v>
      </c>
      <c r="E880" t="str">
        <f t="shared" si="91"/>
        <v>Filatório SuessenAlgodão 8/1</v>
      </c>
      <c r="F880" s="3">
        <v>68.7</v>
      </c>
      <c r="G880" t="s">
        <v>122</v>
      </c>
      <c r="H880" t="s">
        <v>105</v>
      </c>
      <c r="I880">
        <v>1008</v>
      </c>
      <c r="J880" s="4">
        <f t="shared" si="94"/>
        <v>6.8154761904761912E-2</v>
      </c>
      <c r="K880">
        <f t="shared" si="95"/>
        <v>68.7</v>
      </c>
      <c r="L880">
        <f t="shared" si="89"/>
        <v>549.6</v>
      </c>
      <c r="M880">
        <f t="shared" si="90"/>
        <v>1648.8000000000002</v>
      </c>
    </row>
    <row r="881" spans="1:13" x14ac:dyDescent="0.25">
      <c r="A881" t="str">
        <f t="shared" si="93"/>
        <v>FIBRA CURTA</v>
      </c>
      <c r="B881" t="s">
        <v>121</v>
      </c>
      <c r="C881" t="s">
        <v>246</v>
      </c>
      <c r="D881" t="s">
        <v>163</v>
      </c>
      <c r="E881" t="str">
        <f t="shared" si="91"/>
        <v>Filatório SuessenAlgodão 8/1</v>
      </c>
      <c r="F881" s="3">
        <v>68.7</v>
      </c>
      <c r="G881" t="s">
        <v>122</v>
      </c>
      <c r="H881" t="s">
        <v>105</v>
      </c>
      <c r="I881">
        <v>1008</v>
      </c>
      <c r="J881" s="4">
        <f t="shared" si="94"/>
        <v>6.8154761904761912E-2</v>
      </c>
      <c r="K881">
        <f t="shared" si="95"/>
        <v>68.7</v>
      </c>
      <c r="L881">
        <f t="shared" si="89"/>
        <v>549.6</v>
      </c>
      <c r="M881">
        <f t="shared" si="90"/>
        <v>1648.8000000000002</v>
      </c>
    </row>
    <row r="882" spans="1:13" x14ac:dyDescent="0.25">
      <c r="A882" t="str">
        <f t="shared" si="93"/>
        <v>FIBRA CURTA</v>
      </c>
      <c r="B882" t="s">
        <v>121</v>
      </c>
      <c r="C882" t="s">
        <v>123</v>
      </c>
      <c r="D882" t="s">
        <v>163</v>
      </c>
      <c r="E882" t="str">
        <f t="shared" si="91"/>
        <v>Filatório Zinser 05Algodão 8/1</v>
      </c>
      <c r="F882" s="3">
        <v>68.7</v>
      </c>
      <c r="G882" t="s">
        <v>124</v>
      </c>
      <c r="H882" t="s">
        <v>105</v>
      </c>
      <c r="I882">
        <v>1008</v>
      </c>
      <c r="J882" s="4">
        <f t="shared" si="94"/>
        <v>6.8154761904761912E-2</v>
      </c>
      <c r="K882">
        <f t="shared" si="95"/>
        <v>68.7</v>
      </c>
      <c r="L882">
        <f t="shared" si="89"/>
        <v>549.6</v>
      </c>
      <c r="M882">
        <f t="shared" si="90"/>
        <v>1648.8000000000002</v>
      </c>
    </row>
    <row r="883" spans="1:13" x14ac:dyDescent="0.25">
      <c r="A883" t="str">
        <f t="shared" si="93"/>
        <v>FIBRA CURTA</v>
      </c>
      <c r="B883" t="s">
        <v>121</v>
      </c>
      <c r="C883" t="s">
        <v>125</v>
      </c>
      <c r="D883" t="s">
        <v>163</v>
      </c>
      <c r="E883" t="str">
        <f t="shared" si="91"/>
        <v>Filatório Zinser 06Algodão 8/1</v>
      </c>
      <c r="F883" s="3">
        <v>68.7</v>
      </c>
      <c r="G883" t="s">
        <v>124</v>
      </c>
      <c r="H883" t="s">
        <v>105</v>
      </c>
      <c r="I883">
        <v>1008</v>
      </c>
      <c r="J883" s="4">
        <f t="shared" si="94"/>
        <v>6.8154761904761912E-2</v>
      </c>
      <c r="K883">
        <f t="shared" si="95"/>
        <v>68.7</v>
      </c>
      <c r="L883">
        <f t="shared" si="89"/>
        <v>549.6</v>
      </c>
      <c r="M883">
        <f t="shared" si="90"/>
        <v>1648.8000000000002</v>
      </c>
    </row>
    <row r="884" spans="1:13" x14ac:dyDescent="0.25">
      <c r="A884" t="str">
        <f t="shared" si="93"/>
        <v>FIBRA CURTA</v>
      </c>
      <c r="B884" t="s">
        <v>121</v>
      </c>
      <c r="C884" t="s">
        <v>126</v>
      </c>
      <c r="D884" t="s">
        <v>163</v>
      </c>
      <c r="E884" t="str">
        <f t="shared" si="91"/>
        <v>Filatório Zinser 07Algodão 8/1</v>
      </c>
      <c r="F884" s="3">
        <v>68.7</v>
      </c>
      <c r="G884" t="s">
        <v>124</v>
      </c>
      <c r="H884" t="s">
        <v>105</v>
      </c>
      <c r="I884">
        <v>1008</v>
      </c>
      <c r="J884" s="4">
        <f t="shared" si="94"/>
        <v>6.8154761904761912E-2</v>
      </c>
      <c r="K884">
        <f t="shared" si="95"/>
        <v>68.7</v>
      </c>
      <c r="L884">
        <f t="shared" si="89"/>
        <v>549.6</v>
      </c>
      <c r="M884">
        <f t="shared" si="90"/>
        <v>1648.8000000000002</v>
      </c>
    </row>
    <row r="885" spans="1:13" x14ac:dyDescent="0.25">
      <c r="A885" t="str">
        <f t="shared" si="93"/>
        <v>FIBRA CURTA</v>
      </c>
      <c r="B885" t="s">
        <v>121</v>
      </c>
      <c r="C885" t="s">
        <v>127</v>
      </c>
      <c r="D885" t="s">
        <v>163</v>
      </c>
      <c r="E885" t="str">
        <f t="shared" si="91"/>
        <v>Filatório Zinser 08Algodão 8/1</v>
      </c>
      <c r="F885" s="3">
        <v>68.7</v>
      </c>
      <c r="G885" t="s">
        <v>124</v>
      </c>
      <c r="H885" t="s">
        <v>105</v>
      </c>
      <c r="I885">
        <v>1008</v>
      </c>
      <c r="J885" s="4">
        <f t="shared" si="94"/>
        <v>6.8154761904761912E-2</v>
      </c>
      <c r="K885">
        <f t="shared" si="95"/>
        <v>68.7</v>
      </c>
      <c r="L885">
        <f t="shared" si="89"/>
        <v>549.6</v>
      </c>
      <c r="M885">
        <f t="shared" si="90"/>
        <v>1648.8000000000002</v>
      </c>
    </row>
    <row r="886" spans="1:13" x14ac:dyDescent="0.25">
      <c r="A886" t="str">
        <f t="shared" si="93"/>
        <v>FIBRA CURTA</v>
      </c>
      <c r="B886" t="s">
        <v>121</v>
      </c>
      <c r="C886" t="s">
        <v>128</v>
      </c>
      <c r="D886" t="s">
        <v>163</v>
      </c>
      <c r="E886" t="str">
        <f t="shared" si="91"/>
        <v>Filatório Zinser 09Algodão 8/1</v>
      </c>
      <c r="F886" s="3">
        <v>61.3</v>
      </c>
      <c r="G886" t="s">
        <v>129</v>
      </c>
      <c r="H886" t="s">
        <v>105</v>
      </c>
      <c r="I886">
        <v>900</v>
      </c>
      <c r="J886" s="4">
        <f t="shared" si="94"/>
        <v>6.8111111111111108E-2</v>
      </c>
      <c r="K886">
        <f t="shared" si="95"/>
        <v>61.3</v>
      </c>
      <c r="L886">
        <f t="shared" si="89"/>
        <v>490.4</v>
      </c>
      <c r="M886">
        <f t="shared" si="90"/>
        <v>1471.1999999999998</v>
      </c>
    </row>
    <row r="887" spans="1:13" x14ac:dyDescent="0.25">
      <c r="A887" t="str">
        <f t="shared" si="93"/>
        <v>FIBRA CURTA</v>
      </c>
      <c r="B887" t="s">
        <v>130</v>
      </c>
      <c r="C887" t="s">
        <v>131</v>
      </c>
      <c r="D887" t="s">
        <v>163</v>
      </c>
      <c r="E887" t="str">
        <f t="shared" si="91"/>
        <v>AUTO CONER - 01Algodão 8/1</v>
      </c>
      <c r="F887" s="3">
        <v>72</v>
      </c>
      <c r="G887" t="s">
        <v>132</v>
      </c>
      <c r="H887" t="s">
        <v>105</v>
      </c>
      <c r="I887">
        <v>20</v>
      </c>
      <c r="J887" s="4">
        <f t="shared" si="94"/>
        <v>3.6</v>
      </c>
      <c r="K887">
        <f t="shared" si="95"/>
        <v>72</v>
      </c>
      <c r="L887">
        <f t="shared" si="89"/>
        <v>576</v>
      </c>
      <c r="M887">
        <f t="shared" si="90"/>
        <v>1728</v>
      </c>
    </row>
    <row r="888" spans="1:13" x14ac:dyDescent="0.25">
      <c r="A888" t="str">
        <f t="shared" si="93"/>
        <v>FIBRA CURTA</v>
      </c>
      <c r="B888" t="s">
        <v>130</v>
      </c>
      <c r="C888" t="s">
        <v>133</v>
      </c>
      <c r="D888" t="s">
        <v>163</v>
      </c>
      <c r="E888" t="str">
        <f t="shared" si="91"/>
        <v>AUTO CONER - 02Algodão 8/1</v>
      </c>
      <c r="F888" s="3">
        <v>72</v>
      </c>
      <c r="G888" t="s">
        <v>132</v>
      </c>
      <c r="H888" t="s">
        <v>105</v>
      </c>
      <c r="I888">
        <v>20</v>
      </c>
      <c r="J888" s="4">
        <f t="shared" si="94"/>
        <v>3.6</v>
      </c>
      <c r="K888">
        <f t="shared" si="95"/>
        <v>72</v>
      </c>
      <c r="L888">
        <f t="shared" si="89"/>
        <v>576</v>
      </c>
      <c r="M888">
        <f t="shared" si="90"/>
        <v>1728</v>
      </c>
    </row>
    <row r="889" spans="1:13" x14ac:dyDescent="0.25">
      <c r="A889" t="str">
        <f t="shared" si="93"/>
        <v>FIBRA CURTA</v>
      </c>
      <c r="B889" t="s">
        <v>130</v>
      </c>
      <c r="C889" t="s">
        <v>134</v>
      </c>
      <c r="D889" t="s">
        <v>163</v>
      </c>
      <c r="E889" t="str">
        <f t="shared" si="91"/>
        <v>AUTO CONER - 03Algodão 8/1</v>
      </c>
      <c r="F889" s="3">
        <v>72</v>
      </c>
      <c r="G889" t="s">
        <v>132</v>
      </c>
      <c r="H889" t="s">
        <v>105</v>
      </c>
      <c r="I889">
        <v>20</v>
      </c>
      <c r="J889" s="4">
        <f t="shared" si="94"/>
        <v>3.6</v>
      </c>
      <c r="K889">
        <f t="shared" si="95"/>
        <v>72</v>
      </c>
      <c r="L889">
        <f t="shared" si="89"/>
        <v>576</v>
      </c>
      <c r="M889">
        <f t="shared" si="90"/>
        <v>1728</v>
      </c>
    </row>
    <row r="890" spans="1:13" x14ac:dyDescent="0.25">
      <c r="A890" t="str">
        <f t="shared" si="93"/>
        <v>FIBRA CURTA</v>
      </c>
      <c r="B890" t="s">
        <v>130</v>
      </c>
      <c r="C890" t="s">
        <v>135</v>
      </c>
      <c r="D890" t="s">
        <v>163</v>
      </c>
      <c r="E890" t="str">
        <f t="shared" si="91"/>
        <v>AUTO CONER - 04Algodão 8/1</v>
      </c>
      <c r="F890" s="3">
        <v>72</v>
      </c>
      <c r="G890" t="s">
        <v>132</v>
      </c>
      <c r="H890" t="s">
        <v>105</v>
      </c>
      <c r="I890">
        <v>20</v>
      </c>
      <c r="J890" s="4">
        <f t="shared" si="94"/>
        <v>3.6</v>
      </c>
      <c r="K890">
        <f t="shared" si="95"/>
        <v>72</v>
      </c>
      <c r="L890">
        <f t="shared" si="89"/>
        <v>576</v>
      </c>
      <c r="M890">
        <f t="shared" si="90"/>
        <v>1728</v>
      </c>
    </row>
    <row r="891" spans="1:13" x14ac:dyDescent="0.25">
      <c r="A891" t="str">
        <f t="shared" si="93"/>
        <v>FIBRA CURTA</v>
      </c>
      <c r="B891" t="s">
        <v>130</v>
      </c>
      <c r="C891" t="s">
        <v>136</v>
      </c>
      <c r="D891" t="s">
        <v>163</v>
      </c>
      <c r="E891" t="str">
        <f t="shared" si="91"/>
        <v>MURATA - 05Algodão 8/1</v>
      </c>
      <c r="F891" s="3">
        <v>72</v>
      </c>
      <c r="G891" t="s">
        <v>137</v>
      </c>
      <c r="H891" t="s">
        <v>105</v>
      </c>
      <c r="I891">
        <v>20</v>
      </c>
      <c r="J891" s="4">
        <f t="shared" si="94"/>
        <v>3.6</v>
      </c>
      <c r="K891">
        <f t="shared" si="95"/>
        <v>72</v>
      </c>
      <c r="L891">
        <f t="shared" si="89"/>
        <v>576</v>
      </c>
      <c r="M891">
        <f t="shared" si="90"/>
        <v>1728</v>
      </c>
    </row>
    <row r="892" spans="1:13" x14ac:dyDescent="0.25">
      <c r="A892" t="str">
        <f t="shared" si="93"/>
        <v>FIBRA CURTA</v>
      </c>
      <c r="B892" t="s">
        <v>130</v>
      </c>
      <c r="C892" t="s">
        <v>138</v>
      </c>
      <c r="D892" t="s">
        <v>163</v>
      </c>
      <c r="E892" t="str">
        <f t="shared" si="91"/>
        <v>MURATA - 06Algodão 8/1</v>
      </c>
      <c r="F892" s="3">
        <v>72</v>
      </c>
      <c r="G892" t="s">
        <v>137</v>
      </c>
      <c r="H892" t="s">
        <v>105</v>
      </c>
      <c r="I892">
        <v>20</v>
      </c>
      <c r="J892" s="4">
        <f t="shared" si="94"/>
        <v>3.6</v>
      </c>
      <c r="K892">
        <f t="shared" si="95"/>
        <v>72</v>
      </c>
      <c r="L892">
        <f t="shared" si="89"/>
        <v>576</v>
      </c>
      <c r="M892">
        <f t="shared" si="90"/>
        <v>1728</v>
      </c>
    </row>
    <row r="893" spans="1:13" x14ac:dyDescent="0.25">
      <c r="A893" t="str">
        <f t="shared" si="93"/>
        <v>FIBRA CURTA</v>
      </c>
      <c r="B893" t="s">
        <v>130</v>
      </c>
      <c r="C893" t="s">
        <v>139</v>
      </c>
      <c r="D893" t="s">
        <v>163</v>
      </c>
      <c r="E893" t="str">
        <f t="shared" si="91"/>
        <v>MURATA - 07Algodão 8/1</v>
      </c>
      <c r="F893" s="3">
        <v>72</v>
      </c>
      <c r="G893" t="s">
        <v>137</v>
      </c>
      <c r="H893" t="s">
        <v>105</v>
      </c>
      <c r="I893">
        <v>20</v>
      </c>
      <c r="J893" s="4">
        <f t="shared" si="94"/>
        <v>3.6</v>
      </c>
      <c r="K893">
        <f t="shared" si="95"/>
        <v>72</v>
      </c>
      <c r="L893">
        <f t="shared" si="89"/>
        <v>576</v>
      </c>
      <c r="M893">
        <f t="shared" si="90"/>
        <v>1728</v>
      </c>
    </row>
    <row r="894" spans="1:13" x14ac:dyDescent="0.25">
      <c r="A894" t="str">
        <f t="shared" si="93"/>
        <v>FIBRA CURTA</v>
      </c>
      <c r="B894" t="s">
        <v>130</v>
      </c>
      <c r="C894" t="s">
        <v>140</v>
      </c>
      <c r="D894" t="s">
        <v>163</v>
      </c>
      <c r="E894" t="str">
        <f t="shared" si="91"/>
        <v>MURATA - 08Algodão 8/1</v>
      </c>
      <c r="F894" s="3">
        <v>72</v>
      </c>
      <c r="G894" t="s">
        <v>137</v>
      </c>
      <c r="H894" t="s">
        <v>105</v>
      </c>
      <c r="I894">
        <v>20</v>
      </c>
      <c r="J894" s="4">
        <f t="shared" si="94"/>
        <v>3.6</v>
      </c>
      <c r="K894">
        <f t="shared" si="95"/>
        <v>72</v>
      </c>
      <c r="L894">
        <f t="shared" si="89"/>
        <v>576</v>
      </c>
      <c r="M894">
        <f t="shared" si="90"/>
        <v>1728</v>
      </c>
    </row>
    <row r="895" spans="1:13" x14ac:dyDescent="0.25">
      <c r="A895" t="str">
        <f t="shared" si="93"/>
        <v>FIBRA CURTA</v>
      </c>
      <c r="B895" t="s">
        <v>130</v>
      </c>
      <c r="C895" t="s">
        <v>141</v>
      </c>
      <c r="D895" t="s">
        <v>163</v>
      </c>
      <c r="E895" t="str">
        <f t="shared" si="91"/>
        <v>MURATA - 09Algodão 8/1</v>
      </c>
      <c r="F895" s="3">
        <v>72</v>
      </c>
      <c r="G895" t="s">
        <v>137</v>
      </c>
      <c r="H895" t="s">
        <v>105</v>
      </c>
      <c r="I895">
        <v>20</v>
      </c>
      <c r="J895" s="4">
        <f t="shared" si="94"/>
        <v>3.6</v>
      </c>
      <c r="K895">
        <f t="shared" si="95"/>
        <v>72</v>
      </c>
      <c r="L895">
        <f t="shared" si="89"/>
        <v>576</v>
      </c>
      <c r="M895">
        <f t="shared" si="90"/>
        <v>1728</v>
      </c>
    </row>
    <row r="896" spans="1:13" x14ac:dyDescent="0.25">
      <c r="A896" t="str">
        <f t="shared" si="93"/>
        <v>FIBRA CURTA</v>
      </c>
      <c r="B896" t="s">
        <v>150</v>
      </c>
      <c r="C896" t="s">
        <v>152</v>
      </c>
      <c r="D896" t="s">
        <v>163</v>
      </c>
      <c r="E896" t="str">
        <f t="shared" si="91"/>
        <v>TransporteAlgodão 8/1</v>
      </c>
      <c r="F896" s="3">
        <v>204.6</v>
      </c>
      <c r="G896" t="s">
        <v>152</v>
      </c>
      <c r="H896" t="s">
        <v>105</v>
      </c>
      <c r="I896">
        <v>1</v>
      </c>
      <c r="J896" s="3">
        <f t="shared" si="94"/>
        <v>204.6</v>
      </c>
      <c r="K896">
        <f t="shared" si="95"/>
        <v>204.6</v>
      </c>
      <c r="L896">
        <f t="shared" si="89"/>
        <v>1636.8</v>
      </c>
      <c r="M896">
        <f t="shared" si="90"/>
        <v>4910.3999999999996</v>
      </c>
    </row>
    <row r="897" spans="1:13" x14ac:dyDescent="0.25">
      <c r="A897" t="s">
        <v>17</v>
      </c>
      <c r="B897" t="s">
        <v>18</v>
      </c>
      <c r="C897" t="s">
        <v>67</v>
      </c>
      <c r="D897" t="s">
        <v>164</v>
      </c>
      <c r="E897" t="str">
        <f t="shared" si="91"/>
        <v>Craqueadeira TB11Belcolor Nm 1/13,5</v>
      </c>
      <c r="F897" s="3">
        <v>436</v>
      </c>
      <c r="G897" t="s">
        <v>21</v>
      </c>
      <c r="H897" t="s">
        <v>22</v>
      </c>
      <c r="I897">
        <v>1</v>
      </c>
      <c r="J897" s="3">
        <f t="shared" si="94"/>
        <v>436</v>
      </c>
      <c r="K897">
        <f t="shared" si="95"/>
        <v>436</v>
      </c>
      <c r="L897">
        <f t="shared" si="89"/>
        <v>3488</v>
      </c>
      <c r="M897">
        <f t="shared" si="90"/>
        <v>10464</v>
      </c>
    </row>
    <row r="898" spans="1:13" x14ac:dyDescent="0.25">
      <c r="A898" t="s">
        <v>17</v>
      </c>
      <c r="B898" t="s">
        <v>18</v>
      </c>
      <c r="C898" t="s">
        <v>71</v>
      </c>
      <c r="D898" t="s">
        <v>164</v>
      </c>
      <c r="E898" t="str">
        <f t="shared" si="91"/>
        <v>Craqueadeira Seydel 860Belcolor Nm 1/13,5</v>
      </c>
      <c r="F898" s="3">
        <v>436</v>
      </c>
      <c r="G898" t="s">
        <v>21</v>
      </c>
      <c r="H898" t="s">
        <v>22</v>
      </c>
      <c r="I898">
        <v>1</v>
      </c>
      <c r="J898" s="3">
        <f t="shared" si="94"/>
        <v>436</v>
      </c>
      <c r="K898">
        <f t="shared" si="95"/>
        <v>436</v>
      </c>
      <c r="L898">
        <f t="shared" ref="L898:L961" si="96">K898*8</f>
        <v>3488</v>
      </c>
      <c r="M898">
        <f t="shared" ref="M898:M961" si="97">K898*24</f>
        <v>10464</v>
      </c>
    </row>
    <row r="899" spans="1:13" x14ac:dyDescent="0.25">
      <c r="A899" t="s">
        <v>17</v>
      </c>
      <c r="B899" t="s">
        <v>18</v>
      </c>
      <c r="C899" t="s">
        <v>19</v>
      </c>
      <c r="D899" t="s">
        <v>164</v>
      </c>
      <c r="E899" t="str">
        <f t="shared" ref="E899:E962" si="98">CONCATENATE(C899,D899)</f>
        <v>Craqueadeira Seydel 873Belcolor Nm 1/13,5</v>
      </c>
      <c r="F899" s="3">
        <v>436</v>
      </c>
      <c r="G899" t="s">
        <v>21</v>
      </c>
      <c r="H899" t="s">
        <v>22</v>
      </c>
      <c r="I899">
        <v>1</v>
      </c>
      <c r="J899" s="3">
        <f t="shared" si="94"/>
        <v>436</v>
      </c>
      <c r="K899">
        <f t="shared" si="95"/>
        <v>436</v>
      </c>
      <c r="L899">
        <f t="shared" si="96"/>
        <v>3488</v>
      </c>
      <c r="M899">
        <f t="shared" si="97"/>
        <v>10464</v>
      </c>
    </row>
    <row r="900" spans="1:13" x14ac:dyDescent="0.25">
      <c r="A900" t="s">
        <v>17</v>
      </c>
      <c r="B900" t="s">
        <v>23</v>
      </c>
      <c r="C900" t="s">
        <v>24</v>
      </c>
      <c r="D900" t="s">
        <v>164</v>
      </c>
      <c r="E900" t="str">
        <f t="shared" si="98"/>
        <v>Passadeira E1Belcolor Nm 1/13,5</v>
      </c>
      <c r="F900" s="3">
        <v>378</v>
      </c>
      <c r="G900" t="s">
        <v>25</v>
      </c>
      <c r="H900" t="s">
        <v>22</v>
      </c>
      <c r="I900">
        <v>1</v>
      </c>
      <c r="J900" s="3">
        <f t="shared" si="94"/>
        <v>378</v>
      </c>
      <c r="K900">
        <f t="shared" si="95"/>
        <v>378</v>
      </c>
      <c r="L900">
        <f t="shared" si="96"/>
        <v>3024</v>
      </c>
      <c r="M900">
        <f t="shared" si="97"/>
        <v>9072</v>
      </c>
    </row>
    <row r="901" spans="1:13" x14ac:dyDescent="0.25">
      <c r="A901" t="s">
        <v>17</v>
      </c>
      <c r="B901" t="s">
        <v>23</v>
      </c>
      <c r="C901" t="s">
        <v>26</v>
      </c>
      <c r="D901" t="s">
        <v>164</v>
      </c>
      <c r="E901" t="str">
        <f t="shared" si="98"/>
        <v>Passadeira BC1Belcolor Nm 1/13,5</v>
      </c>
      <c r="F901" s="3">
        <v>378</v>
      </c>
      <c r="G901" t="s">
        <v>25</v>
      </c>
      <c r="H901" t="s">
        <v>22</v>
      </c>
      <c r="I901">
        <v>1</v>
      </c>
      <c r="J901" s="3">
        <f t="shared" si="94"/>
        <v>378</v>
      </c>
      <c r="K901">
        <f t="shared" si="95"/>
        <v>378</v>
      </c>
      <c r="L901">
        <f t="shared" si="96"/>
        <v>3024</v>
      </c>
      <c r="M901">
        <f t="shared" si="97"/>
        <v>9072</v>
      </c>
    </row>
    <row r="902" spans="1:13" x14ac:dyDescent="0.25">
      <c r="A902" t="s">
        <v>17</v>
      </c>
      <c r="B902" t="s">
        <v>23</v>
      </c>
      <c r="C902" t="s">
        <v>27</v>
      </c>
      <c r="D902" t="s">
        <v>164</v>
      </c>
      <c r="E902" t="str">
        <f t="shared" si="98"/>
        <v>Passadeira E2Belcolor Nm 1/13,5</v>
      </c>
      <c r="F902" s="3">
        <v>386.1</v>
      </c>
      <c r="G902" t="s">
        <v>28</v>
      </c>
      <c r="H902" t="s">
        <v>22</v>
      </c>
      <c r="I902">
        <v>1</v>
      </c>
      <c r="J902" s="3">
        <f t="shared" si="94"/>
        <v>386.1</v>
      </c>
      <c r="K902">
        <f t="shared" si="95"/>
        <v>386.1</v>
      </c>
      <c r="L902">
        <f t="shared" si="96"/>
        <v>3088.8</v>
      </c>
      <c r="M902">
        <f t="shared" si="97"/>
        <v>9266.4000000000015</v>
      </c>
    </row>
    <row r="903" spans="1:13" x14ac:dyDescent="0.25">
      <c r="A903" t="s">
        <v>17</v>
      </c>
      <c r="B903" t="s">
        <v>23</v>
      </c>
      <c r="C903" t="s">
        <v>29</v>
      </c>
      <c r="D903" t="s">
        <v>164</v>
      </c>
      <c r="E903" t="str">
        <f t="shared" si="98"/>
        <v>Passadeira BC2Belcolor Nm 1/13,5</v>
      </c>
      <c r="F903" s="3">
        <v>386.1</v>
      </c>
      <c r="G903" t="s">
        <v>28</v>
      </c>
      <c r="H903" t="s">
        <v>22</v>
      </c>
      <c r="I903">
        <v>1</v>
      </c>
      <c r="J903" s="3">
        <f t="shared" si="94"/>
        <v>386.1</v>
      </c>
      <c r="K903">
        <f t="shared" si="95"/>
        <v>386.1</v>
      </c>
      <c r="L903">
        <f t="shared" si="96"/>
        <v>3088.8</v>
      </c>
      <c r="M903">
        <f t="shared" si="97"/>
        <v>9266.4000000000015</v>
      </c>
    </row>
    <row r="904" spans="1:13" x14ac:dyDescent="0.25">
      <c r="A904" t="s">
        <v>17</v>
      </c>
      <c r="B904" t="s">
        <v>23</v>
      </c>
      <c r="C904" t="s">
        <v>30</v>
      </c>
      <c r="D904" t="s">
        <v>164</v>
      </c>
      <c r="E904" t="str">
        <f t="shared" si="98"/>
        <v>Passadeia E3Belcolor Nm 1/13,5</v>
      </c>
      <c r="F904" s="3">
        <v>415.8</v>
      </c>
      <c r="G904" t="s">
        <v>31</v>
      </c>
      <c r="H904" t="s">
        <v>22</v>
      </c>
      <c r="I904">
        <v>1</v>
      </c>
      <c r="J904" s="3">
        <f t="shared" si="94"/>
        <v>415.8</v>
      </c>
      <c r="K904">
        <f t="shared" si="95"/>
        <v>415.8</v>
      </c>
      <c r="L904">
        <f t="shared" si="96"/>
        <v>3326.4</v>
      </c>
      <c r="M904">
        <f t="shared" si="97"/>
        <v>9979.2000000000007</v>
      </c>
    </row>
    <row r="905" spans="1:13" x14ac:dyDescent="0.25">
      <c r="A905" t="s">
        <v>17</v>
      </c>
      <c r="B905" t="s">
        <v>23</v>
      </c>
      <c r="C905" t="s">
        <v>32</v>
      </c>
      <c r="D905" t="s">
        <v>164</v>
      </c>
      <c r="E905" t="str">
        <f t="shared" si="98"/>
        <v>Passadeira BC3Belcolor Nm 1/13,5</v>
      </c>
      <c r="F905" s="3">
        <v>415.8</v>
      </c>
      <c r="G905" t="s">
        <v>31</v>
      </c>
      <c r="H905" t="s">
        <v>22</v>
      </c>
      <c r="I905">
        <v>1</v>
      </c>
      <c r="J905" s="3">
        <f t="shared" si="94"/>
        <v>415.8</v>
      </c>
      <c r="K905">
        <f t="shared" si="95"/>
        <v>415.8</v>
      </c>
      <c r="L905">
        <f t="shared" si="96"/>
        <v>3326.4</v>
      </c>
      <c r="M905">
        <f t="shared" si="97"/>
        <v>9979.2000000000007</v>
      </c>
    </row>
    <row r="906" spans="1:13" x14ac:dyDescent="0.25">
      <c r="A906" t="s">
        <v>17</v>
      </c>
      <c r="B906" t="s">
        <v>23</v>
      </c>
      <c r="C906" t="s">
        <v>33</v>
      </c>
      <c r="D906" t="s">
        <v>164</v>
      </c>
      <c r="E906" t="str">
        <f t="shared" si="98"/>
        <v>Passadeira E4Belcolor Nm 1/13,5</v>
      </c>
      <c r="F906" s="3">
        <v>360</v>
      </c>
      <c r="G906" t="s">
        <v>34</v>
      </c>
      <c r="H906" t="s">
        <v>22</v>
      </c>
      <c r="I906">
        <v>1</v>
      </c>
      <c r="J906" s="3">
        <f t="shared" si="94"/>
        <v>360</v>
      </c>
      <c r="K906">
        <f t="shared" si="95"/>
        <v>360</v>
      </c>
      <c r="L906">
        <f t="shared" si="96"/>
        <v>2880</v>
      </c>
      <c r="M906">
        <f t="shared" si="97"/>
        <v>8640</v>
      </c>
    </row>
    <row r="907" spans="1:13" x14ac:dyDescent="0.25">
      <c r="A907" t="s">
        <v>17</v>
      </c>
      <c r="B907" t="s">
        <v>23</v>
      </c>
      <c r="C907" t="s">
        <v>35</v>
      </c>
      <c r="D907" t="s">
        <v>164</v>
      </c>
      <c r="E907" t="str">
        <f t="shared" si="98"/>
        <v>Passadeira BC4Belcolor Nm 1/13,5</v>
      </c>
      <c r="F907" s="3">
        <v>360</v>
      </c>
      <c r="G907" t="s">
        <v>34</v>
      </c>
      <c r="H907" t="s">
        <v>22</v>
      </c>
      <c r="I907">
        <v>1</v>
      </c>
      <c r="J907" s="3">
        <f t="shared" si="94"/>
        <v>360</v>
      </c>
      <c r="K907">
        <f t="shared" si="95"/>
        <v>360</v>
      </c>
      <c r="L907">
        <f t="shared" si="96"/>
        <v>2880</v>
      </c>
      <c r="M907">
        <f t="shared" si="97"/>
        <v>8640</v>
      </c>
    </row>
    <row r="908" spans="1:13" x14ac:dyDescent="0.25">
      <c r="A908" t="s">
        <v>17</v>
      </c>
      <c r="B908" t="s">
        <v>36</v>
      </c>
      <c r="C908" t="s">
        <v>244</v>
      </c>
      <c r="D908" t="s">
        <v>164</v>
      </c>
      <c r="E908" t="str">
        <f t="shared" si="98"/>
        <v>FROTTEURS LEBelcolor Nm 1/13,5</v>
      </c>
      <c r="F908" s="3">
        <v>241.9</v>
      </c>
      <c r="G908" t="s">
        <v>37</v>
      </c>
      <c r="H908" t="s">
        <v>22</v>
      </c>
      <c r="I908">
        <v>24</v>
      </c>
      <c r="J908" s="3">
        <f t="shared" si="94"/>
        <v>10.079166666666667</v>
      </c>
      <c r="K908">
        <f t="shared" si="95"/>
        <v>241.9</v>
      </c>
      <c r="L908">
        <f t="shared" si="96"/>
        <v>1935.2</v>
      </c>
      <c r="M908">
        <f t="shared" si="97"/>
        <v>5805.6</v>
      </c>
    </row>
    <row r="909" spans="1:13" x14ac:dyDescent="0.25">
      <c r="A909" t="s">
        <v>17</v>
      </c>
      <c r="B909" t="s">
        <v>36</v>
      </c>
      <c r="C909" t="s">
        <v>244</v>
      </c>
      <c r="D909" t="s">
        <v>164</v>
      </c>
      <c r="E909" t="str">
        <f t="shared" si="98"/>
        <v>FROTTEURS LEBelcolor Nm 1/13,5</v>
      </c>
      <c r="F909" s="3">
        <v>241.9</v>
      </c>
      <c r="G909" t="s">
        <v>37</v>
      </c>
      <c r="H909" t="s">
        <v>22</v>
      </c>
      <c r="I909">
        <v>24</v>
      </c>
      <c r="J909" s="3">
        <f t="shared" si="94"/>
        <v>10.079166666666667</v>
      </c>
      <c r="K909">
        <f t="shared" si="95"/>
        <v>241.9</v>
      </c>
      <c r="L909">
        <f t="shared" si="96"/>
        <v>1935.2</v>
      </c>
      <c r="M909">
        <f t="shared" si="97"/>
        <v>5805.6</v>
      </c>
    </row>
    <row r="910" spans="1:13" x14ac:dyDescent="0.25">
      <c r="A910" t="s">
        <v>17</v>
      </c>
      <c r="B910" t="s">
        <v>36</v>
      </c>
      <c r="C910" t="s">
        <v>245</v>
      </c>
      <c r="D910" t="s">
        <v>164</v>
      </c>
      <c r="E910" t="str">
        <f t="shared" si="98"/>
        <v>FROTTEURS LBCBelcolor Nm 1/13,5</v>
      </c>
      <c r="F910" s="3">
        <v>241.9</v>
      </c>
      <c r="G910" t="s">
        <v>37</v>
      </c>
      <c r="H910" t="s">
        <v>39</v>
      </c>
      <c r="I910">
        <v>24</v>
      </c>
      <c r="J910" s="3">
        <f t="shared" si="94"/>
        <v>10.079166666666667</v>
      </c>
      <c r="K910">
        <f t="shared" si="95"/>
        <v>241.9</v>
      </c>
      <c r="L910">
        <f t="shared" si="96"/>
        <v>1935.2</v>
      </c>
      <c r="M910">
        <f t="shared" si="97"/>
        <v>5805.6</v>
      </c>
    </row>
    <row r="911" spans="1:13" x14ac:dyDescent="0.25">
      <c r="A911" t="s">
        <v>17</v>
      </c>
      <c r="B911" t="s">
        <v>36</v>
      </c>
      <c r="C911" t="s">
        <v>245</v>
      </c>
      <c r="D911" t="s">
        <v>164</v>
      </c>
      <c r="E911" t="str">
        <f t="shared" si="98"/>
        <v>FROTTEURS LBCBelcolor Nm 1/13,5</v>
      </c>
      <c r="F911" s="3">
        <f>F910/24*32</f>
        <v>322.53333333333336</v>
      </c>
      <c r="G911" t="s">
        <v>38</v>
      </c>
      <c r="H911" t="s">
        <v>39</v>
      </c>
      <c r="I911">
        <v>32</v>
      </c>
      <c r="J911" s="3">
        <f t="shared" si="94"/>
        <v>10.079166666666667</v>
      </c>
      <c r="K911">
        <f t="shared" si="95"/>
        <v>322.53333333333336</v>
      </c>
      <c r="L911">
        <f t="shared" si="96"/>
        <v>2580.2666666666669</v>
      </c>
      <c r="M911">
        <f t="shared" si="97"/>
        <v>7740.8000000000011</v>
      </c>
    </row>
    <row r="912" spans="1:13" x14ac:dyDescent="0.25">
      <c r="A912" t="s">
        <v>17</v>
      </c>
      <c r="B912" t="s">
        <v>40</v>
      </c>
      <c r="C912" t="s">
        <v>246</v>
      </c>
      <c r="D912" t="s">
        <v>164</v>
      </c>
      <c r="E912" t="str">
        <f t="shared" si="98"/>
        <v>Filatório SuessenBelcolor Nm 1/13,5</v>
      </c>
      <c r="F912" s="3">
        <v>63.7</v>
      </c>
      <c r="G912" t="s">
        <v>41</v>
      </c>
      <c r="H912" t="s">
        <v>22</v>
      </c>
      <c r="I912">
        <v>816</v>
      </c>
      <c r="J912" s="4">
        <f t="shared" si="94"/>
        <v>7.8063725490196079E-2</v>
      </c>
      <c r="K912">
        <f t="shared" si="95"/>
        <v>63.7</v>
      </c>
      <c r="L912">
        <f t="shared" si="96"/>
        <v>509.6</v>
      </c>
      <c r="M912">
        <f t="shared" si="97"/>
        <v>1528.8000000000002</v>
      </c>
    </row>
    <row r="913" spans="1:13" x14ac:dyDescent="0.25">
      <c r="A913" t="s">
        <v>17</v>
      </c>
      <c r="B913" t="s">
        <v>40</v>
      </c>
      <c r="C913" t="s">
        <v>246</v>
      </c>
      <c r="D913" t="s">
        <v>164</v>
      </c>
      <c r="E913" t="str">
        <f t="shared" si="98"/>
        <v>Filatório SuessenBelcolor Nm 1/13,5</v>
      </c>
      <c r="F913" s="3">
        <v>63.7</v>
      </c>
      <c r="G913" t="s">
        <v>41</v>
      </c>
      <c r="H913" t="s">
        <v>22</v>
      </c>
      <c r="I913">
        <v>816</v>
      </c>
      <c r="J913" s="4">
        <f t="shared" si="94"/>
        <v>7.8063725490196079E-2</v>
      </c>
      <c r="K913">
        <f t="shared" si="95"/>
        <v>63.7</v>
      </c>
      <c r="L913">
        <f t="shared" si="96"/>
        <v>509.6</v>
      </c>
      <c r="M913">
        <f t="shared" si="97"/>
        <v>1528.8000000000002</v>
      </c>
    </row>
    <row r="914" spans="1:13" x14ac:dyDescent="0.25">
      <c r="A914" t="s">
        <v>17</v>
      </c>
      <c r="B914" t="s">
        <v>40</v>
      </c>
      <c r="C914" t="s">
        <v>246</v>
      </c>
      <c r="D914" t="s">
        <v>164</v>
      </c>
      <c r="E914" t="str">
        <f t="shared" si="98"/>
        <v>Filatório SuessenBelcolor Nm 1/13,5</v>
      </c>
      <c r="F914" s="3">
        <v>63.7</v>
      </c>
      <c r="G914" t="s">
        <v>41</v>
      </c>
      <c r="H914" t="s">
        <v>22</v>
      </c>
      <c r="I914">
        <v>816</v>
      </c>
      <c r="J914" s="4">
        <f t="shared" si="94"/>
        <v>7.8063725490196079E-2</v>
      </c>
      <c r="K914">
        <f t="shared" si="95"/>
        <v>63.7</v>
      </c>
      <c r="L914">
        <f t="shared" si="96"/>
        <v>509.6</v>
      </c>
      <c r="M914">
        <f t="shared" si="97"/>
        <v>1528.8000000000002</v>
      </c>
    </row>
    <row r="915" spans="1:13" x14ac:dyDescent="0.25">
      <c r="A915" t="s">
        <v>17</v>
      </c>
      <c r="B915" t="s">
        <v>40</v>
      </c>
      <c r="C915" t="s">
        <v>246</v>
      </c>
      <c r="D915" t="s">
        <v>164</v>
      </c>
      <c r="E915" t="str">
        <f t="shared" si="98"/>
        <v>Filatório SuessenBelcolor Nm 1/13,5</v>
      </c>
      <c r="F915" s="3">
        <f>F916/828*816</f>
        <v>63.663768115942027</v>
      </c>
      <c r="G915" t="s">
        <v>41</v>
      </c>
      <c r="H915" t="s">
        <v>22</v>
      </c>
      <c r="I915">
        <v>816</v>
      </c>
      <c r="J915" s="4">
        <f t="shared" si="94"/>
        <v>7.8019323671497581E-2</v>
      </c>
      <c r="K915">
        <f t="shared" si="95"/>
        <v>63.663768115942027</v>
      </c>
      <c r="L915">
        <f t="shared" si="96"/>
        <v>509.31014492753621</v>
      </c>
      <c r="M915">
        <f t="shared" si="97"/>
        <v>1527.9304347826087</v>
      </c>
    </row>
    <row r="916" spans="1:13" x14ac:dyDescent="0.25">
      <c r="A916" t="s">
        <v>17</v>
      </c>
      <c r="B916" t="s">
        <v>40</v>
      </c>
      <c r="C916" t="s">
        <v>247</v>
      </c>
      <c r="D916" t="s">
        <v>164</v>
      </c>
      <c r="E916" t="str">
        <f t="shared" si="98"/>
        <v>Filatório Zinser M1Belcolor Nm 1/13,5</v>
      </c>
      <c r="F916" s="3">
        <v>64.599999999999994</v>
      </c>
      <c r="G916" t="s">
        <v>42</v>
      </c>
      <c r="H916" t="s">
        <v>22</v>
      </c>
      <c r="I916">
        <v>828</v>
      </c>
      <c r="J916" s="4">
        <f t="shared" si="94"/>
        <v>7.8019323671497581E-2</v>
      </c>
      <c r="K916">
        <f t="shared" si="95"/>
        <v>64.599999999999994</v>
      </c>
      <c r="L916">
        <f t="shared" si="96"/>
        <v>516.79999999999995</v>
      </c>
      <c r="M916">
        <f t="shared" si="97"/>
        <v>1550.3999999999999</v>
      </c>
    </row>
    <row r="917" spans="1:13" x14ac:dyDescent="0.25">
      <c r="A917" t="s">
        <v>17</v>
      </c>
      <c r="B917" t="s">
        <v>40</v>
      </c>
      <c r="C917" t="s">
        <v>247</v>
      </c>
      <c r="D917" t="s">
        <v>164</v>
      </c>
      <c r="E917" t="str">
        <f t="shared" si="98"/>
        <v>Filatório Zinser M1Belcolor Nm 1/13,5</v>
      </c>
      <c r="F917" s="3">
        <v>64.599999999999994</v>
      </c>
      <c r="G917" t="s">
        <v>42</v>
      </c>
      <c r="H917" t="s">
        <v>22</v>
      </c>
      <c r="I917">
        <v>828</v>
      </c>
      <c r="J917" s="4">
        <f t="shared" si="94"/>
        <v>7.8019323671497581E-2</v>
      </c>
      <c r="K917">
        <f t="shared" si="95"/>
        <v>64.599999999999994</v>
      </c>
      <c r="L917">
        <f t="shared" si="96"/>
        <v>516.79999999999995</v>
      </c>
      <c r="M917">
        <f t="shared" si="97"/>
        <v>1550.3999999999999</v>
      </c>
    </row>
    <row r="918" spans="1:13" x14ac:dyDescent="0.25">
      <c r="A918" t="s">
        <v>17</v>
      </c>
      <c r="B918" t="s">
        <v>40</v>
      </c>
      <c r="C918" t="s">
        <v>248</v>
      </c>
      <c r="D918" t="s">
        <v>164</v>
      </c>
      <c r="E918" t="str">
        <f t="shared" si="98"/>
        <v>Filatório Zinser M2Belcolor Nm 1/13,5</v>
      </c>
      <c r="F918" s="3">
        <f>F917/828*1200</f>
        <v>93.623188405797094</v>
      </c>
      <c r="G918" t="s">
        <v>43</v>
      </c>
      <c r="H918" t="s">
        <v>22</v>
      </c>
      <c r="I918">
        <v>1200</v>
      </c>
      <c r="J918" s="4">
        <f t="shared" si="94"/>
        <v>7.8019323671497581E-2</v>
      </c>
      <c r="K918">
        <f t="shared" si="95"/>
        <v>93.623188405797094</v>
      </c>
      <c r="L918">
        <f t="shared" si="96"/>
        <v>748.98550724637676</v>
      </c>
      <c r="M918">
        <f t="shared" si="97"/>
        <v>2246.95652173913</v>
      </c>
    </row>
    <row r="919" spans="1:13" x14ac:dyDescent="0.25">
      <c r="A919" t="s">
        <v>17</v>
      </c>
      <c r="B919" t="s">
        <v>40</v>
      </c>
      <c r="C919" t="s">
        <v>248</v>
      </c>
      <c r="D919" t="s">
        <v>164</v>
      </c>
      <c r="E919" t="str">
        <f t="shared" si="98"/>
        <v>Filatório Zinser M2Belcolor Nm 1/13,5</v>
      </c>
      <c r="F919" s="3">
        <v>93.6</v>
      </c>
      <c r="G919" t="s">
        <v>43</v>
      </c>
      <c r="H919" t="s">
        <v>22</v>
      </c>
      <c r="I919">
        <v>1200</v>
      </c>
      <c r="J919" s="4">
        <f>F918/I919</f>
        <v>7.8019323671497581E-2</v>
      </c>
      <c r="K919">
        <f t="shared" si="95"/>
        <v>93.6</v>
      </c>
      <c r="L919">
        <f t="shared" si="96"/>
        <v>748.8</v>
      </c>
      <c r="M919">
        <f t="shared" si="97"/>
        <v>2246.3999999999996</v>
      </c>
    </row>
    <row r="920" spans="1:13" x14ac:dyDescent="0.25">
      <c r="A920" t="s">
        <v>17</v>
      </c>
      <c r="B920" t="s">
        <v>40</v>
      </c>
      <c r="C920" t="s">
        <v>248</v>
      </c>
      <c r="D920" t="s">
        <v>164</v>
      </c>
      <c r="E920" t="str">
        <f t="shared" si="98"/>
        <v>Filatório Zinser M2Belcolor Nm 1/13,5</v>
      </c>
      <c r="F920" s="3">
        <v>93.6</v>
      </c>
      <c r="G920" t="s">
        <v>43</v>
      </c>
      <c r="H920" t="s">
        <v>22</v>
      </c>
      <c r="I920">
        <v>1200</v>
      </c>
      <c r="J920" s="4">
        <f t="shared" ref="J920:J967" si="99">F920/I920</f>
        <v>7.8E-2</v>
      </c>
      <c r="K920">
        <f t="shared" si="95"/>
        <v>93.6</v>
      </c>
      <c r="L920">
        <f t="shared" si="96"/>
        <v>748.8</v>
      </c>
      <c r="M920">
        <f t="shared" si="97"/>
        <v>2246.3999999999996</v>
      </c>
    </row>
    <row r="921" spans="1:13" x14ac:dyDescent="0.25">
      <c r="A921" t="s">
        <v>17</v>
      </c>
      <c r="B921" t="s">
        <v>40</v>
      </c>
      <c r="C921" t="s">
        <v>248</v>
      </c>
      <c r="D921" t="s">
        <v>164</v>
      </c>
      <c r="E921" t="str">
        <f t="shared" si="98"/>
        <v>Filatório Zinser M2Belcolor Nm 1/13,5</v>
      </c>
      <c r="F921" s="3">
        <v>93.6</v>
      </c>
      <c r="G921" t="s">
        <v>43</v>
      </c>
      <c r="H921" t="s">
        <v>22</v>
      </c>
      <c r="I921">
        <v>1200</v>
      </c>
      <c r="J921" s="4">
        <f t="shared" si="99"/>
        <v>7.8E-2</v>
      </c>
      <c r="K921">
        <f t="shared" si="95"/>
        <v>93.6</v>
      </c>
      <c r="L921">
        <f t="shared" si="96"/>
        <v>748.8</v>
      </c>
      <c r="M921">
        <f t="shared" si="97"/>
        <v>2246.3999999999996</v>
      </c>
    </row>
    <row r="922" spans="1:13" x14ac:dyDescent="0.25">
      <c r="A922" t="s">
        <v>17</v>
      </c>
      <c r="B922" t="s">
        <v>44</v>
      </c>
      <c r="C922" t="s">
        <v>249</v>
      </c>
      <c r="D922" t="s">
        <v>164</v>
      </c>
      <c r="E922" t="str">
        <f t="shared" si="98"/>
        <v>AUTO CONER X5-M2Belcolor Nm 1/13,5</v>
      </c>
      <c r="F922" s="3">
        <v>91.2</v>
      </c>
      <c r="G922" t="s">
        <v>45</v>
      </c>
      <c r="H922" t="s">
        <v>39</v>
      </c>
      <c r="I922">
        <v>36</v>
      </c>
      <c r="J922" s="3">
        <f t="shared" si="99"/>
        <v>2.5333333333333332</v>
      </c>
      <c r="K922">
        <f t="shared" si="95"/>
        <v>91.2</v>
      </c>
      <c r="L922">
        <f t="shared" si="96"/>
        <v>729.6</v>
      </c>
      <c r="M922">
        <f t="shared" si="97"/>
        <v>2188.8000000000002</v>
      </c>
    </row>
    <row r="923" spans="1:13" x14ac:dyDescent="0.25">
      <c r="A923" t="s">
        <v>17</v>
      </c>
      <c r="B923" t="s">
        <v>44</v>
      </c>
      <c r="C923" t="s">
        <v>249</v>
      </c>
      <c r="D923" t="s">
        <v>164</v>
      </c>
      <c r="E923" t="str">
        <f t="shared" si="98"/>
        <v>AUTO CONER X5-M2Belcolor Nm 1/13,5</v>
      </c>
      <c r="F923" s="3">
        <v>91.2</v>
      </c>
      <c r="G923" t="s">
        <v>45</v>
      </c>
      <c r="H923" t="s">
        <v>39</v>
      </c>
      <c r="I923">
        <v>36</v>
      </c>
      <c r="J923" s="3">
        <f t="shared" si="99"/>
        <v>2.5333333333333332</v>
      </c>
      <c r="K923">
        <f t="shared" si="95"/>
        <v>91.2</v>
      </c>
      <c r="L923">
        <f t="shared" si="96"/>
        <v>729.6</v>
      </c>
      <c r="M923">
        <f t="shared" si="97"/>
        <v>2188.8000000000002</v>
      </c>
    </row>
    <row r="924" spans="1:13" x14ac:dyDescent="0.25">
      <c r="A924" t="s">
        <v>17</v>
      </c>
      <c r="B924" t="s">
        <v>44</v>
      </c>
      <c r="C924" t="s">
        <v>249</v>
      </c>
      <c r="D924" t="s">
        <v>164</v>
      </c>
      <c r="E924" t="str">
        <f t="shared" si="98"/>
        <v>AUTO CONER X5-M2Belcolor Nm 1/13,5</v>
      </c>
      <c r="F924" s="3">
        <v>91.2</v>
      </c>
      <c r="G924" t="s">
        <v>45</v>
      </c>
      <c r="H924" t="s">
        <v>39</v>
      </c>
      <c r="I924">
        <v>36</v>
      </c>
      <c r="J924" s="3">
        <f t="shared" si="99"/>
        <v>2.5333333333333332</v>
      </c>
      <c r="K924">
        <f t="shared" si="95"/>
        <v>91.2</v>
      </c>
      <c r="L924">
        <f t="shared" si="96"/>
        <v>729.6</v>
      </c>
      <c r="M924">
        <f t="shared" si="97"/>
        <v>2188.8000000000002</v>
      </c>
    </row>
    <row r="925" spans="1:13" x14ac:dyDescent="0.25">
      <c r="A925" t="s">
        <v>17</v>
      </c>
      <c r="B925" t="s">
        <v>44</v>
      </c>
      <c r="C925" t="s">
        <v>249</v>
      </c>
      <c r="D925" t="s">
        <v>164</v>
      </c>
      <c r="E925" t="str">
        <f t="shared" si="98"/>
        <v>AUTO CONER X5-M2Belcolor Nm 1/13,5</v>
      </c>
      <c r="F925" s="3">
        <f>F926/60*36</f>
        <v>91.199999999999989</v>
      </c>
      <c r="G925" t="s">
        <v>45</v>
      </c>
      <c r="H925" t="s">
        <v>39</v>
      </c>
      <c r="I925">
        <v>36</v>
      </c>
      <c r="J925" s="3">
        <f t="shared" si="99"/>
        <v>2.5333333333333332</v>
      </c>
      <c r="K925">
        <f t="shared" si="95"/>
        <v>91.199999999999989</v>
      </c>
      <c r="L925">
        <f t="shared" si="96"/>
        <v>729.59999999999991</v>
      </c>
      <c r="M925">
        <f t="shared" si="97"/>
        <v>2188.7999999999997</v>
      </c>
    </row>
    <row r="926" spans="1:13" x14ac:dyDescent="0.25">
      <c r="A926" t="s">
        <v>17</v>
      </c>
      <c r="B926" t="s">
        <v>44</v>
      </c>
      <c r="C926" t="s">
        <v>250</v>
      </c>
      <c r="D926" t="s">
        <v>164</v>
      </c>
      <c r="E926" t="str">
        <f t="shared" si="98"/>
        <v>AUTO CONER M1Belcolor Nm 1/13,5</v>
      </c>
      <c r="F926" s="3">
        <v>152</v>
      </c>
      <c r="G926" t="s">
        <v>46</v>
      </c>
      <c r="H926" t="s">
        <v>22</v>
      </c>
      <c r="I926">
        <v>60</v>
      </c>
      <c r="J926" s="3">
        <f t="shared" si="99"/>
        <v>2.5333333333333332</v>
      </c>
      <c r="K926">
        <f t="shared" si="95"/>
        <v>152</v>
      </c>
      <c r="L926">
        <f t="shared" si="96"/>
        <v>1216</v>
      </c>
      <c r="M926">
        <f t="shared" si="97"/>
        <v>3648</v>
      </c>
    </row>
    <row r="927" spans="1:13" x14ac:dyDescent="0.25">
      <c r="A927" t="s">
        <v>17</v>
      </c>
      <c r="B927" t="s">
        <v>44</v>
      </c>
      <c r="C927" t="s">
        <v>250</v>
      </c>
      <c r="D927" t="s">
        <v>164</v>
      </c>
      <c r="E927" t="str">
        <f t="shared" si="98"/>
        <v>AUTO CONER M1Belcolor Nm 1/13,5</v>
      </c>
      <c r="F927" s="3">
        <v>152</v>
      </c>
      <c r="G927" t="s">
        <v>46</v>
      </c>
      <c r="H927" t="s">
        <v>22</v>
      </c>
      <c r="I927">
        <v>60</v>
      </c>
      <c r="J927" s="3">
        <f t="shared" si="99"/>
        <v>2.5333333333333332</v>
      </c>
      <c r="K927">
        <f t="shared" si="95"/>
        <v>152</v>
      </c>
      <c r="L927">
        <f t="shared" si="96"/>
        <v>1216</v>
      </c>
      <c r="M927">
        <f t="shared" si="97"/>
        <v>3648</v>
      </c>
    </row>
    <row r="928" spans="1:13" x14ac:dyDescent="0.25">
      <c r="A928" t="s">
        <v>17</v>
      </c>
      <c r="B928" t="s">
        <v>44</v>
      </c>
      <c r="C928" t="s">
        <v>250</v>
      </c>
      <c r="D928" t="s">
        <v>164</v>
      </c>
      <c r="E928" t="str">
        <f t="shared" si="98"/>
        <v>AUTO CONER M1Belcolor Nm 1/13,5</v>
      </c>
      <c r="F928" s="3">
        <f>F929/50*60</f>
        <v>151.94999999999999</v>
      </c>
      <c r="G928" t="s">
        <v>46</v>
      </c>
      <c r="H928" t="s">
        <v>22</v>
      </c>
      <c r="I928">
        <v>60</v>
      </c>
      <c r="J928" s="3">
        <f t="shared" si="99"/>
        <v>2.5324999999999998</v>
      </c>
      <c r="K928">
        <f t="shared" si="95"/>
        <v>151.94999999999999</v>
      </c>
      <c r="L928">
        <f t="shared" si="96"/>
        <v>1215.5999999999999</v>
      </c>
      <c r="M928">
        <f t="shared" si="97"/>
        <v>3646.7999999999997</v>
      </c>
    </row>
    <row r="929" spans="1:13" x14ac:dyDescent="0.25">
      <c r="A929" t="s">
        <v>17</v>
      </c>
      <c r="B929" t="s">
        <v>44</v>
      </c>
      <c r="C929" t="s">
        <v>250</v>
      </c>
      <c r="D929" t="s">
        <v>164</v>
      </c>
      <c r="E929" t="str">
        <f t="shared" si="98"/>
        <v>AUTO CONER M1Belcolor Nm 1/13,5</v>
      </c>
      <c r="F929">
        <f>F930/40*50</f>
        <v>126.62499999999999</v>
      </c>
      <c r="G929" t="s">
        <v>47</v>
      </c>
      <c r="H929" t="s">
        <v>22</v>
      </c>
      <c r="I929">
        <v>50</v>
      </c>
      <c r="J929" s="3">
        <f t="shared" si="99"/>
        <v>2.5324999999999998</v>
      </c>
      <c r="K929">
        <f t="shared" si="95"/>
        <v>126.62499999999999</v>
      </c>
      <c r="L929">
        <f t="shared" si="96"/>
        <v>1012.9999999999999</v>
      </c>
      <c r="M929">
        <f t="shared" si="97"/>
        <v>3038.9999999999995</v>
      </c>
    </row>
    <row r="930" spans="1:13" x14ac:dyDescent="0.25">
      <c r="A930" t="s">
        <v>17</v>
      </c>
      <c r="B930" t="s">
        <v>44</v>
      </c>
      <c r="C930" t="s">
        <v>251</v>
      </c>
      <c r="D930" t="s">
        <v>164</v>
      </c>
      <c r="E930" t="str">
        <f t="shared" si="98"/>
        <v>MURATA M1Belcolor Nm 1/13,5</v>
      </c>
      <c r="F930" s="3">
        <v>101.3</v>
      </c>
      <c r="G930" t="s">
        <v>48</v>
      </c>
      <c r="H930" t="s">
        <v>22</v>
      </c>
      <c r="I930">
        <v>40</v>
      </c>
      <c r="J930" s="3">
        <f t="shared" si="99"/>
        <v>2.5324999999999998</v>
      </c>
      <c r="K930">
        <f t="shared" si="95"/>
        <v>101.3</v>
      </c>
      <c r="L930">
        <f t="shared" si="96"/>
        <v>810.4</v>
      </c>
      <c r="M930">
        <f t="shared" si="97"/>
        <v>2431.1999999999998</v>
      </c>
    </row>
    <row r="931" spans="1:13" x14ac:dyDescent="0.25">
      <c r="A931" t="s">
        <v>17</v>
      </c>
      <c r="B931" t="s">
        <v>44</v>
      </c>
      <c r="C931" t="s">
        <v>251</v>
      </c>
      <c r="D931" t="s">
        <v>164</v>
      </c>
      <c r="E931" t="str">
        <f t="shared" si="98"/>
        <v>MURATA M1Belcolor Nm 1/13,5</v>
      </c>
      <c r="F931" s="3">
        <v>101.3</v>
      </c>
      <c r="G931" t="s">
        <v>48</v>
      </c>
      <c r="H931" t="s">
        <v>22</v>
      </c>
      <c r="I931">
        <v>40</v>
      </c>
      <c r="J931" s="3">
        <f t="shared" si="99"/>
        <v>2.5324999999999998</v>
      </c>
      <c r="K931">
        <f t="shared" si="95"/>
        <v>101.3</v>
      </c>
      <c r="L931">
        <f t="shared" si="96"/>
        <v>810.4</v>
      </c>
      <c r="M931">
        <f t="shared" si="97"/>
        <v>2431.1999999999998</v>
      </c>
    </row>
    <row r="932" spans="1:13" x14ac:dyDescent="0.25">
      <c r="A932" t="s">
        <v>17</v>
      </c>
      <c r="B932" t="s">
        <v>60</v>
      </c>
      <c r="C932" s="1" t="s">
        <v>184</v>
      </c>
      <c r="D932" t="s">
        <v>164</v>
      </c>
      <c r="E932" t="str">
        <f t="shared" si="98"/>
        <v>VOLUFIL M1Belcolor Nm 1/13,5</v>
      </c>
      <c r="F932" s="3">
        <v>88.4</v>
      </c>
      <c r="G932" t="s">
        <v>61</v>
      </c>
      <c r="H932" t="s">
        <v>22</v>
      </c>
      <c r="I932">
        <v>36</v>
      </c>
      <c r="J932" s="3">
        <f t="shared" si="99"/>
        <v>2.4555555555555557</v>
      </c>
      <c r="K932">
        <f t="shared" si="95"/>
        <v>88.4</v>
      </c>
      <c r="L932">
        <f t="shared" si="96"/>
        <v>707.2</v>
      </c>
      <c r="M932">
        <f t="shared" si="97"/>
        <v>2121.6000000000004</v>
      </c>
    </row>
    <row r="933" spans="1:13" x14ac:dyDescent="0.25">
      <c r="A933" t="s">
        <v>17</v>
      </c>
      <c r="B933" t="s">
        <v>60</v>
      </c>
      <c r="C933" s="1" t="s">
        <v>184</v>
      </c>
      <c r="D933" t="s">
        <v>164</v>
      </c>
      <c r="E933" t="str">
        <f t="shared" si="98"/>
        <v>VOLUFIL M1Belcolor Nm 1/13,5</v>
      </c>
      <c r="F933" s="3">
        <v>88.4</v>
      </c>
      <c r="G933" t="s">
        <v>61</v>
      </c>
      <c r="H933" t="s">
        <v>22</v>
      </c>
      <c r="I933">
        <v>36</v>
      </c>
      <c r="J933" s="3">
        <f t="shared" si="99"/>
        <v>2.4555555555555557</v>
      </c>
      <c r="K933">
        <f t="shared" si="95"/>
        <v>88.4</v>
      </c>
      <c r="L933">
        <f t="shared" si="96"/>
        <v>707.2</v>
      </c>
      <c r="M933">
        <f t="shared" si="97"/>
        <v>2121.6000000000004</v>
      </c>
    </row>
    <row r="934" spans="1:13" x14ac:dyDescent="0.25">
      <c r="A934" t="s">
        <v>17</v>
      </c>
      <c r="B934" t="s">
        <v>60</v>
      </c>
      <c r="C934" s="1" t="s">
        <v>184</v>
      </c>
      <c r="D934" t="s">
        <v>164</v>
      </c>
      <c r="E934" t="str">
        <f t="shared" si="98"/>
        <v>VOLUFIL M1Belcolor Nm 1/13,5</v>
      </c>
      <c r="F934" s="3">
        <v>88.4</v>
      </c>
      <c r="G934" t="s">
        <v>61</v>
      </c>
      <c r="H934" t="s">
        <v>22</v>
      </c>
      <c r="I934">
        <v>36</v>
      </c>
      <c r="J934" s="3">
        <f t="shared" si="99"/>
        <v>2.4555555555555557</v>
      </c>
      <c r="K934">
        <f t="shared" si="95"/>
        <v>88.4</v>
      </c>
      <c r="L934">
        <f t="shared" si="96"/>
        <v>707.2</v>
      </c>
      <c r="M934">
        <f t="shared" si="97"/>
        <v>2121.6000000000004</v>
      </c>
    </row>
    <row r="935" spans="1:13" x14ac:dyDescent="0.25">
      <c r="A935" t="s">
        <v>17</v>
      </c>
      <c r="B935" t="s">
        <v>60</v>
      </c>
      <c r="C935" s="1" t="s">
        <v>184</v>
      </c>
      <c r="D935" t="s">
        <v>164</v>
      </c>
      <c r="E935" t="str">
        <f t="shared" si="98"/>
        <v>VOLUFIL M1Belcolor Nm 1/13,5</v>
      </c>
      <c r="F935" s="3">
        <v>88.4</v>
      </c>
      <c r="G935" t="s">
        <v>61</v>
      </c>
      <c r="H935" t="s">
        <v>22</v>
      </c>
      <c r="I935">
        <v>36</v>
      </c>
      <c r="J935" s="3">
        <f t="shared" si="99"/>
        <v>2.4555555555555557</v>
      </c>
      <c r="K935">
        <f t="shared" si="95"/>
        <v>88.4</v>
      </c>
      <c r="L935">
        <f t="shared" si="96"/>
        <v>707.2</v>
      </c>
      <c r="M935">
        <f t="shared" si="97"/>
        <v>2121.6000000000004</v>
      </c>
    </row>
    <row r="936" spans="1:13" x14ac:dyDescent="0.25">
      <c r="A936" t="s">
        <v>17</v>
      </c>
      <c r="B936" t="s">
        <v>60</v>
      </c>
      <c r="C936" s="1" t="s">
        <v>184</v>
      </c>
      <c r="D936" t="s">
        <v>164</v>
      </c>
      <c r="E936" t="str">
        <f t="shared" si="98"/>
        <v>VOLUFIL M1Belcolor Nm 1/13,5</v>
      </c>
      <c r="F936" s="3">
        <v>88.4</v>
      </c>
      <c r="G936" t="s">
        <v>61</v>
      </c>
      <c r="H936" t="s">
        <v>22</v>
      </c>
      <c r="I936">
        <v>36</v>
      </c>
      <c r="J936" s="3">
        <f t="shared" si="99"/>
        <v>2.4555555555555557</v>
      </c>
      <c r="K936">
        <f t="shared" si="95"/>
        <v>88.4</v>
      </c>
      <c r="L936">
        <f t="shared" si="96"/>
        <v>707.2</v>
      </c>
      <c r="M936">
        <f t="shared" si="97"/>
        <v>2121.6000000000004</v>
      </c>
    </row>
    <row r="937" spans="1:13" x14ac:dyDescent="0.25">
      <c r="A937" t="s">
        <v>17</v>
      </c>
      <c r="B937" t="s">
        <v>60</v>
      </c>
      <c r="C937" s="22" t="s">
        <v>185</v>
      </c>
      <c r="D937" t="s">
        <v>164</v>
      </c>
      <c r="E937" t="str">
        <f t="shared" si="98"/>
        <v>VOLUFIL M2Belcolor Nm 1/13,5</v>
      </c>
      <c r="F937" s="3">
        <f>F936/36*45</f>
        <v>110.5</v>
      </c>
      <c r="G937" t="s">
        <v>62</v>
      </c>
      <c r="H937" t="s">
        <v>39</v>
      </c>
      <c r="I937">
        <v>45</v>
      </c>
      <c r="J937" s="3">
        <f t="shared" si="99"/>
        <v>2.4555555555555557</v>
      </c>
      <c r="K937">
        <f t="shared" si="95"/>
        <v>110.5</v>
      </c>
      <c r="L937">
        <f t="shared" si="96"/>
        <v>884</v>
      </c>
      <c r="M937">
        <f t="shared" si="97"/>
        <v>2652</v>
      </c>
    </row>
    <row r="938" spans="1:13" x14ac:dyDescent="0.25">
      <c r="A938" t="s">
        <v>17</v>
      </c>
      <c r="B938" t="s">
        <v>60</v>
      </c>
      <c r="C938" s="22" t="s">
        <v>185</v>
      </c>
      <c r="D938" t="s">
        <v>164</v>
      </c>
      <c r="E938" t="str">
        <f t="shared" si="98"/>
        <v>VOLUFIL M2Belcolor Nm 1/13,5</v>
      </c>
      <c r="F938" s="3">
        <v>110.5</v>
      </c>
      <c r="G938" t="s">
        <v>62</v>
      </c>
      <c r="H938" t="s">
        <v>39</v>
      </c>
      <c r="I938">
        <v>45</v>
      </c>
      <c r="J938" s="3">
        <f t="shared" si="99"/>
        <v>2.4555555555555557</v>
      </c>
      <c r="K938">
        <f t="shared" si="95"/>
        <v>110.5</v>
      </c>
      <c r="L938">
        <f t="shared" si="96"/>
        <v>884</v>
      </c>
      <c r="M938">
        <f t="shared" si="97"/>
        <v>2652</v>
      </c>
    </row>
    <row r="939" spans="1:13" x14ac:dyDescent="0.25">
      <c r="A939" t="s">
        <v>17</v>
      </c>
      <c r="B939" t="s">
        <v>63</v>
      </c>
      <c r="C939" s="1" t="s">
        <v>186</v>
      </c>
      <c r="D939" t="s">
        <v>164</v>
      </c>
      <c r="E939" t="str">
        <f t="shared" si="98"/>
        <v>AFTBelcolor Nm 1/13,5</v>
      </c>
      <c r="F939" s="3">
        <v>187.2</v>
      </c>
      <c r="G939" t="s">
        <v>64</v>
      </c>
      <c r="H939" t="s">
        <v>22</v>
      </c>
      <c r="I939">
        <v>60</v>
      </c>
      <c r="J939" s="3">
        <f t="shared" si="99"/>
        <v>3.1199999999999997</v>
      </c>
      <c r="K939">
        <f t="shared" si="95"/>
        <v>187.2</v>
      </c>
      <c r="L939">
        <f t="shared" si="96"/>
        <v>1497.6</v>
      </c>
      <c r="M939">
        <f t="shared" si="97"/>
        <v>4492.7999999999993</v>
      </c>
    </row>
    <row r="940" spans="1:13" x14ac:dyDescent="0.25">
      <c r="A940" t="s">
        <v>17</v>
      </c>
      <c r="B940" t="s">
        <v>63</v>
      </c>
      <c r="C940" s="1" t="s">
        <v>186</v>
      </c>
      <c r="D940" t="s">
        <v>164</v>
      </c>
      <c r="E940" t="str">
        <f t="shared" si="98"/>
        <v>AFTBelcolor Nm 1/13,5</v>
      </c>
      <c r="F940" s="3">
        <v>187.2</v>
      </c>
      <c r="G940" t="s">
        <v>64</v>
      </c>
      <c r="H940" t="s">
        <v>22</v>
      </c>
      <c r="I940">
        <v>60</v>
      </c>
      <c r="J940" s="3">
        <f t="shared" si="99"/>
        <v>3.1199999999999997</v>
      </c>
      <c r="K940">
        <f t="shared" si="95"/>
        <v>187.2</v>
      </c>
      <c r="L940">
        <f t="shared" si="96"/>
        <v>1497.6</v>
      </c>
      <c r="M940">
        <f t="shared" si="97"/>
        <v>4492.7999999999993</v>
      </c>
    </row>
    <row r="941" spans="1:13" x14ac:dyDescent="0.25">
      <c r="A941" t="s">
        <v>17</v>
      </c>
      <c r="B941" t="s">
        <v>63</v>
      </c>
      <c r="C941" s="1" t="s">
        <v>186</v>
      </c>
      <c r="D941" t="s">
        <v>164</v>
      </c>
      <c r="E941" t="str">
        <f t="shared" si="98"/>
        <v>AFTBelcolor Nm 1/13,5</v>
      </c>
      <c r="F941" s="3">
        <v>187.2</v>
      </c>
      <c r="G941" t="s">
        <v>64</v>
      </c>
      <c r="H941" t="s">
        <v>22</v>
      </c>
      <c r="I941">
        <v>60</v>
      </c>
      <c r="J941" s="3">
        <f t="shared" si="99"/>
        <v>3.1199999999999997</v>
      </c>
      <c r="K941">
        <f t="shared" si="95"/>
        <v>187.2</v>
      </c>
      <c r="L941">
        <f t="shared" si="96"/>
        <v>1497.6</v>
      </c>
      <c r="M941">
        <f t="shared" si="97"/>
        <v>4492.7999999999993</v>
      </c>
    </row>
    <row r="942" spans="1:13" x14ac:dyDescent="0.25">
      <c r="A942" t="s">
        <v>17</v>
      </c>
      <c r="B942" t="s">
        <v>63</v>
      </c>
      <c r="C942" s="1" t="s">
        <v>186</v>
      </c>
      <c r="D942" t="s">
        <v>164</v>
      </c>
      <c r="E942" t="str">
        <f t="shared" si="98"/>
        <v>AFTBelcolor Nm 1/13,5</v>
      </c>
      <c r="F942" s="3">
        <v>187.2</v>
      </c>
      <c r="G942" t="s">
        <v>64</v>
      </c>
      <c r="H942" t="s">
        <v>22</v>
      </c>
      <c r="I942">
        <v>60</v>
      </c>
      <c r="J942" s="3">
        <f t="shared" si="99"/>
        <v>3.1199999999999997</v>
      </c>
      <c r="K942">
        <f t="shared" ref="K942:K1005" si="100">F942</f>
        <v>187.2</v>
      </c>
      <c r="L942">
        <f t="shared" si="96"/>
        <v>1497.6</v>
      </c>
      <c r="M942">
        <f t="shared" si="97"/>
        <v>4492.7999999999993</v>
      </c>
    </row>
    <row r="943" spans="1:13" x14ac:dyDescent="0.25">
      <c r="A943" t="s">
        <v>17</v>
      </c>
      <c r="B943" t="s">
        <v>63</v>
      </c>
      <c r="C943" s="1" t="s">
        <v>186</v>
      </c>
      <c r="D943" t="s">
        <v>164</v>
      </c>
      <c r="E943" t="str">
        <f t="shared" si="98"/>
        <v>AFTBelcolor Nm 1/13,5</v>
      </c>
      <c r="F943" s="3">
        <v>187.2</v>
      </c>
      <c r="G943" t="s">
        <v>64</v>
      </c>
      <c r="H943" t="s">
        <v>22</v>
      </c>
      <c r="I943">
        <v>60</v>
      </c>
      <c r="J943" s="3">
        <f t="shared" si="99"/>
        <v>3.1199999999999997</v>
      </c>
      <c r="K943">
        <f t="shared" si="100"/>
        <v>187.2</v>
      </c>
      <c r="L943">
        <f t="shared" si="96"/>
        <v>1497.6</v>
      </c>
      <c r="M943">
        <f t="shared" si="97"/>
        <v>4492.7999999999993</v>
      </c>
    </row>
    <row r="944" spans="1:13" x14ac:dyDescent="0.25">
      <c r="A944" t="s">
        <v>17</v>
      </c>
      <c r="B944" t="s">
        <v>63</v>
      </c>
      <c r="C944" s="1" t="s">
        <v>186</v>
      </c>
      <c r="D944" t="s">
        <v>164</v>
      </c>
      <c r="E944" t="str">
        <f t="shared" si="98"/>
        <v>AFTBelcolor Nm 1/13,5</v>
      </c>
      <c r="F944" s="3">
        <v>187.2</v>
      </c>
      <c r="G944" t="s">
        <v>64</v>
      </c>
      <c r="H944" t="s">
        <v>22</v>
      </c>
      <c r="I944">
        <v>60</v>
      </c>
      <c r="J944" s="3">
        <f t="shared" si="99"/>
        <v>3.1199999999999997</v>
      </c>
      <c r="K944">
        <f t="shared" si="100"/>
        <v>187.2</v>
      </c>
      <c r="L944">
        <f t="shared" si="96"/>
        <v>1497.6</v>
      </c>
      <c r="M944">
        <f t="shared" si="97"/>
        <v>4492.7999999999993</v>
      </c>
    </row>
    <row r="945" spans="1:13" x14ac:dyDescent="0.25">
      <c r="A945" t="s">
        <v>17</v>
      </c>
      <c r="B945" t="s">
        <v>63</v>
      </c>
      <c r="C945" t="s">
        <v>65</v>
      </c>
      <c r="D945" t="s">
        <v>164</v>
      </c>
      <c r="E945" t="str">
        <f t="shared" si="98"/>
        <v>EMBALAGEM/ESTEIRA/EXPEDIÇÃOBelcolor Nm 1/13,5</v>
      </c>
      <c r="F945" s="3">
        <v>960</v>
      </c>
      <c r="G945" t="s">
        <v>66</v>
      </c>
      <c r="H945" t="s">
        <v>22</v>
      </c>
      <c r="I945">
        <v>1</v>
      </c>
      <c r="J945" s="3">
        <f t="shared" si="99"/>
        <v>960</v>
      </c>
      <c r="K945">
        <f t="shared" si="100"/>
        <v>960</v>
      </c>
      <c r="L945">
        <f t="shared" si="96"/>
        <v>7680</v>
      </c>
      <c r="M945">
        <f t="shared" si="97"/>
        <v>23040</v>
      </c>
    </row>
    <row r="946" spans="1:13" x14ac:dyDescent="0.25">
      <c r="A946" t="s">
        <v>17</v>
      </c>
      <c r="B946" t="s">
        <v>18</v>
      </c>
      <c r="C946" t="s">
        <v>67</v>
      </c>
      <c r="D946" t="s">
        <v>165</v>
      </c>
      <c r="E946" t="str">
        <f t="shared" si="98"/>
        <v>Craqueadeira TB11Canvas (TOLDO) Nm 2/34</v>
      </c>
      <c r="F946" s="3">
        <v>502.9</v>
      </c>
      <c r="G946" t="s">
        <v>21</v>
      </c>
      <c r="H946" t="s">
        <v>22</v>
      </c>
      <c r="I946">
        <v>1</v>
      </c>
      <c r="J946" s="3">
        <f t="shared" si="99"/>
        <v>502.9</v>
      </c>
      <c r="K946">
        <f t="shared" si="100"/>
        <v>502.9</v>
      </c>
      <c r="L946">
        <f t="shared" si="96"/>
        <v>4023.2</v>
      </c>
      <c r="M946">
        <f t="shared" si="97"/>
        <v>12069.599999999999</v>
      </c>
    </row>
    <row r="947" spans="1:13" x14ac:dyDescent="0.25">
      <c r="A947" t="s">
        <v>17</v>
      </c>
      <c r="B947" t="s">
        <v>18</v>
      </c>
      <c r="C947" t="s">
        <v>71</v>
      </c>
      <c r="D947" t="s">
        <v>165</v>
      </c>
      <c r="E947" t="str">
        <f t="shared" si="98"/>
        <v>Craqueadeira Seydel 860Canvas (TOLDO) Nm 2/34</v>
      </c>
      <c r="F947" s="3">
        <v>502.9</v>
      </c>
      <c r="G947" t="s">
        <v>21</v>
      </c>
      <c r="H947" t="s">
        <v>22</v>
      </c>
      <c r="I947">
        <v>1</v>
      </c>
      <c r="J947" s="3">
        <f t="shared" si="99"/>
        <v>502.9</v>
      </c>
      <c r="K947">
        <f t="shared" si="100"/>
        <v>502.9</v>
      </c>
      <c r="L947">
        <f t="shared" si="96"/>
        <v>4023.2</v>
      </c>
      <c r="M947">
        <f t="shared" si="97"/>
        <v>12069.599999999999</v>
      </c>
    </row>
    <row r="948" spans="1:13" x14ac:dyDescent="0.25">
      <c r="A948" t="s">
        <v>17</v>
      </c>
      <c r="B948" t="s">
        <v>18</v>
      </c>
      <c r="C948" t="s">
        <v>19</v>
      </c>
      <c r="D948" t="s">
        <v>165</v>
      </c>
      <c r="E948" t="str">
        <f t="shared" si="98"/>
        <v>Craqueadeira Seydel 873Canvas (TOLDO) Nm 2/34</v>
      </c>
      <c r="F948" s="3">
        <v>502.9</v>
      </c>
      <c r="G948" t="s">
        <v>21</v>
      </c>
      <c r="H948" t="s">
        <v>22</v>
      </c>
      <c r="I948">
        <v>1</v>
      </c>
      <c r="J948" s="3">
        <f t="shared" si="99"/>
        <v>502.9</v>
      </c>
      <c r="K948">
        <f t="shared" si="100"/>
        <v>502.9</v>
      </c>
      <c r="L948">
        <f t="shared" si="96"/>
        <v>4023.2</v>
      </c>
      <c r="M948">
        <f t="shared" si="97"/>
        <v>12069.599999999999</v>
      </c>
    </row>
    <row r="949" spans="1:13" x14ac:dyDescent="0.25">
      <c r="A949" t="s">
        <v>17</v>
      </c>
      <c r="B949" t="s">
        <v>23</v>
      </c>
      <c r="C949" t="s">
        <v>24</v>
      </c>
      <c r="D949" t="s">
        <v>165</v>
      </c>
      <c r="E949" t="str">
        <f t="shared" si="98"/>
        <v>Passadeira E1Canvas (TOLDO) Nm 2/34</v>
      </c>
      <c r="F949" s="3">
        <v>415.8</v>
      </c>
      <c r="G949" t="s">
        <v>25</v>
      </c>
      <c r="H949" t="s">
        <v>22</v>
      </c>
      <c r="I949">
        <v>1</v>
      </c>
      <c r="J949" s="3">
        <f t="shared" si="99"/>
        <v>415.8</v>
      </c>
      <c r="K949">
        <f t="shared" si="100"/>
        <v>415.8</v>
      </c>
      <c r="L949">
        <f t="shared" si="96"/>
        <v>3326.4</v>
      </c>
      <c r="M949">
        <f t="shared" si="97"/>
        <v>9979.2000000000007</v>
      </c>
    </row>
    <row r="950" spans="1:13" x14ac:dyDescent="0.25">
      <c r="A950" t="s">
        <v>17</v>
      </c>
      <c r="B950" t="s">
        <v>23</v>
      </c>
      <c r="C950" t="s">
        <v>26</v>
      </c>
      <c r="D950" t="s">
        <v>165</v>
      </c>
      <c r="E950" t="str">
        <f t="shared" si="98"/>
        <v>Passadeira BC1Canvas (TOLDO) Nm 2/34</v>
      </c>
      <c r="F950" s="3">
        <v>415.8</v>
      </c>
      <c r="G950" t="s">
        <v>25</v>
      </c>
      <c r="H950" t="s">
        <v>22</v>
      </c>
      <c r="I950">
        <v>1</v>
      </c>
      <c r="J950" s="3">
        <f t="shared" si="99"/>
        <v>415.8</v>
      </c>
      <c r="K950">
        <f t="shared" si="100"/>
        <v>415.8</v>
      </c>
      <c r="L950">
        <f t="shared" si="96"/>
        <v>3326.4</v>
      </c>
      <c r="M950">
        <f t="shared" si="97"/>
        <v>9979.2000000000007</v>
      </c>
    </row>
    <row r="951" spans="1:13" x14ac:dyDescent="0.25">
      <c r="A951" t="s">
        <v>17</v>
      </c>
      <c r="B951" t="s">
        <v>23</v>
      </c>
      <c r="C951" t="s">
        <v>27</v>
      </c>
      <c r="D951" t="s">
        <v>165</v>
      </c>
      <c r="E951" t="str">
        <f t="shared" si="98"/>
        <v>Passadeira E2Canvas (TOLDO) Nm 2/34</v>
      </c>
      <c r="F951" s="3">
        <v>421.2</v>
      </c>
      <c r="G951" t="s">
        <v>28</v>
      </c>
      <c r="H951" t="s">
        <v>22</v>
      </c>
      <c r="I951">
        <v>1</v>
      </c>
      <c r="J951" s="3">
        <f t="shared" si="99"/>
        <v>421.2</v>
      </c>
      <c r="K951">
        <f t="shared" si="100"/>
        <v>421.2</v>
      </c>
      <c r="L951">
        <f t="shared" si="96"/>
        <v>3369.6</v>
      </c>
      <c r="M951">
        <f t="shared" si="97"/>
        <v>10108.799999999999</v>
      </c>
    </row>
    <row r="952" spans="1:13" x14ac:dyDescent="0.25">
      <c r="A952" t="s">
        <v>17</v>
      </c>
      <c r="B952" t="s">
        <v>23</v>
      </c>
      <c r="C952" t="s">
        <v>29</v>
      </c>
      <c r="D952" t="s">
        <v>165</v>
      </c>
      <c r="E952" t="str">
        <f t="shared" si="98"/>
        <v>Passadeira BC2Canvas (TOLDO) Nm 2/34</v>
      </c>
      <c r="F952" s="3">
        <v>421.2</v>
      </c>
      <c r="G952" t="s">
        <v>28</v>
      </c>
      <c r="H952" t="s">
        <v>22</v>
      </c>
      <c r="I952">
        <v>1</v>
      </c>
      <c r="J952" s="3">
        <f t="shared" si="99"/>
        <v>421.2</v>
      </c>
      <c r="K952">
        <f t="shared" si="100"/>
        <v>421.2</v>
      </c>
      <c r="L952">
        <f t="shared" si="96"/>
        <v>3369.6</v>
      </c>
      <c r="M952">
        <f t="shared" si="97"/>
        <v>10108.799999999999</v>
      </c>
    </row>
    <row r="953" spans="1:13" x14ac:dyDescent="0.25">
      <c r="A953" t="s">
        <v>17</v>
      </c>
      <c r="B953" t="s">
        <v>23</v>
      </c>
      <c r="C953" t="s">
        <v>30</v>
      </c>
      <c r="D953" t="s">
        <v>165</v>
      </c>
      <c r="E953" t="str">
        <f t="shared" si="98"/>
        <v>Passadeia E3Canvas (TOLDO) Nm 2/34</v>
      </c>
      <c r="F953" s="3">
        <v>441</v>
      </c>
      <c r="G953" t="s">
        <v>31</v>
      </c>
      <c r="H953" t="s">
        <v>22</v>
      </c>
      <c r="I953">
        <v>1</v>
      </c>
      <c r="J953" s="3">
        <f t="shared" si="99"/>
        <v>441</v>
      </c>
      <c r="K953">
        <f t="shared" si="100"/>
        <v>441</v>
      </c>
      <c r="L953">
        <f t="shared" si="96"/>
        <v>3528</v>
      </c>
      <c r="M953">
        <f t="shared" si="97"/>
        <v>10584</v>
      </c>
    </row>
    <row r="954" spans="1:13" x14ac:dyDescent="0.25">
      <c r="A954" t="s">
        <v>17</v>
      </c>
      <c r="B954" t="s">
        <v>23</v>
      </c>
      <c r="C954" t="s">
        <v>32</v>
      </c>
      <c r="D954" t="s">
        <v>165</v>
      </c>
      <c r="E954" t="str">
        <f t="shared" si="98"/>
        <v>Passadeira BC3Canvas (TOLDO) Nm 2/34</v>
      </c>
      <c r="F954" s="3">
        <v>441</v>
      </c>
      <c r="G954" t="s">
        <v>31</v>
      </c>
      <c r="H954" t="s">
        <v>22</v>
      </c>
      <c r="I954">
        <v>1</v>
      </c>
      <c r="J954" s="3">
        <f t="shared" si="99"/>
        <v>441</v>
      </c>
      <c r="K954">
        <f t="shared" si="100"/>
        <v>441</v>
      </c>
      <c r="L954">
        <f t="shared" si="96"/>
        <v>3528</v>
      </c>
      <c r="M954">
        <f t="shared" si="97"/>
        <v>10584</v>
      </c>
    </row>
    <row r="955" spans="1:13" x14ac:dyDescent="0.25">
      <c r="A955" t="s">
        <v>17</v>
      </c>
      <c r="B955" t="s">
        <v>23</v>
      </c>
      <c r="C955" t="s">
        <v>33</v>
      </c>
      <c r="D955" t="s">
        <v>165</v>
      </c>
      <c r="E955" t="str">
        <f t="shared" si="98"/>
        <v>Passadeira E4Canvas (TOLDO) Nm 2/34</v>
      </c>
      <c r="F955" s="3">
        <v>342</v>
      </c>
      <c r="G955" t="s">
        <v>34</v>
      </c>
      <c r="H955" t="s">
        <v>22</v>
      </c>
      <c r="I955">
        <v>1</v>
      </c>
      <c r="J955" s="3">
        <f t="shared" si="99"/>
        <v>342</v>
      </c>
      <c r="K955">
        <f t="shared" si="100"/>
        <v>342</v>
      </c>
      <c r="L955">
        <f t="shared" si="96"/>
        <v>2736</v>
      </c>
      <c r="M955">
        <f t="shared" si="97"/>
        <v>8208</v>
      </c>
    </row>
    <row r="956" spans="1:13" x14ac:dyDescent="0.25">
      <c r="A956" t="s">
        <v>17</v>
      </c>
      <c r="B956" t="s">
        <v>23</v>
      </c>
      <c r="C956" t="s">
        <v>35</v>
      </c>
      <c r="D956" t="s">
        <v>165</v>
      </c>
      <c r="E956" t="str">
        <f t="shared" si="98"/>
        <v>Passadeira BC4Canvas (TOLDO) Nm 2/34</v>
      </c>
      <c r="F956" s="3">
        <v>342</v>
      </c>
      <c r="G956" t="s">
        <v>34</v>
      </c>
      <c r="H956" t="s">
        <v>22</v>
      </c>
      <c r="I956">
        <v>1</v>
      </c>
      <c r="J956" s="3">
        <f t="shared" si="99"/>
        <v>342</v>
      </c>
      <c r="K956">
        <f t="shared" si="100"/>
        <v>342</v>
      </c>
      <c r="L956">
        <f t="shared" si="96"/>
        <v>2736</v>
      </c>
      <c r="M956">
        <f t="shared" si="97"/>
        <v>8208</v>
      </c>
    </row>
    <row r="957" spans="1:13" x14ac:dyDescent="0.25">
      <c r="A957" t="s">
        <v>17</v>
      </c>
      <c r="B957" t="s">
        <v>36</v>
      </c>
      <c r="C957" t="s">
        <v>244</v>
      </c>
      <c r="D957" t="s">
        <v>165</v>
      </c>
      <c r="E957" t="str">
        <f t="shared" si="98"/>
        <v>FROTTEURS LECanvas (TOLDO) Nm 2/34</v>
      </c>
      <c r="F957" s="3">
        <v>205.6</v>
      </c>
      <c r="G957" t="s">
        <v>37</v>
      </c>
      <c r="H957" t="s">
        <v>22</v>
      </c>
      <c r="I957">
        <v>24</v>
      </c>
      <c r="J957" s="3">
        <f t="shared" si="99"/>
        <v>8.5666666666666664</v>
      </c>
      <c r="K957">
        <f t="shared" si="100"/>
        <v>205.6</v>
      </c>
      <c r="L957">
        <f t="shared" si="96"/>
        <v>1644.8</v>
      </c>
      <c r="M957">
        <f t="shared" si="97"/>
        <v>4934.3999999999996</v>
      </c>
    </row>
    <row r="958" spans="1:13" x14ac:dyDescent="0.25">
      <c r="A958" t="s">
        <v>17</v>
      </c>
      <c r="B958" t="s">
        <v>36</v>
      </c>
      <c r="C958" t="s">
        <v>244</v>
      </c>
      <c r="D958" t="s">
        <v>165</v>
      </c>
      <c r="E958" t="str">
        <f t="shared" si="98"/>
        <v>FROTTEURS LECanvas (TOLDO) Nm 2/34</v>
      </c>
      <c r="F958" s="3">
        <v>205.6</v>
      </c>
      <c r="G958" t="s">
        <v>37</v>
      </c>
      <c r="H958" t="s">
        <v>22</v>
      </c>
      <c r="I958">
        <v>24</v>
      </c>
      <c r="J958" s="3">
        <f t="shared" si="99"/>
        <v>8.5666666666666664</v>
      </c>
      <c r="K958">
        <f t="shared" si="100"/>
        <v>205.6</v>
      </c>
      <c r="L958">
        <f t="shared" si="96"/>
        <v>1644.8</v>
      </c>
      <c r="M958">
        <f t="shared" si="97"/>
        <v>4934.3999999999996</v>
      </c>
    </row>
    <row r="959" spans="1:13" x14ac:dyDescent="0.25">
      <c r="A959" t="s">
        <v>17</v>
      </c>
      <c r="B959" t="s">
        <v>36</v>
      </c>
      <c r="C959" t="s">
        <v>245</v>
      </c>
      <c r="D959" t="s">
        <v>165</v>
      </c>
      <c r="E959" t="str">
        <f t="shared" si="98"/>
        <v>FROTTEURS LBCCanvas (TOLDO) Nm 2/34</v>
      </c>
      <c r="F959" s="3">
        <v>205.6</v>
      </c>
      <c r="G959" t="s">
        <v>37</v>
      </c>
      <c r="H959" t="s">
        <v>39</v>
      </c>
      <c r="I959">
        <v>24</v>
      </c>
      <c r="J959" s="3">
        <f t="shared" si="99"/>
        <v>8.5666666666666664</v>
      </c>
      <c r="K959">
        <f t="shared" si="100"/>
        <v>205.6</v>
      </c>
      <c r="L959">
        <f t="shared" si="96"/>
        <v>1644.8</v>
      </c>
      <c r="M959">
        <f t="shared" si="97"/>
        <v>4934.3999999999996</v>
      </c>
    </row>
    <row r="960" spans="1:13" x14ac:dyDescent="0.25">
      <c r="A960" t="s">
        <v>17</v>
      </c>
      <c r="B960" t="s">
        <v>36</v>
      </c>
      <c r="C960" t="s">
        <v>245</v>
      </c>
      <c r="D960" t="s">
        <v>165</v>
      </c>
      <c r="E960" t="str">
        <f t="shared" si="98"/>
        <v>FROTTEURS LBCCanvas (TOLDO) Nm 2/34</v>
      </c>
      <c r="F960" s="3">
        <f>F959/24*32</f>
        <v>274.13333333333333</v>
      </c>
      <c r="G960" t="s">
        <v>38</v>
      </c>
      <c r="H960" t="s">
        <v>39</v>
      </c>
      <c r="I960">
        <v>32</v>
      </c>
      <c r="J960" s="3">
        <f t="shared" si="99"/>
        <v>8.5666666666666664</v>
      </c>
      <c r="K960">
        <f t="shared" si="100"/>
        <v>274.13333333333333</v>
      </c>
      <c r="L960">
        <f t="shared" si="96"/>
        <v>2193.0666666666666</v>
      </c>
      <c r="M960">
        <f t="shared" si="97"/>
        <v>6579.2</v>
      </c>
    </row>
    <row r="961" spans="1:13" x14ac:dyDescent="0.25">
      <c r="A961" t="s">
        <v>17</v>
      </c>
      <c r="B961" t="s">
        <v>40</v>
      </c>
      <c r="C961" t="s">
        <v>246</v>
      </c>
      <c r="D961" t="s">
        <v>165</v>
      </c>
      <c r="E961" t="str">
        <f t="shared" si="98"/>
        <v>Filatório SuessenCanvas (TOLDO) Nm 2/34</v>
      </c>
      <c r="F961" s="3">
        <v>63.7</v>
      </c>
      <c r="G961" t="s">
        <v>41</v>
      </c>
      <c r="H961" t="s">
        <v>22</v>
      </c>
      <c r="I961">
        <v>816</v>
      </c>
      <c r="J961" s="4">
        <f t="shared" si="99"/>
        <v>7.8063725490196079E-2</v>
      </c>
      <c r="K961">
        <f t="shared" si="100"/>
        <v>63.7</v>
      </c>
      <c r="L961">
        <f t="shared" si="96"/>
        <v>509.6</v>
      </c>
      <c r="M961">
        <f t="shared" si="97"/>
        <v>1528.8000000000002</v>
      </c>
    </row>
    <row r="962" spans="1:13" x14ac:dyDescent="0.25">
      <c r="A962" t="s">
        <v>17</v>
      </c>
      <c r="B962" t="s">
        <v>40</v>
      </c>
      <c r="C962" t="s">
        <v>246</v>
      </c>
      <c r="D962" t="s">
        <v>165</v>
      </c>
      <c r="E962" t="str">
        <f t="shared" si="98"/>
        <v>Filatório SuessenCanvas (TOLDO) Nm 2/34</v>
      </c>
      <c r="F962" s="3">
        <v>26.4</v>
      </c>
      <c r="G962" t="s">
        <v>41</v>
      </c>
      <c r="H962" t="s">
        <v>22</v>
      </c>
      <c r="I962">
        <v>816</v>
      </c>
      <c r="J962" s="4">
        <f t="shared" si="99"/>
        <v>3.2352941176470584E-2</v>
      </c>
      <c r="K962">
        <f t="shared" si="100"/>
        <v>26.4</v>
      </c>
      <c r="L962">
        <f t="shared" ref="L962:L1025" si="101">K962*8</f>
        <v>211.2</v>
      </c>
      <c r="M962">
        <f t="shared" ref="M962:M1025" si="102">K962*24</f>
        <v>633.59999999999991</v>
      </c>
    </row>
    <row r="963" spans="1:13" x14ac:dyDescent="0.25">
      <c r="A963" t="s">
        <v>17</v>
      </c>
      <c r="B963" t="s">
        <v>40</v>
      </c>
      <c r="C963" t="s">
        <v>246</v>
      </c>
      <c r="D963" t="s">
        <v>165</v>
      </c>
      <c r="E963" t="str">
        <f t="shared" ref="E963:E1026" si="103">CONCATENATE(C963,D963)</f>
        <v>Filatório SuessenCanvas (TOLDO) Nm 2/34</v>
      </c>
      <c r="F963" s="3">
        <v>26.4</v>
      </c>
      <c r="G963" t="s">
        <v>41</v>
      </c>
      <c r="H963" t="s">
        <v>22</v>
      </c>
      <c r="I963">
        <v>816</v>
      </c>
      <c r="J963" s="4">
        <f t="shared" si="99"/>
        <v>3.2352941176470584E-2</v>
      </c>
      <c r="K963">
        <f t="shared" si="100"/>
        <v>26.4</v>
      </c>
      <c r="L963">
        <f t="shared" si="101"/>
        <v>211.2</v>
      </c>
      <c r="M963">
        <f t="shared" si="102"/>
        <v>633.59999999999991</v>
      </c>
    </row>
    <row r="964" spans="1:13" x14ac:dyDescent="0.25">
      <c r="A964" t="s">
        <v>17</v>
      </c>
      <c r="B964" t="s">
        <v>40</v>
      </c>
      <c r="C964" t="s">
        <v>246</v>
      </c>
      <c r="D964" t="s">
        <v>165</v>
      </c>
      <c r="E964" t="str">
        <f t="shared" si="103"/>
        <v>Filatório SuessenCanvas (TOLDO) Nm 2/34</v>
      </c>
      <c r="F964" s="3">
        <f>F965/828*816</f>
        <v>26.411594202898552</v>
      </c>
      <c r="G964" t="s">
        <v>41</v>
      </c>
      <c r="H964" t="s">
        <v>22</v>
      </c>
      <c r="I964">
        <v>816</v>
      </c>
      <c r="J964" s="4">
        <f t="shared" si="99"/>
        <v>3.236714975845411E-2</v>
      </c>
      <c r="K964">
        <f t="shared" si="100"/>
        <v>26.411594202898552</v>
      </c>
      <c r="L964">
        <f t="shared" si="101"/>
        <v>211.29275362318842</v>
      </c>
      <c r="M964">
        <f t="shared" si="102"/>
        <v>633.87826086956522</v>
      </c>
    </row>
    <row r="965" spans="1:13" x14ac:dyDescent="0.25">
      <c r="A965" t="s">
        <v>17</v>
      </c>
      <c r="B965" t="s">
        <v>40</v>
      </c>
      <c r="C965" t="s">
        <v>247</v>
      </c>
      <c r="D965" t="s">
        <v>165</v>
      </c>
      <c r="E965" t="str">
        <f t="shared" si="103"/>
        <v>Filatório Zinser M1Canvas (TOLDO) Nm 2/34</v>
      </c>
      <c r="F965" s="3">
        <v>26.8</v>
      </c>
      <c r="G965" t="s">
        <v>42</v>
      </c>
      <c r="H965" t="s">
        <v>22</v>
      </c>
      <c r="I965">
        <v>828</v>
      </c>
      <c r="J965" s="4">
        <f t="shared" si="99"/>
        <v>3.236714975845411E-2</v>
      </c>
      <c r="K965">
        <f t="shared" si="100"/>
        <v>26.8</v>
      </c>
      <c r="L965">
        <f t="shared" si="101"/>
        <v>214.4</v>
      </c>
      <c r="M965">
        <f t="shared" si="102"/>
        <v>643.20000000000005</v>
      </c>
    </row>
    <row r="966" spans="1:13" x14ac:dyDescent="0.25">
      <c r="A966" t="s">
        <v>17</v>
      </c>
      <c r="B966" t="s">
        <v>40</v>
      </c>
      <c r="C966" t="s">
        <v>247</v>
      </c>
      <c r="D966" t="s">
        <v>165</v>
      </c>
      <c r="E966" t="str">
        <f t="shared" si="103"/>
        <v>Filatório Zinser M1Canvas (TOLDO) Nm 2/34</v>
      </c>
      <c r="F966" s="3">
        <v>26.8</v>
      </c>
      <c r="G966" t="s">
        <v>42</v>
      </c>
      <c r="H966" t="s">
        <v>22</v>
      </c>
      <c r="I966">
        <v>828</v>
      </c>
      <c r="J966" s="4">
        <f t="shared" si="99"/>
        <v>3.236714975845411E-2</v>
      </c>
      <c r="K966">
        <f t="shared" si="100"/>
        <v>26.8</v>
      </c>
      <c r="L966">
        <f t="shared" si="101"/>
        <v>214.4</v>
      </c>
      <c r="M966">
        <f t="shared" si="102"/>
        <v>643.20000000000005</v>
      </c>
    </row>
    <row r="967" spans="1:13" x14ac:dyDescent="0.25">
      <c r="A967" t="s">
        <v>17</v>
      </c>
      <c r="B967" t="s">
        <v>40</v>
      </c>
      <c r="C967" t="s">
        <v>248</v>
      </c>
      <c r="D967" t="s">
        <v>165</v>
      </c>
      <c r="E967" t="str">
        <f t="shared" si="103"/>
        <v>Filatório Zinser M2Canvas (TOLDO) Nm 2/34</v>
      </c>
      <c r="F967" s="3">
        <f>F966/828*1200</f>
        <v>38.840579710144929</v>
      </c>
      <c r="G967" t="s">
        <v>43</v>
      </c>
      <c r="H967" t="s">
        <v>22</v>
      </c>
      <c r="I967">
        <v>1200</v>
      </c>
      <c r="J967" s="4">
        <f t="shared" si="99"/>
        <v>3.236714975845411E-2</v>
      </c>
      <c r="K967">
        <f t="shared" si="100"/>
        <v>38.840579710144929</v>
      </c>
      <c r="L967">
        <f t="shared" si="101"/>
        <v>310.72463768115944</v>
      </c>
      <c r="M967">
        <f t="shared" si="102"/>
        <v>932.17391304347825</v>
      </c>
    </row>
    <row r="968" spans="1:13" x14ac:dyDescent="0.25">
      <c r="A968" t="s">
        <v>17</v>
      </c>
      <c r="B968" t="s">
        <v>40</v>
      </c>
      <c r="C968" t="s">
        <v>248</v>
      </c>
      <c r="D968" t="s">
        <v>165</v>
      </c>
      <c r="E968" t="str">
        <f t="shared" si="103"/>
        <v>Filatório Zinser M2Canvas (TOLDO) Nm 2/34</v>
      </c>
      <c r="F968" s="3">
        <v>93.6</v>
      </c>
      <c r="G968" t="s">
        <v>43</v>
      </c>
      <c r="H968" t="s">
        <v>22</v>
      </c>
      <c r="I968">
        <v>1200</v>
      </c>
      <c r="J968" s="4">
        <f>F967/I968</f>
        <v>3.236714975845411E-2</v>
      </c>
      <c r="K968">
        <f t="shared" si="100"/>
        <v>93.6</v>
      </c>
      <c r="L968">
        <f t="shared" si="101"/>
        <v>748.8</v>
      </c>
      <c r="M968">
        <f t="shared" si="102"/>
        <v>2246.3999999999996</v>
      </c>
    </row>
    <row r="969" spans="1:13" x14ac:dyDescent="0.25">
      <c r="A969" t="s">
        <v>17</v>
      </c>
      <c r="B969" t="s">
        <v>40</v>
      </c>
      <c r="C969" t="s">
        <v>248</v>
      </c>
      <c r="D969" t="s">
        <v>165</v>
      </c>
      <c r="E969" t="str">
        <f t="shared" si="103"/>
        <v>Filatório Zinser M2Canvas (TOLDO) Nm 2/34</v>
      </c>
      <c r="F969" s="3">
        <v>93.6</v>
      </c>
      <c r="G969" t="s">
        <v>43</v>
      </c>
      <c r="H969" t="s">
        <v>22</v>
      </c>
      <c r="I969">
        <v>1200</v>
      </c>
      <c r="J969" s="4">
        <f t="shared" ref="J969:J1032" si="104">F969/I969</f>
        <v>7.8E-2</v>
      </c>
      <c r="K969">
        <f t="shared" si="100"/>
        <v>93.6</v>
      </c>
      <c r="L969">
        <f t="shared" si="101"/>
        <v>748.8</v>
      </c>
      <c r="M969">
        <f t="shared" si="102"/>
        <v>2246.3999999999996</v>
      </c>
    </row>
    <row r="970" spans="1:13" x14ac:dyDescent="0.25">
      <c r="A970" t="s">
        <v>17</v>
      </c>
      <c r="B970" t="s">
        <v>40</v>
      </c>
      <c r="C970" t="s">
        <v>248</v>
      </c>
      <c r="D970" t="s">
        <v>165</v>
      </c>
      <c r="E970" t="str">
        <f t="shared" si="103"/>
        <v>Filatório Zinser M2Canvas (TOLDO) Nm 2/34</v>
      </c>
      <c r="F970" s="3">
        <v>93.6</v>
      </c>
      <c r="G970" t="s">
        <v>43</v>
      </c>
      <c r="H970" t="s">
        <v>22</v>
      </c>
      <c r="I970">
        <v>1200</v>
      </c>
      <c r="J970" s="4">
        <f t="shared" si="104"/>
        <v>7.8E-2</v>
      </c>
      <c r="K970">
        <f t="shared" si="100"/>
        <v>93.6</v>
      </c>
      <c r="L970">
        <f t="shared" si="101"/>
        <v>748.8</v>
      </c>
      <c r="M970">
        <f t="shared" si="102"/>
        <v>2246.3999999999996</v>
      </c>
    </row>
    <row r="971" spans="1:13" x14ac:dyDescent="0.25">
      <c r="A971" t="s">
        <v>17</v>
      </c>
      <c r="B971" t="s">
        <v>44</v>
      </c>
      <c r="C971" t="s">
        <v>249</v>
      </c>
      <c r="D971" t="s">
        <v>165</v>
      </c>
      <c r="E971" t="str">
        <f t="shared" si="103"/>
        <v>AUTO CONER X5-M2Canvas (TOLDO) Nm 2/34</v>
      </c>
      <c r="F971" s="3">
        <v>47.6</v>
      </c>
      <c r="G971" t="s">
        <v>45</v>
      </c>
      <c r="H971" t="s">
        <v>39</v>
      </c>
      <c r="I971">
        <v>36</v>
      </c>
      <c r="J971" s="3">
        <f t="shared" si="104"/>
        <v>1.3222222222222222</v>
      </c>
      <c r="K971">
        <f t="shared" si="100"/>
        <v>47.6</v>
      </c>
      <c r="L971">
        <f t="shared" si="101"/>
        <v>380.8</v>
      </c>
      <c r="M971">
        <f t="shared" si="102"/>
        <v>1142.4000000000001</v>
      </c>
    </row>
    <row r="972" spans="1:13" x14ac:dyDescent="0.25">
      <c r="A972" t="s">
        <v>17</v>
      </c>
      <c r="B972" t="s">
        <v>44</v>
      </c>
      <c r="C972" t="s">
        <v>249</v>
      </c>
      <c r="D972" t="s">
        <v>165</v>
      </c>
      <c r="E972" t="str">
        <f t="shared" si="103"/>
        <v>AUTO CONER X5-M2Canvas (TOLDO) Nm 2/34</v>
      </c>
      <c r="F972" s="3">
        <v>47.6</v>
      </c>
      <c r="G972" t="s">
        <v>45</v>
      </c>
      <c r="H972" t="s">
        <v>39</v>
      </c>
      <c r="I972">
        <v>36</v>
      </c>
      <c r="J972" s="3">
        <f t="shared" si="104"/>
        <v>1.3222222222222222</v>
      </c>
      <c r="K972">
        <f t="shared" si="100"/>
        <v>47.6</v>
      </c>
      <c r="L972">
        <f t="shared" si="101"/>
        <v>380.8</v>
      </c>
      <c r="M972">
        <f t="shared" si="102"/>
        <v>1142.4000000000001</v>
      </c>
    </row>
    <row r="973" spans="1:13" x14ac:dyDescent="0.25">
      <c r="A973" t="s">
        <v>17</v>
      </c>
      <c r="B973" t="s">
        <v>44</v>
      </c>
      <c r="C973" t="s">
        <v>249</v>
      </c>
      <c r="D973" t="s">
        <v>165</v>
      </c>
      <c r="E973" t="str">
        <f t="shared" si="103"/>
        <v>AUTO CONER X5-M2Canvas (TOLDO) Nm 2/34</v>
      </c>
      <c r="F973" s="3">
        <v>47.6</v>
      </c>
      <c r="G973" t="s">
        <v>45</v>
      </c>
      <c r="H973" t="s">
        <v>39</v>
      </c>
      <c r="I973">
        <v>36</v>
      </c>
      <c r="J973" s="3">
        <f t="shared" si="104"/>
        <v>1.3222222222222222</v>
      </c>
      <c r="K973">
        <f t="shared" si="100"/>
        <v>47.6</v>
      </c>
      <c r="L973">
        <f t="shared" si="101"/>
        <v>380.8</v>
      </c>
      <c r="M973">
        <f t="shared" si="102"/>
        <v>1142.4000000000001</v>
      </c>
    </row>
    <row r="974" spans="1:13" x14ac:dyDescent="0.25">
      <c r="A974" t="s">
        <v>17</v>
      </c>
      <c r="B974" t="s">
        <v>44</v>
      </c>
      <c r="C974" t="s">
        <v>249</v>
      </c>
      <c r="D974" t="s">
        <v>165</v>
      </c>
      <c r="E974" t="str">
        <f t="shared" si="103"/>
        <v>AUTO CONER X5-M2Canvas (TOLDO) Nm 2/34</v>
      </c>
      <c r="F974" s="3">
        <f>F975/60*36</f>
        <v>47.640000000000008</v>
      </c>
      <c r="G974" t="s">
        <v>45</v>
      </c>
      <c r="H974" t="s">
        <v>39</v>
      </c>
      <c r="I974">
        <v>36</v>
      </c>
      <c r="J974" s="3">
        <f t="shared" si="104"/>
        <v>1.3233333333333335</v>
      </c>
      <c r="K974">
        <f t="shared" si="100"/>
        <v>47.640000000000008</v>
      </c>
      <c r="L974">
        <f t="shared" si="101"/>
        <v>381.12000000000006</v>
      </c>
      <c r="M974">
        <f t="shared" si="102"/>
        <v>1143.3600000000001</v>
      </c>
    </row>
    <row r="975" spans="1:13" x14ac:dyDescent="0.25">
      <c r="A975" t="s">
        <v>17</v>
      </c>
      <c r="B975" t="s">
        <v>44</v>
      </c>
      <c r="C975" t="s">
        <v>250</v>
      </c>
      <c r="D975" t="s">
        <v>165</v>
      </c>
      <c r="E975" t="str">
        <f t="shared" si="103"/>
        <v>AUTO CONER M1Canvas (TOLDO) Nm 2/34</v>
      </c>
      <c r="F975" s="3">
        <v>79.400000000000006</v>
      </c>
      <c r="G975" t="s">
        <v>46</v>
      </c>
      <c r="H975" t="s">
        <v>22</v>
      </c>
      <c r="I975">
        <v>60</v>
      </c>
      <c r="J975" s="3">
        <f t="shared" si="104"/>
        <v>1.3233333333333335</v>
      </c>
      <c r="K975">
        <f t="shared" si="100"/>
        <v>79.400000000000006</v>
      </c>
      <c r="L975">
        <f t="shared" si="101"/>
        <v>635.20000000000005</v>
      </c>
      <c r="M975">
        <f t="shared" si="102"/>
        <v>1905.6000000000001</v>
      </c>
    </row>
    <row r="976" spans="1:13" x14ac:dyDescent="0.25">
      <c r="A976" t="s">
        <v>17</v>
      </c>
      <c r="B976" t="s">
        <v>44</v>
      </c>
      <c r="C976" t="s">
        <v>250</v>
      </c>
      <c r="D976" t="s">
        <v>165</v>
      </c>
      <c r="E976" t="str">
        <f t="shared" si="103"/>
        <v>AUTO CONER M1Canvas (TOLDO) Nm 2/34</v>
      </c>
      <c r="F976" s="3">
        <v>79.400000000000006</v>
      </c>
      <c r="G976" t="s">
        <v>46</v>
      </c>
      <c r="H976" t="s">
        <v>22</v>
      </c>
      <c r="I976">
        <v>60</v>
      </c>
      <c r="J976" s="3">
        <f t="shared" si="104"/>
        <v>1.3233333333333335</v>
      </c>
      <c r="K976">
        <f t="shared" si="100"/>
        <v>79.400000000000006</v>
      </c>
      <c r="L976">
        <f t="shared" si="101"/>
        <v>635.20000000000005</v>
      </c>
      <c r="M976">
        <f t="shared" si="102"/>
        <v>1905.6000000000001</v>
      </c>
    </row>
    <row r="977" spans="1:13" x14ac:dyDescent="0.25">
      <c r="A977" t="s">
        <v>17</v>
      </c>
      <c r="B977" t="s">
        <v>44</v>
      </c>
      <c r="C977" t="s">
        <v>250</v>
      </c>
      <c r="D977" t="s">
        <v>165</v>
      </c>
      <c r="E977" t="str">
        <f t="shared" si="103"/>
        <v>AUTO CONER M1Canvas (TOLDO) Nm 2/34</v>
      </c>
      <c r="F977" s="3">
        <v>79.400000000000006</v>
      </c>
      <c r="G977" t="s">
        <v>46</v>
      </c>
      <c r="H977" t="s">
        <v>22</v>
      </c>
      <c r="I977">
        <v>60</v>
      </c>
      <c r="J977" s="3">
        <f t="shared" si="104"/>
        <v>1.3233333333333335</v>
      </c>
      <c r="K977">
        <f t="shared" si="100"/>
        <v>79.400000000000006</v>
      </c>
      <c r="L977">
        <f t="shared" si="101"/>
        <v>635.20000000000005</v>
      </c>
      <c r="M977">
        <f t="shared" si="102"/>
        <v>1905.6000000000001</v>
      </c>
    </row>
    <row r="978" spans="1:13" x14ac:dyDescent="0.25">
      <c r="A978" t="s">
        <v>17</v>
      </c>
      <c r="B978" t="s">
        <v>44</v>
      </c>
      <c r="C978" t="s">
        <v>250</v>
      </c>
      <c r="D978" t="s">
        <v>165</v>
      </c>
      <c r="E978" t="str">
        <f t="shared" si="103"/>
        <v>AUTO CONER M1Canvas (TOLDO) Nm 2/34</v>
      </c>
      <c r="F978">
        <f>F979/40*50</f>
        <v>66.166666666666671</v>
      </c>
      <c r="G978" t="s">
        <v>47</v>
      </c>
      <c r="H978" t="s">
        <v>22</v>
      </c>
      <c r="I978">
        <v>50</v>
      </c>
      <c r="J978" s="3">
        <f t="shared" si="104"/>
        <v>1.3233333333333335</v>
      </c>
      <c r="K978">
        <f t="shared" si="100"/>
        <v>66.166666666666671</v>
      </c>
      <c r="L978">
        <f t="shared" si="101"/>
        <v>529.33333333333337</v>
      </c>
      <c r="M978">
        <f t="shared" si="102"/>
        <v>1588</v>
      </c>
    </row>
    <row r="979" spans="1:13" x14ac:dyDescent="0.25">
      <c r="A979" t="s">
        <v>17</v>
      </c>
      <c r="B979" t="s">
        <v>44</v>
      </c>
      <c r="C979" t="s">
        <v>251</v>
      </c>
      <c r="D979" t="s">
        <v>165</v>
      </c>
      <c r="E979" t="str">
        <f t="shared" si="103"/>
        <v>MURATA M1Canvas (TOLDO) Nm 2/34</v>
      </c>
      <c r="F979" s="3">
        <f>F977/60*40</f>
        <v>52.933333333333337</v>
      </c>
      <c r="G979" t="s">
        <v>48</v>
      </c>
      <c r="H979" t="s">
        <v>22</v>
      </c>
      <c r="I979">
        <v>40</v>
      </c>
      <c r="J979" s="3">
        <f t="shared" si="104"/>
        <v>1.3233333333333335</v>
      </c>
      <c r="K979">
        <f t="shared" si="100"/>
        <v>52.933333333333337</v>
      </c>
      <c r="L979">
        <f t="shared" si="101"/>
        <v>423.4666666666667</v>
      </c>
      <c r="M979">
        <f t="shared" si="102"/>
        <v>1270.4000000000001</v>
      </c>
    </row>
    <row r="980" spans="1:13" x14ac:dyDescent="0.25">
      <c r="A980" t="s">
        <v>17</v>
      </c>
      <c r="B980" t="s">
        <v>44</v>
      </c>
      <c r="C980" t="s">
        <v>251</v>
      </c>
      <c r="D980" t="s">
        <v>165</v>
      </c>
      <c r="E980" t="str">
        <f t="shared" si="103"/>
        <v>MURATA M1Canvas (TOLDO) Nm 2/34</v>
      </c>
      <c r="F980" s="3">
        <v>52.9</v>
      </c>
      <c r="G980" t="s">
        <v>48</v>
      </c>
      <c r="H980" t="s">
        <v>22</v>
      </c>
      <c r="I980">
        <v>40</v>
      </c>
      <c r="J980" s="3">
        <f t="shared" si="104"/>
        <v>1.3225</v>
      </c>
      <c r="K980">
        <f t="shared" si="100"/>
        <v>52.9</v>
      </c>
      <c r="L980">
        <f t="shared" si="101"/>
        <v>423.2</v>
      </c>
      <c r="M980">
        <f t="shared" si="102"/>
        <v>1269.5999999999999</v>
      </c>
    </row>
    <row r="981" spans="1:13" x14ac:dyDescent="0.25">
      <c r="A981" t="s">
        <v>17</v>
      </c>
      <c r="B981" t="s">
        <v>49</v>
      </c>
      <c r="C981" s="1" t="s">
        <v>183</v>
      </c>
      <c r="D981" t="s">
        <v>165</v>
      </c>
      <c r="E981" t="str">
        <f t="shared" si="103"/>
        <v>RETORÇÃO M1Canvas (TOLDO) Nm 2/34</v>
      </c>
      <c r="F981" s="3">
        <v>21.6</v>
      </c>
      <c r="G981" t="s">
        <v>50</v>
      </c>
      <c r="H981" t="s">
        <v>22</v>
      </c>
      <c r="I981">
        <v>240</v>
      </c>
      <c r="J981" s="3">
        <f t="shared" si="104"/>
        <v>9.0000000000000011E-2</v>
      </c>
      <c r="K981">
        <f t="shared" si="100"/>
        <v>21.6</v>
      </c>
      <c r="L981">
        <f t="shared" si="101"/>
        <v>172.8</v>
      </c>
      <c r="M981">
        <f t="shared" si="102"/>
        <v>518.40000000000009</v>
      </c>
    </row>
    <row r="982" spans="1:13" x14ac:dyDescent="0.25">
      <c r="A982" t="s">
        <v>17</v>
      </c>
      <c r="B982" t="s">
        <v>49</v>
      </c>
      <c r="C982" s="1" t="s">
        <v>183</v>
      </c>
      <c r="D982" t="s">
        <v>165</v>
      </c>
      <c r="E982" t="str">
        <f t="shared" si="103"/>
        <v>RETORÇÃO M1Canvas (TOLDO) Nm 2/34</v>
      </c>
      <c r="F982" s="3">
        <v>21.6</v>
      </c>
      <c r="G982" t="s">
        <v>50</v>
      </c>
      <c r="H982" t="s">
        <v>22</v>
      </c>
      <c r="I982">
        <v>240</v>
      </c>
      <c r="J982" s="3">
        <f t="shared" si="104"/>
        <v>9.0000000000000011E-2</v>
      </c>
      <c r="K982">
        <f t="shared" si="100"/>
        <v>21.6</v>
      </c>
      <c r="L982">
        <f t="shared" si="101"/>
        <v>172.8</v>
      </c>
      <c r="M982">
        <f t="shared" si="102"/>
        <v>518.40000000000009</v>
      </c>
    </row>
    <row r="983" spans="1:13" x14ac:dyDescent="0.25">
      <c r="A983" t="s">
        <v>17</v>
      </c>
      <c r="B983" t="s">
        <v>49</v>
      </c>
      <c r="C983" s="1" t="s">
        <v>183</v>
      </c>
      <c r="D983" t="s">
        <v>165</v>
      </c>
      <c r="E983" t="str">
        <f t="shared" si="103"/>
        <v>RETORÇÃO M1Canvas (TOLDO) Nm 2/34</v>
      </c>
      <c r="F983" s="3">
        <v>21.6</v>
      </c>
      <c r="G983" t="s">
        <v>50</v>
      </c>
      <c r="H983" t="s">
        <v>22</v>
      </c>
      <c r="I983">
        <v>240</v>
      </c>
      <c r="J983" s="3">
        <f t="shared" si="104"/>
        <v>9.0000000000000011E-2</v>
      </c>
      <c r="K983">
        <f t="shared" si="100"/>
        <v>21.6</v>
      </c>
      <c r="L983">
        <f t="shared" si="101"/>
        <v>172.8</v>
      </c>
      <c r="M983">
        <f t="shared" si="102"/>
        <v>518.40000000000009</v>
      </c>
    </row>
    <row r="984" spans="1:13" x14ac:dyDescent="0.25">
      <c r="A984" t="s">
        <v>17</v>
      </c>
      <c r="B984" t="s">
        <v>49</v>
      </c>
      <c r="C984" s="1" t="s">
        <v>183</v>
      </c>
      <c r="D984" t="s">
        <v>165</v>
      </c>
      <c r="E984" t="str">
        <f t="shared" si="103"/>
        <v>RETORÇÃO M1Canvas (TOLDO) Nm 2/34</v>
      </c>
      <c r="F984" s="3">
        <v>21.6</v>
      </c>
      <c r="G984" t="s">
        <v>50</v>
      </c>
      <c r="H984" t="s">
        <v>22</v>
      </c>
      <c r="I984">
        <v>240</v>
      </c>
      <c r="J984" s="3">
        <f t="shared" si="104"/>
        <v>9.0000000000000011E-2</v>
      </c>
      <c r="K984">
        <f t="shared" si="100"/>
        <v>21.6</v>
      </c>
      <c r="L984">
        <f t="shared" si="101"/>
        <v>172.8</v>
      </c>
      <c r="M984">
        <f t="shared" si="102"/>
        <v>518.40000000000009</v>
      </c>
    </row>
    <row r="985" spans="1:13" x14ac:dyDescent="0.25">
      <c r="A985" t="s">
        <v>17</v>
      </c>
      <c r="B985" t="s">
        <v>49</v>
      </c>
      <c r="C985" s="1" t="s">
        <v>183</v>
      </c>
      <c r="D985" t="s">
        <v>165</v>
      </c>
      <c r="E985" t="str">
        <f t="shared" si="103"/>
        <v>RETORÇÃO M1Canvas (TOLDO) Nm 2/34</v>
      </c>
      <c r="F985" s="3">
        <v>21.6</v>
      </c>
      <c r="G985" t="s">
        <v>50</v>
      </c>
      <c r="H985" t="s">
        <v>22</v>
      </c>
      <c r="I985">
        <v>240</v>
      </c>
      <c r="J985" s="3">
        <f t="shared" si="104"/>
        <v>9.0000000000000011E-2</v>
      </c>
      <c r="K985">
        <f t="shared" si="100"/>
        <v>21.6</v>
      </c>
      <c r="L985">
        <f t="shared" si="101"/>
        <v>172.8</v>
      </c>
      <c r="M985">
        <f t="shared" si="102"/>
        <v>518.40000000000009</v>
      </c>
    </row>
    <row r="986" spans="1:13" x14ac:dyDescent="0.25">
      <c r="A986" t="s">
        <v>17</v>
      </c>
      <c r="B986" t="s">
        <v>49</v>
      </c>
      <c r="C986" s="1" t="s">
        <v>183</v>
      </c>
      <c r="D986" t="s">
        <v>165</v>
      </c>
      <c r="E986" t="str">
        <f t="shared" si="103"/>
        <v>RETORÇÃO M1Canvas (TOLDO) Nm 2/34</v>
      </c>
      <c r="F986" s="3">
        <v>21.6</v>
      </c>
      <c r="G986" t="s">
        <v>50</v>
      </c>
      <c r="H986" t="s">
        <v>22</v>
      </c>
      <c r="I986">
        <v>240</v>
      </c>
      <c r="J986" s="3">
        <f t="shared" si="104"/>
        <v>9.0000000000000011E-2</v>
      </c>
      <c r="K986">
        <f t="shared" si="100"/>
        <v>21.6</v>
      </c>
      <c r="L986">
        <f t="shared" si="101"/>
        <v>172.8</v>
      </c>
      <c r="M986">
        <f t="shared" si="102"/>
        <v>518.40000000000009</v>
      </c>
    </row>
    <row r="987" spans="1:13" x14ac:dyDescent="0.25">
      <c r="A987" t="s">
        <v>17</v>
      </c>
      <c r="B987" t="s">
        <v>49</v>
      </c>
      <c r="C987" s="1" t="s">
        <v>183</v>
      </c>
      <c r="D987" t="s">
        <v>165</v>
      </c>
      <c r="E987" t="str">
        <f t="shared" si="103"/>
        <v>RETORÇÃO M1Canvas (TOLDO) Nm 2/34</v>
      </c>
      <c r="F987" s="3">
        <v>21.6</v>
      </c>
      <c r="G987" t="s">
        <v>50</v>
      </c>
      <c r="H987" t="s">
        <v>22</v>
      </c>
      <c r="I987">
        <v>240</v>
      </c>
      <c r="J987" s="3">
        <f t="shared" si="104"/>
        <v>9.0000000000000011E-2</v>
      </c>
      <c r="K987">
        <f t="shared" si="100"/>
        <v>21.6</v>
      </c>
      <c r="L987">
        <f t="shared" si="101"/>
        <v>172.8</v>
      </c>
      <c r="M987">
        <f t="shared" si="102"/>
        <v>518.40000000000009</v>
      </c>
    </row>
    <row r="988" spans="1:13" x14ac:dyDescent="0.25">
      <c r="A988" t="s">
        <v>17</v>
      </c>
      <c r="B988" t="s">
        <v>49</v>
      </c>
      <c r="C988" s="1" t="s">
        <v>183</v>
      </c>
      <c r="D988" t="s">
        <v>165</v>
      </c>
      <c r="E988" t="str">
        <f t="shared" si="103"/>
        <v>RETORÇÃO M1Canvas (TOLDO) Nm 2/34</v>
      </c>
      <c r="F988" s="3">
        <v>21.6</v>
      </c>
      <c r="G988" t="s">
        <v>50</v>
      </c>
      <c r="H988" t="s">
        <v>22</v>
      </c>
      <c r="I988">
        <v>240</v>
      </c>
      <c r="J988" s="3">
        <f t="shared" si="104"/>
        <v>9.0000000000000011E-2</v>
      </c>
      <c r="K988">
        <f t="shared" si="100"/>
        <v>21.6</v>
      </c>
      <c r="L988">
        <f t="shared" si="101"/>
        <v>172.8</v>
      </c>
      <c r="M988">
        <f t="shared" si="102"/>
        <v>518.40000000000009</v>
      </c>
    </row>
    <row r="989" spans="1:13" x14ac:dyDescent="0.25">
      <c r="A989" t="s">
        <v>17</v>
      </c>
      <c r="B989" t="s">
        <v>49</v>
      </c>
      <c r="C989" s="1" t="s">
        <v>183</v>
      </c>
      <c r="D989" t="s">
        <v>165</v>
      </c>
      <c r="E989" t="str">
        <f t="shared" si="103"/>
        <v>RETORÇÃO M1Canvas (TOLDO) Nm 2/34</v>
      </c>
      <c r="F989" s="3">
        <v>21.6</v>
      </c>
      <c r="G989" t="s">
        <v>50</v>
      </c>
      <c r="H989" t="s">
        <v>22</v>
      </c>
      <c r="I989">
        <v>240</v>
      </c>
      <c r="J989" s="3">
        <f t="shared" si="104"/>
        <v>9.0000000000000011E-2</v>
      </c>
      <c r="K989">
        <f t="shared" si="100"/>
        <v>21.6</v>
      </c>
      <c r="L989">
        <f t="shared" si="101"/>
        <v>172.8</v>
      </c>
      <c r="M989">
        <f t="shared" si="102"/>
        <v>518.40000000000009</v>
      </c>
    </row>
    <row r="990" spans="1:13" x14ac:dyDescent="0.25">
      <c r="A990" t="s">
        <v>17</v>
      </c>
      <c r="B990" t="s">
        <v>49</v>
      </c>
      <c r="C990" s="1" t="s">
        <v>183</v>
      </c>
      <c r="D990" t="s">
        <v>165</v>
      </c>
      <c r="E990" t="str">
        <f t="shared" si="103"/>
        <v>RETORÇÃO M1Canvas (TOLDO) Nm 2/34</v>
      </c>
      <c r="F990" s="3">
        <v>21.6</v>
      </c>
      <c r="G990" t="s">
        <v>50</v>
      </c>
      <c r="H990" t="s">
        <v>22</v>
      </c>
      <c r="I990">
        <v>240</v>
      </c>
      <c r="J990" s="3">
        <f t="shared" si="104"/>
        <v>9.0000000000000011E-2</v>
      </c>
      <c r="K990">
        <f t="shared" si="100"/>
        <v>21.6</v>
      </c>
      <c r="L990">
        <f t="shared" si="101"/>
        <v>172.8</v>
      </c>
      <c r="M990">
        <f t="shared" si="102"/>
        <v>518.40000000000009</v>
      </c>
    </row>
    <row r="991" spans="1:13" x14ac:dyDescent="0.25">
      <c r="A991" t="s">
        <v>17</v>
      </c>
      <c r="B991" t="s">
        <v>49</v>
      </c>
      <c r="C991" s="1" t="s">
        <v>183</v>
      </c>
      <c r="D991" t="s">
        <v>165</v>
      </c>
      <c r="E991" t="str">
        <f t="shared" si="103"/>
        <v>RETORÇÃO M1Canvas (TOLDO) Nm 2/34</v>
      </c>
      <c r="F991" s="3">
        <v>21.6</v>
      </c>
      <c r="G991" t="s">
        <v>50</v>
      </c>
      <c r="H991" t="s">
        <v>22</v>
      </c>
      <c r="I991">
        <v>240</v>
      </c>
      <c r="J991" s="3">
        <f t="shared" si="104"/>
        <v>9.0000000000000011E-2</v>
      </c>
      <c r="K991">
        <f t="shared" si="100"/>
        <v>21.6</v>
      </c>
      <c r="L991">
        <f t="shared" si="101"/>
        <v>172.8</v>
      </c>
      <c r="M991">
        <f t="shared" si="102"/>
        <v>518.40000000000009</v>
      </c>
    </row>
    <row r="992" spans="1:13" x14ac:dyDescent="0.25">
      <c r="A992" t="s">
        <v>17</v>
      </c>
      <c r="B992" t="s">
        <v>49</v>
      </c>
      <c r="C992" s="1" t="s">
        <v>183</v>
      </c>
      <c r="D992" t="s">
        <v>165</v>
      </c>
      <c r="E992" t="str">
        <f t="shared" si="103"/>
        <v>RETORÇÃO M1Canvas (TOLDO) Nm 2/34</v>
      </c>
      <c r="F992" s="3">
        <v>21.6</v>
      </c>
      <c r="G992" t="s">
        <v>50</v>
      </c>
      <c r="H992" t="s">
        <v>22</v>
      </c>
      <c r="I992">
        <v>240</v>
      </c>
      <c r="J992" s="3">
        <f t="shared" si="104"/>
        <v>9.0000000000000011E-2</v>
      </c>
      <c r="K992">
        <f t="shared" si="100"/>
        <v>21.6</v>
      </c>
      <c r="L992">
        <f t="shared" si="101"/>
        <v>172.8</v>
      </c>
      <c r="M992">
        <f t="shared" si="102"/>
        <v>518.40000000000009</v>
      </c>
    </row>
    <row r="993" spans="1:13" x14ac:dyDescent="0.25">
      <c r="A993" t="s">
        <v>17</v>
      </c>
      <c r="B993" t="s">
        <v>49</v>
      </c>
      <c r="C993" s="1" t="s">
        <v>183</v>
      </c>
      <c r="D993" t="s">
        <v>165</v>
      </c>
      <c r="E993" t="str">
        <f t="shared" si="103"/>
        <v>RETORÇÃO M1Canvas (TOLDO) Nm 2/34</v>
      </c>
      <c r="F993" s="3">
        <f>F992/240*234</f>
        <v>21.060000000000002</v>
      </c>
      <c r="G993" t="s">
        <v>59</v>
      </c>
      <c r="H993" t="s">
        <v>22</v>
      </c>
      <c r="I993">
        <v>234</v>
      </c>
      <c r="J993" s="3">
        <f t="shared" si="104"/>
        <v>9.0000000000000011E-2</v>
      </c>
      <c r="K993">
        <f t="shared" si="100"/>
        <v>21.060000000000002</v>
      </c>
      <c r="L993">
        <f t="shared" si="101"/>
        <v>168.48000000000002</v>
      </c>
      <c r="M993">
        <f t="shared" si="102"/>
        <v>505.44000000000005</v>
      </c>
    </row>
    <row r="994" spans="1:13" x14ac:dyDescent="0.25">
      <c r="A994" t="s">
        <v>17</v>
      </c>
      <c r="B994" t="s">
        <v>49</v>
      </c>
      <c r="C994" s="1" t="s">
        <v>183</v>
      </c>
      <c r="D994" t="s">
        <v>165</v>
      </c>
      <c r="E994" t="str">
        <f t="shared" si="103"/>
        <v>RETORÇÃO M1Canvas (TOLDO) Nm 2/34</v>
      </c>
      <c r="F994" s="3">
        <v>21.1</v>
      </c>
      <c r="G994" t="s">
        <v>59</v>
      </c>
      <c r="H994" t="s">
        <v>22</v>
      </c>
      <c r="I994">
        <v>234</v>
      </c>
      <c r="J994" s="3">
        <f t="shared" si="104"/>
        <v>9.0170940170940184E-2</v>
      </c>
      <c r="K994">
        <f t="shared" si="100"/>
        <v>21.1</v>
      </c>
      <c r="L994">
        <f t="shared" si="101"/>
        <v>168.8</v>
      </c>
      <c r="M994">
        <f t="shared" si="102"/>
        <v>506.40000000000003</v>
      </c>
    </row>
    <row r="995" spans="1:13" x14ac:dyDescent="0.25">
      <c r="A995" t="s">
        <v>17</v>
      </c>
      <c r="B995" t="s">
        <v>63</v>
      </c>
      <c r="C995" t="s">
        <v>65</v>
      </c>
      <c r="D995" t="s">
        <v>165</v>
      </c>
      <c r="E995" t="str">
        <f t="shared" si="103"/>
        <v>EMBALAGEM/ESTEIRA/EXPEDIÇÃOCanvas (TOLDO) Nm 2/34</v>
      </c>
      <c r="F995" s="3">
        <v>960</v>
      </c>
      <c r="G995" t="s">
        <v>66</v>
      </c>
      <c r="H995" t="s">
        <v>22</v>
      </c>
      <c r="I995">
        <v>1</v>
      </c>
      <c r="J995" s="3">
        <f t="shared" si="104"/>
        <v>960</v>
      </c>
      <c r="K995">
        <f t="shared" si="100"/>
        <v>960</v>
      </c>
      <c r="L995">
        <f t="shared" si="101"/>
        <v>7680</v>
      </c>
      <c r="M995">
        <f t="shared" si="102"/>
        <v>23040</v>
      </c>
    </row>
    <row r="996" spans="1:13" x14ac:dyDescent="0.25">
      <c r="A996" t="s">
        <v>82</v>
      </c>
      <c r="B996" t="s">
        <v>83</v>
      </c>
      <c r="C996" t="s">
        <v>90</v>
      </c>
      <c r="D996" t="s">
        <v>166</v>
      </c>
      <c r="E996" t="str">
        <f t="shared" si="103"/>
        <v>Abridor AcrilicoCottinflex (Lab 12/23-C)</v>
      </c>
      <c r="F996" s="3">
        <v>280</v>
      </c>
      <c r="G996" t="s">
        <v>86</v>
      </c>
      <c r="H996" t="s">
        <v>91</v>
      </c>
      <c r="I996">
        <v>1</v>
      </c>
      <c r="J996" s="3">
        <f t="shared" si="104"/>
        <v>280</v>
      </c>
      <c r="K996">
        <f t="shared" si="100"/>
        <v>280</v>
      </c>
      <c r="L996">
        <f t="shared" si="101"/>
        <v>2240</v>
      </c>
      <c r="M996">
        <f t="shared" si="102"/>
        <v>6720</v>
      </c>
    </row>
    <row r="997" spans="1:13" x14ac:dyDescent="0.25">
      <c r="A997" t="str">
        <f t="shared" ref="A997:A1001" si="105">A996</f>
        <v>FIBRA CURTA</v>
      </c>
      <c r="B997" t="s">
        <v>88</v>
      </c>
      <c r="C997" t="s">
        <v>92</v>
      </c>
      <c r="D997" t="s">
        <v>166</v>
      </c>
      <c r="E997" t="str">
        <f t="shared" si="103"/>
        <v>Mpm PacCottinflex (Lab 12/23-C)</v>
      </c>
      <c r="F997" s="3">
        <v>280</v>
      </c>
      <c r="G997" t="s">
        <v>86</v>
      </c>
      <c r="H997" t="s">
        <v>91</v>
      </c>
      <c r="I997">
        <v>1</v>
      </c>
      <c r="J997" s="3">
        <f t="shared" si="104"/>
        <v>280</v>
      </c>
      <c r="K997">
        <f t="shared" si="100"/>
        <v>280</v>
      </c>
      <c r="L997">
        <f t="shared" si="101"/>
        <v>2240</v>
      </c>
      <c r="M997">
        <f t="shared" si="102"/>
        <v>6720</v>
      </c>
    </row>
    <row r="998" spans="1:13" x14ac:dyDescent="0.25">
      <c r="A998" t="str">
        <f>A997</f>
        <v>FIBRA CURTA</v>
      </c>
      <c r="B998" t="s">
        <v>93</v>
      </c>
      <c r="C998" t="s">
        <v>156</v>
      </c>
      <c r="D998" t="s">
        <v>166</v>
      </c>
      <c r="E998" t="str">
        <f t="shared" si="103"/>
        <v>Cardas - 04Cottinflex (Lab 12/23-C)</v>
      </c>
      <c r="F998" s="3">
        <v>50.5</v>
      </c>
      <c r="G998" t="s">
        <v>86</v>
      </c>
      <c r="H998" t="s">
        <v>91</v>
      </c>
      <c r="I998">
        <v>1</v>
      </c>
      <c r="J998" s="3">
        <f t="shared" si="104"/>
        <v>50.5</v>
      </c>
      <c r="K998">
        <f t="shared" si="100"/>
        <v>50.5</v>
      </c>
      <c r="L998">
        <f t="shared" si="101"/>
        <v>404</v>
      </c>
      <c r="M998">
        <f t="shared" si="102"/>
        <v>1212</v>
      </c>
    </row>
    <row r="999" spans="1:13" x14ac:dyDescent="0.25">
      <c r="A999" t="str">
        <f t="shared" si="105"/>
        <v>FIBRA CURTA</v>
      </c>
      <c r="B999" t="s">
        <v>93</v>
      </c>
      <c r="C999" t="s">
        <v>99</v>
      </c>
      <c r="D999" t="s">
        <v>166</v>
      </c>
      <c r="E999" t="str">
        <f t="shared" si="103"/>
        <v>Cardas - 05Cottinflex (Lab 12/23-C)</v>
      </c>
      <c r="F999" s="3">
        <v>50.5</v>
      </c>
      <c r="G999" t="s">
        <v>86</v>
      </c>
      <c r="H999" t="s">
        <v>91</v>
      </c>
      <c r="I999">
        <v>1</v>
      </c>
      <c r="J999" s="3">
        <f t="shared" si="104"/>
        <v>50.5</v>
      </c>
      <c r="K999">
        <f t="shared" si="100"/>
        <v>50.5</v>
      </c>
      <c r="L999">
        <f t="shared" si="101"/>
        <v>404</v>
      </c>
      <c r="M999">
        <f t="shared" si="102"/>
        <v>1212</v>
      </c>
    </row>
    <row r="1000" spans="1:13" x14ac:dyDescent="0.25">
      <c r="A1000" t="str">
        <f t="shared" si="105"/>
        <v>FIBRA CURTA</v>
      </c>
      <c r="B1000" t="s">
        <v>93</v>
      </c>
      <c r="C1000" t="s">
        <v>100</v>
      </c>
      <c r="D1000" t="s">
        <v>166</v>
      </c>
      <c r="E1000" t="str">
        <f t="shared" si="103"/>
        <v>Cardas - 06Cottinflex (Lab 12/23-C)</v>
      </c>
      <c r="F1000" s="3">
        <v>50.5</v>
      </c>
      <c r="G1000" t="s">
        <v>86</v>
      </c>
      <c r="H1000" t="s">
        <v>91</v>
      </c>
      <c r="I1000">
        <v>1</v>
      </c>
      <c r="J1000" s="3">
        <f t="shared" si="104"/>
        <v>50.5</v>
      </c>
      <c r="K1000">
        <f t="shared" si="100"/>
        <v>50.5</v>
      </c>
      <c r="L1000">
        <f t="shared" si="101"/>
        <v>404</v>
      </c>
      <c r="M1000">
        <f t="shared" si="102"/>
        <v>1212</v>
      </c>
    </row>
    <row r="1001" spans="1:13" x14ac:dyDescent="0.25">
      <c r="A1001" t="str">
        <f t="shared" si="105"/>
        <v>FIBRA CURTA</v>
      </c>
      <c r="B1001" t="s">
        <v>93</v>
      </c>
      <c r="C1001" t="s">
        <v>101</v>
      </c>
      <c r="D1001" t="s">
        <v>166</v>
      </c>
      <c r="E1001" t="str">
        <f t="shared" si="103"/>
        <v>Cardas - 07Cottinflex (Lab 12/23-C)</v>
      </c>
      <c r="F1001" s="3">
        <v>50.5</v>
      </c>
      <c r="G1001" t="s">
        <v>86</v>
      </c>
      <c r="H1001" t="s">
        <v>91</v>
      </c>
      <c r="I1001">
        <v>1</v>
      </c>
      <c r="J1001" s="3">
        <f t="shared" si="104"/>
        <v>50.5</v>
      </c>
      <c r="K1001">
        <f t="shared" si="100"/>
        <v>50.5</v>
      </c>
      <c r="L1001">
        <f t="shared" si="101"/>
        <v>404</v>
      </c>
      <c r="M1001">
        <f t="shared" si="102"/>
        <v>1212</v>
      </c>
    </row>
    <row r="1002" spans="1:13" x14ac:dyDescent="0.25">
      <c r="A1002" t="str">
        <f>A998</f>
        <v>FIBRA CURTA</v>
      </c>
      <c r="B1002" t="s">
        <v>93</v>
      </c>
      <c r="C1002" t="s">
        <v>102</v>
      </c>
      <c r="D1002" t="s">
        <v>166</v>
      </c>
      <c r="E1002" t="str">
        <f t="shared" si="103"/>
        <v>Cardas - 08Cottinflex (Lab 12/23-C)</v>
      </c>
      <c r="F1002" s="3">
        <v>50.5</v>
      </c>
      <c r="G1002" t="s">
        <v>86</v>
      </c>
      <c r="H1002" t="s">
        <v>91</v>
      </c>
      <c r="I1002">
        <v>1</v>
      </c>
      <c r="J1002" s="3">
        <f t="shared" si="104"/>
        <v>50.5</v>
      </c>
      <c r="K1002">
        <f t="shared" si="100"/>
        <v>50.5</v>
      </c>
      <c r="L1002">
        <f t="shared" si="101"/>
        <v>404</v>
      </c>
      <c r="M1002">
        <f t="shared" si="102"/>
        <v>1212</v>
      </c>
    </row>
    <row r="1003" spans="1:13" x14ac:dyDescent="0.25">
      <c r="A1003" t="str">
        <f t="shared" ref="A1003:A1028" si="106">A999</f>
        <v>FIBRA CURTA</v>
      </c>
      <c r="B1003" t="s">
        <v>103</v>
      </c>
      <c r="C1003" t="s">
        <v>108</v>
      </c>
      <c r="D1003" t="s">
        <v>166</v>
      </c>
      <c r="E1003" t="str">
        <f t="shared" si="103"/>
        <v>Passadeira A2Cottinflex (Lab 12/23-C)</v>
      </c>
      <c r="F1003" s="3">
        <v>198.9</v>
      </c>
      <c r="G1003" t="s">
        <v>28</v>
      </c>
      <c r="H1003" t="s">
        <v>105</v>
      </c>
      <c r="I1003">
        <v>1</v>
      </c>
      <c r="J1003" s="3">
        <f t="shared" si="104"/>
        <v>198.9</v>
      </c>
      <c r="K1003">
        <f t="shared" si="100"/>
        <v>198.9</v>
      </c>
      <c r="L1003">
        <f t="shared" si="101"/>
        <v>1591.2</v>
      </c>
      <c r="M1003">
        <f t="shared" si="102"/>
        <v>4773.6000000000004</v>
      </c>
    </row>
    <row r="1004" spans="1:13" x14ac:dyDescent="0.25">
      <c r="A1004" t="str">
        <f t="shared" si="106"/>
        <v>FIBRA CURTA</v>
      </c>
      <c r="B1004" t="s">
        <v>103</v>
      </c>
      <c r="C1004" t="s">
        <v>109</v>
      </c>
      <c r="D1004" t="s">
        <v>166</v>
      </c>
      <c r="E1004" t="str">
        <f t="shared" si="103"/>
        <v>Passadeira B2Cottinflex (Lab 12/23-C)</v>
      </c>
      <c r="F1004" s="3">
        <v>198.9</v>
      </c>
      <c r="G1004" t="s">
        <v>28</v>
      </c>
      <c r="H1004" t="s">
        <v>105</v>
      </c>
      <c r="I1004">
        <v>1</v>
      </c>
      <c r="J1004" s="3">
        <f t="shared" si="104"/>
        <v>198.9</v>
      </c>
      <c r="K1004">
        <f t="shared" si="100"/>
        <v>198.9</v>
      </c>
      <c r="L1004">
        <f t="shared" si="101"/>
        <v>1591.2</v>
      </c>
      <c r="M1004">
        <f t="shared" si="102"/>
        <v>4773.6000000000004</v>
      </c>
    </row>
    <row r="1005" spans="1:13" x14ac:dyDescent="0.25">
      <c r="A1005" t="str">
        <f t="shared" si="106"/>
        <v>FIBRA CURTA</v>
      </c>
      <c r="B1005" t="s">
        <v>103</v>
      </c>
      <c r="C1005" t="s">
        <v>110</v>
      </c>
      <c r="D1005" t="s">
        <v>166</v>
      </c>
      <c r="E1005" t="str">
        <f t="shared" si="103"/>
        <v>Passadeira C2Cottinflex (Lab 12/23-C)</v>
      </c>
      <c r="F1005" s="3">
        <v>198.9</v>
      </c>
      <c r="G1005" t="s">
        <v>28</v>
      </c>
      <c r="H1005" t="s">
        <v>105</v>
      </c>
      <c r="I1005">
        <v>1</v>
      </c>
      <c r="J1005" s="3">
        <f t="shared" si="104"/>
        <v>198.9</v>
      </c>
      <c r="K1005">
        <f t="shared" si="100"/>
        <v>198.9</v>
      </c>
      <c r="L1005">
        <f t="shared" si="101"/>
        <v>1591.2</v>
      </c>
      <c r="M1005">
        <f t="shared" si="102"/>
        <v>4773.6000000000004</v>
      </c>
    </row>
    <row r="1006" spans="1:13" x14ac:dyDescent="0.25">
      <c r="A1006" t="str">
        <f t="shared" si="106"/>
        <v>FIBRA CURTA</v>
      </c>
      <c r="B1006" t="s">
        <v>103</v>
      </c>
      <c r="C1006" t="s">
        <v>111</v>
      </c>
      <c r="D1006" t="s">
        <v>166</v>
      </c>
      <c r="E1006" t="str">
        <f t="shared" si="103"/>
        <v>Passadeia B3Cottinflex (Lab 12/23-C)</v>
      </c>
      <c r="F1006" s="3">
        <v>198.9</v>
      </c>
      <c r="G1006" t="s">
        <v>31</v>
      </c>
      <c r="H1006" t="s">
        <v>105</v>
      </c>
      <c r="I1006">
        <v>1</v>
      </c>
      <c r="J1006" s="3">
        <f t="shared" si="104"/>
        <v>198.9</v>
      </c>
      <c r="K1006">
        <f t="shared" ref="K1006:K1069" si="107">F1006</f>
        <v>198.9</v>
      </c>
      <c r="L1006">
        <f t="shared" si="101"/>
        <v>1591.2</v>
      </c>
      <c r="M1006">
        <f t="shared" si="102"/>
        <v>4773.6000000000004</v>
      </c>
    </row>
    <row r="1007" spans="1:13" x14ac:dyDescent="0.25">
      <c r="A1007" t="str">
        <f t="shared" si="106"/>
        <v>FIBRA CURTA</v>
      </c>
      <c r="B1007" t="s">
        <v>103</v>
      </c>
      <c r="C1007" t="s">
        <v>112</v>
      </c>
      <c r="D1007" t="s">
        <v>166</v>
      </c>
      <c r="E1007" t="str">
        <f t="shared" si="103"/>
        <v>Passadeira C3Cottinflex (Lab 12/23-C)</v>
      </c>
      <c r="F1007" s="3">
        <v>198.9</v>
      </c>
      <c r="G1007" t="s">
        <v>31</v>
      </c>
      <c r="H1007" t="s">
        <v>105</v>
      </c>
      <c r="I1007">
        <v>1</v>
      </c>
      <c r="J1007" s="3">
        <f t="shared" si="104"/>
        <v>198.9</v>
      </c>
      <c r="K1007">
        <f t="shared" si="107"/>
        <v>198.9</v>
      </c>
      <c r="L1007">
        <f t="shared" si="101"/>
        <v>1591.2</v>
      </c>
      <c r="M1007">
        <f t="shared" si="102"/>
        <v>4773.6000000000004</v>
      </c>
    </row>
    <row r="1008" spans="1:13" x14ac:dyDescent="0.25">
      <c r="A1008" t="str">
        <f t="shared" si="106"/>
        <v>FIBRA CURTA</v>
      </c>
      <c r="B1008" t="s">
        <v>115</v>
      </c>
      <c r="C1008" t="s">
        <v>116</v>
      </c>
      <c r="D1008" t="s">
        <v>166</v>
      </c>
      <c r="E1008" t="str">
        <f t="shared" si="103"/>
        <v>BANCO HOWACottinflex (Lab 12/23-C)</v>
      </c>
      <c r="F1008" s="3">
        <f>F1009/120*96</f>
        <v>142.4</v>
      </c>
      <c r="G1008" t="s">
        <v>117</v>
      </c>
      <c r="H1008" t="s">
        <v>105</v>
      </c>
      <c r="I1008">
        <v>96</v>
      </c>
      <c r="J1008" s="3">
        <f t="shared" si="104"/>
        <v>1.4833333333333334</v>
      </c>
      <c r="K1008">
        <f t="shared" si="107"/>
        <v>142.4</v>
      </c>
      <c r="L1008">
        <f t="shared" si="101"/>
        <v>1139.2</v>
      </c>
      <c r="M1008">
        <f t="shared" si="102"/>
        <v>3417.6000000000004</v>
      </c>
    </row>
    <row r="1009" spans="1:13" x14ac:dyDescent="0.25">
      <c r="A1009" t="str">
        <f t="shared" si="106"/>
        <v>FIBRA CURTA</v>
      </c>
      <c r="B1009" t="s">
        <v>115</v>
      </c>
      <c r="C1009" t="s">
        <v>118</v>
      </c>
      <c r="D1009" t="s">
        <v>166</v>
      </c>
      <c r="E1009" t="str">
        <f t="shared" si="103"/>
        <v>BANCO ZINSER 02Cottinflex (Lab 12/23-C)</v>
      </c>
      <c r="F1009" s="3">
        <v>178</v>
      </c>
      <c r="G1009" t="s">
        <v>119</v>
      </c>
      <c r="H1009" t="s">
        <v>105</v>
      </c>
      <c r="I1009">
        <v>120</v>
      </c>
      <c r="J1009" s="3">
        <f t="shared" si="104"/>
        <v>1.4833333333333334</v>
      </c>
      <c r="K1009">
        <f t="shared" si="107"/>
        <v>178</v>
      </c>
      <c r="L1009">
        <f t="shared" si="101"/>
        <v>1424</v>
      </c>
      <c r="M1009">
        <f t="shared" si="102"/>
        <v>4272</v>
      </c>
    </row>
    <row r="1010" spans="1:13" x14ac:dyDescent="0.25">
      <c r="A1010" t="str">
        <f t="shared" si="106"/>
        <v>FIBRA CURTA</v>
      </c>
      <c r="B1010" t="s">
        <v>115</v>
      </c>
      <c r="C1010" t="s">
        <v>120</v>
      </c>
      <c r="D1010" t="s">
        <v>166</v>
      </c>
      <c r="E1010" t="str">
        <f t="shared" si="103"/>
        <v>BANCO ZINSER 03Cottinflex (Lab 12/23-C)</v>
      </c>
      <c r="F1010" s="3">
        <v>178</v>
      </c>
      <c r="G1010" t="s">
        <v>119</v>
      </c>
      <c r="H1010" t="s">
        <v>105</v>
      </c>
      <c r="I1010">
        <v>120</v>
      </c>
      <c r="J1010" s="3">
        <f t="shared" si="104"/>
        <v>1.4833333333333334</v>
      </c>
      <c r="K1010">
        <f t="shared" si="107"/>
        <v>178</v>
      </c>
      <c r="L1010">
        <f t="shared" si="101"/>
        <v>1424</v>
      </c>
      <c r="M1010">
        <f t="shared" si="102"/>
        <v>4272</v>
      </c>
    </row>
    <row r="1011" spans="1:13" x14ac:dyDescent="0.25">
      <c r="A1011" t="str">
        <f t="shared" si="106"/>
        <v>FIBRA CURTA</v>
      </c>
      <c r="B1011" t="s">
        <v>121</v>
      </c>
      <c r="C1011" t="s">
        <v>246</v>
      </c>
      <c r="D1011" t="s">
        <v>166</v>
      </c>
      <c r="E1011" t="str">
        <f t="shared" si="103"/>
        <v>Filatório SuessenCottinflex (Lab 12/23-C)</v>
      </c>
      <c r="F1011" s="3">
        <v>33.799999999999997</v>
      </c>
      <c r="G1011" t="s">
        <v>122</v>
      </c>
      <c r="H1011" t="s">
        <v>105</v>
      </c>
      <c r="I1011">
        <v>1008</v>
      </c>
      <c r="J1011" s="4">
        <f t="shared" si="104"/>
        <v>3.3531746031746031E-2</v>
      </c>
      <c r="K1011">
        <f t="shared" si="107"/>
        <v>33.799999999999997</v>
      </c>
      <c r="L1011">
        <f t="shared" si="101"/>
        <v>270.39999999999998</v>
      </c>
      <c r="M1011">
        <f t="shared" si="102"/>
        <v>811.19999999999993</v>
      </c>
    </row>
    <row r="1012" spans="1:13" x14ac:dyDescent="0.25">
      <c r="A1012" t="str">
        <f t="shared" si="106"/>
        <v>FIBRA CURTA</v>
      </c>
      <c r="B1012" t="s">
        <v>121</v>
      </c>
      <c r="C1012" t="s">
        <v>246</v>
      </c>
      <c r="D1012" t="s">
        <v>166</v>
      </c>
      <c r="E1012" t="str">
        <f t="shared" si="103"/>
        <v>Filatório SuessenCottinflex (Lab 12/23-C)</v>
      </c>
      <c r="F1012" s="3">
        <v>33.799999999999997</v>
      </c>
      <c r="G1012" t="s">
        <v>122</v>
      </c>
      <c r="H1012" t="s">
        <v>105</v>
      </c>
      <c r="I1012">
        <v>1008</v>
      </c>
      <c r="J1012" s="4">
        <f t="shared" si="104"/>
        <v>3.3531746031746031E-2</v>
      </c>
      <c r="K1012">
        <f t="shared" si="107"/>
        <v>33.799999999999997</v>
      </c>
      <c r="L1012">
        <f t="shared" si="101"/>
        <v>270.39999999999998</v>
      </c>
      <c r="M1012">
        <f t="shared" si="102"/>
        <v>811.19999999999993</v>
      </c>
    </row>
    <row r="1013" spans="1:13" x14ac:dyDescent="0.25">
      <c r="A1013" t="str">
        <f t="shared" si="106"/>
        <v>FIBRA CURTA</v>
      </c>
      <c r="B1013" t="s">
        <v>121</v>
      </c>
      <c r="C1013" t="s">
        <v>246</v>
      </c>
      <c r="D1013" t="s">
        <v>166</v>
      </c>
      <c r="E1013" t="str">
        <f t="shared" si="103"/>
        <v>Filatório SuessenCottinflex (Lab 12/23-C)</v>
      </c>
      <c r="F1013" s="3">
        <v>33.799999999999997</v>
      </c>
      <c r="G1013" t="s">
        <v>122</v>
      </c>
      <c r="H1013" t="s">
        <v>105</v>
      </c>
      <c r="I1013">
        <v>1008</v>
      </c>
      <c r="J1013" s="4">
        <f t="shared" si="104"/>
        <v>3.3531746031746031E-2</v>
      </c>
      <c r="K1013">
        <f t="shared" si="107"/>
        <v>33.799999999999997</v>
      </c>
      <c r="L1013">
        <f t="shared" si="101"/>
        <v>270.39999999999998</v>
      </c>
      <c r="M1013">
        <f t="shared" si="102"/>
        <v>811.19999999999993</v>
      </c>
    </row>
    <row r="1014" spans="1:13" x14ac:dyDescent="0.25">
      <c r="A1014" t="str">
        <f t="shared" si="106"/>
        <v>FIBRA CURTA</v>
      </c>
      <c r="B1014" t="s">
        <v>121</v>
      </c>
      <c r="C1014" t="s">
        <v>246</v>
      </c>
      <c r="D1014" t="s">
        <v>166</v>
      </c>
      <c r="E1014" t="str">
        <f t="shared" si="103"/>
        <v>Filatório SuessenCottinflex (Lab 12/23-C)</v>
      </c>
      <c r="F1014" s="3">
        <v>33.799999999999997</v>
      </c>
      <c r="G1014" t="s">
        <v>122</v>
      </c>
      <c r="H1014" t="s">
        <v>105</v>
      </c>
      <c r="I1014">
        <v>1008</v>
      </c>
      <c r="J1014" s="4">
        <f t="shared" si="104"/>
        <v>3.3531746031746031E-2</v>
      </c>
      <c r="K1014">
        <f t="shared" si="107"/>
        <v>33.799999999999997</v>
      </c>
      <c r="L1014">
        <f t="shared" si="101"/>
        <v>270.39999999999998</v>
      </c>
      <c r="M1014">
        <f t="shared" si="102"/>
        <v>811.19999999999993</v>
      </c>
    </row>
    <row r="1015" spans="1:13" x14ac:dyDescent="0.25">
      <c r="A1015" t="str">
        <f t="shared" si="106"/>
        <v>FIBRA CURTA</v>
      </c>
      <c r="B1015" t="s">
        <v>121</v>
      </c>
      <c r="C1015" t="s">
        <v>123</v>
      </c>
      <c r="D1015" t="s">
        <v>166</v>
      </c>
      <c r="E1015" t="str">
        <f t="shared" si="103"/>
        <v>Filatório Zinser 05Cottinflex (Lab 12/23-C)</v>
      </c>
      <c r="F1015" s="3">
        <v>33.799999999999997</v>
      </c>
      <c r="G1015" t="s">
        <v>124</v>
      </c>
      <c r="H1015" t="s">
        <v>105</v>
      </c>
      <c r="I1015">
        <v>1008</v>
      </c>
      <c r="J1015" s="4">
        <f t="shared" si="104"/>
        <v>3.3531746031746031E-2</v>
      </c>
      <c r="K1015">
        <f t="shared" si="107"/>
        <v>33.799999999999997</v>
      </c>
      <c r="L1015">
        <f t="shared" si="101"/>
        <v>270.39999999999998</v>
      </c>
      <c r="M1015">
        <f t="shared" si="102"/>
        <v>811.19999999999993</v>
      </c>
    </row>
    <row r="1016" spans="1:13" x14ac:dyDescent="0.25">
      <c r="A1016" t="str">
        <f t="shared" si="106"/>
        <v>FIBRA CURTA</v>
      </c>
      <c r="B1016" t="s">
        <v>121</v>
      </c>
      <c r="C1016" t="s">
        <v>125</v>
      </c>
      <c r="D1016" t="s">
        <v>166</v>
      </c>
      <c r="E1016" t="str">
        <f t="shared" si="103"/>
        <v>Filatório Zinser 06Cottinflex (Lab 12/23-C)</v>
      </c>
      <c r="F1016" s="3">
        <v>33.799999999999997</v>
      </c>
      <c r="G1016" t="s">
        <v>124</v>
      </c>
      <c r="H1016" t="s">
        <v>105</v>
      </c>
      <c r="I1016">
        <v>1008</v>
      </c>
      <c r="J1016" s="4">
        <f t="shared" si="104"/>
        <v>3.3531746031746031E-2</v>
      </c>
      <c r="K1016">
        <f t="shared" si="107"/>
        <v>33.799999999999997</v>
      </c>
      <c r="L1016">
        <f t="shared" si="101"/>
        <v>270.39999999999998</v>
      </c>
      <c r="M1016">
        <f t="shared" si="102"/>
        <v>811.19999999999993</v>
      </c>
    </row>
    <row r="1017" spans="1:13" x14ac:dyDescent="0.25">
      <c r="A1017" t="str">
        <f t="shared" si="106"/>
        <v>FIBRA CURTA</v>
      </c>
      <c r="B1017" t="s">
        <v>121</v>
      </c>
      <c r="C1017" t="s">
        <v>126</v>
      </c>
      <c r="D1017" t="s">
        <v>166</v>
      </c>
      <c r="E1017" t="str">
        <f t="shared" si="103"/>
        <v>Filatório Zinser 07Cottinflex (Lab 12/23-C)</v>
      </c>
      <c r="F1017" s="3">
        <v>33.799999999999997</v>
      </c>
      <c r="G1017" t="s">
        <v>124</v>
      </c>
      <c r="H1017" t="s">
        <v>105</v>
      </c>
      <c r="I1017">
        <v>1008</v>
      </c>
      <c r="J1017" s="4">
        <f t="shared" si="104"/>
        <v>3.3531746031746031E-2</v>
      </c>
      <c r="K1017">
        <f t="shared" si="107"/>
        <v>33.799999999999997</v>
      </c>
      <c r="L1017">
        <f t="shared" si="101"/>
        <v>270.39999999999998</v>
      </c>
      <c r="M1017">
        <f t="shared" si="102"/>
        <v>811.19999999999993</v>
      </c>
    </row>
    <row r="1018" spans="1:13" x14ac:dyDescent="0.25">
      <c r="A1018" t="str">
        <f t="shared" si="106"/>
        <v>FIBRA CURTA</v>
      </c>
      <c r="B1018" t="s">
        <v>121</v>
      </c>
      <c r="C1018" t="s">
        <v>127</v>
      </c>
      <c r="D1018" t="s">
        <v>166</v>
      </c>
      <c r="E1018" t="str">
        <f t="shared" si="103"/>
        <v>Filatório Zinser 08Cottinflex (Lab 12/23-C)</v>
      </c>
      <c r="F1018" s="3">
        <v>33.799999999999997</v>
      </c>
      <c r="G1018" t="s">
        <v>124</v>
      </c>
      <c r="H1018" t="s">
        <v>105</v>
      </c>
      <c r="I1018">
        <v>1008</v>
      </c>
      <c r="J1018" s="4">
        <f t="shared" si="104"/>
        <v>3.3531746031746031E-2</v>
      </c>
      <c r="K1018">
        <f t="shared" si="107"/>
        <v>33.799999999999997</v>
      </c>
      <c r="L1018">
        <f t="shared" si="101"/>
        <v>270.39999999999998</v>
      </c>
      <c r="M1018">
        <f t="shared" si="102"/>
        <v>811.19999999999993</v>
      </c>
    </row>
    <row r="1019" spans="1:13" x14ac:dyDescent="0.25">
      <c r="A1019" t="str">
        <f t="shared" si="106"/>
        <v>FIBRA CURTA</v>
      </c>
      <c r="B1019" t="s">
        <v>121</v>
      </c>
      <c r="C1019" t="s">
        <v>128</v>
      </c>
      <c r="D1019" t="s">
        <v>166</v>
      </c>
      <c r="E1019" t="str">
        <f t="shared" si="103"/>
        <v>Filatório Zinser 09Cottinflex (Lab 12/23-C)</v>
      </c>
      <c r="F1019" s="3">
        <f>F1018/1008*900</f>
        <v>30.178571428571427</v>
      </c>
      <c r="G1019" t="s">
        <v>129</v>
      </c>
      <c r="H1019" t="s">
        <v>105</v>
      </c>
      <c r="I1019">
        <v>900</v>
      </c>
      <c r="J1019" s="4">
        <f t="shared" si="104"/>
        <v>3.3531746031746031E-2</v>
      </c>
      <c r="K1019">
        <f t="shared" si="107"/>
        <v>30.178571428571427</v>
      </c>
      <c r="L1019">
        <f t="shared" si="101"/>
        <v>241.42857142857142</v>
      </c>
      <c r="M1019">
        <f t="shared" si="102"/>
        <v>724.28571428571422</v>
      </c>
    </row>
    <row r="1020" spans="1:13" x14ac:dyDescent="0.25">
      <c r="A1020" t="str">
        <f t="shared" si="106"/>
        <v>FIBRA CURTA</v>
      </c>
      <c r="B1020" t="s">
        <v>130</v>
      </c>
      <c r="C1020" t="s">
        <v>131</v>
      </c>
      <c r="D1020" t="s">
        <v>166</v>
      </c>
      <c r="E1020" t="str">
        <f t="shared" si="103"/>
        <v>AUTO CONER - 01Cottinflex (Lab 12/23-C)</v>
      </c>
      <c r="F1020" s="3">
        <v>40.1</v>
      </c>
      <c r="G1020" t="s">
        <v>132</v>
      </c>
      <c r="H1020" t="s">
        <v>105</v>
      </c>
      <c r="I1020">
        <v>20</v>
      </c>
      <c r="J1020" s="4">
        <f t="shared" si="104"/>
        <v>2.0049999999999999</v>
      </c>
      <c r="K1020">
        <f t="shared" si="107"/>
        <v>40.1</v>
      </c>
      <c r="L1020">
        <f t="shared" si="101"/>
        <v>320.8</v>
      </c>
      <c r="M1020">
        <f t="shared" si="102"/>
        <v>962.40000000000009</v>
      </c>
    </row>
    <row r="1021" spans="1:13" x14ac:dyDescent="0.25">
      <c r="A1021" t="str">
        <f t="shared" si="106"/>
        <v>FIBRA CURTA</v>
      </c>
      <c r="B1021" t="s">
        <v>130</v>
      </c>
      <c r="C1021" t="s">
        <v>133</v>
      </c>
      <c r="D1021" t="s">
        <v>166</v>
      </c>
      <c r="E1021" t="str">
        <f t="shared" si="103"/>
        <v>AUTO CONER - 02Cottinflex (Lab 12/23-C)</v>
      </c>
      <c r="F1021" s="3">
        <v>40.1</v>
      </c>
      <c r="G1021" t="s">
        <v>132</v>
      </c>
      <c r="H1021" t="s">
        <v>105</v>
      </c>
      <c r="I1021">
        <v>20</v>
      </c>
      <c r="J1021" s="4">
        <f t="shared" si="104"/>
        <v>2.0049999999999999</v>
      </c>
      <c r="K1021">
        <f t="shared" si="107"/>
        <v>40.1</v>
      </c>
      <c r="L1021">
        <f t="shared" si="101"/>
        <v>320.8</v>
      </c>
      <c r="M1021">
        <f t="shared" si="102"/>
        <v>962.40000000000009</v>
      </c>
    </row>
    <row r="1022" spans="1:13" x14ac:dyDescent="0.25">
      <c r="A1022" t="str">
        <f t="shared" si="106"/>
        <v>FIBRA CURTA</v>
      </c>
      <c r="B1022" t="s">
        <v>130</v>
      </c>
      <c r="C1022" t="s">
        <v>134</v>
      </c>
      <c r="D1022" t="s">
        <v>166</v>
      </c>
      <c r="E1022" t="str">
        <f t="shared" si="103"/>
        <v>AUTO CONER - 03Cottinflex (Lab 12/23-C)</v>
      </c>
      <c r="F1022" s="3">
        <v>40.1</v>
      </c>
      <c r="G1022" t="s">
        <v>132</v>
      </c>
      <c r="H1022" t="s">
        <v>105</v>
      </c>
      <c r="I1022">
        <v>20</v>
      </c>
      <c r="J1022" s="4">
        <f t="shared" si="104"/>
        <v>2.0049999999999999</v>
      </c>
      <c r="K1022">
        <f t="shared" si="107"/>
        <v>40.1</v>
      </c>
      <c r="L1022">
        <f t="shared" si="101"/>
        <v>320.8</v>
      </c>
      <c r="M1022">
        <f t="shared" si="102"/>
        <v>962.40000000000009</v>
      </c>
    </row>
    <row r="1023" spans="1:13" x14ac:dyDescent="0.25">
      <c r="A1023" t="str">
        <f t="shared" si="106"/>
        <v>FIBRA CURTA</v>
      </c>
      <c r="B1023" t="s">
        <v>130</v>
      </c>
      <c r="C1023" t="s">
        <v>135</v>
      </c>
      <c r="D1023" t="s">
        <v>166</v>
      </c>
      <c r="E1023" t="str">
        <f t="shared" si="103"/>
        <v>AUTO CONER - 04Cottinflex (Lab 12/23-C)</v>
      </c>
      <c r="F1023" s="3">
        <v>40.1</v>
      </c>
      <c r="G1023" t="s">
        <v>132</v>
      </c>
      <c r="H1023" t="s">
        <v>105</v>
      </c>
      <c r="I1023">
        <v>20</v>
      </c>
      <c r="J1023" s="4">
        <f t="shared" si="104"/>
        <v>2.0049999999999999</v>
      </c>
      <c r="K1023">
        <f t="shared" si="107"/>
        <v>40.1</v>
      </c>
      <c r="L1023">
        <f t="shared" si="101"/>
        <v>320.8</v>
      </c>
      <c r="M1023">
        <f t="shared" si="102"/>
        <v>962.40000000000009</v>
      </c>
    </row>
    <row r="1024" spans="1:13" x14ac:dyDescent="0.25">
      <c r="A1024" t="str">
        <f t="shared" si="106"/>
        <v>FIBRA CURTA</v>
      </c>
      <c r="B1024" t="s">
        <v>130</v>
      </c>
      <c r="C1024" t="s">
        <v>136</v>
      </c>
      <c r="D1024" t="s">
        <v>166</v>
      </c>
      <c r="E1024" t="str">
        <f t="shared" si="103"/>
        <v>MURATA - 05Cottinflex (Lab 12/23-C)</v>
      </c>
      <c r="F1024" s="3">
        <v>40.1</v>
      </c>
      <c r="G1024" t="s">
        <v>137</v>
      </c>
      <c r="H1024" t="s">
        <v>105</v>
      </c>
      <c r="I1024">
        <v>20</v>
      </c>
      <c r="J1024" s="4">
        <f t="shared" si="104"/>
        <v>2.0049999999999999</v>
      </c>
      <c r="K1024">
        <f t="shared" si="107"/>
        <v>40.1</v>
      </c>
      <c r="L1024">
        <f t="shared" si="101"/>
        <v>320.8</v>
      </c>
      <c r="M1024">
        <f t="shared" si="102"/>
        <v>962.40000000000009</v>
      </c>
    </row>
    <row r="1025" spans="1:13" x14ac:dyDescent="0.25">
      <c r="A1025" t="str">
        <f t="shared" si="106"/>
        <v>FIBRA CURTA</v>
      </c>
      <c r="B1025" t="s">
        <v>130</v>
      </c>
      <c r="C1025" t="s">
        <v>138</v>
      </c>
      <c r="D1025" t="s">
        <v>166</v>
      </c>
      <c r="E1025" t="str">
        <f t="shared" si="103"/>
        <v>MURATA - 06Cottinflex (Lab 12/23-C)</v>
      </c>
      <c r="F1025" s="3">
        <v>40.1</v>
      </c>
      <c r="G1025" t="s">
        <v>137</v>
      </c>
      <c r="H1025" t="s">
        <v>105</v>
      </c>
      <c r="I1025">
        <v>20</v>
      </c>
      <c r="J1025" s="4">
        <f t="shared" si="104"/>
        <v>2.0049999999999999</v>
      </c>
      <c r="K1025">
        <f t="shared" si="107"/>
        <v>40.1</v>
      </c>
      <c r="L1025">
        <f t="shared" si="101"/>
        <v>320.8</v>
      </c>
      <c r="M1025">
        <f t="shared" si="102"/>
        <v>962.40000000000009</v>
      </c>
    </row>
    <row r="1026" spans="1:13" x14ac:dyDescent="0.25">
      <c r="A1026" t="str">
        <f t="shared" si="106"/>
        <v>FIBRA CURTA</v>
      </c>
      <c r="B1026" t="s">
        <v>130</v>
      </c>
      <c r="C1026" t="s">
        <v>139</v>
      </c>
      <c r="D1026" t="s">
        <v>166</v>
      </c>
      <c r="E1026" t="str">
        <f t="shared" si="103"/>
        <v>MURATA - 07Cottinflex (Lab 12/23-C)</v>
      </c>
      <c r="F1026" s="3">
        <v>40.1</v>
      </c>
      <c r="G1026" t="s">
        <v>137</v>
      </c>
      <c r="H1026" t="s">
        <v>105</v>
      </c>
      <c r="I1026">
        <v>20</v>
      </c>
      <c r="J1026" s="4">
        <f t="shared" si="104"/>
        <v>2.0049999999999999</v>
      </c>
      <c r="K1026">
        <f t="shared" si="107"/>
        <v>40.1</v>
      </c>
      <c r="L1026">
        <f t="shared" ref="L1026:L1089" si="108">K1026*8</f>
        <v>320.8</v>
      </c>
      <c r="M1026">
        <f t="shared" ref="M1026:M1089" si="109">K1026*24</f>
        <v>962.40000000000009</v>
      </c>
    </row>
    <row r="1027" spans="1:13" x14ac:dyDescent="0.25">
      <c r="A1027" t="str">
        <f t="shared" si="106"/>
        <v>FIBRA CURTA</v>
      </c>
      <c r="B1027" t="s">
        <v>130</v>
      </c>
      <c r="C1027" t="s">
        <v>140</v>
      </c>
      <c r="D1027" t="s">
        <v>166</v>
      </c>
      <c r="E1027" t="str">
        <f t="shared" ref="E1027:E1090" si="110">CONCATENATE(C1027,D1027)</f>
        <v>MURATA - 08Cottinflex (Lab 12/23-C)</v>
      </c>
      <c r="F1027" s="3">
        <v>40.1</v>
      </c>
      <c r="G1027" t="s">
        <v>137</v>
      </c>
      <c r="H1027" t="s">
        <v>105</v>
      </c>
      <c r="I1027">
        <v>20</v>
      </c>
      <c r="J1027" s="4">
        <f t="shared" si="104"/>
        <v>2.0049999999999999</v>
      </c>
      <c r="K1027">
        <f t="shared" si="107"/>
        <v>40.1</v>
      </c>
      <c r="L1027">
        <f t="shared" si="108"/>
        <v>320.8</v>
      </c>
      <c r="M1027">
        <f t="shared" si="109"/>
        <v>962.40000000000009</v>
      </c>
    </row>
    <row r="1028" spans="1:13" x14ac:dyDescent="0.25">
      <c r="A1028" t="str">
        <f t="shared" si="106"/>
        <v>FIBRA CURTA</v>
      </c>
      <c r="B1028" t="s">
        <v>130</v>
      </c>
      <c r="C1028" t="s">
        <v>141</v>
      </c>
      <c r="D1028" t="s">
        <v>166</v>
      </c>
      <c r="E1028" t="str">
        <f t="shared" si="110"/>
        <v>MURATA - 09Cottinflex (Lab 12/23-C)</v>
      </c>
      <c r="F1028" s="3">
        <v>40.1</v>
      </c>
      <c r="G1028" t="s">
        <v>137</v>
      </c>
      <c r="H1028" t="s">
        <v>105</v>
      </c>
      <c r="I1028">
        <v>20</v>
      </c>
      <c r="J1028" s="4">
        <f t="shared" si="104"/>
        <v>2.0049999999999999</v>
      </c>
      <c r="K1028">
        <f t="shared" si="107"/>
        <v>40.1</v>
      </c>
      <c r="L1028">
        <f t="shared" si="108"/>
        <v>320.8</v>
      </c>
      <c r="M1028">
        <f t="shared" si="109"/>
        <v>962.40000000000009</v>
      </c>
    </row>
    <row r="1029" spans="1:13" x14ac:dyDescent="0.25">
      <c r="A1029" t="str">
        <f t="shared" ref="A1029" si="111">A1028</f>
        <v>FIBRA CURTA</v>
      </c>
      <c r="B1029" t="s">
        <v>150</v>
      </c>
      <c r="C1029" t="s">
        <v>151</v>
      </c>
      <c r="D1029" t="s">
        <v>166</v>
      </c>
      <c r="E1029" t="str">
        <f t="shared" si="110"/>
        <v>Transporte FII - FICottinflex (Lab 12/23-C)</v>
      </c>
      <c r="F1029" s="3">
        <v>1260</v>
      </c>
      <c r="G1029" t="s">
        <v>152</v>
      </c>
      <c r="H1029" t="s">
        <v>105</v>
      </c>
      <c r="I1029">
        <v>1</v>
      </c>
      <c r="J1029" s="3">
        <f t="shared" si="104"/>
        <v>1260</v>
      </c>
      <c r="K1029">
        <f t="shared" si="107"/>
        <v>1260</v>
      </c>
      <c r="L1029">
        <f t="shared" si="108"/>
        <v>10080</v>
      </c>
      <c r="M1029">
        <f t="shared" si="109"/>
        <v>30240</v>
      </c>
    </row>
    <row r="1030" spans="1:13" x14ac:dyDescent="0.25">
      <c r="A1030" t="s">
        <v>17</v>
      </c>
      <c r="B1030" t="s">
        <v>73</v>
      </c>
      <c r="C1030" t="s">
        <v>252</v>
      </c>
      <c r="D1030" t="s">
        <v>166</v>
      </c>
      <c r="E1030" t="str">
        <f t="shared" si="110"/>
        <v>Binadeira M1Cottinflex (Lab 12/23-C)</v>
      </c>
      <c r="F1030" s="3">
        <v>26.1</v>
      </c>
      <c r="G1030" t="s">
        <v>74</v>
      </c>
      <c r="H1030" t="s">
        <v>22</v>
      </c>
      <c r="I1030">
        <v>40</v>
      </c>
      <c r="J1030" s="3">
        <f t="shared" si="104"/>
        <v>0.65250000000000008</v>
      </c>
      <c r="K1030">
        <f t="shared" si="107"/>
        <v>26.1</v>
      </c>
      <c r="L1030">
        <f t="shared" si="108"/>
        <v>208.8</v>
      </c>
      <c r="M1030">
        <f t="shared" si="109"/>
        <v>626.40000000000009</v>
      </c>
    </row>
    <row r="1031" spans="1:13" x14ac:dyDescent="0.25">
      <c r="A1031" t="s">
        <v>17</v>
      </c>
      <c r="B1031" t="s">
        <v>73</v>
      </c>
      <c r="C1031" t="s">
        <v>252</v>
      </c>
      <c r="D1031" t="s">
        <v>166</v>
      </c>
      <c r="E1031" t="str">
        <f t="shared" si="110"/>
        <v>Binadeira M1Cottinflex (Lab 12/23-C)</v>
      </c>
      <c r="F1031" s="3">
        <v>26.1</v>
      </c>
      <c r="G1031" t="s">
        <v>74</v>
      </c>
      <c r="H1031" t="s">
        <v>22</v>
      </c>
      <c r="I1031">
        <v>40</v>
      </c>
      <c r="J1031" s="3">
        <f t="shared" si="104"/>
        <v>0.65250000000000008</v>
      </c>
      <c r="K1031">
        <f t="shared" si="107"/>
        <v>26.1</v>
      </c>
      <c r="L1031">
        <f t="shared" si="108"/>
        <v>208.8</v>
      </c>
      <c r="M1031">
        <f t="shared" si="109"/>
        <v>626.40000000000009</v>
      </c>
    </row>
    <row r="1032" spans="1:13" x14ac:dyDescent="0.25">
      <c r="A1032" t="s">
        <v>17</v>
      </c>
      <c r="B1032" t="s">
        <v>49</v>
      </c>
      <c r="C1032" s="1" t="s">
        <v>183</v>
      </c>
      <c r="D1032" t="s">
        <v>166</v>
      </c>
      <c r="E1032" t="str">
        <f t="shared" si="110"/>
        <v>RETORÇÃO M1Cottinflex (Lab 12/23-C)</v>
      </c>
      <c r="F1032" s="3">
        <v>22.9</v>
      </c>
      <c r="G1032" t="s">
        <v>50</v>
      </c>
      <c r="H1032" t="s">
        <v>22</v>
      </c>
      <c r="I1032">
        <v>240</v>
      </c>
      <c r="J1032" s="3">
        <f t="shared" si="104"/>
        <v>9.5416666666666664E-2</v>
      </c>
      <c r="K1032">
        <f t="shared" si="107"/>
        <v>22.9</v>
      </c>
      <c r="L1032">
        <f t="shared" si="108"/>
        <v>183.2</v>
      </c>
      <c r="M1032">
        <f t="shared" si="109"/>
        <v>549.59999999999991</v>
      </c>
    </row>
    <row r="1033" spans="1:13" x14ac:dyDescent="0.25">
      <c r="A1033" t="s">
        <v>17</v>
      </c>
      <c r="B1033" t="s">
        <v>49</v>
      </c>
      <c r="C1033" s="1" t="s">
        <v>183</v>
      </c>
      <c r="D1033" t="s">
        <v>166</v>
      </c>
      <c r="E1033" t="str">
        <f t="shared" si="110"/>
        <v>RETORÇÃO M1Cottinflex (Lab 12/23-C)</v>
      </c>
      <c r="F1033" s="3">
        <v>22.9</v>
      </c>
      <c r="G1033" t="s">
        <v>50</v>
      </c>
      <c r="H1033" t="s">
        <v>22</v>
      </c>
      <c r="I1033">
        <v>240</v>
      </c>
      <c r="J1033" s="3">
        <f t="shared" ref="J1033:J1096" si="112">F1033/I1033</f>
        <v>9.5416666666666664E-2</v>
      </c>
      <c r="K1033">
        <f t="shared" si="107"/>
        <v>22.9</v>
      </c>
      <c r="L1033">
        <f t="shared" si="108"/>
        <v>183.2</v>
      </c>
      <c r="M1033">
        <f t="shared" si="109"/>
        <v>549.59999999999991</v>
      </c>
    </row>
    <row r="1034" spans="1:13" x14ac:dyDescent="0.25">
      <c r="A1034" t="s">
        <v>17</v>
      </c>
      <c r="B1034" t="s">
        <v>49</v>
      </c>
      <c r="C1034" s="1" t="s">
        <v>183</v>
      </c>
      <c r="D1034" t="s">
        <v>166</v>
      </c>
      <c r="E1034" t="str">
        <f t="shared" si="110"/>
        <v>RETORÇÃO M1Cottinflex (Lab 12/23-C)</v>
      </c>
      <c r="F1034" s="3">
        <v>22.9</v>
      </c>
      <c r="G1034" t="s">
        <v>50</v>
      </c>
      <c r="H1034" t="s">
        <v>22</v>
      </c>
      <c r="I1034">
        <v>240</v>
      </c>
      <c r="J1034" s="3">
        <f t="shared" si="112"/>
        <v>9.5416666666666664E-2</v>
      </c>
      <c r="K1034">
        <f t="shared" si="107"/>
        <v>22.9</v>
      </c>
      <c r="L1034">
        <f t="shared" si="108"/>
        <v>183.2</v>
      </c>
      <c r="M1034">
        <f t="shared" si="109"/>
        <v>549.59999999999991</v>
      </c>
    </row>
    <row r="1035" spans="1:13" x14ac:dyDescent="0.25">
      <c r="A1035" t="s">
        <v>17</v>
      </c>
      <c r="B1035" t="s">
        <v>49</v>
      </c>
      <c r="C1035" s="1" t="s">
        <v>183</v>
      </c>
      <c r="D1035" t="s">
        <v>166</v>
      </c>
      <c r="E1035" t="str">
        <f t="shared" si="110"/>
        <v>RETORÇÃO M1Cottinflex (Lab 12/23-C)</v>
      </c>
      <c r="F1035" s="3">
        <v>22.9</v>
      </c>
      <c r="G1035" t="s">
        <v>50</v>
      </c>
      <c r="H1035" t="s">
        <v>22</v>
      </c>
      <c r="I1035">
        <v>240</v>
      </c>
      <c r="J1035" s="3">
        <f t="shared" si="112"/>
        <v>9.5416666666666664E-2</v>
      </c>
      <c r="K1035">
        <f t="shared" si="107"/>
        <v>22.9</v>
      </c>
      <c r="L1035">
        <f t="shared" si="108"/>
        <v>183.2</v>
      </c>
      <c r="M1035">
        <f t="shared" si="109"/>
        <v>549.59999999999991</v>
      </c>
    </row>
    <row r="1036" spans="1:13" x14ac:dyDescent="0.25">
      <c r="A1036" t="s">
        <v>17</v>
      </c>
      <c r="B1036" t="s">
        <v>49</v>
      </c>
      <c r="C1036" s="1" t="s">
        <v>183</v>
      </c>
      <c r="D1036" t="s">
        <v>166</v>
      </c>
      <c r="E1036" t="str">
        <f t="shared" si="110"/>
        <v>RETORÇÃO M1Cottinflex (Lab 12/23-C)</v>
      </c>
      <c r="F1036" s="3">
        <v>22.9</v>
      </c>
      <c r="G1036" t="s">
        <v>50</v>
      </c>
      <c r="H1036" t="s">
        <v>22</v>
      </c>
      <c r="I1036">
        <v>240</v>
      </c>
      <c r="J1036" s="3">
        <f t="shared" si="112"/>
        <v>9.5416666666666664E-2</v>
      </c>
      <c r="K1036">
        <f t="shared" si="107"/>
        <v>22.9</v>
      </c>
      <c r="L1036">
        <f t="shared" si="108"/>
        <v>183.2</v>
      </c>
      <c r="M1036">
        <f t="shared" si="109"/>
        <v>549.59999999999991</v>
      </c>
    </row>
    <row r="1037" spans="1:13" x14ac:dyDescent="0.25">
      <c r="A1037" t="s">
        <v>17</v>
      </c>
      <c r="B1037" t="s">
        <v>49</v>
      </c>
      <c r="C1037" s="1" t="s">
        <v>183</v>
      </c>
      <c r="D1037" t="s">
        <v>166</v>
      </c>
      <c r="E1037" t="str">
        <f t="shared" si="110"/>
        <v>RETORÇÃO M1Cottinflex (Lab 12/23-C)</v>
      </c>
      <c r="F1037" s="3">
        <v>22.9</v>
      </c>
      <c r="G1037" t="s">
        <v>50</v>
      </c>
      <c r="H1037" t="s">
        <v>22</v>
      </c>
      <c r="I1037">
        <v>240</v>
      </c>
      <c r="J1037" s="3">
        <f t="shared" si="112"/>
        <v>9.5416666666666664E-2</v>
      </c>
      <c r="K1037">
        <f t="shared" si="107"/>
        <v>22.9</v>
      </c>
      <c r="L1037">
        <f t="shared" si="108"/>
        <v>183.2</v>
      </c>
      <c r="M1037">
        <f t="shared" si="109"/>
        <v>549.59999999999991</v>
      </c>
    </row>
    <row r="1038" spans="1:13" x14ac:dyDescent="0.25">
      <c r="A1038" t="s">
        <v>17</v>
      </c>
      <c r="B1038" t="s">
        <v>49</v>
      </c>
      <c r="C1038" s="1" t="s">
        <v>183</v>
      </c>
      <c r="D1038" t="s">
        <v>166</v>
      </c>
      <c r="E1038" t="str">
        <f t="shared" si="110"/>
        <v>RETORÇÃO M1Cottinflex (Lab 12/23-C)</v>
      </c>
      <c r="F1038" s="3">
        <v>22.9</v>
      </c>
      <c r="G1038" t="s">
        <v>50</v>
      </c>
      <c r="H1038" t="s">
        <v>22</v>
      </c>
      <c r="I1038">
        <v>240</v>
      </c>
      <c r="J1038" s="3">
        <f t="shared" si="112"/>
        <v>9.5416666666666664E-2</v>
      </c>
      <c r="K1038">
        <f t="shared" si="107"/>
        <v>22.9</v>
      </c>
      <c r="L1038">
        <f t="shared" si="108"/>
        <v>183.2</v>
      </c>
      <c r="M1038">
        <f t="shared" si="109"/>
        <v>549.59999999999991</v>
      </c>
    </row>
    <row r="1039" spans="1:13" x14ac:dyDescent="0.25">
      <c r="A1039" t="s">
        <v>17</v>
      </c>
      <c r="B1039" t="s">
        <v>49</v>
      </c>
      <c r="C1039" s="1" t="s">
        <v>183</v>
      </c>
      <c r="D1039" t="s">
        <v>166</v>
      </c>
      <c r="E1039" t="str">
        <f t="shared" si="110"/>
        <v>RETORÇÃO M1Cottinflex (Lab 12/23-C)</v>
      </c>
      <c r="F1039" s="3">
        <v>22.9</v>
      </c>
      <c r="G1039" t="s">
        <v>50</v>
      </c>
      <c r="H1039" t="s">
        <v>22</v>
      </c>
      <c r="I1039">
        <v>240</v>
      </c>
      <c r="J1039" s="3">
        <f t="shared" si="112"/>
        <v>9.5416666666666664E-2</v>
      </c>
      <c r="K1039">
        <f t="shared" si="107"/>
        <v>22.9</v>
      </c>
      <c r="L1039">
        <f t="shared" si="108"/>
        <v>183.2</v>
      </c>
      <c r="M1039">
        <f t="shared" si="109"/>
        <v>549.59999999999991</v>
      </c>
    </row>
    <row r="1040" spans="1:13" x14ac:dyDescent="0.25">
      <c r="A1040" t="s">
        <v>17</v>
      </c>
      <c r="B1040" t="s">
        <v>49</v>
      </c>
      <c r="C1040" s="1" t="s">
        <v>183</v>
      </c>
      <c r="D1040" t="s">
        <v>166</v>
      </c>
      <c r="E1040" t="str">
        <f t="shared" si="110"/>
        <v>RETORÇÃO M1Cottinflex (Lab 12/23-C)</v>
      </c>
      <c r="F1040" s="3">
        <v>22.9</v>
      </c>
      <c r="G1040" t="s">
        <v>50</v>
      </c>
      <c r="H1040" t="s">
        <v>22</v>
      </c>
      <c r="I1040">
        <v>240</v>
      </c>
      <c r="J1040" s="3">
        <f t="shared" si="112"/>
        <v>9.5416666666666664E-2</v>
      </c>
      <c r="K1040">
        <f t="shared" si="107"/>
        <v>22.9</v>
      </c>
      <c r="L1040">
        <f t="shared" si="108"/>
        <v>183.2</v>
      </c>
      <c r="M1040">
        <f t="shared" si="109"/>
        <v>549.59999999999991</v>
      </c>
    </row>
    <row r="1041" spans="1:13" x14ac:dyDescent="0.25">
      <c r="A1041" t="s">
        <v>17</v>
      </c>
      <c r="B1041" t="s">
        <v>49</v>
      </c>
      <c r="C1041" s="1" t="s">
        <v>183</v>
      </c>
      <c r="D1041" t="s">
        <v>166</v>
      </c>
      <c r="E1041" t="str">
        <f t="shared" si="110"/>
        <v>RETORÇÃO M1Cottinflex (Lab 12/23-C)</v>
      </c>
      <c r="F1041" s="3">
        <v>22.9</v>
      </c>
      <c r="G1041" t="s">
        <v>50</v>
      </c>
      <c r="H1041" t="s">
        <v>22</v>
      </c>
      <c r="I1041">
        <v>240</v>
      </c>
      <c r="J1041" s="3">
        <f t="shared" si="112"/>
        <v>9.5416666666666664E-2</v>
      </c>
      <c r="K1041">
        <f t="shared" si="107"/>
        <v>22.9</v>
      </c>
      <c r="L1041">
        <f t="shared" si="108"/>
        <v>183.2</v>
      </c>
      <c r="M1041">
        <f t="shared" si="109"/>
        <v>549.59999999999991</v>
      </c>
    </row>
    <row r="1042" spans="1:13" x14ac:dyDescent="0.25">
      <c r="A1042" t="s">
        <v>17</v>
      </c>
      <c r="B1042" t="s">
        <v>49</v>
      </c>
      <c r="C1042" s="1" t="s">
        <v>183</v>
      </c>
      <c r="D1042" t="s">
        <v>166</v>
      </c>
      <c r="E1042" t="str">
        <f t="shared" si="110"/>
        <v>RETORÇÃO M1Cottinflex (Lab 12/23-C)</v>
      </c>
      <c r="F1042" s="3">
        <v>22.9</v>
      </c>
      <c r="G1042" t="s">
        <v>50</v>
      </c>
      <c r="H1042" t="s">
        <v>22</v>
      </c>
      <c r="I1042">
        <v>240</v>
      </c>
      <c r="J1042" s="3">
        <f t="shared" si="112"/>
        <v>9.5416666666666664E-2</v>
      </c>
      <c r="K1042">
        <f t="shared" si="107"/>
        <v>22.9</v>
      </c>
      <c r="L1042">
        <f t="shared" si="108"/>
        <v>183.2</v>
      </c>
      <c r="M1042">
        <f t="shared" si="109"/>
        <v>549.59999999999991</v>
      </c>
    </row>
    <row r="1043" spans="1:13" x14ac:dyDescent="0.25">
      <c r="A1043" t="s">
        <v>17</v>
      </c>
      <c r="B1043" t="s">
        <v>49</v>
      </c>
      <c r="C1043" s="1" t="s">
        <v>183</v>
      </c>
      <c r="D1043" t="s">
        <v>166</v>
      </c>
      <c r="E1043" t="str">
        <f t="shared" si="110"/>
        <v>RETORÇÃO M1Cottinflex (Lab 12/23-C)</v>
      </c>
      <c r="F1043" s="3">
        <v>22.9</v>
      </c>
      <c r="G1043" t="s">
        <v>50</v>
      </c>
      <c r="H1043" t="s">
        <v>22</v>
      </c>
      <c r="I1043">
        <v>240</v>
      </c>
      <c r="J1043" s="3">
        <f t="shared" si="112"/>
        <v>9.5416666666666664E-2</v>
      </c>
      <c r="K1043">
        <f t="shared" si="107"/>
        <v>22.9</v>
      </c>
      <c r="L1043">
        <f t="shared" si="108"/>
        <v>183.2</v>
      </c>
      <c r="M1043">
        <f t="shared" si="109"/>
        <v>549.59999999999991</v>
      </c>
    </row>
    <row r="1044" spans="1:13" x14ac:dyDescent="0.25">
      <c r="A1044" t="s">
        <v>17</v>
      </c>
      <c r="B1044" t="s">
        <v>49</v>
      </c>
      <c r="C1044" s="1" t="s">
        <v>183</v>
      </c>
      <c r="D1044" t="s">
        <v>166</v>
      </c>
      <c r="E1044" t="str">
        <f t="shared" si="110"/>
        <v>RETORÇÃO M1Cottinflex (Lab 12/23-C)</v>
      </c>
      <c r="F1044" s="3">
        <f>F1043/240*234</f>
        <v>22.327500000000001</v>
      </c>
      <c r="G1044" t="s">
        <v>59</v>
      </c>
      <c r="H1044" t="s">
        <v>22</v>
      </c>
      <c r="I1044">
        <v>234</v>
      </c>
      <c r="J1044" s="3">
        <f t="shared" si="112"/>
        <v>9.5416666666666664E-2</v>
      </c>
      <c r="K1044">
        <f t="shared" si="107"/>
        <v>22.327500000000001</v>
      </c>
      <c r="L1044">
        <f t="shared" si="108"/>
        <v>178.62</v>
      </c>
      <c r="M1044">
        <f t="shared" si="109"/>
        <v>535.86</v>
      </c>
    </row>
    <row r="1045" spans="1:13" x14ac:dyDescent="0.25">
      <c r="A1045" t="s">
        <v>17</v>
      </c>
      <c r="B1045" t="s">
        <v>49</v>
      </c>
      <c r="C1045" s="1" t="s">
        <v>183</v>
      </c>
      <c r="D1045" t="s">
        <v>166</v>
      </c>
      <c r="E1045" t="str">
        <f t="shared" si="110"/>
        <v>RETORÇÃO M1Cottinflex (Lab 12/23-C)</v>
      </c>
      <c r="F1045" s="3">
        <v>22.3</v>
      </c>
      <c r="G1045" t="s">
        <v>59</v>
      </c>
      <c r="H1045" t="s">
        <v>22</v>
      </c>
      <c r="I1045">
        <v>234</v>
      </c>
      <c r="J1045" s="3">
        <f t="shared" si="112"/>
        <v>9.5299145299145308E-2</v>
      </c>
      <c r="K1045">
        <f t="shared" si="107"/>
        <v>22.3</v>
      </c>
      <c r="L1045">
        <f t="shared" si="108"/>
        <v>178.4</v>
      </c>
      <c r="M1045">
        <f t="shared" si="109"/>
        <v>535.20000000000005</v>
      </c>
    </row>
    <row r="1046" spans="1:13" x14ac:dyDescent="0.25">
      <c r="A1046" t="s">
        <v>17</v>
      </c>
      <c r="B1046" t="s">
        <v>75</v>
      </c>
      <c r="C1046" t="s">
        <v>76</v>
      </c>
      <c r="D1046" t="s">
        <v>166</v>
      </c>
      <c r="E1046" t="str">
        <f t="shared" si="110"/>
        <v>FadisCottinflex (Lab 12/23-C)</v>
      </c>
      <c r="F1046" s="3">
        <v>67.599999999999994</v>
      </c>
      <c r="G1046" t="s">
        <v>77</v>
      </c>
      <c r="H1046" t="s">
        <v>22</v>
      </c>
      <c r="I1046">
        <v>32</v>
      </c>
      <c r="J1046" s="3">
        <f t="shared" si="112"/>
        <v>2.1124999999999998</v>
      </c>
      <c r="K1046">
        <f t="shared" si="107"/>
        <v>67.599999999999994</v>
      </c>
      <c r="L1046">
        <f t="shared" si="108"/>
        <v>540.79999999999995</v>
      </c>
      <c r="M1046">
        <f t="shared" si="109"/>
        <v>1622.3999999999999</v>
      </c>
    </row>
    <row r="1047" spans="1:13" x14ac:dyDescent="0.25">
      <c r="A1047" t="s">
        <v>17</v>
      </c>
      <c r="B1047" t="s">
        <v>63</v>
      </c>
      <c r="C1047" s="1" t="s">
        <v>186</v>
      </c>
      <c r="D1047" t="s">
        <v>166</v>
      </c>
      <c r="E1047" t="str">
        <f t="shared" si="110"/>
        <v>AFTCottinflex (Lab 12/23-C)</v>
      </c>
      <c r="F1047" s="3">
        <v>110.9</v>
      </c>
      <c r="G1047" t="s">
        <v>64</v>
      </c>
      <c r="H1047" t="s">
        <v>22</v>
      </c>
      <c r="I1047">
        <v>60</v>
      </c>
      <c r="J1047" s="3">
        <f t="shared" si="112"/>
        <v>1.8483333333333334</v>
      </c>
      <c r="K1047">
        <f t="shared" si="107"/>
        <v>110.9</v>
      </c>
      <c r="L1047">
        <f t="shared" si="108"/>
        <v>887.2</v>
      </c>
      <c r="M1047">
        <f t="shared" si="109"/>
        <v>2661.6000000000004</v>
      </c>
    </row>
    <row r="1048" spans="1:13" x14ac:dyDescent="0.25">
      <c r="A1048" t="s">
        <v>17</v>
      </c>
      <c r="B1048" t="s">
        <v>63</v>
      </c>
      <c r="C1048" s="1" t="s">
        <v>186</v>
      </c>
      <c r="D1048" t="s">
        <v>166</v>
      </c>
      <c r="E1048" t="str">
        <f t="shared" si="110"/>
        <v>AFTCottinflex (Lab 12/23-C)</v>
      </c>
      <c r="F1048" s="3">
        <v>110.9</v>
      </c>
      <c r="G1048" t="s">
        <v>64</v>
      </c>
      <c r="H1048" t="s">
        <v>22</v>
      </c>
      <c r="I1048">
        <v>60</v>
      </c>
      <c r="J1048" s="3">
        <f t="shared" si="112"/>
        <v>1.8483333333333334</v>
      </c>
      <c r="K1048">
        <f t="shared" si="107"/>
        <v>110.9</v>
      </c>
      <c r="L1048">
        <f t="shared" si="108"/>
        <v>887.2</v>
      </c>
      <c r="M1048">
        <f t="shared" si="109"/>
        <v>2661.6000000000004</v>
      </c>
    </row>
    <row r="1049" spans="1:13" x14ac:dyDescent="0.25">
      <c r="A1049" t="s">
        <v>17</v>
      </c>
      <c r="B1049" t="s">
        <v>63</v>
      </c>
      <c r="C1049" s="1" t="s">
        <v>186</v>
      </c>
      <c r="D1049" t="s">
        <v>166</v>
      </c>
      <c r="E1049" t="str">
        <f t="shared" si="110"/>
        <v>AFTCottinflex (Lab 12/23-C)</v>
      </c>
      <c r="F1049" s="3">
        <v>110.9</v>
      </c>
      <c r="G1049" t="s">
        <v>64</v>
      </c>
      <c r="H1049" t="s">
        <v>22</v>
      </c>
      <c r="I1049">
        <v>60</v>
      </c>
      <c r="J1049" s="3">
        <f t="shared" si="112"/>
        <v>1.8483333333333334</v>
      </c>
      <c r="K1049">
        <f t="shared" si="107"/>
        <v>110.9</v>
      </c>
      <c r="L1049">
        <f t="shared" si="108"/>
        <v>887.2</v>
      </c>
      <c r="M1049">
        <f t="shared" si="109"/>
        <v>2661.6000000000004</v>
      </c>
    </row>
    <row r="1050" spans="1:13" x14ac:dyDescent="0.25">
      <c r="A1050" t="s">
        <v>17</v>
      </c>
      <c r="B1050" t="s">
        <v>63</v>
      </c>
      <c r="C1050" s="1" t="s">
        <v>186</v>
      </c>
      <c r="D1050" t="s">
        <v>166</v>
      </c>
      <c r="E1050" t="str">
        <f t="shared" si="110"/>
        <v>AFTCottinflex (Lab 12/23-C)</v>
      </c>
      <c r="F1050" s="3">
        <v>110.9</v>
      </c>
      <c r="G1050" t="s">
        <v>64</v>
      </c>
      <c r="H1050" t="s">
        <v>22</v>
      </c>
      <c r="I1050">
        <v>60</v>
      </c>
      <c r="J1050" s="3">
        <f t="shared" si="112"/>
        <v>1.8483333333333334</v>
      </c>
      <c r="K1050">
        <f t="shared" si="107"/>
        <v>110.9</v>
      </c>
      <c r="L1050">
        <f t="shared" si="108"/>
        <v>887.2</v>
      </c>
      <c r="M1050">
        <f t="shared" si="109"/>
        <v>2661.6000000000004</v>
      </c>
    </row>
    <row r="1051" spans="1:13" x14ac:dyDescent="0.25">
      <c r="A1051" t="s">
        <v>17</v>
      </c>
      <c r="B1051" t="s">
        <v>63</v>
      </c>
      <c r="C1051" s="1" t="s">
        <v>186</v>
      </c>
      <c r="D1051" t="s">
        <v>166</v>
      </c>
      <c r="E1051" t="str">
        <f t="shared" si="110"/>
        <v>AFTCottinflex (Lab 12/23-C)</v>
      </c>
      <c r="F1051" s="3">
        <v>110.9</v>
      </c>
      <c r="G1051" t="s">
        <v>64</v>
      </c>
      <c r="H1051" t="s">
        <v>22</v>
      </c>
      <c r="I1051">
        <v>60</v>
      </c>
      <c r="J1051" s="3">
        <f t="shared" si="112"/>
        <v>1.8483333333333334</v>
      </c>
      <c r="K1051">
        <f t="shared" si="107"/>
        <v>110.9</v>
      </c>
      <c r="L1051">
        <f t="shared" si="108"/>
        <v>887.2</v>
      </c>
      <c r="M1051">
        <f t="shared" si="109"/>
        <v>2661.6000000000004</v>
      </c>
    </row>
    <row r="1052" spans="1:13" x14ac:dyDescent="0.25">
      <c r="A1052" t="s">
        <v>17</v>
      </c>
      <c r="B1052" t="s">
        <v>63</v>
      </c>
      <c r="C1052" s="1" t="s">
        <v>186</v>
      </c>
      <c r="D1052" t="s">
        <v>166</v>
      </c>
      <c r="E1052" t="str">
        <f t="shared" si="110"/>
        <v>AFTCottinflex (Lab 12/23-C)</v>
      </c>
      <c r="F1052" s="3">
        <v>110.9</v>
      </c>
      <c r="G1052" t="s">
        <v>64</v>
      </c>
      <c r="H1052" t="s">
        <v>22</v>
      </c>
      <c r="I1052">
        <v>60</v>
      </c>
      <c r="J1052" s="3">
        <f t="shared" si="112"/>
        <v>1.8483333333333334</v>
      </c>
      <c r="K1052">
        <f t="shared" si="107"/>
        <v>110.9</v>
      </c>
      <c r="L1052">
        <f t="shared" si="108"/>
        <v>887.2</v>
      </c>
      <c r="M1052">
        <f t="shared" si="109"/>
        <v>2661.6000000000004</v>
      </c>
    </row>
    <row r="1053" spans="1:13" x14ac:dyDescent="0.25">
      <c r="A1053" t="s">
        <v>17</v>
      </c>
      <c r="B1053" t="s">
        <v>63</v>
      </c>
      <c r="C1053" t="s">
        <v>65</v>
      </c>
      <c r="D1053" t="s">
        <v>166</v>
      </c>
      <c r="E1053" t="str">
        <f t="shared" si="110"/>
        <v>EMBALAGEM/ESTEIRA/EXPEDIÇÃOCottinflex (Lab 12/23-C)</v>
      </c>
      <c r="F1053" s="3">
        <v>960</v>
      </c>
      <c r="G1053" t="s">
        <v>66</v>
      </c>
      <c r="H1053" t="s">
        <v>22</v>
      </c>
      <c r="I1053">
        <v>1</v>
      </c>
      <c r="J1053" s="3">
        <f t="shared" si="112"/>
        <v>960</v>
      </c>
      <c r="K1053">
        <f t="shared" si="107"/>
        <v>960</v>
      </c>
      <c r="L1053">
        <f t="shared" si="108"/>
        <v>7680</v>
      </c>
      <c r="M1053">
        <f t="shared" si="109"/>
        <v>23040</v>
      </c>
    </row>
    <row r="1054" spans="1:13" x14ac:dyDescent="0.25">
      <c r="A1054" t="s">
        <v>82</v>
      </c>
      <c r="B1054" t="s">
        <v>83</v>
      </c>
      <c r="C1054" t="s">
        <v>90</v>
      </c>
      <c r="D1054" t="s">
        <v>167</v>
      </c>
      <c r="E1054" t="str">
        <f t="shared" si="110"/>
        <v>Abridor AcrilicoFiocel 30 Nm</v>
      </c>
      <c r="F1054" s="3">
        <v>280</v>
      </c>
      <c r="G1054" t="s">
        <v>86</v>
      </c>
      <c r="H1054" t="s">
        <v>91</v>
      </c>
      <c r="I1054">
        <v>1</v>
      </c>
      <c r="J1054" s="3">
        <f t="shared" si="112"/>
        <v>280</v>
      </c>
      <c r="K1054">
        <f t="shared" si="107"/>
        <v>280</v>
      </c>
      <c r="L1054">
        <f t="shared" si="108"/>
        <v>2240</v>
      </c>
      <c r="M1054">
        <f t="shared" si="109"/>
        <v>6720</v>
      </c>
    </row>
    <row r="1055" spans="1:13" x14ac:dyDescent="0.25">
      <c r="A1055" t="str">
        <f t="shared" ref="A1055:A1059" si="113">A1054</f>
        <v>FIBRA CURTA</v>
      </c>
      <c r="B1055" t="s">
        <v>88</v>
      </c>
      <c r="C1055" t="s">
        <v>92</v>
      </c>
      <c r="D1055" t="s">
        <v>167</v>
      </c>
      <c r="E1055" t="str">
        <f t="shared" si="110"/>
        <v>Mpm PacFiocel 30 Nm</v>
      </c>
      <c r="F1055" s="3">
        <v>280</v>
      </c>
      <c r="G1055" t="s">
        <v>86</v>
      </c>
      <c r="H1055" t="s">
        <v>91</v>
      </c>
      <c r="I1055">
        <v>1</v>
      </c>
      <c r="J1055" s="3">
        <f t="shared" si="112"/>
        <v>280</v>
      </c>
      <c r="K1055">
        <f t="shared" si="107"/>
        <v>280</v>
      </c>
      <c r="L1055">
        <f t="shared" si="108"/>
        <v>2240</v>
      </c>
      <c r="M1055">
        <f t="shared" si="109"/>
        <v>6720</v>
      </c>
    </row>
    <row r="1056" spans="1:13" x14ac:dyDescent="0.25">
      <c r="A1056" t="str">
        <f>A1055</f>
        <v>FIBRA CURTA</v>
      </c>
      <c r="B1056" t="s">
        <v>93</v>
      </c>
      <c r="C1056" t="s">
        <v>156</v>
      </c>
      <c r="D1056" t="s">
        <v>167</v>
      </c>
      <c r="E1056" t="str">
        <f t="shared" si="110"/>
        <v>Cardas - 04Fiocel 30 Nm</v>
      </c>
      <c r="F1056" s="3">
        <v>36.700000000000003</v>
      </c>
      <c r="G1056" t="s">
        <v>86</v>
      </c>
      <c r="H1056" t="s">
        <v>91</v>
      </c>
      <c r="I1056">
        <v>1</v>
      </c>
      <c r="J1056" s="3">
        <f t="shared" si="112"/>
        <v>36.700000000000003</v>
      </c>
      <c r="K1056">
        <f t="shared" si="107"/>
        <v>36.700000000000003</v>
      </c>
      <c r="L1056">
        <f t="shared" si="108"/>
        <v>293.60000000000002</v>
      </c>
      <c r="M1056">
        <f t="shared" si="109"/>
        <v>880.80000000000007</v>
      </c>
    </row>
    <row r="1057" spans="1:13" x14ac:dyDescent="0.25">
      <c r="A1057" t="str">
        <f t="shared" si="113"/>
        <v>FIBRA CURTA</v>
      </c>
      <c r="B1057" t="s">
        <v>93</v>
      </c>
      <c r="C1057" t="s">
        <v>99</v>
      </c>
      <c r="D1057" t="s">
        <v>167</v>
      </c>
      <c r="E1057" t="str">
        <f t="shared" si="110"/>
        <v>Cardas - 05Fiocel 30 Nm</v>
      </c>
      <c r="F1057" s="3">
        <v>36.700000000000003</v>
      </c>
      <c r="G1057" t="s">
        <v>86</v>
      </c>
      <c r="H1057" t="s">
        <v>91</v>
      </c>
      <c r="I1057">
        <v>1</v>
      </c>
      <c r="J1057" s="3">
        <f t="shared" si="112"/>
        <v>36.700000000000003</v>
      </c>
      <c r="K1057">
        <f t="shared" si="107"/>
        <v>36.700000000000003</v>
      </c>
      <c r="L1057">
        <f t="shared" si="108"/>
        <v>293.60000000000002</v>
      </c>
      <c r="M1057">
        <f t="shared" si="109"/>
        <v>880.80000000000007</v>
      </c>
    </row>
    <row r="1058" spans="1:13" x14ac:dyDescent="0.25">
      <c r="A1058" t="str">
        <f t="shared" si="113"/>
        <v>FIBRA CURTA</v>
      </c>
      <c r="B1058" t="s">
        <v>93</v>
      </c>
      <c r="C1058" t="s">
        <v>100</v>
      </c>
      <c r="D1058" t="s">
        <v>167</v>
      </c>
      <c r="E1058" t="str">
        <f t="shared" si="110"/>
        <v>Cardas - 06Fiocel 30 Nm</v>
      </c>
      <c r="F1058" s="3">
        <v>36.700000000000003</v>
      </c>
      <c r="G1058" t="s">
        <v>86</v>
      </c>
      <c r="H1058" t="s">
        <v>91</v>
      </c>
      <c r="I1058">
        <v>1</v>
      </c>
      <c r="J1058" s="3">
        <f t="shared" si="112"/>
        <v>36.700000000000003</v>
      </c>
      <c r="K1058">
        <f t="shared" si="107"/>
        <v>36.700000000000003</v>
      </c>
      <c r="L1058">
        <f t="shared" si="108"/>
        <v>293.60000000000002</v>
      </c>
      <c r="M1058">
        <f t="shared" si="109"/>
        <v>880.80000000000007</v>
      </c>
    </row>
    <row r="1059" spans="1:13" x14ac:dyDescent="0.25">
      <c r="A1059" t="str">
        <f t="shared" si="113"/>
        <v>FIBRA CURTA</v>
      </c>
      <c r="B1059" t="s">
        <v>93</v>
      </c>
      <c r="C1059" t="s">
        <v>101</v>
      </c>
      <c r="D1059" t="s">
        <v>167</v>
      </c>
      <c r="E1059" t="str">
        <f t="shared" si="110"/>
        <v>Cardas - 07Fiocel 30 Nm</v>
      </c>
      <c r="F1059" s="3">
        <v>36.700000000000003</v>
      </c>
      <c r="G1059" t="s">
        <v>86</v>
      </c>
      <c r="H1059" t="s">
        <v>91</v>
      </c>
      <c r="I1059">
        <v>1</v>
      </c>
      <c r="J1059" s="3">
        <f t="shared" si="112"/>
        <v>36.700000000000003</v>
      </c>
      <c r="K1059">
        <f t="shared" si="107"/>
        <v>36.700000000000003</v>
      </c>
      <c r="L1059">
        <f t="shared" si="108"/>
        <v>293.60000000000002</v>
      </c>
      <c r="M1059">
        <f t="shared" si="109"/>
        <v>880.80000000000007</v>
      </c>
    </row>
    <row r="1060" spans="1:13" x14ac:dyDescent="0.25">
      <c r="A1060" t="str">
        <f>A1056</f>
        <v>FIBRA CURTA</v>
      </c>
      <c r="B1060" t="s">
        <v>93</v>
      </c>
      <c r="C1060" t="s">
        <v>102</v>
      </c>
      <c r="D1060" t="s">
        <v>167</v>
      </c>
      <c r="E1060" t="str">
        <f t="shared" si="110"/>
        <v>Cardas - 08Fiocel 30 Nm</v>
      </c>
      <c r="F1060" s="3">
        <v>36.700000000000003</v>
      </c>
      <c r="G1060" t="s">
        <v>86</v>
      </c>
      <c r="H1060" t="s">
        <v>91</v>
      </c>
      <c r="I1060">
        <v>1</v>
      </c>
      <c r="J1060" s="3">
        <f t="shared" si="112"/>
        <v>36.700000000000003</v>
      </c>
      <c r="K1060">
        <f t="shared" si="107"/>
        <v>36.700000000000003</v>
      </c>
      <c r="L1060">
        <f t="shared" si="108"/>
        <v>293.60000000000002</v>
      </c>
      <c r="M1060">
        <f t="shared" si="109"/>
        <v>880.80000000000007</v>
      </c>
    </row>
    <row r="1061" spans="1:13" x14ac:dyDescent="0.25">
      <c r="A1061" t="str">
        <f t="shared" ref="A1061:A1086" si="114">A1057</f>
        <v>FIBRA CURTA</v>
      </c>
      <c r="B1061" t="s">
        <v>103</v>
      </c>
      <c r="C1061" t="s">
        <v>108</v>
      </c>
      <c r="D1061" t="s">
        <v>167</v>
      </c>
      <c r="E1061" t="str">
        <f t="shared" si="110"/>
        <v>Passadeira A2Fiocel 30 Nm</v>
      </c>
      <c r="F1061" s="3">
        <v>198.9</v>
      </c>
      <c r="G1061" t="s">
        <v>28</v>
      </c>
      <c r="H1061" t="s">
        <v>105</v>
      </c>
      <c r="I1061">
        <v>1</v>
      </c>
      <c r="J1061" s="3">
        <f t="shared" si="112"/>
        <v>198.9</v>
      </c>
      <c r="K1061">
        <f t="shared" si="107"/>
        <v>198.9</v>
      </c>
      <c r="L1061">
        <f t="shared" si="108"/>
        <v>1591.2</v>
      </c>
      <c r="M1061">
        <f t="shared" si="109"/>
        <v>4773.6000000000004</v>
      </c>
    </row>
    <row r="1062" spans="1:13" x14ac:dyDescent="0.25">
      <c r="A1062" t="str">
        <f t="shared" si="114"/>
        <v>FIBRA CURTA</v>
      </c>
      <c r="B1062" t="s">
        <v>103</v>
      </c>
      <c r="C1062" t="s">
        <v>109</v>
      </c>
      <c r="D1062" t="s">
        <v>167</v>
      </c>
      <c r="E1062" t="str">
        <f t="shared" si="110"/>
        <v>Passadeira B2Fiocel 30 Nm</v>
      </c>
      <c r="F1062" s="3">
        <v>198.9</v>
      </c>
      <c r="G1062" t="s">
        <v>28</v>
      </c>
      <c r="H1062" t="s">
        <v>105</v>
      </c>
      <c r="I1062">
        <v>1</v>
      </c>
      <c r="J1062" s="3">
        <f t="shared" si="112"/>
        <v>198.9</v>
      </c>
      <c r="K1062">
        <f t="shared" si="107"/>
        <v>198.9</v>
      </c>
      <c r="L1062">
        <f t="shared" si="108"/>
        <v>1591.2</v>
      </c>
      <c r="M1062">
        <f t="shared" si="109"/>
        <v>4773.6000000000004</v>
      </c>
    </row>
    <row r="1063" spans="1:13" x14ac:dyDescent="0.25">
      <c r="A1063" t="str">
        <f t="shared" si="114"/>
        <v>FIBRA CURTA</v>
      </c>
      <c r="B1063" t="s">
        <v>103</v>
      </c>
      <c r="C1063" t="s">
        <v>110</v>
      </c>
      <c r="D1063" t="s">
        <v>167</v>
      </c>
      <c r="E1063" t="str">
        <f t="shared" si="110"/>
        <v>Passadeira C2Fiocel 30 Nm</v>
      </c>
      <c r="F1063" s="3">
        <v>198.9</v>
      </c>
      <c r="G1063" t="s">
        <v>28</v>
      </c>
      <c r="H1063" t="s">
        <v>105</v>
      </c>
      <c r="I1063">
        <v>1</v>
      </c>
      <c r="J1063" s="3">
        <f t="shared" si="112"/>
        <v>198.9</v>
      </c>
      <c r="K1063">
        <f t="shared" si="107"/>
        <v>198.9</v>
      </c>
      <c r="L1063">
        <f t="shared" si="108"/>
        <v>1591.2</v>
      </c>
      <c r="M1063">
        <f t="shared" si="109"/>
        <v>4773.6000000000004</v>
      </c>
    </row>
    <row r="1064" spans="1:13" x14ac:dyDescent="0.25">
      <c r="A1064" t="str">
        <f t="shared" si="114"/>
        <v>FIBRA CURTA</v>
      </c>
      <c r="B1064" t="s">
        <v>103</v>
      </c>
      <c r="C1064" t="s">
        <v>111</v>
      </c>
      <c r="D1064" t="s">
        <v>167</v>
      </c>
      <c r="E1064" t="str">
        <f t="shared" si="110"/>
        <v>Passadeia B3Fiocel 30 Nm</v>
      </c>
      <c r="F1064" s="3">
        <v>198.9</v>
      </c>
      <c r="G1064" t="s">
        <v>31</v>
      </c>
      <c r="H1064" t="s">
        <v>105</v>
      </c>
      <c r="I1064">
        <v>1</v>
      </c>
      <c r="J1064" s="3">
        <f t="shared" si="112"/>
        <v>198.9</v>
      </c>
      <c r="K1064">
        <f t="shared" si="107"/>
        <v>198.9</v>
      </c>
      <c r="L1064">
        <f t="shared" si="108"/>
        <v>1591.2</v>
      </c>
      <c r="M1064">
        <f t="shared" si="109"/>
        <v>4773.6000000000004</v>
      </c>
    </row>
    <row r="1065" spans="1:13" x14ac:dyDescent="0.25">
      <c r="A1065" t="str">
        <f t="shared" si="114"/>
        <v>FIBRA CURTA</v>
      </c>
      <c r="B1065" t="s">
        <v>103</v>
      </c>
      <c r="C1065" t="s">
        <v>112</v>
      </c>
      <c r="D1065" t="s">
        <v>167</v>
      </c>
      <c r="E1065" t="str">
        <f t="shared" si="110"/>
        <v>Passadeira C3Fiocel 30 Nm</v>
      </c>
      <c r="F1065" s="3">
        <v>198.9</v>
      </c>
      <c r="G1065" t="s">
        <v>31</v>
      </c>
      <c r="H1065" t="s">
        <v>105</v>
      </c>
      <c r="I1065">
        <v>1</v>
      </c>
      <c r="J1065" s="3">
        <f t="shared" si="112"/>
        <v>198.9</v>
      </c>
      <c r="K1065">
        <f t="shared" si="107"/>
        <v>198.9</v>
      </c>
      <c r="L1065">
        <f t="shared" si="108"/>
        <v>1591.2</v>
      </c>
      <c r="M1065">
        <f t="shared" si="109"/>
        <v>4773.6000000000004</v>
      </c>
    </row>
    <row r="1066" spans="1:13" x14ac:dyDescent="0.25">
      <c r="A1066" t="str">
        <f t="shared" si="114"/>
        <v>FIBRA CURTA</v>
      </c>
      <c r="B1066" t="s">
        <v>115</v>
      </c>
      <c r="C1066" t="s">
        <v>116</v>
      </c>
      <c r="D1066" t="s">
        <v>167</v>
      </c>
      <c r="E1066" t="str">
        <f t="shared" si="110"/>
        <v>BANCO HOWAFiocel 30 Nm</v>
      </c>
      <c r="F1066" s="3">
        <f>F1067/120*96</f>
        <v>142.4</v>
      </c>
      <c r="G1066" t="s">
        <v>117</v>
      </c>
      <c r="H1066" t="s">
        <v>105</v>
      </c>
      <c r="I1066">
        <v>96</v>
      </c>
      <c r="J1066" s="3">
        <f t="shared" si="112"/>
        <v>1.4833333333333334</v>
      </c>
      <c r="K1066">
        <f t="shared" si="107"/>
        <v>142.4</v>
      </c>
      <c r="L1066">
        <f t="shared" si="108"/>
        <v>1139.2</v>
      </c>
      <c r="M1066">
        <f t="shared" si="109"/>
        <v>3417.6000000000004</v>
      </c>
    </row>
    <row r="1067" spans="1:13" x14ac:dyDescent="0.25">
      <c r="A1067" t="str">
        <f t="shared" si="114"/>
        <v>FIBRA CURTA</v>
      </c>
      <c r="B1067" t="s">
        <v>115</v>
      </c>
      <c r="C1067" t="s">
        <v>118</v>
      </c>
      <c r="D1067" t="s">
        <v>167</v>
      </c>
      <c r="E1067" t="str">
        <f t="shared" si="110"/>
        <v>BANCO ZINSER 02Fiocel 30 Nm</v>
      </c>
      <c r="F1067" s="3">
        <v>178</v>
      </c>
      <c r="G1067" t="s">
        <v>119</v>
      </c>
      <c r="H1067" t="s">
        <v>105</v>
      </c>
      <c r="I1067">
        <v>120</v>
      </c>
      <c r="J1067" s="3">
        <f t="shared" si="112"/>
        <v>1.4833333333333334</v>
      </c>
      <c r="K1067">
        <f t="shared" si="107"/>
        <v>178</v>
      </c>
      <c r="L1067">
        <f t="shared" si="108"/>
        <v>1424</v>
      </c>
      <c r="M1067">
        <f t="shared" si="109"/>
        <v>4272</v>
      </c>
    </row>
    <row r="1068" spans="1:13" x14ac:dyDescent="0.25">
      <c r="A1068" t="str">
        <f t="shared" si="114"/>
        <v>FIBRA CURTA</v>
      </c>
      <c r="B1068" t="s">
        <v>115</v>
      </c>
      <c r="C1068" t="s">
        <v>120</v>
      </c>
      <c r="D1068" t="s">
        <v>167</v>
      </c>
      <c r="E1068" t="str">
        <f t="shared" si="110"/>
        <v>BANCO ZINSER 03Fiocel 30 Nm</v>
      </c>
      <c r="F1068" s="3">
        <v>178</v>
      </c>
      <c r="G1068" t="s">
        <v>119</v>
      </c>
      <c r="H1068" t="s">
        <v>105</v>
      </c>
      <c r="I1068">
        <v>120</v>
      </c>
      <c r="J1068" s="3">
        <f t="shared" si="112"/>
        <v>1.4833333333333334</v>
      </c>
      <c r="K1068">
        <f t="shared" si="107"/>
        <v>178</v>
      </c>
      <c r="L1068">
        <f t="shared" si="108"/>
        <v>1424</v>
      </c>
      <c r="M1068">
        <f t="shared" si="109"/>
        <v>4272</v>
      </c>
    </row>
    <row r="1069" spans="1:13" x14ac:dyDescent="0.25">
      <c r="A1069" t="str">
        <f t="shared" si="114"/>
        <v>FIBRA CURTA</v>
      </c>
      <c r="B1069" t="s">
        <v>121</v>
      </c>
      <c r="C1069" t="s">
        <v>246</v>
      </c>
      <c r="D1069" t="s">
        <v>167</v>
      </c>
      <c r="E1069" t="str">
        <f t="shared" si="110"/>
        <v>Filatório SuessenFiocel 30 Nm</v>
      </c>
      <c r="F1069" s="3">
        <v>27.8</v>
      </c>
      <c r="G1069" t="s">
        <v>122</v>
      </c>
      <c r="H1069" t="s">
        <v>105</v>
      </c>
      <c r="I1069">
        <v>1008</v>
      </c>
      <c r="J1069" s="4">
        <f t="shared" si="112"/>
        <v>2.7579365079365079E-2</v>
      </c>
      <c r="K1069">
        <f t="shared" si="107"/>
        <v>27.8</v>
      </c>
      <c r="L1069">
        <f t="shared" si="108"/>
        <v>222.4</v>
      </c>
      <c r="M1069">
        <f t="shared" si="109"/>
        <v>667.2</v>
      </c>
    </row>
    <row r="1070" spans="1:13" x14ac:dyDescent="0.25">
      <c r="A1070" t="str">
        <f t="shared" si="114"/>
        <v>FIBRA CURTA</v>
      </c>
      <c r="B1070" t="s">
        <v>121</v>
      </c>
      <c r="C1070" t="s">
        <v>246</v>
      </c>
      <c r="D1070" t="s">
        <v>167</v>
      </c>
      <c r="E1070" t="str">
        <f t="shared" si="110"/>
        <v>Filatório SuessenFiocel 30 Nm</v>
      </c>
      <c r="F1070" s="3">
        <v>27.8</v>
      </c>
      <c r="G1070" t="s">
        <v>122</v>
      </c>
      <c r="H1070" t="s">
        <v>105</v>
      </c>
      <c r="I1070">
        <v>1008</v>
      </c>
      <c r="J1070" s="4">
        <f t="shared" si="112"/>
        <v>2.7579365079365079E-2</v>
      </c>
      <c r="K1070">
        <f t="shared" ref="K1070:K1108" si="115">F1070</f>
        <v>27.8</v>
      </c>
      <c r="L1070">
        <f t="shared" si="108"/>
        <v>222.4</v>
      </c>
      <c r="M1070">
        <f t="shared" si="109"/>
        <v>667.2</v>
      </c>
    </row>
    <row r="1071" spans="1:13" x14ac:dyDescent="0.25">
      <c r="A1071" t="str">
        <f t="shared" si="114"/>
        <v>FIBRA CURTA</v>
      </c>
      <c r="B1071" t="s">
        <v>121</v>
      </c>
      <c r="C1071" t="s">
        <v>246</v>
      </c>
      <c r="D1071" t="s">
        <v>167</v>
      </c>
      <c r="E1071" t="str">
        <f t="shared" si="110"/>
        <v>Filatório SuessenFiocel 30 Nm</v>
      </c>
      <c r="F1071" s="3">
        <v>27.8</v>
      </c>
      <c r="G1071" t="s">
        <v>122</v>
      </c>
      <c r="H1071" t="s">
        <v>105</v>
      </c>
      <c r="I1071">
        <v>1008</v>
      </c>
      <c r="J1071" s="4">
        <f t="shared" si="112"/>
        <v>2.7579365079365079E-2</v>
      </c>
      <c r="K1071">
        <f t="shared" si="115"/>
        <v>27.8</v>
      </c>
      <c r="L1071">
        <f t="shared" si="108"/>
        <v>222.4</v>
      </c>
      <c r="M1071">
        <f t="shared" si="109"/>
        <v>667.2</v>
      </c>
    </row>
    <row r="1072" spans="1:13" x14ac:dyDescent="0.25">
      <c r="A1072" t="str">
        <f t="shared" si="114"/>
        <v>FIBRA CURTA</v>
      </c>
      <c r="B1072" t="s">
        <v>121</v>
      </c>
      <c r="C1072" t="s">
        <v>246</v>
      </c>
      <c r="D1072" t="s">
        <v>167</v>
      </c>
      <c r="E1072" t="str">
        <f t="shared" si="110"/>
        <v>Filatório SuessenFiocel 30 Nm</v>
      </c>
      <c r="F1072" s="3">
        <v>27.8</v>
      </c>
      <c r="G1072" t="s">
        <v>122</v>
      </c>
      <c r="H1072" t="s">
        <v>105</v>
      </c>
      <c r="I1072">
        <v>1008</v>
      </c>
      <c r="J1072" s="4">
        <f t="shared" si="112"/>
        <v>2.7579365079365079E-2</v>
      </c>
      <c r="K1072">
        <f t="shared" si="115"/>
        <v>27.8</v>
      </c>
      <c r="L1072">
        <f t="shared" si="108"/>
        <v>222.4</v>
      </c>
      <c r="M1072">
        <f t="shared" si="109"/>
        <v>667.2</v>
      </c>
    </row>
    <row r="1073" spans="1:13" x14ac:dyDescent="0.25">
      <c r="A1073" t="str">
        <f t="shared" si="114"/>
        <v>FIBRA CURTA</v>
      </c>
      <c r="B1073" t="s">
        <v>121</v>
      </c>
      <c r="C1073" t="s">
        <v>123</v>
      </c>
      <c r="D1073" t="s">
        <v>167</v>
      </c>
      <c r="E1073" t="str">
        <f t="shared" si="110"/>
        <v>Filatório Zinser 05Fiocel 30 Nm</v>
      </c>
      <c r="F1073" s="3">
        <v>27.8</v>
      </c>
      <c r="G1073" t="s">
        <v>124</v>
      </c>
      <c r="H1073" t="s">
        <v>105</v>
      </c>
      <c r="I1073">
        <v>1008</v>
      </c>
      <c r="J1073" s="4">
        <f t="shared" si="112"/>
        <v>2.7579365079365079E-2</v>
      </c>
      <c r="K1073">
        <f t="shared" si="115"/>
        <v>27.8</v>
      </c>
      <c r="L1073">
        <f t="shared" si="108"/>
        <v>222.4</v>
      </c>
      <c r="M1073">
        <f t="shared" si="109"/>
        <v>667.2</v>
      </c>
    </row>
    <row r="1074" spans="1:13" x14ac:dyDescent="0.25">
      <c r="A1074" t="str">
        <f t="shared" si="114"/>
        <v>FIBRA CURTA</v>
      </c>
      <c r="B1074" t="s">
        <v>121</v>
      </c>
      <c r="C1074" t="s">
        <v>125</v>
      </c>
      <c r="D1074" t="s">
        <v>167</v>
      </c>
      <c r="E1074" t="str">
        <f t="shared" si="110"/>
        <v>Filatório Zinser 06Fiocel 30 Nm</v>
      </c>
      <c r="F1074" s="3">
        <v>27.8</v>
      </c>
      <c r="G1074" t="s">
        <v>124</v>
      </c>
      <c r="H1074" t="s">
        <v>105</v>
      </c>
      <c r="I1074">
        <v>1008</v>
      </c>
      <c r="J1074" s="4">
        <f t="shared" si="112"/>
        <v>2.7579365079365079E-2</v>
      </c>
      <c r="K1074">
        <f t="shared" si="115"/>
        <v>27.8</v>
      </c>
      <c r="L1074">
        <f t="shared" si="108"/>
        <v>222.4</v>
      </c>
      <c r="M1074">
        <f t="shared" si="109"/>
        <v>667.2</v>
      </c>
    </row>
    <row r="1075" spans="1:13" x14ac:dyDescent="0.25">
      <c r="A1075" t="str">
        <f t="shared" si="114"/>
        <v>FIBRA CURTA</v>
      </c>
      <c r="B1075" t="s">
        <v>121</v>
      </c>
      <c r="C1075" t="s">
        <v>126</v>
      </c>
      <c r="D1075" t="s">
        <v>167</v>
      </c>
      <c r="E1075" t="str">
        <f t="shared" si="110"/>
        <v>Filatório Zinser 07Fiocel 30 Nm</v>
      </c>
      <c r="F1075" s="3">
        <v>27.8</v>
      </c>
      <c r="G1075" t="s">
        <v>124</v>
      </c>
      <c r="H1075" t="s">
        <v>105</v>
      </c>
      <c r="I1075">
        <v>1008</v>
      </c>
      <c r="J1075" s="4">
        <f t="shared" si="112"/>
        <v>2.7579365079365079E-2</v>
      </c>
      <c r="K1075">
        <f t="shared" si="115"/>
        <v>27.8</v>
      </c>
      <c r="L1075">
        <f t="shared" si="108"/>
        <v>222.4</v>
      </c>
      <c r="M1075">
        <f t="shared" si="109"/>
        <v>667.2</v>
      </c>
    </row>
    <row r="1076" spans="1:13" x14ac:dyDescent="0.25">
      <c r="A1076" t="str">
        <f t="shared" si="114"/>
        <v>FIBRA CURTA</v>
      </c>
      <c r="B1076" t="s">
        <v>121</v>
      </c>
      <c r="C1076" t="s">
        <v>127</v>
      </c>
      <c r="D1076" t="s">
        <v>167</v>
      </c>
      <c r="E1076" t="str">
        <f t="shared" si="110"/>
        <v>Filatório Zinser 08Fiocel 30 Nm</v>
      </c>
      <c r="F1076" s="3">
        <v>27.8</v>
      </c>
      <c r="G1076" t="s">
        <v>124</v>
      </c>
      <c r="H1076" t="s">
        <v>105</v>
      </c>
      <c r="I1076">
        <v>1008</v>
      </c>
      <c r="J1076" s="4">
        <f t="shared" si="112"/>
        <v>2.7579365079365079E-2</v>
      </c>
      <c r="K1076">
        <f t="shared" si="115"/>
        <v>27.8</v>
      </c>
      <c r="L1076">
        <f t="shared" si="108"/>
        <v>222.4</v>
      </c>
      <c r="M1076">
        <f t="shared" si="109"/>
        <v>667.2</v>
      </c>
    </row>
    <row r="1077" spans="1:13" x14ac:dyDescent="0.25">
      <c r="A1077" t="str">
        <f t="shared" si="114"/>
        <v>FIBRA CURTA</v>
      </c>
      <c r="B1077" t="s">
        <v>121</v>
      </c>
      <c r="C1077" t="s">
        <v>128</v>
      </c>
      <c r="D1077" t="s">
        <v>167</v>
      </c>
      <c r="E1077" t="str">
        <f t="shared" si="110"/>
        <v>Filatório Zinser 09Fiocel 30 Nm</v>
      </c>
      <c r="F1077" s="3">
        <f>F1076/1008*900</f>
        <v>24.821428571428569</v>
      </c>
      <c r="G1077" t="s">
        <v>129</v>
      </c>
      <c r="H1077" t="s">
        <v>105</v>
      </c>
      <c r="I1077">
        <v>900</v>
      </c>
      <c r="J1077" s="4">
        <f t="shared" si="112"/>
        <v>2.7579365079365079E-2</v>
      </c>
      <c r="K1077">
        <f t="shared" si="115"/>
        <v>24.821428571428569</v>
      </c>
      <c r="L1077">
        <f t="shared" si="108"/>
        <v>198.57142857142856</v>
      </c>
      <c r="M1077">
        <f t="shared" si="109"/>
        <v>595.71428571428567</v>
      </c>
    </row>
    <row r="1078" spans="1:13" x14ac:dyDescent="0.25">
      <c r="A1078" t="str">
        <f t="shared" si="114"/>
        <v>FIBRA CURTA</v>
      </c>
      <c r="B1078" t="s">
        <v>130</v>
      </c>
      <c r="C1078" t="s">
        <v>131</v>
      </c>
      <c r="D1078" t="s">
        <v>167</v>
      </c>
      <c r="E1078" t="str">
        <f t="shared" si="110"/>
        <v>AUTO CONER - 01Fiocel 30 Nm</v>
      </c>
      <c r="F1078" s="3">
        <v>40.1</v>
      </c>
      <c r="G1078" t="s">
        <v>132</v>
      </c>
      <c r="H1078" t="s">
        <v>105</v>
      </c>
      <c r="I1078">
        <v>20</v>
      </c>
      <c r="J1078" s="4">
        <f t="shared" si="112"/>
        <v>2.0049999999999999</v>
      </c>
      <c r="K1078">
        <f t="shared" si="115"/>
        <v>40.1</v>
      </c>
      <c r="L1078">
        <f t="shared" si="108"/>
        <v>320.8</v>
      </c>
      <c r="M1078">
        <f t="shared" si="109"/>
        <v>962.40000000000009</v>
      </c>
    </row>
    <row r="1079" spans="1:13" x14ac:dyDescent="0.25">
      <c r="A1079" t="str">
        <f t="shared" si="114"/>
        <v>FIBRA CURTA</v>
      </c>
      <c r="B1079" t="s">
        <v>130</v>
      </c>
      <c r="C1079" t="s">
        <v>133</v>
      </c>
      <c r="D1079" t="s">
        <v>167</v>
      </c>
      <c r="E1079" t="str">
        <f t="shared" si="110"/>
        <v>AUTO CONER - 02Fiocel 30 Nm</v>
      </c>
      <c r="F1079" s="3">
        <v>40.1</v>
      </c>
      <c r="G1079" t="s">
        <v>132</v>
      </c>
      <c r="H1079" t="s">
        <v>105</v>
      </c>
      <c r="I1079">
        <v>20</v>
      </c>
      <c r="J1079" s="4">
        <f t="shared" si="112"/>
        <v>2.0049999999999999</v>
      </c>
      <c r="K1079">
        <f t="shared" si="115"/>
        <v>40.1</v>
      </c>
      <c r="L1079">
        <f t="shared" si="108"/>
        <v>320.8</v>
      </c>
      <c r="M1079">
        <f t="shared" si="109"/>
        <v>962.40000000000009</v>
      </c>
    </row>
    <row r="1080" spans="1:13" x14ac:dyDescent="0.25">
      <c r="A1080" t="str">
        <f t="shared" si="114"/>
        <v>FIBRA CURTA</v>
      </c>
      <c r="B1080" t="s">
        <v>130</v>
      </c>
      <c r="C1080" t="s">
        <v>134</v>
      </c>
      <c r="D1080" t="s">
        <v>167</v>
      </c>
      <c r="E1080" t="str">
        <f t="shared" si="110"/>
        <v>AUTO CONER - 03Fiocel 30 Nm</v>
      </c>
      <c r="F1080" s="3">
        <v>40.1</v>
      </c>
      <c r="G1080" t="s">
        <v>132</v>
      </c>
      <c r="H1080" t="s">
        <v>105</v>
      </c>
      <c r="I1080">
        <v>20</v>
      </c>
      <c r="J1080" s="4">
        <f t="shared" si="112"/>
        <v>2.0049999999999999</v>
      </c>
      <c r="K1080">
        <f t="shared" si="115"/>
        <v>40.1</v>
      </c>
      <c r="L1080">
        <f t="shared" si="108"/>
        <v>320.8</v>
      </c>
      <c r="M1080">
        <f t="shared" si="109"/>
        <v>962.40000000000009</v>
      </c>
    </row>
    <row r="1081" spans="1:13" x14ac:dyDescent="0.25">
      <c r="A1081" t="str">
        <f t="shared" si="114"/>
        <v>FIBRA CURTA</v>
      </c>
      <c r="B1081" t="s">
        <v>130</v>
      </c>
      <c r="C1081" t="s">
        <v>135</v>
      </c>
      <c r="D1081" t="s">
        <v>167</v>
      </c>
      <c r="E1081" t="str">
        <f t="shared" si="110"/>
        <v>AUTO CONER - 04Fiocel 30 Nm</v>
      </c>
      <c r="F1081" s="3">
        <v>40.1</v>
      </c>
      <c r="G1081" t="s">
        <v>132</v>
      </c>
      <c r="H1081" t="s">
        <v>105</v>
      </c>
      <c r="I1081">
        <v>20</v>
      </c>
      <c r="J1081" s="4">
        <f t="shared" si="112"/>
        <v>2.0049999999999999</v>
      </c>
      <c r="K1081">
        <f t="shared" si="115"/>
        <v>40.1</v>
      </c>
      <c r="L1081">
        <f t="shared" si="108"/>
        <v>320.8</v>
      </c>
      <c r="M1081">
        <f t="shared" si="109"/>
        <v>962.40000000000009</v>
      </c>
    </row>
    <row r="1082" spans="1:13" x14ac:dyDescent="0.25">
      <c r="A1082" t="str">
        <f t="shared" si="114"/>
        <v>FIBRA CURTA</v>
      </c>
      <c r="B1082" t="s">
        <v>130</v>
      </c>
      <c r="C1082" t="s">
        <v>136</v>
      </c>
      <c r="D1082" t="s">
        <v>167</v>
      </c>
      <c r="E1082" t="str">
        <f t="shared" si="110"/>
        <v>MURATA - 05Fiocel 30 Nm</v>
      </c>
      <c r="F1082" s="3">
        <v>40.1</v>
      </c>
      <c r="G1082" t="s">
        <v>137</v>
      </c>
      <c r="H1082" t="s">
        <v>105</v>
      </c>
      <c r="I1082">
        <v>20</v>
      </c>
      <c r="J1082" s="4">
        <f t="shared" si="112"/>
        <v>2.0049999999999999</v>
      </c>
      <c r="K1082">
        <f t="shared" si="115"/>
        <v>40.1</v>
      </c>
      <c r="L1082">
        <f t="shared" si="108"/>
        <v>320.8</v>
      </c>
      <c r="M1082">
        <f t="shared" si="109"/>
        <v>962.40000000000009</v>
      </c>
    </row>
    <row r="1083" spans="1:13" x14ac:dyDescent="0.25">
      <c r="A1083" t="str">
        <f t="shared" si="114"/>
        <v>FIBRA CURTA</v>
      </c>
      <c r="B1083" t="s">
        <v>130</v>
      </c>
      <c r="C1083" t="s">
        <v>138</v>
      </c>
      <c r="D1083" t="s">
        <v>167</v>
      </c>
      <c r="E1083" t="str">
        <f t="shared" si="110"/>
        <v>MURATA - 06Fiocel 30 Nm</v>
      </c>
      <c r="F1083" s="3">
        <v>40.1</v>
      </c>
      <c r="G1083" t="s">
        <v>137</v>
      </c>
      <c r="H1083" t="s">
        <v>105</v>
      </c>
      <c r="I1083">
        <v>20</v>
      </c>
      <c r="J1083" s="4">
        <f t="shared" si="112"/>
        <v>2.0049999999999999</v>
      </c>
      <c r="K1083">
        <f t="shared" si="115"/>
        <v>40.1</v>
      </c>
      <c r="L1083">
        <f t="shared" si="108"/>
        <v>320.8</v>
      </c>
      <c r="M1083">
        <f t="shared" si="109"/>
        <v>962.40000000000009</v>
      </c>
    </row>
    <row r="1084" spans="1:13" x14ac:dyDescent="0.25">
      <c r="A1084" t="str">
        <f t="shared" si="114"/>
        <v>FIBRA CURTA</v>
      </c>
      <c r="B1084" t="s">
        <v>130</v>
      </c>
      <c r="C1084" t="s">
        <v>139</v>
      </c>
      <c r="D1084" t="s">
        <v>167</v>
      </c>
      <c r="E1084" t="str">
        <f t="shared" si="110"/>
        <v>MURATA - 07Fiocel 30 Nm</v>
      </c>
      <c r="F1084" s="3">
        <v>40.1</v>
      </c>
      <c r="G1084" t="s">
        <v>137</v>
      </c>
      <c r="H1084" t="s">
        <v>105</v>
      </c>
      <c r="I1084">
        <v>20</v>
      </c>
      <c r="J1084" s="4">
        <f t="shared" si="112"/>
        <v>2.0049999999999999</v>
      </c>
      <c r="K1084">
        <f t="shared" si="115"/>
        <v>40.1</v>
      </c>
      <c r="L1084">
        <f t="shared" si="108"/>
        <v>320.8</v>
      </c>
      <c r="M1084">
        <f t="shared" si="109"/>
        <v>962.40000000000009</v>
      </c>
    </row>
    <row r="1085" spans="1:13" x14ac:dyDescent="0.25">
      <c r="A1085" t="str">
        <f t="shared" si="114"/>
        <v>FIBRA CURTA</v>
      </c>
      <c r="B1085" t="s">
        <v>130</v>
      </c>
      <c r="C1085" t="s">
        <v>140</v>
      </c>
      <c r="D1085" t="s">
        <v>167</v>
      </c>
      <c r="E1085" t="str">
        <f t="shared" si="110"/>
        <v>MURATA - 08Fiocel 30 Nm</v>
      </c>
      <c r="F1085" s="3">
        <v>40.1</v>
      </c>
      <c r="G1085" t="s">
        <v>137</v>
      </c>
      <c r="H1085" t="s">
        <v>105</v>
      </c>
      <c r="I1085">
        <v>20</v>
      </c>
      <c r="J1085" s="4">
        <f t="shared" si="112"/>
        <v>2.0049999999999999</v>
      </c>
      <c r="K1085">
        <f t="shared" si="115"/>
        <v>40.1</v>
      </c>
      <c r="L1085">
        <f t="shared" si="108"/>
        <v>320.8</v>
      </c>
      <c r="M1085">
        <f t="shared" si="109"/>
        <v>962.40000000000009</v>
      </c>
    </row>
    <row r="1086" spans="1:13" x14ac:dyDescent="0.25">
      <c r="A1086" t="str">
        <f t="shared" si="114"/>
        <v>FIBRA CURTA</v>
      </c>
      <c r="B1086" t="s">
        <v>130</v>
      </c>
      <c r="C1086" t="s">
        <v>141</v>
      </c>
      <c r="D1086" t="s">
        <v>167</v>
      </c>
      <c r="E1086" t="str">
        <f t="shared" si="110"/>
        <v>MURATA - 09Fiocel 30 Nm</v>
      </c>
      <c r="F1086" s="3">
        <v>40.1</v>
      </c>
      <c r="G1086" t="s">
        <v>137</v>
      </c>
      <c r="H1086" t="s">
        <v>105</v>
      </c>
      <c r="I1086">
        <v>20</v>
      </c>
      <c r="J1086" s="4">
        <f t="shared" si="112"/>
        <v>2.0049999999999999</v>
      </c>
      <c r="K1086">
        <f t="shared" si="115"/>
        <v>40.1</v>
      </c>
      <c r="L1086">
        <f t="shared" si="108"/>
        <v>320.8</v>
      </c>
      <c r="M1086">
        <f t="shared" si="109"/>
        <v>962.40000000000009</v>
      </c>
    </row>
    <row r="1087" spans="1:13" x14ac:dyDescent="0.25">
      <c r="A1087" t="str">
        <f>A1086</f>
        <v>FIBRA CURTA</v>
      </c>
      <c r="B1087" t="s">
        <v>142</v>
      </c>
      <c r="C1087" t="s">
        <v>51</v>
      </c>
      <c r="D1087" t="s">
        <v>85</v>
      </c>
      <c r="E1087" t="str">
        <f t="shared" si="110"/>
        <v>VOLK - 05Seridó 2/30</v>
      </c>
      <c r="F1087" s="3">
        <f>F1090/160*176</f>
        <v>27.610000000000003</v>
      </c>
      <c r="G1087" t="s">
        <v>143</v>
      </c>
      <c r="H1087" t="s">
        <v>105</v>
      </c>
      <c r="I1087">
        <v>175</v>
      </c>
      <c r="J1087" s="5">
        <f t="shared" si="112"/>
        <v>0.15777142857142859</v>
      </c>
      <c r="K1087">
        <f t="shared" si="115"/>
        <v>27.610000000000003</v>
      </c>
      <c r="L1087">
        <f t="shared" si="108"/>
        <v>220.88000000000002</v>
      </c>
      <c r="M1087">
        <f t="shared" si="109"/>
        <v>662.6400000000001</v>
      </c>
    </row>
    <row r="1088" spans="1:13" x14ac:dyDescent="0.25">
      <c r="A1088" t="str">
        <f t="shared" ref="A1088:A1107" si="116">A1087</f>
        <v>FIBRA CURTA</v>
      </c>
      <c r="B1088" t="s">
        <v>142</v>
      </c>
      <c r="C1088" t="s">
        <v>52</v>
      </c>
      <c r="D1088" t="s">
        <v>85</v>
      </c>
      <c r="E1088" t="str">
        <f t="shared" si="110"/>
        <v>VOLK - 06Seridó 2/30</v>
      </c>
      <c r="F1088" s="3">
        <f>F1089/160*176</f>
        <v>27.610000000000003</v>
      </c>
      <c r="G1088" t="s">
        <v>143</v>
      </c>
      <c r="H1088" t="s">
        <v>105</v>
      </c>
      <c r="I1088">
        <v>175</v>
      </c>
      <c r="J1088" s="5">
        <f t="shared" si="112"/>
        <v>0.15777142857142859</v>
      </c>
      <c r="K1088">
        <f t="shared" si="115"/>
        <v>27.610000000000003</v>
      </c>
      <c r="L1088">
        <f t="shared" si="108"/>
        <v>220.88000000000002</v>
      </c>
      <c r="M1088">
        <f t="shared" si="109"/>
        <v>662.6400000000001</v>
      </c>
    </row>
    <row r="1089" spans="1:13" x14ac:dyDescent="0.25">
      <c r="A1089" t="str">
        <f t="shared" si="116"/>
        <v>FIBRA CURTA</v>
      </c>
      <c r="B1089" t="s">
        <v>142</v>
      </c>
      <c r="C1089" t="s">
        <v>53</v>
      </c>
      <c r="D1089" t="s">
        <v>85</v>
      </c>
      <c r="E1089" t="str">
        <f t="shared" si="110"/>
        <v>VOLK - 07Seridó 2/30</v>
      </c>
      <c r="F1089" s="3">
        <v>25.1</v>
      </c>
      <c r="G1089" t="s">
        <v>144</v>
      </c>
      <c r="H1089" t="s">
        <v>105</v>
      </c>
      <c r="I1089">
        <v>160</v>
      </c>
      <c r="J1089" s="5">
        <f t="shared" si="112"/>
        <v>0.15687500000000001</v>
      </c>
      <c r="K1089">
        <f t="shared" si="115"/>
        <v>25.1</v>
      </c>
      <c r="L1089">
        <f t="shared" si="108"/>
        <v>200.8</v>
      </c>
      <c r="M1089">
        <f t="shared" si="109"/>
        <v>602.40000000000009</v>
      </c>
    </row>
    <row r="1090" spans="1:13" x14ac:dyDescent="0.25">
      <c r="A1090" t="str">
        <f t="shared" si="116"/>
        <v>FIBRA CURTA</v>
      </c>
      <c r="B1090" t="s">
        <v>142</v>
      </c>
      <c r="C1090" t="s">
        <v>54</v>
      </c>
      <c r="D1090" t="s">
        <v>85</v>
      </c>
      <c r="E1090" t="str">
        <f t="shared" si="110"/>
        <v>VOLK - 08Seridó 2/30</v>
      </c>
      <c r="F1090" s="3">
        <v>25.1</v>
      </c>
      <c r="G1090" t="s">
        <v>144</v>
      </c>
      <c r="H1090" t="s">
        <v>105</v>
      </c>
      <c r="I1090">
        <v>160</v>
      </c>
      <c r="J1090" s="5">
        <f t="shared" si="112"/>
        <v>0.15687500000000001</v>
      </c>
      <c r="K1090">
        <f t="shared" si="115"/>
        <v>25.1</v>
      </c>
      <c r="L1090">
        <f t="shared" ref="L1090:L1108" si="117">K1090*8</f>
        <v>200.8</v>
      </c>
      <c r="M1090">
        <f t="shared" ref="M1090:M1108" si="118">K1090*24</f>
        <v>602.40000000000009</v>
      </c>
    </row>
    <row r="1091" spans="1:13" x14ac:dyDescent="0.25">
      <c r="A1091" t="str">
        <f t="shared" si="116"/>
        <v>FIBRA CURTA</v>
      </c>
      <c r="B1091" t="s">
        <v>142</v>
      </c>
      <c r="C1091" t="s">
        <v>55</v>
      </c>
      <c r="D1091" t="s">
        <v>85</v>
      </c>
      <c r="E1091" t="str">
        <f t="shared" ref="E1091:E1107" si="119">CONCATENATE(C1091,D1091)</f>
        <v>VOLK - 09Seridó 2/30</v>
      </c>
      <c r="F1091" s="3">
        <v>25.1</v>
      </c>
      <c r="G1091" t="s">
        <v>144</v>
      </c>
      <c r="H1091" t="s">
        <v>105</v>
      </c>
      <c r="I1091">
        <v>160</v>
      </c>
      <c r="J1091" s="5">
        <f t="shared" si="112"/>
        <v>0.15687500000000001</v>
      </c>
      <c r="K1091">
        <f t="shared" si="115"/>
        <v>25.1</v>
      </c>
      <c r="L1091">
        <f t="shared" si="117"/>
        <v>200.8</v>
      </c>
      <c r="M1091">
        <f t="shared" si="118"/>
        <v>602.40000000000009</v>
      </c>
    </row>
    <row r="1092" spans="1:13" x14ac:dyDescent="0.25">
      <c r="A1092" t="str">
        <f t="shared" si="116"/>
        <v>FIBRA CURTA</v>
      </c>
      <c r="B1092" t="s">
        <v>142</v>
      </c>
      <c r="C1092" t="s">
        <v>56</v>
      </c>
      <c r="D1092" t="s">
        <v>85</v>
      </c>
      <c r="E1092" t="str">
        <f t="shared" si="119"/>
        <v>VOLK - 10Seridó 2/30</v>
      </c>
      <c r="F1092" s="3">
        <v>25.1</v>
      </c>
      <c r="G1092" t="s">
        <v>144</v>
      </c>
      <c r="H1092" t="s">
        <v>105</v>
      </c>
      <c r="I1092">
        <v>160</v>
      </c>
      <c r="J1092" s="5">
        <f t="shared" si="112"/>
        <v>0.15687500000000001</v>
      </c>
      <c r="K1092">
        <f t="shared" si="115"/>
        <v>25.1</v>
      </c>
      <c r="L1092">
        <f t="shared" si="117"/>
        <v>200.8</v>
      </c>
      <c r="M1092">
        <f t="shared" si="118"/>
        <v>602.40000000000009</v>
      </c>
    </row>
    <row r="1093" spans="1:13" x14ac:dyDescent="0.25">
      <c r="A1093" t="str">
        <f t="shared" si="116"/>
        <v>FIBRA CURTA</v>
      </c>
      <c r="B1093" t="s">
        <v>142</v>
      </c>
      <c r="C1093" t="s">
        <v>57</v>
      </c>
      <c r="D1093" t="s">
        <v>85</v>
      </c>
      <c r="E1093" t="str">
        <f t="shared" si="119"/>
        <v>VOLK - 11Seridó 2/30</v>
      </c>
      <c r="F1093" s="3">
        <v>25.1</v>
      </c>
      <c r="G1093" t="s">
        <v>144</v>
      </c>
      <c r="H1093" t="s">
        <v>105</v>
      </c>
      <c r="I1093">
        <v>160</v>
      </c>
      <c r="J1093" s="5">
        <f t="shared" si="112"/>
        <v>0.15687500000000001</v>
      </c>
      <c r="K1093">
        <f t="shared" si="115"/>
        <v>25.1</v>
      </c>
      <c r="L1093">
        <f t="shared" si="117"/>
        <v>200.8</v>
      </c>
      <c r="M1093">
        <f t="shared" si="118"/>
        <v>602.40000000000009</v>
      </c>
    </row>
    <row r="1094" spans="1:13" x14ac:dyDescent="0.25">
      <c r="A1094" t="str">
        <f t="shared" si="116"/>
        <v>FIBRA CURTA</v>
      </c>
      <c r="B1094" t="s">
        <v>142</v>
      </c>
      <c r="C1094" t="s">
        <v>58</v>
      </c>
      <c r="D1094" t="s">
        <v>85</v>
      </c>
      <c r="E1094" t="str">
        <f t="shared" si="119"/>
        <v>VOLK - 12Seridó 2/30</v>
      </c>
      <c r="F1094" s="3">
        <v>25.1</v>
      </c>
      <c r="G1094" t="s">
        <v>144</v>
      </c>
      <c r="H1094" t="s">
        <v>105</v>
      </c>
      <c r="I1094">
        <v>160</v>
      </c>
      <c r="J1094" s="5">
        <f t="shared" si="112"/>
        <v>0.15687500000000001</v>
      </c>
      <c r="K1094">
        <f t="shared" si="115"/>
        <v>25.1</v>
      </c>
      <c r="L1094">
        <f t="shared" si="117"/>
        <v>200.8</v>
      </c>
      <c r="M1094">
        <f t="shared" si="118"/>
        <v>602.40000000000009</v>
      </c>
    </row>
    <row r="1095" spans="1:13" x14ac:dyDescent="0.25">
      <c r="A1095" t="str">
        <f t="shared" si="116"/>
        <v>FIBRA CURTA</v>
      </c>
      <c r="B1095" t="s">
        <v>142</v>
      </c>
      <c r="C1095" t="s">
        <v>145</v>
      </c>
      <c r="D1095" t="s">
        <v>85</v>
      </c>
      <c r="E1095" t="str">
        <f t="shared" si="119"/>
        <v>VOLK - 13Seridó 2/30</v>
      </c>
      <c r="F1095" s="3">
        <v>25.1</v>
      </c>
      <c r="G1095" t="s">
        <v>144</v>
      </c>
      <c r="H1095" t="s">
        <v>105</v>
      </c>
      <c r="I1095">
        <v>160</v>
      </c>
      <c r="J1095" s="5">
        <f t="shared" si="112"/>
        <v>0.15687500000000001</v>
      </c>
      <c r="K1095">
        <f t="shared" si="115"/>
        <v>25.1</v>
      </c>
      <c r="L1095">
        <f t="shared" si="117"/>
        <v>200.8</v>
      </c>
      <c r="M1095">
        <f t="shared" si="118"/>
        <v>602.40000000000009</v>
      </c>
    </row>
    <row r="1096" spans="1:13" x14ac:dyDescent="0.25">
      <c r="A1096" t="str">
        <f t="shared" si="116"/>
        <v>FIBRA CURTA</v>
      </c>
      <c r="B1096" t="s">
        <v>142</v>
      </c>
      <c r="C1096" t="s">
        <v>146</v>
      </c>
      <c r="D1096" t="s">
        <v>85</v>
      </c>
      <c r="E1096" t="str">
        <f t="shared" si="119"/>
        <v>VOLK - 14Seridó 2/30</v>
      </c>
      <c r="F1096" s="3">
        <v>25.1</v>
      </c>
      <c r="G1096" t="s">
        <v>144</v>
      </c>
      <c r="H1096" t="s">
        <v>105</v>
      </c>
      <c r="I1096">
        <v>160</v>
      </c>
      <c r="J1096" s="5">
        <f t="shared" si="112"/>
        <v>0.15687500000000001</v>
      </c>
      <c r="K1096">
        <f t="shared" si="115"/>
        <v>25.1</v>
      </c>
      <c r="L1096">
        <f t="shared" si="117"/>
        <v>200.8</v>
      </c>
      <c r="M1096">
        <f t="shared" si="118"/>
        <v>602.40000000000009</v>
      </c>
    </row>
    <row r="1097" spans="1:13" x14ac:dyDescent="0.25">
      <c r="A1097" t="str">
        <f t="shared" si="116"/>
        <v>FIBRA CURTA</v>
      </c>
      <c r="B1097" t="s">
        <v>142</v>
      </c>
      <c r="C1097" t="s">
        <v>147</v>
      </c>
      <c r="D1097" t="s">
        <v>85</v>
      </c>
      <c r="E1097" t="str">
        <f t="shared" si="119"/>
        <v>VOLK - 15Seridó 2/30</v>
      </c>
      <c r="F1097" s="3">
        <v>25.1</v>
      </c>
      <c r="G1097" t="s">
        <v>144</v>
      </c>
      <c r="H1097" t="s">
        <v>105</v>
      </c>
      <c r="I1097">
        <v>160</v>
      </c>
      <c r="J1097" s="5">
        <f t="shared" ref="J1097:J1107" si="120">F1097/I1097</f>
        <v>0.15687500000000001</v>
      </c>
      <c r="K1097">
        <f t="shared" si="115"/>
        <v>25.1</v>
      </c>
      <c r="L1097">
        <f t="shared" si="117"/>
        <v>200.8</v>
      </c>
      <c r="M1097">
        <f t="shared" si="118"/>
        <v>602.40000000000009</v>
      </c>
    </row>
    <row r="1098" spans="1:13" x14ac:dyDescent="0.25">
      <c r="A1098" t="str">
        <f t="shared" si="116"/>
        <v>FIBRA CURTA</v>
      </c>
      <c r="B1098" t="s">
        <v>142</v>
      </c>
      <c r="C1098" t="s">
        <v>148</v>
      </c>
      <c r="D1098" t="s">
        <v>85</v>
      </c>
      <c r="E1098" t="str">
        <f t="shared" si="119"/>
        <v>VOLK - 16Seridó 2/30</v>
      </c>
      <c r="F1098" s="3">
        <v>25.1</v>
      </c>
      <c r="G1098" t="s">
        <v>144</v>
      </c>
      <c r="H1098" t="s">
        <v>105</v>
      </c>
      <c r="I1098">
        <v>160</v>
      </c>
      <c r="J1098" s="5">
        <f t="shared" si="120"/>
        <v>0.15687500000000001</v>
      </c>
      <c r="K1098">
        <f t="shared" si="115"/>
        <v>25.1</v>
      </c>
      <c r="L1098">
        <f t="shared" si="117"/>
        <v>200.8</v>
      </c>
      <c r="M1098">
        <f t="shared" si="118"/>
        <v>602.40000000000009</v>
      </c>
    </row>
    <row r="1099" spans="1:13" x14ac:dyDescent="0.25">
      <c r="A1099" t="str">
        <f t="shared" si="116"/>
        <v>FIBRA CURTA</v>
      </c>
      <c r="B1099" t="s">
        <v>142</v>
      </c>
      <c r="C1099" t="s">
        <v>149</v>
      </c>
      <c r="D1099" t="s">
        <v>85</v>
      </c>
      <c r="E1099" t="str">
        <f t="shared" si="119"/>
        <v>VOLK - 17Seridó 2/30</v>
      </c>
      <c r="F1099" s="3">
        <v>25.1</v>
      </c>
      <c r="G1099" t="s">
        <v>144</v>
      </c>
      <c r="H1099" t="s">
        <v>105</v>
      </c>
      <c r="I1099">
        <v>160</v>
      </c>
      <c r="J1099" s="5">
        <f t="shared" si="120"/>
        <v>0.15687500000000001</v>
      </c>
      <c r="K1099">
        <f t="shared" si="115"/>
        <v>25.1</v>
      </c>
      <c r="L1099">
        <f t="shared" si="117"/>
        <v>200.8</v>
      </c>
      <c r="M1099">
        <f t="shared" si="118"/>
        <v>602.40000000000009</v>
      </c>
    </row>
    <row r="1100" spans="1:13" x14ac:dyDescent="0.25">
      <c r="A1100" t="str">
        <f t="shared" si="116"/>
        <v>FIBRA CURTA</v>
      </c>
      <c r="B1100" t="s">
        <v>150</v>
      </c>
      <c r="C1100" t="s">
        <v>151</v>
      </c>
      <c r="D1100" t="s">
        <v>85</v>
      </c>
      <c r="E1100" t="str">
        <f t="shared" si="119"/>
        <v>Transporte FII - FISeridó 2/30</v>
      </c>
      <c r="F1100" s="3">
        <v>630</v>
      </c>
      <c r="G1100" t="s">
        <v>152</v>
      </c>
      <c r="H1100" t="s">
        <v>105</v>
      </c>
      <c r="I1100">
        <v>1</v>
      </c>
      <c r="J1100" s="3">
        <f t="shared" si="120"/>
        <v>630</v>
      </c>
      <c r="K1100">
        <f t="shared" si="115"/>
        <v>630</v>
      </c>
      <c r="L1100">
        <f t="shared" si="117"/>
        <v>5040</v>
      </c>
      <c r="M1100">
        <f t="shared" si="118"/>
        <v>15120</v>
      </c>
    </row>
    <row r="1101" spans="1:13" x14ac:dyDescent="0.25">
      <c r="A1101" t="str">
        <f t="shared" si="116"/>
        <v>FIBRA CURTA</v>
      </c>
      <c r="B1101" t="s">
        <v>63</v>
      </c>
      <c r="C1101" s="1" t="s">
        <v>186</v>
      </c>
      <c r="D1101" t="s">
        <v>85</v>
      </c>
      <c r="E1101" t="str">
        <f t="shared" si="119"/>
        <v>AFTSeridó 2/30</v>
      </c>
      <c r="F1101" s="3">
        <v>140.4</v>
      </c>
      <c r="G1101" t="s">
        <v>64</v>
      </c>
      <c r="H1101" t="s">
        <v>105</v>
      </c>
      <c r="I1101">
        <v>60</v>
      </c>
      <c r="J1101" s="3">
        <f t="shared" si="120"/>
        <v>2.3400000000000003</v>
      </c>
      <c r="K1101">
        <f t="shared" si="115"/>
        <v>140.4</v>
      </c>
      <c r="L1101">
        <f t="shared" si="117"/>
        <v>1123.2</v>
      </c>
      <c r="M1101">
        <f t="shared" si="118"/>
        <v>3369.6000000000004</v>
      </c>
    </row>
    <row r="1102" spans="1:13" x14ac:dyDescent="0.25">
      <c r="A1102" t="str">
        <f t="shared" si="116"/>
        <v>FIBRA CURTA</v>
      </c>
      <c r="B1102" t="s">
        <v>63</v>
      </c>
      <c r="C1102" s="1" t="s">
        <v>186</v>
      </c>
      <c r="D1102" t="s">
        <v>85</v>
      </c>
      <c r="E1102" t="str">
        <f t="shared" si="119"/>
        <v>AFTSeridó 2/30</v>
      </c>
      <c r="F1102" s="3">
        <v>140.4</v>
      </c>
      <c r="G1102" t="s">
        <v>64</v>
      </c>
      <c r="H1102" t="s">
        <v>105</v>
      </c>
      <c r="I1102">
        <v>60</v>
      </c>
      <c r="J1102" s="3">
        <f t="shared" si="120"/>
        <v>2.3400000000000003</v>
      </c>
      <c r="K1102">
        <f t="shared" si="115"/>
        <v>140.4</v>
      </c>
      <c r="L1102">
        <f t="shared" si="117"/>
        <v>1123.2</v>
      </c>
      <c r="M1102">
        <f t="shared" si="118"/>
        <v>3369.6000000000004</v>
      </c>
    </row>
    <row r="1103" spans="1:13" x14ac:dyDescent="0.25">
      <c r="A1103" t="str">
        <f t="shared" si="116"/>
        <v>FIBRA CURTA</v>
      </c>
      <c r="B1103" t="s">
        <v>63</v>
      </c>
      <c r="C1103" s="1" t="s">
        <v>186</v>
      </c>
      <c r="D1103" t="s">
        <v>85</v>
      </c>
      <c r="E1103" t="str">
        <f t="shared" si="119"/>
        <v>AFTSeridó 2/30</v>
      </c>
      <c r="F1103" s="3">
        <v>140.4</v>
      </c>
      <c r="G1103" t="s">
        <v>64</v>
      </c>
      <c r="H1103" t="s">
        <v>105</v>
      </c>
      <c r="I1103">
        <v>60</v>
      </c>
      <c r="J1103" s="3">
        <f t="shared" si="120"/>
        <v>2.3400000000000003</v>
      </c>
      <c r="K1103">
        <f t="shared" si="115"/>
        <v>140.4</v>
      </c>
      <c r="L1103">
        <f t="shared" si="117"/>
        <v>1123.2</v>
      </c>
      <c r="M1103">
        <f t="shared" si="118"/>
        <v>3369.6000000000004</v>
      </c>
    </row>
    <row r="1104" spans="1:13" x14ac:dyDescent="0.25">
      <c r="A1104" t="str">
        <f t="shared" si="116"/>
        <v>FIBRA CURTA</v>
      </c>
      <c r="B1104" t="s">
        <v>63</v>
      </c>
      <c r="C1104" s="1" t="s">
        <v>186</v>
      </c>
      <c r="D1104" t="s">
        <v>85</v>
      </c>
      <c r="E1104" t="str">
        <f t="shared" si="119"/>
        <v>AFTSeridó 2/30</v>
      </c>
      <c r="F1104" s="3">
        <v>140.4</v>
      </c>
      <c r="G1104" t="s">
        <v>64</v>
      </c>
      <c r="H1104" t="s">
        <v>105</v>
      </c>
      <c r="I1104">
        <v>60</v>
      </c>
      <c r="J1104" s="3">
        <f t="shared" si="120"/>
        <v>2.3400000000000003</v>
      </c>
      <c r="K1104">
        <f t="shared" si="115"/>
        <v>140.4</v>
      </c>
      <c r="L1104">
        <f t="shared" si="117"/>
        <v>1123.2</v>
      </c>
      <c r="M1104">
        <f t="shared" si="118"/>
        <v>3369.6000000000004</v>
      </c>
    </row>
    <row r="1105" spans="1:13" x14ac:dyDescent="0.25">
      <c r="A1105" t="str">
        <f t="shared" si="116"/>
        <v>FIBRA CURTA</v>
      </c>
      <c r="B1105" t="s">
        <v>63</v>
      </c>
      <c r="C1105" s="1" t="s">
        <v>186</v>
      </c>
      <c r="D1105" t="s">
        <v>85</v>
      </c>
      <c r="E1105" t="str">
        <f t="shared" si="119"/>
        <v>AFTSeridó 2/30</v>
      </c>
      <c r="F1105" s="3">
        <v>140.4</v>
      </c>
      <c r="G1105" t="s">
        <v>64</v>
      </c>
      <c r="H1105" t="s">
        <v>105</v>
      </c>
      <c r="I1105">
        <v>60</v>
      </c>
      <c r="J1105" s="3">
        <f t="shared" si="120"/>
        <v>2.3400000000000003</v>
      </c>
      <c r="K1105">
        <f t="shared" si="115"/>
        <v>140.4</v>
      </c>
      <c r="L1105">
        <f t="shared" si="117"/>
        <v>1123.2</v>
      </c>
      <c r="M1105">
        <f t="shared" si="118"/>
        <v>3369.6000000000004</v>
      </c>
    </row>
    <row r="1106" spans="1:13" x14ac:dyDescent="0.25">
      <c r="A1106" t="str">
        <f t="shared" si="116"/>
        <v>FIBRA CURTA</v>
      </c>
      <c r="B1106" t="s">
        <v>63</v>
      </c>
      <c r="C1106" s="1" t="s">
        <v>186</v>
      </c>
      <c r="D1106" t="s">
        <v>85</v>
      </c>
      <c r="E1106" t="str">
        <f t="shared" si="119"/>
        <v>AFTSeridó 2/30</v>
      </c>
      <c r="F1106" s="3">
        <v>140.4</v>
      </c>
      <c r="G1106" t="s">
        <v>64</v>
      </c>
      <c r="H1106" t="s">
        <v>105</v>
      </c>
      <c r="I1106">
        <v>60</v>
      </c>
      <c r="J1106" s="3">
        <f t="shared" si="120"/>
        <v>2.3400000000000003</v>
      </c>
      <c r="K1106">
        <f t="shared" si="115"/>
        <v>140.4</v>
      </c>
      <c r="L1106">
        <f t="shared" si="117"/>
        <v>1123.2</v>
      </c>
      <c r="M1106">
        <f t="shared" si="118"/>
        <v>3369.6000000000004</v>
      </c>
    </row>
    <row r="1107" spans="1:13" x14ac:dyDescent="0.25">
      <c r="A1107" t="str">
        <f t="shared" si="116"/>
        <v>FIBRA CURTA</v>
      </c>
      <c r="B1107" t="s">
        <v>63</v>
      </c>
      <c r="C1107" t="s">
        <v>65</v>
      </c>
      <c r="D1107" t="s">
        <v>85</v>
      </c>
      <c r="E1107" t="str">
        <f t="shared" si="119"/>
        <v>EMBALAGEM/ESTEIRA/EXPEDIÇÃOSeridó 2/30</v>
      </c>
      <c r="F1107" s="3">
        <v>1008</v>
      </c>
      <c r="G1107" t="s">
        <v>66</v>
      </c>
      <c r="H1107" t="s">
        <v>105</v>
      </c>
      <c r="I1107">
        <v>1</v>
      </c>
      <c r="J1107" s="3">
        <f t="shared" si="120"/>
        <v>1008</v>
      </c>
      <c r="K1107">
        <f t="shared" si="115"/>
        <v>1008</v>
      </c>
      <c r="L1107">
        <f t="shared" si="117"/>
        <v>8064</v>
      </c>
      <c r="M1107">
        <f t="shared" si="118"/>
        <v>24192</v>
      </c>
    </row>
    <row r="1108" spans="1:13" x14ac:dyDescent="0.25">
      <c r="A1108" t="s">
        <v>17</v>
      </c>
      <c r="B1108" t="s">
        <v>18</v>
      </c>
      <c r="C1108" t="s">
        <v>67</v>
      </c>
      <c r="D1108" t="s">
        <v>20</v>
      </c>
      <c r="E1108" t="str">
        <f>CONCATENATE(C1108,D1108)</f>
        <v>Craqueadeira TB11BELCRY 2/28</v>
      </c>
      <c r="F1108">
        <v>414.1</v>
      </c>
      <c r="G1108" t="s">
        <v>21</v>
      </c>
      <c r="H1108" t="s">
        <v>22</v>
      </c>
      <c r="I1108">
        <v>1</v>
      </c>
      <c r="J1108">
        <v>421.5</v>
      </c>
      <c r="K1108" s="3">
        <f t="shared" si="115"/>
        <v>414.1</v>
      </c>
      <c r="L1108">
        <f t="shared" si="117"/>
        <v>3312.8</v>
      </c>
      <c r="M1108">
        <f t="shared" si="118"/>
        <v>9938.4000000000015</v>
      </c>
    </row>
  </sheetData>
  <autoFilter ref="A1:K1108" xr:uid="{F365EBEF-A854-4772-AC83-8553934BD52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68AD-E06F-4B84-8AB6-E4306C912841}">
  <dimension ref="A1:XFB42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Y26" sqref="Y26"/>
    </sheetView>
  </sheetViews>
  <sheetFormatPr defaultColWidth="0" defaultRowHeight="15" x14ac:dyDescent="0.25"/>
  <cols>
    <col min="1" max="2" width="2.7109375" customWidth="1"/>
    <col min="3" max="3" width="5.7109375" style="8" customWidth="1"/>
    <col min="4" max="19" width="2.7109375" customWidth="1"/>
    <col min="20" max="20" width="22.85546875" bestFit="1" customWidth="1"/>
    <col min="21" max="23" width="7.7109375" bestFit="1" customWidth="1"/>
    <col min="24" max="29" width="15.7109375" customWidth="1"/>
    <col min="30" max="30" width="15.7109375" hidden="1" customWidth="1"/>
    <col min="31" max="36" width="15.7109375" customWidth="1"/>
    <col min="37" max="37" width="2.7109375" customWidth="1"/>
    <col min="38" max="81" width="0" hidden="1" customWidth="1"/>
    <col min="82" max="16384" width="2.7109375" hidden="1"/>
  </cols>
  <sheetData>
    <row r="1" spans="3:36" x14ac:dyDescent="0.25">
      <c r="AE1" t="s">
        <v>256</v>
      </c>
      <c r="AF1" s="6">
        <v>0.04</v>
      </c>
    </row>
    <row r="2" spans="3:36" x14ac:dyDescent="0.25">
      <c r="AE2" t="s">
        <v>258</v>
      </c>
      <c r="AF2">
        <v>8</v>
      </c>
    </row>
    <row r="3" spans="3:36" x14ac:dyDescent="0.25">
      <c r="AE3" t="s">
        <v>259</v>
      </c>
      <c r="AF3">
        <v>1</v>
      </c>
      <c r="AH3" s="9"/>
    </row>
    <row r="4" spans="3:36" s="11" customFormat="1" ht="31.5" customHeight="1" x14ac:dyDescent="0.25">
      <c r="C4" s="10"/>
      <c r="U4" s="12" t="s">
        <v>260</v>
      </c>
      <c r="V4" s="12" t="s">
        <v>261</v>
      </c>
      <c r="W4" s="12" t="s">
        <v>262</v>
      </c>
      <c r="X4" s="12" t="s">
        <v>194</v>
      </c>
      <c r="Y4" s="12" t="s">
        <v>195</v>
      </c>
      <c r="Z4" s="13" t="s">
        <v>253</v>
      </c>
      <c r="AA4" s="13" t="s">
        <v>196</v>
      </c>
      <c r="AB4" s="13" t="s">
        <v>254</v>
      </c>
      <c r="AC4" s="13" t="s">
        <v>197</v>
      </c>
      <c r="AD4" s="13" t="s">
        <v>198</v>
      </c>
      <c r="AE4" s="13" t="s">
        <v>199</v>
      </c>
      <c r="AF4" s="13" t="s">
        <v>255</v>
      </c>
      <c r="AG4" s="14" t="s">
        <v>200</v>
      </c>
      <c r="AH4" s="14" t="s">
        <v>201</v>
      </c>
      <c r="AI4" s="14" t="s">
        <v>202</v>
      </c>
      <c r="AJ4" s="15" t="s">
        <v>203</v>
      </c>
    </row>
    <row r="5" spans="3:36" ht="18" customHeight="1" x14ac:dyDescent="0.25">
      <c r="C5" s="185" t="s">
        <v>204</v>
      </c>
      <c r="D5" s="186" t="s">
        <v>205</v>
      </c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22" t="s">
        <v>67</v>
      </c>
      <c r="U5" s="62">
        <v>1</v>
      </c>
      <c r="V5" s="62">
        <v>1</v>
      </c>
      <c r="W5" s="62">
        <v>0</v>
      </c>
      <c r="X5" s="23">
        <f t="shared" ref="X5:X33" si="0">SUM(U5:W5)</f>
        <v>2</v>
      </c>
      <c r="Y5" s="68">
        <v>1</v>
      </c>
      <c r="Z5" s="16">
        <v>1</v>
      </c>
      <c r="AA5" s="16">
        <f>X5*Y5*Z5</f>
        <v>2</v>
      </c>
      <c r="AB5" s="151">
        <v>1</v>
      </c>
      <c r="AC5" s="17">
        <f>$AB$5/COUNTA($AA$5:$AA$16)</f>
        <v>8.3333333333333329E-2</v>
      </c>
      <c r="AD5" s="18"/>
      <c r="AE5" s="48">
        <f>AA5+AC5</f>
        <v>2.0833333333333335</v>
      </c>
      <c r="AF5" s="49">
        <f>AE5*$AF$1+AE5</f>
        <v>2.166666666666667</v>
      </c>
      <c r="AG5" s="25" t="s">
        <v>234</v>
      </c>
      <c r="AH5" s="19">
        <f>IF(AG5="","",VLOOKUP(AG5,[1]validação!$B$5:$C$6,2,0)*X5)</f>
        <v>14</v>
      </c>
      <c r="AI5" s="20">
        <v>25</v>
      </c>
      <c r="AJ5" s="21">
        <f t="shared" ref="AJ5:AJ16" si="1">IF(AI5="","",AH5*AI5)*Y5</f>
        <v>350</v>
      </c>
    </row>
    <row r="6" spans="3:36" ht="18" customHeight="1" x14ac:dyDescent="0.25">
      <c r="C6" s="173"/>
      <c r="D6" s="166" t="s">
        <v>207</v>
      </c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22" t="s">
        <v>19</v>
      </c>
      <c r="U6" s="63">
        <v>1</v>
      </c>
      <c r="V6" s="63">
        <v>1</v>
      </c>
      <c r="W6" s="63">
        <v>0</v>
      </c>
      <c r="X6" s="23">
        <f t="shared" si="0"/>
        <v>2</v>
      </c>
      <c r="Y6" s="67">
        <v>1</v>
      </c>
      <c r="Z6" s="24">
        <v>1</v>
      </c>
      <c r="AA6" s="24">
        <f t="shared" ref="AA6:AA31" si="2">X6*Y6*Z6</f>
        <v>2</v>
      </c>
      <c r="AB6" s="151"/>
      <c r="AC6" s="17">
        <f t="shared" ref="AC6:AC16" si="3">$AB$5/COUNTA($AA$5:$AA$16)</f>
        <v>8.3333333333333329E-2</v>
      </c>
      <c r="AD6" s="18"/>
      <c r="AE6" s="48">
        <f t="shared" ref="AE6:AE33" si="4">AA6+AC6</f>
        <v>2.0833333333333335</v>
      </c>
      <c r="AF6" s="49">
        <f t="shared" ref="AF6:AF20" si="5">AE6*$AF$1+AE6</f>
        <v>2.166666666666667</v>
      </c>
      <c r="AG6" s="25" t="s">
        <v>234</v>
      </c>
      <c r="AH6" s="25">
        <f>IF(AG6="","",VLOOKUP(AG6,[1]validação!$B$5:$C$6,2,0)*X6)</f>
        <v>14</v>
      </c>
      <c r="AI6" s="26">
        <v>25</v>
      </c>
      <c r="AJ6" s="27">
        <f t="shared" si="1"/>
        <v>350</v>
      </c>
    </row>
    <row r="7" spans="3:36" ht="18" customHeight="1" x14ac:dyDescent="0.25">
      <c r="C7" s="172" t="s">
        <v>208</v>
      </c>
      <c r="D7" s="158" t="s">
        <v>209</v>
      </c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22" t="s">
        <v>24</v>
      </c>
      <c r="U7" s="64">
        <v>1</v>
      </c>
      <c r="V7" s="64">
        <v>1</v>
      </c>
      <c r="W7" s="64">
        <v>0</v>
      </c>
      <c r="X7" s="23">
        <f t="shared" si="0"/>
        <v>2</v>
      </c>
      <c r="Y7" s="69">
        <v>1</v>
      </c>
      <c r="Z7" s="17">
        <v>0.5</v>
      </c>
      <c r="AA7" s="17">
        <f t="shared" si="2"/>
        <v>1</v>
      </c>
      <c r="AB7" s="151"/>
      <c r="AC7" s="17">
        <f t="shared" si="3"/>
        <v>8.3333333333333329E-2</v>
      </c>
      <c r="AD7" s="18"/>
      <c r="AE7" s="48">
        <f t="shared" si="4"/>
        <v>1.0833333333333333</v>
      </c>
      <c r="AF7" s="49">
        <f t="shared" si="5"/>
        <v>1.1266666666666665</v>
      </c>
      <c r="AG7" s="25" t="s">
        <v>234</v>
      </c>
      <c r="AH7" s="29">
        <f>IF(AG7="","",VLOOKUP(AG7,[1]validação!$B$5:$C$6,2,0)*X7)</f>
        <v>14</v>
      </c>
      <c r="AI7" s="30">
        <v>25</v>
      </c>
      <c r="AJ7" s="31">
        <f t="shared" si="1"/>
        <v>350</v>
      </c>
    </row>
    <row r="8" spans="3:36" ht="18" customHeight="1" x14ac:dyDescent="0.25">
      <c r="C8" s="172"/>
      <c r="D8" s="169" t="s">
        <v>210</v>
      </c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22" t="s">
        <v>26</v>
      </c>
      <c r="U8" s="65">
        <v>1</v>
      </c>
      <c r="V8" s="65">
        <v>1</v>
      </c>
      <c r="W8" s="65">
        <v>0</v>
      </c>
      <c r="X8" s="23">
        <f t="shared" si="0"/>
        <v>2</v>
      </c>
      <c r="Y8" s="70">
        <v>1</v>
      </c>
      <c r="Z8" s="18">
        <v>0.5</v>
      </c>
      <c r="AA8" s="18">
        <f t="shared" si="2"/>
        <v>1</v>
      </c>
      <c r="AB8" s="151"/>
      <c r="AC8" s="17">
        <f t="shared" si="3"/>
        <v>8.3333333333333329E-2</v>
      </c>
      <c r="AD8" s="18"/>
      <c r="AE8" s="48">
        <f t="shared" si="4"/>
        <v>1.0833333333333333</v>
      </c>
      <c r="AF8" s="49">
        <f t="shared" si="5"/>
        <v>1.1266666666666665</v>
      </c>
      <c r="AG8" s="25" t="s">
        <v>234</v>
      </c>
      <c r="AH8" s="25">
        <f>IF(AG8="","",VLOOKUP(AG8,[1]validação!$B$5:$C$6,2,0)*X8)</f>
        <v>14</v>
      </c>
      <c r="AI8" s="33">
        <v>25</v>
      </c>
      <c r="AJ8" s="34">
        <f t="shared" si="1"/>
        <v>350</v>
      </c>
    </row>
    <row r="9" spans="3:36" ht="18" customHeight="1" x14ac:dyDescent="0.25">
      <c r="C9" s="172" t="s">
        <v>211</v>
      </c>
      <c r="D9" s="166" t="s">
        <v>212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22" t="s">
        <v>27</v>
      </c>
      <c r="U9" s="63">
        <v>1</v>
      </c>
      <c r="V9" s="63">
        <v>1</v>
      </c>
      <c r="W9" s="63">
        <v>0</v>
      </c>
      <c r="X9" s="23">
        <f t="shared" si="0"/>
        <v>2</v>
      </c>
      <c r="Y9" s="67">
        <v>1</v>
      </c>
      <c r="Z9" s="24">
        <v>0.5</v>
      </c>
      <c r="AA9" s="24">
        <f t="shared" si="2"/>
        <v>1</v>
      </c>
      <c r="AB9" s="151"/>
      <c r="AC9" s="17">
        <f t="shared" si="3"/>
        <v>8.3333333333333329E-2</v>
      </c>
      <c r="AD9" s="18"/>
      <c r="AE9" s="48">
        <f t="shared" si="4"/>
        <v>1.0833333333333333</v>
      </c>
      <c r="AF9" s="49">
        <f t="shared" si="5"/>
        <v>1.1266666666666665</v>
      </c>
      <c r="AG9" s="25" t="s">
        <v>234</v>
      </c>
      <c r="AH9" s="29">
        <f>IF(AG9="","",VLOOKUP(AG9,[1]validação!$B$5:$C$6,2,0)*X9)</f>
        <v>14</v>
      </c>
      <c r="AI9" s="26">
        <v>25</v>
      </c>
      <c r="AJ9" s="27">
        <f t="shared" si="1"/>
        <v>350</v>
      </c>
    </row>
    <row r="10" spans="3:36" ht="18" customHeight="1" x14ac:dyDescent="0.25">
      <c r="C10" s="172"/>
      <c r="D10" s="166" t="s">
        <v>213</v>
      </c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22" t="s">
        <v>29</v>
      </c>
      <c r="U10" s="63">
        <v>1</v>
      </c>
      <c r="V10" s="63">
        <v>1</v>
      </c>
      <c r="W10" s="63">
        <v>0</v>
      </c>
      <c r="X10" s="23">
        <f t="shared" si="0"/>
        <v>2</v>
      </c>
      <c r="Y10" s="67">
        <v>1</v>
      </c>
      <c r="Z10" s="24">
        <v>0.5</v>
      </c>
      <c r="AA10" s="24">
        <f t="shared" si="2"/>
        <v>1</v>
      </c>
      <c r="AB10" s="151"/>
      <c r="AC10" s="17">
        <f t="shared" si="3"/>
        <v>8.3333333333333329E-2</v>
      </c>
      <c r="AD10" s="18"/>
      <c r="AE10" s="48">
        <f t="shared" si="4"/>
        <v>1.0833333333333333</v>
      </c>
      <c r="AF10" s="49">
        <f t="shared" si="5"/>
        <v>1.1266666666666665</v>
      </c>
      <c r="AG10" s="25" t="s">
        <v>234</v>
      </c>
      <c r="AH10" s="32">
        <f>IF(AG10="","",VLOOKUP(AG10,[1]validação!$B$5:$C$6,2,0)*X10)</f>
        <v>14</v>
      </c>
      <c r="AI10" s="26">
        <v>25</v>
      </c>
      <c r="AJ10" s="27">
        <f t="shared" si="1"/>
        <v>350</v>
      </c>
    </row>
    <row r="11" spans="3:36" ht="18" customHeight="1" x14ac:dyDescent="0.25">
      <c r="C11" s="172" t="s">
        <v>214</v>
      </c>
      <c r="D11" s="158" t="s">
        <v>215</v>
      </c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22" t="s">
        <v>30</v>
      </c>
      <c r="U11" s="64">
        <v>1</v>
      </c>
      <c r="V11" s="64">
        <v>1</v>
      </c>
      <c r="W11" s="64">
        <v>0</v>
      </c>
      <c r="X11" s="23">
        <f t="shared" si="0"/>
        <v>2</v>
      </c>
      <c r="Y11" s="69">
        <v>1</v>
      </c>
      <c r="Z11" s="17">
        <v>0.5</v>
      </c>
      <c r="AA11" s="17">
        <f t="shared" si="2"/>
        <v>1</v>
      </c>
      <c r="AB11" s="151"/>
      <c r="AC11" s="17">
        <f t="shared" si="3"/>
        <v>8.3333333333333329E-2</v>
      </c>
      <c r="AD11" s="18"/>
      <c r="AE11" s="48">
        <f t="shared" si="4"/>
        <v>1.0833333333333333</v>
      </c>
      <c r="AF11" s="49">
        <f t="shared" si="5"/>
        <v>1.1266666666666665</v>
      </c>
      <c r="AG11" s="25" t="s">
        <v>234</v>
      </c>
      <c r="AH11" s="25">
        <f>IF(AG11="","",VLOOKUP(AG11,[1]validação!$B$5:$C$6,2,0)*X11)</f>
        <v>14</v>
      </c>
      <c r="AI11" s="30">
        <v>25</v>
      </c>
      <c r="AJ11" s="31">
        <f t="shared" si="1"/>
        <v>350</v>
      </c>
    </row>
    <row r="12" spans="3:36" ht="18" customHeight="1" x14ac:dyDescent="0.25">
      <c r="C12" s="172"/>
      <c r="D12" s="169" t="s">
        <v>216</v>
      </c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22" t="s">
        <v>32</v>
      </c>
      <c r="U12" s="65">
        <v>1</v>
      </c>
      <c r="V12" s="65">
        <v>1</v>
      </c>
      <c r="W12" s="65">
        <v>0</v>
      </c>
      <c r="X12" s="23">
        <f t="shared" si="0"/>
        <v>2</v>
      </c>
      <c r="Y12" s="70">
        <v>1</v>
      </c>
      <c r="Z12" s="18">
        <v>0.5</v>
      </c>
      <c r="AA12" s="18">
        <f t="shared" si="2"/>
        <v>1</v>
      </c>
      <c r="AB12" s="151"/>
      <c r="AC12" s="17">
        <f t="shared" si="3"/>
        <v>8.3333333333333329E-2</v>
      </c>
      <c r="AD12" s="18"/>
      <c r="AE12" s="48">
        <f t="shared" si="4"/>
        <v>1.0833333333333333</v>
      </c>
      <c r="AF12" s="49">
        <f t="shared" si="5"/>
        <v>1.1266666666666665</v>
      </c>
      <c r="AG12" s="25" t="s">
        <v>234</v>
      </c>
      <c r="AH12" s="25">
        <f>IF(AG12="","",VLOOKUP(AG12,[1]validação!$B$5:$C$6,2,0)*X12)</f>
        <v>14</v>
      </c>
      <c r="AI12" s="33">
        <v>25</v>
      </c>
      <c r="AJ12" s="34">
        <f t="shared" si="1"/>
        <v>350</v>
      </c>
    </row>
    <row r="13" spans="3:36" ht="18" customHeight="1" x14ac:dyDescent="0.25">
      <c r="C13" s="172" t="s">
        <v>217</v>
      </c>
      <c r="D13" s="158" t="s">
        <v>218</v>
      </c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22" t="s">
        <v>33</v>
      </c>
      <c r="U13" s="64">
        <v>1</v>
      </c>
      <c r="V13" s="64">
        <v>1</v>
      </c>
      <c r="W13" s="64">
        <v>0</v>
      </c>
      <c r="X13" s="23">
        <f t="shared" si="0"/>
        <v>2</v>
      </c>
      <c r="Y13" s="69">
        <v>1</v>
      </c>
      <c r="Z13" s="17">
        <v>0.5</v>
      </c>
      <c r="AA13" s="17">
        <f t="shared" si="2"/>
        <v>1</v>
      </c>
      <c r="AB13" s="151"/>
      <c r="AC13" s="17">
        <f t="shared" si="3"/>
        <v>8.3333333333333329E-2</v>
      </c>
      <c r="AD13" s="18"/>
      <c r="AE13" s="48">
        <f t="shared" si="4"/>
        <v>1.0833333333333333</v>
      </c>
      <c r="AF13" s="49">
        <f t="shared" si="5"/>
        <v>1.1266666666666665</v>
      </c>
      <c r="AG13" s="25" t="s">
        <v>234</v>
      </c>
      <c r="AH13" s="29">
        <f>IF(AG13="","",VLOOKUP(AG13,[1]validação!$B$5:$C$6,2,0)*X13)</f>
        <v>14</v>
      </c>
      <c r="AI13" s="30">
        <v>25</v>
      </c>
      <c r="AJ13" s="31">
        <f t="shared" si="1"/>
        <v>350</v>
      </c>
    </row>
    <row r="14" spans="3:36" ht="18" customHeight="1" x14ac:dyDescent="0.25">
      <c r="C14" s="172"/>
      <c r="D14" s="169" t="s">
        <v>219</v>
      </c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22" t="s">
        <v>35</v>
      </c>
      <c r="U14" s="65">
        <v>1</v>
      </c>
      <c r="V14" s="65">
        <v>1</v>
      </c>
      <c r="W14" s="65">
        <v>0</v>
      </c>
      <c r="X14" s="23">
        <f t="shared" si="0"/>
        <v>2</v>
      </c>
      <c r="Y14" s="70">
        <v>1</v>
      </c>
      <c r="Z14" s="18">
        <v>0.5</v>
      </c>
      <c r="AA14" s="18">
        <f t="shared" si="2"/>
        <v>1</v>
      </c>
      <c r="AB14" s="151"/>
      <c r="AC14" s="17">
        <f t="shared" si="3"/>
        <v>8.3333333333333329E-2</v>
      </c>
      <c r="AD14" s="18"/>
      <c r="AE14" s="48">
        <f t="shared" si="4"/>
        <v>1.0833333333333333</v>
      </c>
      <c r="AF14" s="49">
        <f t="shared" si="5"/>
        <v>1.1266666666666665</v>
      </c>
      <c r="AG14" s="25" t="s">
        <v>234</v>
      </c>
      <c r="AH14" s="32">
        <f>IF(AG14="","",VLOOKUP(AG14,[1]validação!$B$5:$C$6,2,0)*X14)</f>
        <v>14</v>
      </c>
      <c r="AI14" s="33">
        <v>25</v>
      </c>
      <c r="AJ14" s="34">
        <f t="shared" si="1"/>
        <v>350</v>
      </c>
    </row>
    <row r="15" spans="3:36" ht="18" customHeight="1" x14ac:dyDescent="0.25">
      <c r="C15" s="173" t="s">
        <v>220</v>
      </c>
      <c r="D15" s="166" t="s">
        <v>221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22" t="s">
        <v>244</v>
      </c>
      <c r="U15" s="63">
        <v>1</v>
      </c>
      <c r="V15" s="63">
        <v>1</v>
      </c>
      <c r="W15" s="63">
        <v>0</v>
      </c>
      <c r="X15" s="23">
        <f t="shared" si="0"/>
        <v>2</v>
      </c>
      <c r="Y15" s="67">
        <v>2</v>
      </c>
      <c r="Z15" s="24">
        <v>0.5</v>
      </c>
      <c r="AA15" s="24">
        <f t="shared" si="2"/>
        <v>2</v>
      </c>
      <c r="AB15" s="151"/>
      <c r="AC15" s="17">
        <f t="shared" si="3"/>
        <v>8.3333333333333329E-2</v>
      </c>
      <c r="AD15" s="18"/>
      <c r="AE15" s="48">
        <f t="shared" si="4"/>
        <v>2.0833333333333335</v>
      </c>
      <c r="AF15" s="49">
        <f t="shared" si="5"/>
        <v>2.166666666666667</v>
      </c>
      <c r="AG15" s="25" t="s">
        <v>234</v>
      </c>
      <c r="AH15" s="25">
        <f>IF(AG15="","",VLOOKUP(AG15,[1]validação!$B$5:$C$6,2,0)*X15)</f>
        <v>14</v>
      </c>
      <c r="AI15" s="26">
        <v>25</v>
      </c>
      <c r="AJ15" s="27">
        <f t="shared" si="1"/>
        <v>700</v>
      </c>
    </row>
    <row r="16" spans="3:36" ht="18" customHeight="1" x14ac:dyDescent="0.25">
      <c r="C16" s="173"/>
      <c r="D16" s="166" t="s">
        <v>222</v>
      </c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22" t="s">
        <v>245</v>
      </c>
      <c r="U16" s="63">
        <v>1</v>
      </c>
      <c r="V16" s="63">
        <v>1</v>
      </c>
      <c r="W16" s="63">
        <v>0</v>
      </c>
      <c r="X16" s="23">
        <f t="shared" si="0"/>
        <v>2</v>
      </c>
      <c r="Y16" s="67">
        <v>2</v>
      </c>
      <c r="Z16" s="24">
        <v>0.5</v>
      </c>
      <c r="AA16" s="24">
        <f t="shared" si="2"/>
        <v>2</v>
      </c>
      <c r="AB16" s="151"/>
      <c r="AC16" s="17">
        <f t="shared" si="3"/>
        <v>8.3333333333333329E-2</v>
      </c>
      <c r="AD16" s="18"/>
      <c r="AE16" s="48">
        <f t="shared" si="4"/>
        <v>2.0833333333333335</v>
      </c>
      <c r="AF16" s="49">
        <f t="shared" si="5"/>
        <v>2.166666666666667</v>
      </c>
      <c r="AG16" s="25" t="s">
        <v>234</v>
      </c>
      <c r="AH16" s="25">
        <f>IF(AG16="","",VLOOKUP(AG16,[1]validação!$B$5:$C$6,2,0)*X16)</f>
        <v>14</v>
      </c>
      <c r="AI16" s="26">
        <v>25</v>
      </c>
      <c r="AJ16" s="27">
        <f t="shared" si="1"/>
        <v>700</v>
      </c>
    </row>
    <row r="17" spans="3:36" ht="18" customHeight="1" x14ac:dyDescent="0.25"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  <c r="U17" s="53"/>
      <c r="V17" s="53"/>
      <c r="W17" s="53"/>
      <c r="X17" s="50"/>
      <c r="Y17" s="50"/>
      <c r="Z17" s="50"/>
      <c r="AA17" s="52">
        <f>SUM(AA5:AA16)</f>
        <v>16</v>
      </c>
      <c r="AB17" s="53"/>
      <c r="AC17" s="52">
        <f>SUM(AC5:AC16)</f>
        <v>1</v>
      </c>
      <c r="AD17" s="53"/>
      <c r="AE17" s="52">
        <f>SUM(AE5:AE16)</f>
        <v>17.000000000000004</v>
      </c>
      <c r="AF17" s="52">
        <f>SUM(AF5:AF16)</f>
        <v>17.680000000000003</v>
      </c>
      <c r="AG17" s="50"/>
      <c r="AH17" s="50"/>
      <c r="AI17" s="50"/>
      <c r="AJ17" s="50"/>
    </row>
    <row r="18" spans="3:36" ht="18" customHeight="1" x14ac:dyDescent="0.25">
      <c r="C18" s="174" t="s">
        <v>223</v>
      </c>
      <c r="D18" s="175" t="s">
        <v>224</v>
      </c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7"/>
      <c r="T18" s="22" t="s">
        <v>247</v>
      </c>
      <c r="U18" s="66">
        <v>1</v>
      </c>
      <c r="V18" s="66">
        <v>1</v>
      </c>
      <c r="W18" s="66">
        <v>1</v>
      </c>
      <c r="X18" s="23">
        <f t="shared" si="0"/>
        <v>3</v>
      </c>
      <c r="Y18" s="69">
        <v>2</v>
      </c>
      <c r="Z18" s="24">
        <f>3/2</f>
        <v>1.5</v>
      </c>
      <c r="AA18" s="24">
        <f t="shared" si="2"/>
        <v>9</v>
      </c>
      <c r="AB18" s="152">
        <v>6</v>
      </c>
      <c r="AC18" s="17">
        <f>$AB$18/COUNTA($AA$18:$AA$20)</f>
        <v>2</v>
      </c>
      <c r="AD18" s="35"/>
      <c r="AE18" s="48">
        <f t="shared" si="4"/>
        <v>11</v>
      </c>
      <c r="AF18" s="49">
        <f t="shared" si="5"/>
        <v>11.44</v>
      </c>
      <c r="AG18" s="25" t="s">
        <v>234</v>
      </c>
      <c r="AH18" s="25">
        <f>IF(AG18="","",VLOOKUP(AG18,[1]validação!$B$5:$C$6,2,0)*X18)</f>
        <v>21</v>
      </c>
      <c r="AI18" s="30">
        <v>25</v>
      </c>
      <c r="AJ18" s="31">
        <f>IF(AI18="","",AH18*AI18)*Y18</f>
        <v>1050</v>
      </c>
    </row>
    <row r="19" spans="3:36" ht="18" customHeight="1" x14ac:dyDescent="0.25">
      <c r="C19" s="174"/>
      <c r="D19" s="178" t="s">
        <v>225</v>
      </c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80"/>
      <c r="T19" s="22" t="s">
        <v>248</v>
      </c>
      <c r="U19" s="66">
        <v>1</v>
      </c>
      <c r="V19" s="66">
        <v>1</v>
      </c>
      <c r="W19" s="66">
        <v>1</v>
      </c>
      <c r="X19" s="23">
        <f t="shared" si="0"/>
        <v>3</v>
      </c>
      <c r="Y19" s="67">
        <v>4</v>
      </c>
      <c r="Z19" s="24">
        <v>1</v>
      </c>
      <c r="AA19" s="24">
        <f t="shared" si="2"/>
        <v>12</v>
      </c>
      <c r="AB19" s="151"/>
      <c r="AC19" s="17">
        <f t="shared" ref="AC19:AC20" si="6">$AB$18/COUNTA($AA$18:$AA$20)</f>
        <v>2</v>
      </c>
      <c r="AD19" s="36"/>
      <c r="AE19" s="48">
        <f t="shared" si="4"/>
        <v>14</v>
      </c>
      <c r="AF19" s="49">
        <f t="shared" si="5"/>
        <v>14.56</v>
      </c>
      <c r="AG19" s="25" t="s">
        <v>206</v>
      </c>
      <c r="AH19" s="25">
        <f>IF(AG19="","",VLOOKUP(AG19,[1]validação!$B$5:$C$6,2,0)*X19)</f>
        <v>24</v>
      </c>
      <c r="AI19" s="26">
        <v>25</v>
      </c>
      <c r="AJ19" s="27">
        <f>IF(AI19="","",AH19*AI19)*Y19</f>
        <v>2400</v>
      </c>
    </row>
    <row r="20" spans="3:36" ht="18" customHeight="1" x14ac:dyDescent="0.25">
      <c r="C20" s="174"/>
      <c r="D20" s="181" t="s">
        <v>226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3"/>
      <c r="T20" s="22" t="s">
        <v>246</v>
      </c>
      <c r="U20" s="66">
        <v>0</v>
      </c>
      <c r="V20" s="66">
        <v>0</v>
      </c>
      <c r="W20" s="66">
        <v>0</v>
      </c>
      <c r="X20" s="23">
        <f t="shared" si="0"/>
        <v>0</v>
      </c>
      <c r="Y20" s="70">
        <v>2</v>
      </c>
      <c r="Z20" s="24">
        <v>1</v>
      </c>
      <c r="AA20" s="24">
        <f t="shared" si="2"/>
        <v>0</v>
      </c>
      <c r="AB20" s="153"/>
      <c r="AC20" s="17">
        <f t="shared" si="6"/>
        <v>2</v>
      </c>
      <c r="AD20" s="37"/>
      <c r="AE20" s="48">
        <f t="shared" si="4"/>
        <v>2</v>
      </c>
      <c r="AF20" s="49">
        <f t="shared" si="5"/>
        <v>2.08</v>
      </c>
      <c r="AG20" s="25" t="s">
        <v>234</v>
      </c>
      <c r="AH20" s="25">
        <f>IF(AG20="","",VLOOKUP(AG20,[1]validação!$B$5:$C$6,2,0)*X20)</f>
        <v>0</v>
      </c>
      <c r="AI20" s="33">
        <v>25</v>
      </c>
      <c r="AJ20" s="34">
        <f>IF(AI20="","",AH20*AI20)*Y20</f>
        <v>0</v>
      </c>
    </row>
    <row r="21" spans="3:36" ht="18" customHeight="1" x14ac:dyDescent="0.25"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1"/>
      <c r="U21" s="53"/>
      <c r="V21" s="53"/>
      <c r="W21" s="53"/>
      <c r="X21" s="50"/>
      <c r="Y21" s="50"/>
      <c r="Z21" s="50"/>
      <c r="AA21" s="52">
        <f>SUM(AA18:AA20)</f>
        <v>21</v>
      </c>
      <c r="AB21" s="53"/>
      <c r="AC21" s="52">
        <f>SUM(AC18:AC20)</f>
        <v>6</v>
      </c>
      <c r="AD21" s="52"/>
      <c r="AE21" s="52">
        <f>SUM(AE18:AE20)</f>
        <v>27</v>
      </c>
      <c r="AF21" s="52">
        <f>SUM(AF18:AF20)</f>
        <v>28.08</v>
      </c>
      <c r="AG21" s="50"/>
      <c r="AH21" s="50"/>
      <c r="AI21" s="50"/>
      <c r="AJ21" s="50"/>
    </row>
    <row r="22" spans="3:36" ht="18" customHeight="1" x14ac:dyDescent="0.25">
      <c r="C22" s="154" t="s">
        <v>227</v>
      </c>
      <c r="D22" s="158" t="s">
        <v>228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84"/>
      <c r="T22" s="22" t="s">
        <v>250</v>
      </c>
      <c r="U22" s="66">
        <v>1</v>
      </c>
      <c r="V22" s="66">
        <v>1</v>
      </c>
      <c r="W22" s="66">
        <v>0</v>
      </c>
      <c r="X22" s="23">
        <f t="shared" si="0"/>
        <v>2</v>
      </c>
      <c r="Y22" s="69">
        <v>2</v>
      </c>
      <c r="Z22" s="24">
        <v>1.5</v>
      </c>
      <c r="AA22" s="24">
        <f t="shared" si="2"/>
        <v>6</v>
      </c>
      <c r="AB22" s="152"/>
      <c r="AC22" s="17">
        <f>$AB$22/COUNTA($AA$22:$AA$24)</f>
        <v>0</v>
      </c>
      <c r="AD22" s="35"/>
      <c r="AE22" s="48">
        <f t="shared" si="4"/>
        <v>6</v>
      </c>
      <c r="AF22" s="49">
        <f>AE22*$AF$1+AE22</f>
        <v>6.24</v>
      </c>
      <c r="AG22" s="25" t="s">
        <v>234</v>
      </c>
      <c r="AH22" s="25">
        <f>IF(AG22="","",VLOOKUP(AG22,[1]validação!$B$5:$C$6,2,0)*X22)</f>
        <v>14</v>
      </c>
      <c r="AI22" s="30">
        <v>21</v>
      </c>
      <c r="AJ22" s="31">
        <f>IF(AI22="","",AH22*AI22)*Y22</f>
        <v>588</v>
      </c>
    </row>
    <row r="23" spans="3:36" ht="18" customHeight="1" x14ac:dyDescent="0.25">
      <c r="C23" s="155"/>
      <c r="D23" s="166" t="s">
        <v>229</v>
      </c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8"/>
      <c r="T23" s="22" t="s">
        <v>249</v>
      </c>
      <c r="U23" s="66">
        <v>1</v>
      </c>
      <c r="V23" s="66">
        <v>1</v>
      </c>
      <c r="W23" s="66">
        <v>1</v>
      </c>
      <c r="X23" s="23">
        <f t="shared" si="0"/>
        <v>3</v>
      </c>
      <c r="Y23" s="67">
        <v>4</v>
      </c>
      <c r="Z23" s="24">
        <v>0.25</v>
      </c>
      <c r="AA23" s="24">
        <f t="shared" si="2"/>
        <v>3</v>
      </c>
      <c r="AB23" s="151"/>
      <c r="AC23" s="17">
        <f t="shared" ref="AC23:AC26" si="7">$AB$22/COUNTA($AA$22:$AA$24)</f>
        <v>0</v>
      </c>
      <c r="AD23" s="36"/>
      <c r="AE23" s="48">
        <f t="shared" si="4"/>
        <v>3</v>
      </c>
      <c r="AF23" s="49">
        <f t="shared" ref="AF23:AF24" si="8">AE23*$AF$1+AE23</f>
        <v>3.12</v>
      </c>
      <c r="AG23" s="25" t="s">
        <v>234</v>
      </c>
      <c r="AH23" s="25">
        <f>IF(AG23="","",VLOOKUP(AG23,[1]validação!$B$5:$C$6,2,0)*X23)</f>
        <v>21</v>
      </c>
      <c r="AI23" s="26">
        <v>25</v>
      </c>
      <c r="AJ23" s="27">
        <f>IF(AI23="","",AH23*AI23)*Y23</f>
        <v>2100</v>
      </c>
    </row>
    <row r="24" spans="3:36" ht="18" customHeight="1" x14ac:dyDescent="0.25">
      <c r="C24" s="155"/>
      <c r="D24" s="166" t="s">
        <v>230</v>
      </c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8"/>
      <c r="T24" s="22" t="s">
        <v>257</v>
      </c>
      <c r="U24" s="66">
        <v>1</v>
      </c>
      <c r="V24" s="66">
        <v>0</v>
      </c>
      <c r="W24" s="66">
        <v>0</v>
      </c>
      <c r="X24" s="23">
        <f t="shared" si="0"/>
        <v>1</v>
      </c>
      <c r="Y24" s="67">
        <v>2</v>
      </c>
      <c r="Z24" s="24">
        <v>1</v>
      </c>
      <c r="AA24" s="24">
        <f t="shared" si="2"/>
        <v>2</v>
      </c>
      <c r="AB24" s="151"/>
      <c r="AC24" s="17">
        <f t="shared" si="7"/>
        <v>0</v>
      </c>
      <c r="AD24" s="36"/>
      <c r="AE24" s="48">
        <f t="shared" si="4"/>
        <v>2</v>
      </c>
      <c r="AF24" s="49">
        <f t="shared" si="8"/>
        <v>2.08</v>
      </c>
      <c r="AG24" s="25" t="s">
        <v>234</v>
      </c>
      <c r="AH24" s="25">
        <f>IF(AG24="","",VLOOKUP(AG24,[1]validação!$B$5:$C$6,2,0)*X24)</f>
        <v>7</v>
      </c>
      <c r="AI24" s="26">
        <v>21</v>
      </c>
      <c r="AJ24" s="27">
        <f>IF(AI24="","",AH26*AI24)*Y24</f>
        <v>1008</v>
      </c>
    </row>
    <row r="25" spans="3:36" ht="18" customHeight="1" x14ac:dyDescent="0.25"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1"/>
      <c r="U25" s="53"/>
      <c r="V25" s="53"/>
      <c r="W25" s="53"/>
      <c r="X25" s="50"/>
      <c r="Y25" s="50"/>
      <c r="Z25" s="50"/>
      <c r="AA25" s="52">
        <f>SUM(AA22:AA24)</f>
        <v>11</v>
      </c>
      <c r="AB25" s="53"/>
      <c r="AC25" s="52">
        <f>SUM(AC22:AC24)</f>
        <v>0</v>
      </c>
      <c r="AD25" s="52"/>
      <c r="AE25" s="52">
        <f>SUM(AE22:AE24)</f>
        <v>11</v>
      </c>
      <c r="AF25" s="52">
        <f>SUM(AF22:AF24)</f>
        <v>11.44</v>
      </c>
      <c r="AG25" s="50"/>
      <c r="AH25" s="50"/>
      <c r="AI25" s="50"/>
      <c r="AJ25" s="50"/>
    </row>
    <row r="26" spans="3:36" ht="18" customHeight="1" x14ac:dyDescent="0.25">
      <c r="C26" s="54"/>
      <c r="D26" s="169" t="s">
        <v>231</v>
      </c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1"/>
      <c r="T26" s="22" t="s">
        <v>76</v>
      </c>
      <c r="U26" s="66">
        <v>1</v>
      </c>
      <c r="V26" s="66">
        <v>1</v>
      </c>
      <c r="W26" s="66">
        <v>1</v>
      </c>
      <c r="X26" s="23">
        <f t="shared" si="0"/>
        <v>3</v>
      </c>
      <c r="Y26" s="70">
        <v>1</v>
      </c>
      <c r="Z26" s="24">
        <v>2</v>
      </c>
      <c r="AA26" s="24">
        <f t="shared" si="2"/>
        <v>6</v>
      </c>
      <c r="AB26" s="75"/>
      <c r="AC26" s="17">
        <f t="shared" si="7"/>
        <v>0</v>
      </c>
      <c r="AD26" s="37"/>
      <c r="AE26" s="48">
        <f t="shared" si="4"/>
        <v>6</v>
      </c>
      <c r="AF26" s="49">
        <f>AE26*$AF$1+AE26</f>
        <v>6.24</v>
      </c>
      <c r="AG26" s="25" t="s">
        <v>206</v>
      </c>
      <c r="AH26" s="25">
        <f>IF(AG26="","",VLOOKUP(AG26,[1]validação!$B$5:$C$6,2,0)*X26)</f>
        <v>24</v>
      </c>
      <c r="AI26" s="33">
        <v>25</v>
      </c>
      <c r="AJ26" s="27">
        <f>IF(AI26="","",AH26*AI26)*Y26</f>
        <v>600</v>
      </c>
    </row>
    <row r="27" spans="3:36" ht="18" customHeight="1" x14ac:dyDescent="0.25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3"/>
      <c r="V27" s="53"/>
      <c r="W27" s="53"/>
      <c r="X27" s="50"/>
      <c r="Y27" s="50"/>
      <c r="Z27" s="50"/>
      <c r="AA27" s="52">
        <f>SUM(AA26)</f>
        <v>6</v>
      </c>
      <c r="AB27" s="53"/>
      <c r="AC27" s="52">
        <f t="shared" ref="AC27:AF27" si="9">SUM(AC26)</f>
        <v>0</v>
      </c>
      <c r="AD27" s="52">
        <f t="shared" si="9"/>
        <v>0</v>
      </c>
      <c r="AE27" s="52">
        <f t="shared" si="9"/>
        <v>6</v>
      </c>
      <c r="AF27" s="52">
        <f t="shared" si="9"/>
        <v>6.24</v>
      </c>
      <c r="AG27" s="50"/>
      <c r="AH27" s="50"/>
      <c r="AI27" s="50"/>
      <c r="AJ27" s="50"/>
    </row>
    <row r="28" spans="3:36" ht="18" customHeight="1" x14ac:dyDescent="0.25">
      <c r="C28" s="164" t="s">
        <v>232</v>
      </c>
      <c r="D28" s="166" t="s">
        <v>233</v>
      </c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22"/>
      <c r="U28" s="60"/>
      <c r="V28" s="60"/>
      <c r="W28" s="60"/>
      <c r="X28" s="23">
        <f t="shared" si="0"/>
        <v>0</v>
      </c>
      <c r="Y28" s="67">
        <v>1</v>
      </c>
      <c r="Z28" s="157">
        <v>1</v>
      </c>
      <c r="AA28" s="24">
        <f t="shared" si="2"/>
        <v>0</v>
      </c>
      <c r="AB28" s="156"/>
      <c r="AC28" s="17">
        <f>$AB$28/COUNTA($AA$28:$AA$29)</f>
        <v>0</v>
      </c>
      <c r="AD28" s="36"/>
      <c r="AE28" s="48">
        <f t="shared" si="4"/>
        <v>0</v>
      </c>
      <c r="AF28" s="49">
        <f t="shared" ref="AF28" si="10">AE28*$AF$1+AE28</f>
        <v>0</v>
      </c>
      <c r="AG28" s="25" t="s">
        <v>234</v>
      </c>
      <c r="AH28" s="29">
        <f>IF(AG28="","",VLOOKUP(AG28,[1]validação!$B$5:$C$6,2,0)*X28)</f>
        <v>0</v>
      </c>
      <c r="AI28" s="26">
        <v>21</v>
      </c>
      <c r="AJ28" s="27">
        <f>IF(AI28="","",AH28*AI28)*Y28</f>
        <v>0</v>
      </c>
    </row>
    <row r="29" spans="3:36" ht="18" customHeight="1" x14ac:dyDescent="0.25">
      <c r="C29" s="165"/>
      <c r="D29" s="166" t="s">
        <v>235</v>
      </c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22"/>
      <c r="U29" s="60"/>
      <c r="V29" s="60"/>
      <c r="W29" s="60"/>
      <c r="X29" s="23">
        <f t="shared" si="0"/>
        <v>0</v>
      </c>
      <c r="Y29" s="67">
        <v>1</v>
      </c>
      <c r="Z29" s="157"/>
      <c r="AA29" s="24">
        <f t="shared" si="2"/>
        <v>0</v>
      </c>
      <c r="AB29" s="156"/>
      <c r="AC29" s="17">
        <f>$AB$28/COUNTA($AA$28:$AA$29)</f>
        <v>0</v>
      </c>
      <c r="AD29" s="36"/>
      <c r="AE29" s="48">
        <f t="shared" si="4"/>
        <v>0</v>
      </c>
      <c r="AF29" s="49">
        <f>AE29*$AF$1+AE29</f>
        <v>0</v>
      </c>
      <c r="AG29" s="25" t="s">
        <v>234</v>
      </c>
      <c r="AH29" s="32">
        <f>IF(AG29="","",VLOOKUP(AG29,[1]validação!$B$5:$C$6,2,0)*X29)</f>
        <v>0</v>
      </c>
      <c r="AI29" s="26">
        <v>21</v>
      </c>
      <c r="AJ29" s="27">
        <f>IF(AI29="","",AH29*AI29)*Y29</f>
        <v>0</v>
      </c>
    </row>
    <row r="30" spans="3:36" ht="18" customHeight="1" x14ac:dyDescent="0.25"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1"/>
      <c r="U30" s="53"/>
      <c r="V30" s="53"/>
      <c r="W30" s="53"/>
      <c r="X30" s="50"/>
      <c r="Y30" s="50"/>
      <c r="Z30" s="50"/>
      <c r="AA30" s="52">
        <f>SUM(AA28:AA29)</f>
        <v>0</v>
      </c>
      <c r="AB30" s="53"/>
      <c r="AC30" s="52">
        <f t="shared" ref="AC30:AE30" si="11">SUM(AC28:AC29)</f>
        <v>0</v>
      </c>
      <c r="AD30" s="52">
        <f t="shared" si="11"/>
        <v>0</v>
      </c>
      <c r="AE30" s="52">
        <f t="shared" si="11"/>
        <v>0</v>
      </c>
      <c r="AF30" s="52">
        <f>SUM(AF28:AF29)</f>
        <v>0</v>
      </c>
      <c r="AG30" s="50"/>
      <c r="AH30" s="50"/>
      <c r="AI30" s="50"/>
      <c r="AJ30" s="50"/>
    </row>
    <row r="31" spans="3:36" ht="18" customHeight="1" x14ac:dyDescent="0.25">
      <c r="C31" s="38" t="s">
        <v>236</v>
      </c>
      <c r="D31" s="158" t="s">
        <v>237</v>
      </c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22" t="s">
        <v>182</v>
      </c>
      <c r="U31" s="66">
        <v>2</v>
      </c>
      <c r="V31" s="66">
        <v>1</v>
      </c>
      <c r="W31" s="66">
        <v>1</v>
      </c>
      <c r="X31" s="23">
        <f t="shared" si="0"/>
        <v>4</v>
      </c>
      <c r="Y31" s="69">
        <v>1</v>
      </c>
      <c r="Z31" s="17">
        <v>2</v>
      </c>
      <c r="AA31" s="24">
        <f t="shared" si="2"/>
        <v>8</v>
      </c>
      <c r="AB31" s="76"/>
      <c r="AC31" s="17">
        <f>$AB$31/COUNTA($AA$31)</f>
        <v>0</v>
      </c>
      <c r="AD31" s="35"/>
      <c r="AE31" s="48">
        <f t="shared" si="4"/>
        <v>8</v>
      </c>
      <c r="AF31" s="49">
        <f t="shared" ref="AF31:AF33" si="12">AE31*$AF$1+AE31</f>
        <v>8.32</v>
      </c>
      <c r="AG31" s="25" t="s">
        <v>234</v>
      </c>
      <c r="AH31" s="25">
        <f>IF(AG31="","",VLOOKUP(AG31,[1]validação!$B$5:$C$6,2,0)*X31)</f>
        <v>28</v>
      </c>
      <c r="AI31" s="30">
        <v>25</v>
      </c>
      <c r="AJ31" s="31">
        <f>IF(AI31="","",AH31*AI31)*Y31</f>
        <v>700</v>
      </c>
    </row>
    <row r="32" spans="3:36" ht="18" customHeight="1" x14ac:dyDescent="0.25"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1"/>
      <c r="U32" s="53"/>
      <c r="V32" s="53"/>
      <c r="W32" s="53"/>
      <c r="X32" s="50"/>
      <c r="Y32" s="50"/>
      <c r="Z32" s="50"/>
      <c r="AA32" s="52">
        <f t="shared" ref="AA32:AE32" si="13">SUM(AA31)</f>
        <v>8</v>
      </c>
      <c r="AB32" s="52"/>
      <c r="AC32" s="52">
        <f t="shared" si="13"/>
        <v>0</v>
      </c>
      <c r="AD32" s="52">
        <f t="shared" si="13"/>
        <v>0</v>
      </c>
      <c r="AE32" s="52">
        <f t="shared" si="13"/>
        <v>8</v>
      </c>
      <c r="AF32" s="52">
        <f>SUM(AF31)</f>
        <v>8.32</v>
      </c>
      <c r="AG32" s="50"/>
      <c r="AH32" s="50"/>
      <c r="AI32" s="50"/>
      <c r="AJ32" s="50"/>
    </row>
    <row r="33" spans="1:1017 1035:2032 2050:4092 4097:5112 5130:6127 6145:8192 8210:9207 9225:12287 12305:13302 13320:16382" ht="18" customHeight="1" x14ac:dyDescent="0.25">
      <c r="C33" s="28" t="s">
        <v>238</v>
      </c>
      <c r="D33" s="162" t="s">
        <v>239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22" t="s">
        <v>183</v>
      </c>
      <c r="U33" s="66">
        <v>1</v>
      </c>
      <c r="V33" s="66">
        <v>1</v>
      </c>
      <c r="W33" s="66">
        <v>1</v>
      </c>
      <c r="X33" s="23">
        <f t="shared" si="0"/>
        <v>3</v>
      </c>
      <c r="Y33" s="71">
        <v>10</v>
      </c>
      <c r="Z33" s="17">
        <v>0.5</v>
      </c>
      <c r="AA33" s="24">
        <f t="shared" ref="AA33" si="14">X33*Y33*Z33</f>
        <v>15</v>
      </c>
      <c r="AB33" s="77">
        <v>4</v>
      </c>
      <c r="AC33" s="17">
        <f>$AB$33/COUNTA($AA$33)</f>
        <v>4</v>
      </c>
      <c r="AD33" s="40"/>
      <c r="AE33" s="48">
        <f t="shared" si="4"/>
        <v>19</v>
      </c>
      <c r="AF33" s="49">
        <f t="shared" si="12"/>
        <v>19.760000000000002</v>
      </c>
      <c r="AG33" s="25" t="s">
        <v>234</v>
      </c>
      <c r="AH33" s="41">
        <f>IF(AG33="","",VLOOKUP(AG33,[1]validação!$B$5:$C$6,2,0)*X33)</f>
        <v>21</v>
      </c>
      <c r="AI33" s="42">
        <v>21</v>
      </c>
      <c r="AJ33" s="43">
        <f>IF(AI33="","",AH33*AI33)*Y33</f>
        <v>4410</v>
      </c>
    </row>
    <row r="34" spans="1:1017 1035:2032 2050:4092 4097:5112 5130:6127 6145:8192 8210:9207 9225:12287 12305:13302 13320:16382" ht="18" customHeight="1" x14ac:dyDescent="0.25"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1"/>
      <c r="U34" s="59"/>
      <c r="V34" s="59"/>
      <c r="W34" s="59"/>
      <c r="X34" s="50"/>
      <c r="Y34" s="50"/>
      <c r="Z34" s="50"/>
      <c r="AA34" s="52">
        <f>SUM(AA33)</f>
        <v>15</v>
      </c>
      <c r="AB34" s="53"/>
      <c r="AC34" s="52">
        <f>SUM(AC33)</f>
        <v>4</v>
      </c>
      <c r="AD34" s="52"/>
      <c r="AE34" s="52">
        <f>SUM(AE33)</f>
        <v>19</v>
      </c>
      <c r="AF34" s="52">
        <f>SUM(AF33)</f>
        <v>19.760000000000002</v>
      </c>
      <c r="AG34" s="50"/>
      <c r="AH34" s="50"/>
      <c r="AI34" s="50"/>
      <c r="AJ34" s="50"/>
    </row>
    <row r="35" spans="1:1017 1035:2032 2050:4092 4097:5112 5130:6127 6145:8192 8210:9207 9225:12287 12305:13302 13320:16382" ht="18" customHeight="1" x14ac:dyDescent="0.25"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6"/>
      <c r="U35" s="61"/>
      <c r="V35" s="61"/>
      <c r="W35" s="61"/>
      <c r="X35" s="55"/>
      <c r="Y35" s="55"/>
      <c r="Z35" s="55"/>
      <c r="AA35" s="57">
        <f>SUM(AA34,AA32,AA30,AA27,AA25,AA21,AA17)</f>
        <v>77</v>
      </c>
      <c r="AB35" s="58"/>
      <c r="AC35" s="57">
        <f>SUM(AC34,AC32,AC30,AC27,AC25,AC21,AC17)</f>
        <v>11</v>
      </c>
      <c r="AD35" s="57"/>
      <c r="AE35" s="57">
        <f>SUM(AE34,AE32,AE30,AE27,AE25,AE21,AE17)</f>
        <v>88</v>
      </c>
      <c r="AF35" s="57">
        <f>AE35*AF1+AE35</f>
        <v>91.52</v>
      </c>
      <c r="AG35" s="55"/>
      <c r="AH35" s="55"/>
      <c r="AI35" s="55"/>
      <c r="AJ35" s="55"/>
    </row>
    <row r="36" spans="1:1017 1035:2032 2050:4092 4097:5112 5130:6127 6145:8192 8210:9207 9225:12287 12305:13302 13320:16382" ht="18" customHeight="1" x14ac:dyDescent="0.25">
      <c r="C36" s="28" t="s">
        <v>240</v>
      </c>
      <c r="D36" s="162" t="s">
        <v>241</v>
      </c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22" t="s">
        <v>184</v>
      </c>
      <c r="U36" s="66">
        <v>1</v>
      </c>
      <c r="V36" s="66">
        <v>1</v>
      </c>
      <c r="W36" s="66">
        <v>1</v>
      </c>
      <c r="X36" s="23">
        <f t="shared" ref="X36:X41" si="15">SUM(U36:W36)</f>
        <v>3</v>
      </c>
      <c r="Y36" s="71">
        <v>2</v>
      </c>
      <c r="Z36" s="39">
        <v>1.5</v>
      </c>
      <c r="AA36" s="24">
        <f t="shared" ref="AA36:AA41" si="16">X36*Y36*Z36</f>
        <v>9</v>
      </c>
      <c r="AB36" s="73">
        <v>0</v>
      </c>
      <c r="AC36" s="17">
        <f>$AB$36/COUNTA($AA$36)</f>
        <v>0</v>
      </c>
      <c r="AD36" s="40"/>
      <c r="AE36" s="48">
        <f t="shared" ref="AE36:AE41" si="17">AA36+AC36</f>
        <v>9</v>
      </c>
      <c r="AF36" s="49">
        <f t="shared" ref="AF36:AF41" si="18">AE36*$AF$1+AE36</f>
        <v>9.36</v>
      </c>
      <c r="AG36" s="25" t="s">
        <v>234</v>
      </c>
      <c r="AH36" s="25">
        <f>IF(AG36="","",VLOOKUP(AG36,[1]validação!$B$5:$C$6,2,0)*X36)</f>
        <v>21</v>
      </c>
      <c r="AI36" s="42">
        <v>25</v>
      </c>
      <c r="AJ36" s="43">
        <f>IF(AI36="","",AH36*AI36)*Y36</f>
        <v>1050</v>
      </c>
    </row>
    <row r="37" spans="1:1017 1035:2032 2050:4092 4097:5112 5130:6127 6145:8192 8210:9207 9225:12287 12305:13302 13320:16382" ht="18" customHeight="1" x14ac:dyDescent="0.25">
      <c r="C37" s="28" t="s">
        <v>240</v>
      </c>
      <c r="D37" s="162" t="s">
        <v>241</v>
      </c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22" t="s">
        <v>185</v>
      </c>
      <c r="U37" s="66">
        <v>1</v>
      </c>
      <c r="V37" s="66">
        <v>1</v>
      </c>
      <c r="W37" s="66">
        <v>1</v>
      </c>
      <c r="X37" s="23">
        <f t="shared" si="15"/>
        <v>3</v>
      </c>
      <c r="Y37" s="71">
        <v>2</v>
      </c>
      <c r="Z37" s="39">
        <v>1.5</v>
      </c>
      <c r="AA37" s="24">
        <f t="shared" si="16"/>
        <v>9</v>
      </c>
      <c r="AB37" s="74">
        <v>0</v>
      </c>
      <c r="AC37" s="17">
        <f>$AB$37/COUNTA($AA$37)</f>
        <v>0</v>
      </c>
      <c r="AD37" s="40"/>
      <c r="AE37" s="48">
        <f t="shared" si="17"/>
        <v>9</v>
      </c>
      <c r="AF37" s="49">
        <f t="shared" si="18"/>
        <v>9.36</v>
      </c>
      <c r="AG37" s="25" t="s">
        <v>234</v>
      </c>
      <c r="AH37" s="25">
        <f>IF(AG37="","",VLOOKUP(AG37,[1]validação!$B$5:$C$6,2,0)*X37)</f>
        <v>21</v>
      </c>
      <c r="AI37" s="42">
        <v>25</v>
      </c>
      <c r="AJ37" s="43">
        <f>IF(AI37="","",AH37*AI37)*Y37</f>
        <v>1050</v>
      </c>
    </row>
    <row r="38" spans="1:1017 1035:2032 2050:4092 4097:5112 5130:6127 6145:8192 8210:9207 9225:12287 12305:13302 13320:16382" s="50" customFormat="1" ht="18" customHeight="1" x14ac:dyDescent="0.25">
      <c r="A38"/>
      <c r="B38"/>
      <c r="T38" s="51"/>
      <c r="U38" s="59"/>
      <c r="V38" s="59"/>
      <c r="W38" s="59"/>
      <c r="AA38" s="52">
        <f>SUM(AA36:AA37)</f>
        <v>18</v>
      </c>
      <c r="AB38" s="53"/>
      <c r="AC38" s="52">
        <f>SUM(AC36:AD37)</f>
        <v>0</v>
      </c>
      <c r="AD38" s="52"/>
      <c r="AE38" s="52">
        <f>SUM(AE36:AE37)</f>
        <v>18</v>
      </c>
      <c r="AF38" s="52">
        <f>SUM(AF36:AF37)</f>
        <v>18.72</v>
      </c>
      <c r="AK38"/>
      <c r="BC38" s="51"/>
      <c r="BD38" s="59"/>
      <c r="BE38" s="59"/>
      <c r="BF38" s="59"/>
      <c r="BJ38" s="52"/>
      <c r="BK38" s="53"/>
      <c r="BL38" s="52"/>
      <c r="BM38" s="52"/>
      <c r="BN38" s="52"/>
      <c r="BO38" s="52"/>
      <c r="BT38"/>
      <c r="CL38" s="51"/>
      <c r="CM38" s="59"/>
      <c r="CN38" s="59"/>
      <c r="CO38" s="59"/>
      <c r="CS38" s="52"/>
      <c r="CT38" s="53"/>
      <c r="CU38" s="52"/>
      <c r="CV38" s="52"/>
      <c r="CW38" s="52"/>
      <c r="CX38" s="52"/>
      <c r="DC38"/>
      <c r="DU38" s="51"/>
      <c r="DV38" s="59"/>
      <c r="DW38" s="59"/>
      <c r="DX38" s="59"/>
      <c r="EB38" s="52"/>
      <c r="EC38" s="53"/>
      <c r="ED38" s="52"/>
      <c r="EE38" s="52"/>
      <c r="EF38" s="52"/>
      <c r="EG38" s="52"/>
      <c r="EL38"/>
      <c r="FD38" s="51"/>
      <c r="FE38" s="59"/>
      <c r="FF38" s="59"/>
      <c r="FG38" s="59"/>
      <c r="FK38" s="52"/>
      <c r="FL38" s="53"/>
      <c r="FM38" s="52"/>
      <c r="FN38" s="52"/>
      <c r="FO38" s="52"/>
      <c r="FP38" s="52"/>
      <c r="FU38"/>
      <c r="GM38" s="51"/>
      <c r="GN38" s="59"/>
      <c r="GO38" s="59"/>
      <c r="GP38" s="59"/>
      <c r="GT38" s="52"/>
      <c r="GU38" s="53"/>
      <c r="GV38" s="52"/>
      <c r="GW38" s="52"/>
      <c r="GX38" s="52"/>
      <c r="GY38" s="52"/>
      <c r="HD38"/>
      <c r="HV38" s="51"/>
      <c r="HW38" s="59"/>
      <c r="HX38" s="59"/>
      <c r="HY38" s="59"/>
      <c r="IC38" s="52"/>
      <c r="ID38" s="53"/>
      <c r="IE38" s="52"/>
      <c r="IF38" s="52"/>
      <c r="IG38" s="52"/>
      <c r="IH38" s="52"/>
      <c r="IM38"/>
      <c r="JE38" s="51"/>
      <c r="JF38" s="59"/>
      <c r="JG38" s="59"/>
      <c r="JH38" s="59"/>
      <c r="JL38" s="52"/>
      <c r="JM38" s="53"/>
      <c r="JN38" s="52"/>
      <c r="JO38" s="52"/>
      <c r="JP38" s="52"/>
      <c r="JQ38" s="52"/>
      <c r="JV38"/>
      <c r="KN38" s="51"/>
      <c r="KO38" s="59"/>
      <c r="KP38" s="59"/>
      <c r="KQ38" s="59"/>
      <c r="KU38" s="52"/>
      <c r="KV38" s="53"/>
      <c r="KW38" s="52"/>
      <c r="KX38" s="52"/>
      <c r="KY38" s="52"/>
      <c r="KZ38" s="52"/>
      <c r="LE38"/>
      <c r="LW38" s="51"/>
      <c r="LX38" s="59"/>
      <c r="LY38" s="59"/>
      <c r="LZ38" s="59"/>
      <c r="MD38" s="52"/>
      <c r="ME38" s="53"/>
      <c r="MF38" s="52"/>
      <c r="MG38" s="52"/>
      <c r="MH38" s="52"/>
      <c r="MI38" s="52"/>
      <c r="MN38"/>
      <c r="NF38" s="51"/>
      <c r="NG38" s="59"/>
      <c r="NH38" s="59"/>
      <c r="NI38" s="59"/>
      <c r="NM38" s="52"/>
      <c r="NN38" s="53"/>
      <c r="NO38" s="52"/>
      <c r="NP38" s="52"/>
      <c r="NQ38" s="52"/>
      <c r="NR38" s="52"/>
      <c r="NW38"/>
      <c r="OO38" s="51"/>
      <c r="OP38" s="59"/>
      <c r="OQ38" s="59"/>
      <c r="OR38" s="59"/>
      <c r="OV38" s="52"/>
      <c r="OW38" s="53"/>
      <c r="OX38" s="52"/>
      <c r="OY38" s="52"/>
      <c r="OZ38" s="52"/>
      <c r="PA38" s="52"/>
      <c r="PF38"/>
      <c r="PX38" s="51"/>
      <c r="PY38" s="59"/>
      <c r="PZ38" s="59"/>
      <c r="QA38" s="59"/>
      <c r="QE38" s="52"/>
      <c r="QF38" s="53"/>
      <c r="QG38" s="52"/>
      <c r="QH38" s="52"/>
      <c r="QI38" s="52"/>
      <c r="QJ38" s="52"/>
      <c r="QO38"/>
      <c r="RG38" s="51"/>
      <c r="RH38" s="59"/>
      <c r="RI38" s="59"/>
      <c r="RJ38" s="59"/>
      <c r="RN38" s="52"/>
      <c r="RO38" s="53"/>
      <c r="RP38" s="52"/>
      <c r="RQ38" s="52"/>
      <c r="RR38" s="52"/>
      <c r="RS38" s="52"/>
      <c r="RX38"/>
      <c r="SP38" s="51"/>
      <c r="SQ38" s="59"/>
      <c r="SR38" s="59"/>
      <c r="SS38" s="59"/>
      <c r="SW38" s="52"/>
      <c r="SX38" s="53"/>
      <c r="SY38" s="52"/>
      <c r="SZ38" s="52"/>
      <c r="TA38" s="52"/>
      <c r="TB38" s="52"/>
      <c r="TG38"/>
      <c r="TY38" s="51"/>
      <c r="TZ38" s="59"/>
      <c r="UA38" s="59"/>
      <c r="UB38" s="59"/>
      <c r="UF38" s="52"/>
      <c r="UG38" s="53"/>
      <c r="UH38" s="52"/>
      <c r="UI38" s="52"/>
      <c r="UJ38" s="52"/>
      <c r="UK38" s="52"/>
      <c r="UP38"/>
      <c r="VH38" s="51"/>
      <c r="VI38" s="59"/>
      <c r="VJ38" s="59"/>
      <c r="VK38" s="59"/>
      <c r="VO38" s="52"/>
      <c r="VP38" s="53"/>
      <c r="VQ38" s="52"/>
      <c r="VR38" s="52"/>
      <c r="VS38" s="52"/>
      <c r="VT38" s="52"/>
      <c r="VY38"/>
      <c r="WQ38" s="51"/>
      <c r="WR38" s="59"/>
      <c r="WS38" s="59"/>
      <c r="WT38" s="59"/>
      <c r="WX38" s="52"/>
      <c r="WY38" s="53"/>
      <c r="WZ38" s="52"/>
      <c r="XA38" s="52"/>
      <c r="XB38" s="52"/>
      <c r="XC38" s="52"/>
      <c r="XH38"/>
      <c r="XZ38" s="51"/>
      <c r="YA38" s="59"/>
      <c r="YB38" s="59"/>
      <c r="YC38" s="59"/>
      <c r="YG38" s="52"/>
      <c r="YH38" s="53"/>
      <c r="YI38" s="52"/>
      <c r="YJ38" s="52"/>
      <c r="YK38" s="52"/>
      <c r="YL38" s="52"/>
      <c r="YQ38"/>
      <c r="ZI38" s="51"/>
      <c r="ZJ38" s="59"/>
      <c r="ZK38" s="59"/>
      <c r="ZL38" s="59"/>
      <c r="ZP38" s="52"/>
      <c r="ZQ38" s="53"/>
      <c r="ZR38" s="52"/>
      <c r="ZS38" s="52"/>
      <c r="ZT38" s="52"/>
      <c r="ZU38" s="52"/>
      <c r="ZZ38"/>
      <c r="AAR38" s="51"/>
      <c r="AAS38" s="59"/>
      <c r="AAT38" s="59"/>
      <c r="AAU38" s="59"/>
      <c r="AAY38" s="52"/>
      <c r="AAZ38" s="53"/>
      <c r="ABA38" s="52"/>
      <c r="ABB38" s="52"/>
      <c r="ABC38" s="52"/>
      <c r="ABD38" s="52"/>
      <c r="ABI38"/>
      <c r="ACA38" s="51"/>
      <c r="ACB38" s="59"/>
      <c r="ACC38" s="59"/>
      <c r="ACD38" s="59"/>
      <c r="ACH38" s="52"/>
      <c r="ACI38" s="53"/>
      <c r="ACJ38" s="52"/>
      <c r="ACK38" s="52"/>
      <c r="ACL38" s="52"/>
      <c r="ACM38" s="52"/>
      <c r="ACR38"/>
      <c r="ADJ38" s="51"/>
      <c r="ADK38" s="59"/>
      <c r="ADL38" s="59"/>
      <c r="ADM38" s="59"/>
      <c r="ADQ38" s="52"/>
      <c r="ADR38" s="53"/>
      <c r="ADS38" s="52"/>
      <c r="ADT38" s="52"/>
      <c r="ADU38" s="52"/>
      <c r="ADV38" s="52"/>
      <c r="AEA38"/>
      <c r="AES38" s="51"/>
      <c r="AET38" s="59"/>
      <c r="AEU38" s="59"/>
      <c r="AEV38" s="59"/>
      <c r="AEZ38" s="52"/>
      <c r="AFA38" s="53"/>
      <c r="AFB38" s="52"/>
      <c r="AFC38" s="52"/>
      <c r="AFD38" s="52"/>
      <c r="AFE38" s="52"/>
      <c r="AFJ38"/>
      <c r="AGB38" s="51"/>
      <c r="AGC38" s="59"/>
      <c r="AGD38" s="59"/>
      <c r="AGE38" s="59"/>
      <c r="AGI38" s="52"/>
      <c r="AGJ38" s="53"/>
      <c r="AGK38" s="52"/>
      <c r="AGL38" s="52"/>
      <c r="AGM38" s="52"/>
      <c r="AGN38" s="52"/>
      <c r="AGS38"/>
      <c r="AHK38" s="51"/>
      <c r="AHL38" s="59"/>
      <c r="AHM38" s="59"/>
      <c r="AHN38" s="59"/>
      <c r="AHR38" s="52"/>
      <c r="AHS38" s="53"/>
      <c r="AHT38" s="52"/>
      <c r="AHU38" s="52"/>
      <c r="AHV38" s="52"/>
      <c r="AHW38" s="52"/>
      <c r="AIB38"/>
      <c r="AIT38" s="51"/>
      <c r="AIU38" s="59"/>
      <c r="AIV38" s="59"/>
      <c r="AIW38" s="59"/>
      <c r="AJA38" s="52"/>
      <c r="AJB38" s="53"/>
      <c r="AJC38" s="52"/>
      <c r="AJD38" s="52"/>
      <c r="AJE38" s="52"/>
      <c r="AJF38" s="52"/>
      <c r="AJK38"/>
      <c r="AKC38" s="51"/>
      <c r="AKD38" s="59"/>
      <c r="AKE38" s="59"/>
      <c r="AKF38" s="59"/>
      <c r="AKJ38" s="52"/>
      <c r="AKK38" s="53"/>
      <c r="AKL38" s="52"/>
      <c r="AKM38" s="52"/>
      <c r="AKN38" s="52"/>
      <c r="AKO38" s="52"/>
      <c r="AKT38"/>
      <c r="ALL38" s="51"/>
      <c r="ALM38" s="59"/>
      <c r="ALN38" s="59"/>
      <c r="ALO38" s="59"/>
      <c r="ALS38" s="52"/>
      <c r="ALT38" s="53"/>
      <c r="ALU38" s="52"/>
      <c r="ALV38" s="52"/>
      <c r="ALW38" s="52"/>
      <c r="ALX38" s="52"/>
      <c r="AMC38"/>
      <c r="AMU38" s="51"/>
      <c r="AMV38" s="59"/>
      <c r="AMW38" s="59"/>
      <c r="AMX38" s="59"/>
      <c r="ANB38" s="52"/>
      <c r="ANC38" s="53"/>
      <c r="AND38" s="52"/>
      <c r="ANE38" s="52"/>
      <c r="ANF38" s="52"/>
      <c r="ANG38" s="52"/>
      <c r="ANL38"/>
      <c r="AOD38" s="51"/>
      <c r="AOE38" s="59"/>
      <c r="AOF38" s="59"/>
      <c r="AOG38" s="59"/>
      <c r="AOK38" s="52"/>
      <c r="AOL38" s="53"/>
      <c r="AOM38" s="52"/>
      <c r="AON38" s="52"/>
      <c r="AOO38" s="52"/>
      <c r="AOP38" s="52"/>
      <c r="AOU38"/>
      <c r="APM38" s="51"/>
      <c r="APN38" s="59"/>
      <c r="APO38" s="59"/>
      <c r="APP38" s="59"/>
      <c r="APT38" s="52"/>
      <c r="APU38" s="53"/>
      <c r="APV38" s="52"/>
      <c r="APW38" s="52"/>
      <c r="APX38" s="52"/>
      <c r="APY38" s="52"/>
      <c r="AQD38"/>
      <c r="AQV38" s="51"/>
      <c r="AQW38" s="59"/>
      <c r="AQX38" s="59"/>
      <c r="AQY38" s="59"/>
      <c r="ARC38" s="52"/>
      <c r="ARD38" s="53"/>
      <c r="ARE38" s="52"/>
      <c r="ARF38" s="52"/>
      <c r="ARG38" s="52"/>
      <c r="ARH38" s="52"/>
      <c r="ARM38"/>
      <c r="ASE38" s="51"/>
      <c r="ASF38" s="59"/>
      <c r="ASG38" s="59"/>
      <c r="ASH38" s="59"/>
      <c r="ASL38" s="52"/>
      <c r="ASM38" s="53"/>
      <c r="ASN38" s="52"/>
      <c r="ASO38" s="52"/>
      <c r="ASP38" s="52"/>
      <c r="ASQ38" s="52"/>
      <c r="ASV38"/>
      <c r="ATN38" s="51"/>
      <c r="ATO38" s="59"/>
      <c r="ATP38" s="59"/>
      <c r="ATQ38" s="59"/>
      <c r="ATU38" s="52"/>
      <c r="ATV38" s="53"/>
      <c r="ATW38" s="52"/>
      <c r="ATX38" s="52"/>
      <c r="ATY38" s="52"/>
      <c r="ATZ38" s="52"/>
      <c r="AUE38"/>
      <c r="AUW38" s="51"/>
      <c r="AUX38" s="59"/>
      <c r="AUY38" s="59"/>
      <c r="AUZ38" s="59"/>
      <c r="AVD38" s="52"/>
      <c r="AVE38" s="53"/>
      <c r="AVF38" s="52"/>
      <c r="AVG38" s="52"/>
      <c r="AVH38" s="52"/>
      <c r="AVI38" s="52"/>
      <c r="AVN38"/>
      <c r="AWF38" s="51"/>
      <c r="AWG38" s="59"/>
      <c r="AWH38" s="59"/>
      <c r="AWI38" s="59"/>
      <c r="AWM38" s="52"/>
      <c r="AWN38" s="53"/>
      <c r="AWO38" s="52"/>
      <c r="AWP38" s="52"/>
      <c r="AWQ38" s="52"/>
      <c r="AWR38" s="52"/>
      <c r="AWW38"/>
      <c r="AXO38" s="51"/>
      <c r="AXP38" s="59"/>
      <c r="AXQ38" s="59"/>
      <c r="AXR38" s="59"/>
      <c r="AXV38" s="52"/>
      <c r="AXW38" s="53"/>
      <c r="AXX38" s="52"/>
      <c r="AXY38" s="52"/>
      <c r="AXZ38" s="52"/>
      <c r="AYA38" s="52"/>
      <c r="AYF38"/>
      <c r="AYX38" s="51"/>
      <c r="AYY38" s="59"/>
      <c r="AYZ38" s="59"/>
      <c r="AZA38" s="59"/>
      <c r="AZE38" s="52"/>
      <c r="AZF38" s="53"/>
      <c r="AZG38" s="52"/>
      <c r="AZH38" s="52"/>
      <c r="AZI38" s="52"/>
      <c r="AZJ38" s="52"/>
      <c r="AZO38"/>
      <c r="BAG38" s="51"/>
      <c r="BAH38" s="59"/>
      <c r="BAI38" s="59"/>
      <c r="BAJ38" s="59"/>
      <c r="BAN38" s="52"/>
      <c r="BAO38" s="53"/>
      <c r="BAP38" s="52"/>
      <c r="BAQ38" s="52"/>
      <c r="BAR38" s="52"/>
      <c r="BAS38" s="52"/>
      <c r="BAX38"/>
      <c r="BBP38" s="51"/>
      <c r="BBQ38" s="59"/>
      <c r="BBR38" s="59"/>
      <c r="BBS38" s="59"/>
      <c r="BBW38" s="52"/>
      <c r="BBX38" s="53"/>
      <c r="BBY38" s="52"/>
      <c r="BBZ38" s="52"/>
      <c r="BCA38" s="52"/>
      <c r="BCB38" s="52"/>
      <c r="BCG38"/>
      <c r="BCY38" s="51"/>
      <c r="BCZ38" s="59"/>
      <c r="BDA38" s="59"/>
      <c r="BDB38" s="59"/>
      <c r="BDF38" s="52"/>
      <c r="BDG38" s="53"/>
      <c r="BDH38" s="52"/>
      <c r="BDI38" s="52"/>
      <c r="BDJ38" s="52"/>
      <c r="BDK38" s="52"/>
      <c r="BDP38"/>
      <c r="BEH38" s="51"/>
      <c r="BEI38" s="59"/>
      <c r="BEJ38" s="59"/>
      <c r="BEK38" s="59"/>
      <c r="BEO38" s="52"/>
      <c r="BEP38" s="53"/>
      <c r="BEQ38" s="52"/>
      <c r="BER38" s="52"/>
      <c r="BES38" s="52"/>
      <c r="BET38" s="52"/>
      <c r="BEY38"/>
      <c r="BFQ38" s="51"/>
      <c r="BFR38" s="59"/>
      <c r="BFS38" s="59"/>
      <c r="BFT38" s="59"/>
      <c r="BFX38" s="52"/>
      <c r="BFY38" s="53"/>
      <c r="BFZ38" s="52"/>
      <c r="BGA38" s="52"/>
      <c r="BGB38" s="52"/>
      <c r="BGC38" s="52"/>
      <c r="BGH38"/>
      <c r="BGZ38" s="51"/>
      <c r="BHA38" s="59"/>
      <c r="BHB38" s="59"/>
      <c r="BHC38" s="59"/>
      <c r="BHG38" s="52"/>
      <c r="BHH38" s="53"/>
      <c r="BHI38" s="52"/>
      <c r="BHJ38" s="52"/>
      <c r="BHK38" s="52"/>
      <c r="BHL38" s="52"/>
      <c r="BHQ38"/>
      <c r="BII38" s="51"/>
      <c r="BIJ38" s="59"/>
      <c r="BIK38" s="59"/>
      <c r="BIL38" s="59"/>
      <c r="BIP38" s="52"/>
      <c r="BIQ38" s="53"/>
      <c r="BIR38" s="52"/>
      <c r="BIS38" s="52"/>
      <c r="BIT38" s="52"/>
      <c r="BIU38" s="52"/>
      <c r="BIZ38"/>
      <c r="BJR38" s="51"/>
      <c r="BJS38" s="59"/>
      <c r="BJT38" s="59"/>
      <c r="BJU38" s="59"/>
      <c r="BJY38" s="52"/>
      <c r="BJZ38" s="53"/>
      <c r="BKA38" s="52"/>
      <c r="BKB38" s="52"/>
      <c r="BKC38" s="52"/>
      <c r="BKD38" s="52"/>
      <c r="BKI38"/>
      <c r="BLA38" s="51"/>
      <c r="BLB38" s="59"/>
      <c r="BLC38" s="59"/>
      <c r="BLD38" s="59"/>
      <c r="BLH38" s="52"/>
      <c r="BLI38" s="53"/>
      <c r="BLJ38" s="52"/>
      <c r="BLK38" s="52"/>
      <c r="BLL38" s="52"/>
      <c r="BLM38" s="52"/>
      <c r="BLR38"/>
      <c r="BMJ38" s="51"/>
      <c r="BMK38" s="59"/>
      <c r="BML38" s="59"/>
      <c r="BMM38" s="59"/>
      <c r="BMQ38" s="52"/>
      <c r="BMR38" s="53"/>
      <c r="BMS38" s="52"/>
      <c r="BMT38" s="52"/>
      <c r="BMU38" s="52"/>
      <c r="BMV38" s="52"/>
      <c r="BNA38"/>
      <c r="BNS38" s="51"/>
      <c r="BNT38" s="59"/>
      <c r="BNU38" s="59"/>
      <c r="BNV38" s="59"/>
      <c r="BNZ38" s="52"/>
      <c r="BOA38" s="53"/>
      <c r="BOB38" s="52"/>
      <c r="BOC38" s="52"/>
      <c r="BOD38" s="52"/>
      <c r="BOE38" s="52"/>
      <c r="BOJ38"/>
      <c r="BPB38" s="51"/>
      <c r="BPC38" s="59"/>
      <c r="BPD38" s="59"/>
      <c r="BPE38" s="59"/>
      <c r="BPI38" s="52"/>
      <c r="BPJ38" s="53"/>
      <c r="BPK38" s="52"/>
      <c r="BPL38" s="52"/>
      <c r="BPM38" s="52"/>
      <c r="BPN38" s="52"/>
      <c r="BPS38"/>
      <c r="BQK38" s="51"/>
      <c r="BQL38" s="59"/>
      <c r="BQM38" s="59"/>
      <c r="BQN38" s="59"/>
      <c r="BQR38" s="52"/>
      <c r="BQS38" s="53"/>
      <c r="BQT38" s="52"/>
      <c r="BQU38" s="52"/>
      <c r="BQV38" s="52"/>
      <c r="BQW38" s="52"/>
      <c r="BRB38"/>
      <c r="BRT38" s="51"/>
      <c r="BRU38" s="59"/>
      <c r="BRV38" s="59"/>
      <c r="BRW38" s="59"/>
      <c r="BSA38" s="52"/>
      <c r="BSB38" s="53"/>
      <c r="BSC38" s="52"/>
      <c r="BSD38" s="52"/>
      <c r="BSE38" s="52"/>
      <c r="BSF38" s="52"/>
      <c r="BSK38"/>
      <c r="BTC38" s="51"/>
      <c r="BTD38" s="59"/>
      <c r="BTE38" s="59"/>
      <c r="BTF38" s="59"/>
      <c r="BTJ38" s="52"/>
      <c r="BTK38" s="53"/>
      <c r="BTL38" s="52"/>
      <c r="BTM38" s="52"/>
      <c r="BTN38" s="52"/>
      <c r="BTO38" s="52"/>
      <c r="BTT38"/>
      <c r="BUL38" s="51"/>
      <c r="BUM38" s="59"/>
      <c r="BUN38" s="59"/>
      <c r="BUO38" s="59"/>
      <c r="BUS38" s="52"/>
      <c r="BUT38" s="53"/>
      <c r="BUU38" s="52"/>
      <c r="BUV38" s="52"/>
      <c r="BUW38" s="52"/>
      <c r="BUX38" s="52"/>
      <c r="BVC38"/>
      <c r="BVU38" s="51"/>
      <c r="BVV38" s="59"/>
      <c r="BVW38" s="59"/>
      <c r="BVX38" s="59"/>
      <c r="BWB38" s="52"/>
      <c r="BWC38" s="53"/>
      <c r="BWD38" s="52"/>
      <c r="BWE38" s="52"/>
      <c r="BWF38" s="52"/>
      <c r="BWG38" s="52"/>
      <c r="BWL38"/>
      <c r="BXD38" s="51"/>
      <c r="BXE38" s="59"/>
      <c r="BXF38" s="59"/>
      <c r="BXG38" s="59"/>
      <c r="BXK38" s="52"/>
      <c r="BXL38" s="53"/>
      <c r="BXM38" s="52"/>
      <c r="BXN38" s="52"/>
      <c r="BXO38" s="52"/>
      <c r="BXP38" s="52"/>
      <c r="BXU38"/>
      <c r="BYM38" s="51"/>
      <c r="BYN38" s="59"/>
      <c r="BYO38" s="59"/>
      <c r="BYP38" s="59"/>
      <c r="BYT38" s="52"/>
      <c r="BYU38" s="53"/>
      <c r="BYV38" s="52"/>
      <c r="BYW38" s="52"/>
      <c r="BYX38" s="52"/>
      <c r="BYY38" s="52"/>
      <c r="BZD38"/>
      <c r="BZV38" s="51"/>
      <c r="BZW38" s="59"/>
      <c r="BZX38" s="59"/>
      <c r="BZY38" s="59"/>
      <c r="CAC38" s="52"/>
      <c r="CAD38" s="53"/>
      <c r="CAE38" s="52"/>
      <c r="CAF38" s="52"/>
      <c r="CAG38" s="52"/>
      <c r="CAH38" s="52"/>
      <c r="CAM38"/>
      <c r="CBE38" s="51"/>
      <c r="CBF38" s="59"/>
      <c r="CBG38" s="59"/>
      <c r="CBH38" s="59"/>
      <c r="CBL38" s="52"/>
      <c r="CBM38" s="53"/>
      <c r="CBN38" s="52"/>
      <c r="CBO38" s="52"/>
      <c r="CBP38" s="52"/>
      <c r="CBQ38" s="52"/>
      <c r="CBV38"/>
      <c r="CCN38" s="51"/>
      <c r="CCO38" s="59"/>
      <c r="CCP38" s="59"/>
      <c r="CCQ38" s="59"/>
      <c r="CCU38" s="52"/>
      <c r="CCV38" s="53"/>
      <c r="CCW38" s="52"/>
      <c r="CCX38" s="52"/>
      <c r="CCY38" s="52"/>
      <c r="CCZ38" s="52"/>
      <c r="CDE38"/>
      <c r="CDW38" s="51"/>
      <c r="CDX38" s="59"/>
      <c r="CDY38" s="59"/>
      <c r="CDZ38" s="59"/>
      <c r="CED38" s="52"/>
      <c r="CEE38" s="53"/>
      <c r="CEF38" s="52"/>
      <c r="CEG38" s="52"/>
      <c r="CEH38" s="52"/>
      <c r="CEI38" s="52"/>
      <c r="CEN38"/>
      <c r="CFF38" s="51"/>
      <c r="CFG38" s="59"/>
      <c r="CFH38" s="59"/>
      <c r="CFI38" s="59"/>
      <c r="CFM38" s="52"/>
      <c r="CFN38" s="53"/>
      <c r="CFO38" s="52"/>
      <c r="CFP38" s="52"/>
      <c r="CFQ38" s="52"/>
      <c r="CFR38" s="52"/>
      <c r="CFW38"/>
      <c r="CGO38" s="51"/>
      <c r="CGP38" s="59"/>
      <c r="CGQ38" s="59"/>
      <c r="CGR38" s="59"/>
      <c r="CGV38" s="52"/>
      <c r="CGW38" s="53"/>
      <c r="CGX38" s="52"/>
      <c r="CGY38" s="52"/>
      <c r="CGZ38" s="52"/>
      <c r="CHA38" s="52"/>
      <c r="CHF38"/>
      <c r="CHX38" s="51"/>
      <c r="CHY38" s="59"/>
      <c r="CHZ38" s="59"/>
      <c r="CIA38" s="59"/>
      <c r="CIE38" s="52"/>
      <c r="CIF38" s="53"/>
      <c r="CIG38" s="52"/>
      <c r="CIH38" s="52"/>
      <c r="CII38" s="52"/>
      <c r="CIJ38" s="52"/>
      <c r="CIO38"/>
      <c r="CJG38" s="51"/>
      <c r="CJH38" s="59"/>
      <c r="CJI38" s="59"/>
      <c r="CJJ38" s="59"/>
      <c r="CJN38" s="52"/>
      <c r="CJO38" s="53"/>
      <c r="CJP38" s="52"/>
      <c r="CJQ38" s="52"/>
      <c r="CJR38" s="52"/>
      <c r="CJS38" s="52"/>
      <c r="CJX38"/>
      <c r="CKP38" s="51"/>
      <c r="CKQ38" s="59"/>
      <c r="CKR38" s="59"/>
      <c r="CKS38" s="59"/>
      <c r="CKW38" s="52"/>
      <c r="CKX38" s="53"/>
      <c r="CKY38" s="52"/>
      <c r="CKZ38" s="52"/>
      <c r="CLA38" s="52"/>
      <c r="CLB38" s="52"/>
      <c r="CLG38"/>
      <c r="CLY38" s="51"/>
      <c r="CLZ38" s="59"/>
      <c r="CMA38" s="59"/>
      <c r="CMB38" s="59"/>
      <c r="CMF38" s="52"/>
      <c r="CMG38" s="53"/>
      <c r="CMH38" s="52"/>
      <c r="CMI38" s="52"/>
      <c r="CMJ38" s="52"/>
      <c r="CMK38" s="52"/>
      <c r="CMP38"/>
      <c r="CNH38" s="51"/>
      <c r="CNI38" s="59"/>
      <c r="CNJ38" s="59"/>
      <c r="CNK38" s="59"/>
      <c r="CNO38" s="52"/>
      <c r="CNP38" s="53"/>
      <c r="CNQ38" s="52"/>
      <c r="CNR38" s="52"/>
      <c r="CNS38" s="52"/>
      <c r="CNT38" s="52"/>
      <c r="CNY38"/>
      <c r="COQ38" s="51"/>
      <c r="COR38" s="59"/>
      <c r="COS38" s="59"/>
      <c r="COT38" s="59"/>
      <c r="COX38" s="52"/>
      <c r="COY38" s="53"/>
      <c r="COZ38" s="52"/>
      <c r="CPA38" s="52"/>
      <c r="CPB38" s="52"/>
      <c r="CPC38" s="52"/>
      <c r="CPH38"/>
      <c r="CPZ38" s="51"/>
      <c r="CQA38" s="59"/>
      <c r="CQB38" s="59"/>
      <c r="CQC38" s="59"/>
      <c r="CQG38" s="52"/>
      <c r="CQH38" s="53"/>
      <c r="CQI38" s="52"/>
      <c r="CQJ38" s="52"/>
      <c r="CQK38" s="52"/>
      <c r="CQL38" s="52"/>
      <c r="CQQ38"/>
      <c r="CRI38" s="51"/>
      <c r="CRJ38" s="59"/>
      <c r="CRK38" s="59"/>
      <c r="CRL38" s="59"/>
      <c r="CRP38" s="52"/>
      <c r="CRQ38" s="53"/>
      <c r="CRR38" s="52"/>
      <c r="CRS38" s="52"/>
      <c r="CRT38" s="52"/>
      <c r="CRU38" s="52"/>
      <c r="CRZ38"/>
      <c r="CSR38" s="51"/>
      <c r="CSS38" s="59"/>
      <c r="CST38" s="59"/>
      <c r="CSU38" s="59"/>
      <c r="CSY38" s="52"/>
      <c r="CSZ38" s="53"/>
      <c r="CTA38" s="52"/>
      <c r="CTB38" s="52"/>
      <c r="CTC38" s="52"/>
      <c r="CTD38" s="52"/>
      <c r="CTI38"/>
      <c r="CUA38" s="51"/>
      <c r="CUB38" s="59"/>
      <c r="CUC38" s="59"/>
      <c r="CUD38" s="59"/>
      <c r="CUH38" s="52"/>
      <c r="CUI38" s="53"/>
      <c r="CUJ38" s="52"/>
      <c r="CUK38" s="52"/>
      <c r="CUL38" s="52"/>
      <c r="CUM38" s="52"/>
      <c r="CUR38"/>
      <c r="CVJ38" s="51"/>
      <c r="CVK38" s="59"/>
      <c r="CVL38" s="59"/>
      <c r="CVM38" s="59"/>
      <c r="CVQ38" s="52"/>
      <c r="CVR38" s="53"/>
      <c r="CVS38" s="52"/>
      <c r="CVT38" s="52"/>
      <c r="CVU38" s="52"/>
      <c r="CVV38" s="52"/>
      <c r="CWA38"/>
      <c r="CWS38" s="51"/>
      <c r="CWT38" s="59"/>
      <c r="CWU38" s="59"/>
      <c r="CWV38" s="59"/>
      <c r="CWZ38" s="52"/>
      <c r="CXA38" s="53"/>
      <c r="CXB38" s="52"/>
      <c r="CXC38" s="52"/>
      <c r="CXD38" s="52"/>
      <c r="CXE38" s="52"/>
      <c r="CXJ38"/>
      <c r="CYB38" s="51"/>
      <c r="CYC38" s="59"/>
      <c r="CYD38" s="59"/>
      <c r="CYE38" s="59"/>
      <c r="CYI38" s="52"/>
      <c r="CYJ38" s="53"/>
      <c r="CYK38" s="52"/>
      <c r="CYL38" s="52"/>
      <c r="CYM38" s="52"/>
      <c r="CYN38" s="52"/>
      <c r="CYS38"/>
      <c r="CZK38" s="51"/>
      <c r="CZL38" s="59"/>
      <c r="CZM38" s="59"/>
      <c r="CZN38" s="59"/>
      <c r="CZR38" s="52"/>
      <c r="CZS38" s="53"/>
      <c r="CZT38" s="52"/>
      <c r="CZU38" s="52"/>
      <c r="CZV38" s="52"/>
      <c r="CZW38" s="52"/>
      <c r="DAB38"/>
      <c r="DAT38" s="51"/>
      <c r="DAU38" s="59"/>
      <c r="DAV38" s="59"/>
      <c r="DAW38" s="59"/>
      <c r="DBA38" s="52"/>
      <c r="DBB38" s="53"/>
      <c r="DBC38" s="52"/>
      <c r="DBD38" s="52"/>
      <c r="DBE38" s="52"/>
      <c r="DBF38" s="52"/>
      <c r="DBK38"/>
      <c r="DCC38" s="51"/>
      <c r="DCD38" s="59"/>
      <c r="DCE38" s="59"/>
      <c r="DCF38" s="59"/>
      <c r="DCJ38" s="52"/>
      <c r="DCK38" s="53"/>
      <c r="DCL38" s="52"/>
      <c r="DCM38" s="52"/>
      <c r="DCN38" s="52"/>
      <c r="DCO38" s="52"/>
      <c r="DCT38"/>
      <c r="DDL38" s="51"/>
      <c r="DDM38" s="59"/>
      <c r="DDN38" s="59"/>
      <c r="DDO38" s="59"/>
      <c r="DDS38" s="52"/>
      <c r="DDT38" s="53"/>
      <c r="DDU38" s="52"/>
      <c r="DDV38" s="52"/>
      <c r="DDW38" s="52"/>
      <c r="DDX38" s="52"/>
      <c r="DEC38"/>
      <c r="DEU38" s="51"/>
      <c r="DEV38" s="59"/>
      <c r="DEW38" s="59"/>
      <c r="DEX38" s="59"/>
      <c r="DFB38" s="52"/>
      <c r="DFC38" s="53"/>
      <c r="DFD38" s="52"/>
      <c r="DFE38" s="52"/>
      <c r="DFF38" s="52"/>
      <c r="DFG38" s="52"/>
      <c r="DFL38"/>
      <c r="DGD38" s="51"/>
      <c r="DGE38" s="59"/>
      <c r="DGF38" s="59"/>
      <c r="DGG38" s="59"/>
      <c r="DGK38" s="52"/>
      <c r="DGL38" s="53"/>
      <c r="DGM38" s="52"/>
      <c r="DGN38" s="52"/>
      <c r="DGO38" s="52"/>
      <c r="DGP38" s="52"/>
      <c r="DGU38"/>
      <c r="DHM38" s="51"/>
      <c r="DHN38" s="59"/>
      <c r="DHO38" s="59"/>
      <c r="DHP38" s="59"/>
      <c r="DHT38" s="52"/>
      <c r="DHU38" s="53"/>
      <c r="DHV38" s="52"/>
      <c r="DHW38" s="52"/>
      <c r="DHX38" s="52"/>
      <c r="DHY38" s="52"/>
      <c r="DID38"/>
      <c r="DIV38" s="51"/>
      <c r="DIW38" s="59"/>
      <c r="DIX38" s="59"/>
      <c r="DIY38" s="59"/>
      <c r="DJC38" s="52"/>
      <c r="DJD38" s="53"/>
      <c r="DJE38" s="52"/>
      <c r="DJF38" s="52"/>
      <c r="DJG38" s="52"/>
      <c r="DJH38" s="52"/>
      <c r="DJM38"/>
      <c r="DKE38" s="51"/>
      <c r="DKF38" s="59"/>
      <c r="DKG38" s="59"/>
      <c r="DKH38" s="59"/>
      <c r="DKL38" s="52"/>
      <c r="DKM38" s="53"/>
      <c r="DKN38" s="52"/>
      <c r="DKO38" s="52"/>
      <c r="DKP38" s="52"/>
      <c r="DKQ38" s="52"/>
      <c r="DKV38"/>
      <c r="DLN38" s="51"/>
      <c r="DLO38" s="59"/>
      <c r="DLP38" s="59"/>
      <c r="DLQ38" s="59"/>
      <c r="DLU38" s="52"/>
      <c r="DLV38" s="53"/>
      <c r="DLW38" s="52"/>
      <c r="DLX38" s="52"/>
      <c r="DLY38" s="52"/>
      <c r="DLZ38" s="52"/>
      <c r="DME38"/>
      <c r="DMW38" s="51"/>
      <c r="DMX38" s="59"/>
      <c r="DMY38" s="59"/>
      <c r="DMZ38" s="59"/>
      <c r="DND38" s="52"/>
      <c r="DNE38" s="53"/>
      <c r="DNF38" s="52"/>
      <c r="DNG38" s="52"/>
      <c r="DNH38" s="52"/>
      <c r="DNI38" s="52"/>
      <c r="DNN38"/>
      <c r="DOF38" s="51"/>
      <c r="DOG38" s="59"/>
      <c r="DOH38" s="59"/>
      <c r="DOI38" s="59"/>
      <c r="DOM38" s="52"/>
      <c r="DON38" s="53"/>
      <c r="DOO38" s="52"/>
      <c r="DOP38" s="52"/>
      <c r="DOQ38" s="52"/>
      <c r="DOR38" s="52"/>
      <c r="DOW38"/>
      <c r="DPO38" s="51"/>
      <c r="DPP38" s="59"/>
      <c r="DPQ38" s="59"/>
      <c r="DPR38" s="59"/>
      <c r="DPV38" s="52"/>
      <c r="DPW38" s="53"/>
      <c r="DPX38" s="52"/>
      <c r="DPY38" s="52"/>
      <c r="DPZ38" s="52"/>
      <c r="DQA38" s="52"/>
      <c r="DQF38"/>
      <c r="DQX38" s="51"/>
      <c r="DQY38" s="59"/>
      <c r="DQZ38" s="59"/>
      <c r="DRA38" s="59"/>
      <c r="DRE38" s="52"/>
      <c r="DRF38" s="53"/>
      <c r="DRG38" s="52"/>
      <c r="DRH38" s="52"/>
      <c r="DRI38" s="52"/>
      <c r="DRJ38" s="52"/>
      <c r="DRO38"/>
      <c r="DSG38" s="51"/>
      <c r="DSH38" s="59"/>
      <c r="DSI38" s="59"/>
      <c r="DSJ38" s="59"/>
      <c r="DSN38" s="52"/>
      <c r="DSO38" s="53"/>
      <c r="DSP38" s="52"/>
      <c r="DSQ38" s="52"/>
      <c r="DSR38" s="52"/>
      <c r="DSS38" s="52"/>
      <c r="DSX38"/>
      <c r="DTP38" s="51"/>
      <c r="DTQ38" s="59"/>
      <c r="DTR38" s="59"/>
      <c r="DTS38" s="59"/>
      <c r="DTW38" s="52"/>
      <c r="DTX38" s="53"/>
      <c r="DTY38" s="52"/>
      <c r="DTZ38" s="52"/>
      <c r="DUA38" s="52"/>
      <c r="DUB38" s="52"/>
      <c r="DUG38"/>
      <c r="DUY38" s="51"/>
      <c r="DUZ38" s="59"/>
      <c r="DVA38" s="59"/>
      <c r="DVB38" s="59"/>
      <c r="DVF38" s="52"/>
      <c r="DVG38" s="53"/>
      <c r="DVH38" s="52"/>
      <c r="DVI38" s="52"/>
      <c r="DVJ38" s="52"/>
      <c r="DVK38" s="52"/>
      <c r="DVP38"/>
      <c r="DWH38" s="51"/>
      <c r="DWI38" s="59"/>
      <c r="DWJ38" s="59"/>
      <c r="DWK38" s="59"/>
      <c r="DWO38" s="52"/>
      <c r="DWP38" s="53"/>
      <c r="DWQ38" s="52"/>
      <c r="DWR38" s="52"/>
      <c r="DWS38" s="52"/>
      <c r="DWT38" s="52"/>
      <c r="DWY38"/>
      <c r="DXQ38" s="51"/>
      <c r="DXR38" s="59"/>
      <c r="DXS38" s="59"/>
      <c r="DXT38" s="59"/>
      <c r="DXX38" s="52"/>
      <c r="DXY38" s="53"/>
      <c r="DXZ38" s="52"/>
      <c r="DYA38" s="52"/>
      <c r="DYB38" s="52"/>
      <c r="DYC38" s="52"/>
      <c r="DYH38"/>
      <c r="DYZ38" s="51"/>
      <c r="DZA38" s="59"/>
      <c r="DZB38" s="59"/>
      <c r="DZC38" s="59"/>
      <c r="DZG38" s="52"/>
      <c r="DZH38" s="53"/>
      <c r="DZI38" s="52"/>
      <c r="DZJ38" s="52"/>
      <c r="DZK38" s="52"/>
      <c r="DZL38" s="52"/>
      <c r="DZQ38"/>
      <c r="EAI38" s="51"/>
      <c r="EAJ38" s="59"/>
      <c r="EAK38" s="59"/>
      <c r="EAL38" s="59"/>
      <c r="EAP38" s="52"/>
      <c r="EAQ38" s="53"/>
      <c r="EAR38" s="52"/>
      <c r="EAS38" s="52"/>
      <c r="EAT38" s="52"/>
      <c r="EAU38" s="52"/>
      <c r="EAZ38"/>
      <c r="EBR38" s="51"/>
      <c r="EBS38" s="59"/>
      <c r="EBT38" s="59"/>
      <c r="EBU38" s="59"/>
      <c r="EBY38" s="52"/>
      <c r="EBZ38" s="53"/>
      <c r="ECA38" s="52"/>
      <c r="ECB38" s="52"/>
      <c r="ECC38" s="52"/>
      <c r="ECD38" s="52"/>
      <c r="ECI38"/>
      <c r="EDA38" s="51"/>
      <c r="EDB38" s="59"/>
      <c r="EDC38" s="59"/>
      <c r="EDD38" s="59"/>
      <c r="EDH38" s="52"/>
      <c r="EDI38" s="53"/>
      <c r="EDJ38" s="52"/>
      <c r="EDK38" s="52"/>
      <c r="EDL38" s="52"/>
      <c r="EDM38" s="52"/>
      <c r="EDR38"/>
      <c r="EEJ38" s="51"/>
      <c r="EEK38" s="59"/>
      <c r="EEL38" s="59"/>
      <c r="EEM38" s="59"/>
      <c r="EEQ38" s="52"/>
      <c r="EER38" s="53"/>
      <c r="EES38" s="52"/>
      <c r="EET38" s="52"/>
      <c r="EEU38" s="52"/>
      <c r="EEV38" s="52"/>
      <c r="EFA38"/>
      <c r="EFS38" s="51"/>
      <c r="EFT38" s="59"/>
      <c r="EFU38" s="59"/>
      <c r="EFV38" s="59"/>
      <c r="EFZ38" s="52"/>
      <c r="EGA38" s="53"/>
      <c r="EGB38" s="52"/>
      <c r="EGC38" s="52"/>
      <c r="EGD38" s="52"/>
      <c r="EGE38" s="52"/>
      <c r="EGJ38"/>
      <c r="EHB38" s="51"/>
      <c r="EHC38" s="59"/>
      <c r="EHD38" s="59"/>
      <c r="EHE38" s="59"/>
      <c r="EHI38" s="52"/>
      <c r="EHJ38" s="53"/>
      <c r="EHK38" s="52"/>
      <c r="EHL38" s="52"/>
      <c r="EHM38" s="52"/>
      <c r="EHN38" s="52"/>
      <c r="EHS38"/>
      <c r="EIK38" s="51"/>
      <c r="EIL38" s="59"/>
      <c r="EIM38" s="59"/>
      <c r="EIN38" s="59"/>
      <c r="EIR38" s="52"/>
      <c r="EIS38" s="53"/>
      <c r="EIT38" s="52"/>
      <c r="EIU38" s="52"/>
      <c r="EIV38" s="52"/>
      <c r="EIW38" s="52"/>
      <c r="EJB38"/>
      <c r="EJT38" s="51"/>
      <c r="EJU38" s="59"/>
      <c r="EJV38" s="59"/>
      <c r="EJW38" s="59"/>
      <c r="EKA38" s="52"/>
      <c r="EKB38" s="53"/>
      <c r="EKC38" s="52"/>
      <c r="EKD38" s="52"/>
      <c r="EKE38" s="52"/>
      <c r="EKF38" s="52"/>
      <c r="EKK38"/>
      <c r="ELC38" s="51"/>
      <c r="ELD38" s="59"/>
      <c r="ELE38" s="59"/>
      <c r="ELF38" s="59"/>
      <c r="ELJ38" s="52"/>
      <c r="ELK38" s="53"/>
      <c r="ELL38" s="52"/>
      <c r="ELM38" s="52"/>
      <c r="ELN38" s="52"/>
      <c r="ELO38" s="52"/>
      <c r="ELT38"/>
      <c r="EML38" s="51"/>
      <c r="EMM38" s="59"/>
      <c r="EMN38" s="59"/>
      <c r="EMO38" s="59"/>
      <c r="EMS38" s="52"/>
      <c r="EMT38" s="53"/>
      <c r="EMU38" s="52"/>
      <c r="EMV38" s="52"/>
      <c r="EMW38" s="52"/>
      <c r="EMX38" s="52"/>
      <c r="ENC38"/>
      <c r="ENU38" s="51"/>
      <c r="ENV38" s="59"/>
      <c r="ENW38" s="59"/>
      <c r="ENX38" s="59"/>
      <c r="EOB38" s="52"/>
      <c r="EOC38" s="53"/>
      <c r="EOD38" s="52"/>
      <c r="EOE38" s="52"/>
      <c r="EOF38" s="52"/>
      <c r="EOG38" s="52"/>
      <c r="EOL38"/>
      <c r="EPD38" s="51"/>
      <c r="EPE38" s="59"/>
      <c r="EPF38" s="59"/>
      <c r="EPG38" s="59"/>
      <c r="EPK38" s="52"/>
      <c r="EPL38" s="53"/>
      <c r="EPM38" s="52"/>
      <c r="EPN38" s="52"/>
      <c r="EPO38" s="52"/>
      <c r="EPP38" s="52"/>
      <c r="EPU38"/>
      <c r="EQM38" s="51"/>
      <c r="EQN38" s="59"/>
      <c r="EQO38" s="59"/>
      <c r="EQP38" s="59"/>
      <c r="EQT38" s="52"/>
      <c r="EQU38" s="53"/>
      <c r="EQV38" s="52"/>
      <c r="EQW38" s="52"/>
      <c r="EQX38" s="52"/>
      <c r="EQY38" s="52"/>
      <c r="ERD38"/>
      <c r="ERV38" s="51"/>
      <c r="ERW38" s="59"/>
      <c r="ERX38" s="59"/>
      <c r="ERY38" s="59"/>
      <c r="ESC38" s="52"/>
      <c r="ESD38" s="53"/>
      <c r="ESE38" s="52"/>
      <c r="ESF38" s="52"/>
      <c r="ESG38" s="52"/>
      <c r="ESH38" s="52"/>
      <c r="ESM38"/>
      <c r="ETE38" s="51"/>
      <c r="ETF38" s="59"/>
      <c r="ETG38" s="59"/>
      <c r="ETH38" s="59"/>
      <c r="ETL38" s="52"/>
      <c r="ETM38" s="53"/>
      <c r="ETN38" s="52"/>
      <c r="ETO38" s="52"/>
      <c r="ETP38" s="52"/>
      <c r="ETQ38" s="52"/>
      <c r="ETV38"/>
      <c r="EUN38" s="51"/>
      <c r="EUO38" s="59"/>
      <c r="EUP38" s="59"/>
      <c r="EUQ38" s="59"/>
      <c r="EUU38" s="52"/>
      <c r="EUV38" s="53"/>
      <c r="EUW38" s="52"/>
      <c r="EUX38" s="52"/>
      <c r="EUY38" s="52"/>
      <c r="EUZ38" s="52"/>
      <c r="EVE38"/>
      <c r="EVW38" s="51"/>
      <c r="EVX38" s="59"/>
      <c r="EVY38" s="59"/>
      <c r="EVZ38" s="59"/>
      <c r="EWD38" s="52"/>
      <c r="EWE38" s="53"/>
      <c r="EWF38" s="52"/>
      <c r="EWG38" s="52"/>
      <c r="EWH38" s="52"/>
      <c r="EWI38" s="52"/>
      <c r="EWN38"/>
      <c r="EXF38" s="51"/>
      <c r="EXG38" s="59"/>
      <c r="EXH38" s="59"/>
      <c r="EXI38" s="59"/>
      <c r="EXM38" s="52"/>
      <c r="EXN38" s="53"/>
      <c r="EXO38" s="52"/>
      <c r="EXP38" s="52"/>
      <c r="EXQ38" s="52"/>
      <c r="EXR38" s="52"/>
      <c r="EXW38"/>
      <c r="EYO38" s="51"/>
      <c r="EYP38" s="59"/>
      <c r="EYQ38" s="59"/>
      <c r="EYR38" s="59"/>
      <c r="EYV38" s="52"/>
      <c r="EYW38" s="53"/>
      <c r="EYX38" s="52"/>
      <c r="EYY38" s="52"/>
      <c r="EYZ38" s="52"/>
      <c r="EZA38" s="52"/>
      <c r="EZF38"/>
      <c r="EZX38" s="51"/>
      <c r="EZY38" s="59"/>
      <c r="EZZ38" s="59"/>
      <c r="FAA38" s="59"/>
      <c r="FAE38" s="52"/>
      <c r="FAF38" s="53"/>
      <c r="FAG38" s="52"/>
      <c r="FAH38" s="52"/>
      <c r="FAI38" s="52"/>
      <c r="FAJ38" s="52"/>
      <c r="FAO38"/>
      <c r="FBG38" s="51"/>
      <c r="FBH38" s="59"/>
      <c r="FBI38" s="59"/>
      <c r="FBJ38" s="59"/>
      <c r="FBN38" s="52"/>
      <c r="FBO38" s="53"/>
      <c r="FBP38" s="52"/>
      <c r="FBQ38" s="52"/>
      <c r="FBR38" s="52"/>
      <c r="FBS38" s="52"/>
      <c r="FBX38"/>
      <c r="FCP38" s="51"/>
      <c r="FCQ38" s="59"/>
      <c r="FCR38" s="59"/>
      <c r="FCS38" s="59"/>
      <c r="FCW38" s="52"/>
      <c r="FCX38" s="53"/>
      <c r="FCY38" s="52"/>
      <c r="FCZ38" s="52"/>
      <c r="FDA38" s="52"/>
      <c r="FDB38" s="52"/>
      <c r="FDG38"/>
      <c r="FDY38" s="51"/>
      <c r="FDZ38" s="59"/>
      <c r="FEA38" s="59"/>
      <c r="FEB38" s="59"/>
      <c r="FEF38" s="52"/>
      <c r="FEG38" s="53"/>
      <c r="FEH38" s="52"/>
      <c r="FEI38" s="52"/>
      <c r="FEJ38" s="52"/>
      <c r="FEK38" s="52"/>
      <c r="FEP38"/>
      <c r="FFH38" s="51"/>
      <c r="FFI38" s="59"/>
      <c r="FFJ38" s="59"/>
      <c r="FFK38" s="59"/>
      <c r="FFO38" s="52"/>
      <c r="FFP38" s="53"/>
      <c r="FFQ38" s="52"/>
      <c r="FFR38" s="52"/>
      <c r="FFS38" s="52"/>
      <c r="FFT38" s="52"/>
      <c r="FFY38"/>
      <c r="FGQ38" s="51"/>
      <c r="FGR38" s="59"/>
      <c r="FGS38" s="59"/>
      <c r="FGT38" s="59"/>
      <c r="FGX38" s="52"/>
      <c r="FGY38" s="53"/>
      <c r="FGZ38" s="52"/>
      <c r="FHA38" s="52"/>
      <c r="FHB38" s="52"/>
      <c r="FHC38" s="52"/>
      <c r="FHH38"/>
      <c r="FHZ38" s="51"/>
      <c r="FIA38" s="59"/>
      <c r="FIB38" s="59"/>
      <c r="FIC38" s="59"/>
      <c r="FIG38" s="52"/>
      <c r="FIH38" s="53"/>
      <c r="FII38" s="52"/>
      <c r="FIJ38" s="52"/>
      <c r="FIK38" s="52"/>
      <c r="FIL38" s="52"/>
      <c r="FIQ38"/>
      <c r="FJI38" s="51"/>
      <c r="FJJ38" s="59"/>
      <c r="FJK38" s="59"/>
      <c r="FJL38" s="59"/>
      <c r="FJP38" s="52"/>
      <c r="FJQ38" s="53"/>
      <c r="FJR38" s="52"/>
      <c r="FJS38" s="52"/>
      <c r="FJT38" s="52"/>
      <c r="FJU38" s="52"/>
      <c r="FJZ38"/>
      <c r="FKR38" s="51"/>
      <c r="FKS38" s="59"/>
      <c r="FKT38" s="59"/>
      <c r="FKU38" s="59"/>
      <c r="FKY38" s="52"/>
      <c r="FKZ38" s="53"/>
      <c r="FLA38" s="52"/>
      <c r="FLB38" s="52"/>
      <c r="FLC38" s="52"/>
      <c r="FLD38" s="52"/>
      <c r="FLI38"/>
      <c r="FMA38" s="51"/>
      <c r="FMB38" s="59"/>
      <c r="FMC38" s="59"/>
      <c r="FMD38" s="59"/>
      <c r="FMH38" s="52"/>
      <c r="FMI38" s="53"/>
      <c r="FMJ38" s="52"/>
      <c r="FMK38" s="52"/>
      <c r="FML38" s="52"/>
      <c r="FMM38" s="52"/>
      <c r="FMR38"/>
      <c r="FNJ38" s="51"/>
      <c r="FNK38" s="59"/>
      <c r="FNL38" s="59"/>
      <c r="FNM38" s="59"/>
      <c r="FNQ38" s="52"/>
      <c r="FNR38" s="53"/>
      <c r="FNS38" s="52"/>
      <c r="FNT38" s="52"/>
      <c r="FNU38" s="52"/>
      <c r="FNV38" s="52"/>
      <c r="FOA38"/>
      <c r="FOS38" s="51"/>
      <c r="FOT38" s="59"/>
      <c r="FOU38" s="59"/>
      <c r="FOV38" s="59"/>
      <c r="FOZ38" s="52"/>
      <c r="FPA38" s="53"/>
      <c r="FPB38" s="52"/>
      <c r="FPC38" s="52"/>
      <c r="FPD38" s="52"/>
      <c r="FPE38" s="52"/>
      <c r="FPJ38"/>
      <c r="FQB38" s="51"/>
      <c r="FQC38" s="59"/>
      <c r="FQD38" s="59"/>
      <c r="FQE38" s="59"/>
      <c r="FQI38" s="52"/>
      <c r="FQJ38" s="53"/>
      <c r="FQK38" s="52"/>
      <c r="FQL38" s="52"/>
      <c r="FQM38" s="52"/>
      <c r="FQN38" s="52"/>
      <c r="FQS38"/>
      <c r="FRK38" s="51"/>
      <c r="FRL38" s="59"/>
      <c r="FRM38" s="59"/>
      <c r="FRN38" s="59"/>
      <c r="FRR38" s="52"/>
      <c r="FRS38" s="53"/>
      <c r="FRT38" s="52"/>
      <c r="FRU38" s="52"/>
      <c r="FRV38" s="52"/>
      <c r="FRW38" s="52"/>
      <c r="FSB38"/>
      <c r="FST38" s="51"/>
      <c r="FSU38" s="59"/>
      <c r="FSV38" s="59"/>
      <c r="FSW38" s="59"/>
      <c r="FTA38" s="52"/>
      <c r="FTB38" s="53"/>
      <c r="FTC38" s="52"/>
      <c r="FTD38" s="52"/>
      <c r="FTE38" s="52"/>
      <c r="FTF38" s="52"/>
      <c r="FTK38"/>
      <c r="FUC38" s="51"/>
      <c r="FUD38" s="59"/>
      <c r="FUE38" s="59"/>
      <c r="FUF38" s="59"/>
      <c r="FUJ38" s="52"/>
      <c r="FUK38" s="53"/>
      <c r="FUL38" s="52"/>
      <c r="FUM38" s="52"/>
      <c r="FUN38" s="52"/>
      <c r="FUO38" s="52"/>
      <c r="FUT38"/>
      <c r="FVL38" s="51"/>
      <c r="FVM38" s="59"/>
      <c r="FVN38" s="59"/>
      <c r="FVO38" s="59"/>
      <c r="FVS38" s="52"/>
      <c r="FVT38" s="53"/>
      <c r="FVU38" s="52"/>
      <c r="FVV38" s="52"/>
      <c r="FVW38" s="52"/>
      <c r="FVX38" s="52"/>
      <c r="FWC38"/>
      <c r="FWU38" s="51"/>
      <c r="FWV38" s="59"/>
      <c r="FWW38" s="59"/>
      <c r="FWX38" s="59"/>
      <c r="FXB38" s="52"/>
      <c r="FXC38" s="53"/>
      <c r="FXD38" s="52"/>
      <c r="FXE38" s="52"/>
      <c r="FXF38" s="52"/>
      <c r="FXG38" s="52"/>
      <c r="FXL38"/>
      <c r="FYD38" s="51"/>
      <c r="FYE38" s="59"/>
      <c r="FYF38" s="59"/>
      <c r="FYG38" s="59"/>
      <c r="FYK38" s="52"/>
      <c r="FYL38" s="53"/>
      <c r="FYM38" s="52"/>
      <c r="FYN38" s="52"/>
      <c r="FYO38" s="52"/>
      <c r="FYP38" s="52"/>
      <c r="FYU38"/>
      <c r="FZM38" s="51"/>
      <c r="FZN38" s="59"/>
      <c r="FZO38" s="59"/>
      <c r="FZP38" s="59"/>
      <c r="FZT38" s="52"/>
      <c r="FZU38" s="53"/>
      <c r="FZV38" s="52"/>
      <c r="FZW38" s="52"/>
      <c r="FZX38" s="52"/>
      <c r="FZY38" s="52"/>
      <c r="GAD38"/>
      <c r="GAV38" s="51"/>
      <c r="GAW38" s="59"/>
      <c r="GAX38" s="59"/>
      <c r="GAY38" s="59"/>
      <c r="GBC38" s="52"/>
      <c r="GBD38" s="53"/>
      <c r="GBE38" s="52"/>
      <c r="GBF38" s="52"/>
      <c r="GBG38" s="52"/>
      <c r="GBH38" s="52"/>
      <c r="GBM38"/>
      <c r="GCE38" s="51"/>
      <c r="GCF38" s="59"/>
      <c r="GCG38" s="59"/>
      <c r="GCH38" s="59"/>
      <c r="GCL38" s="52"/>
      <c r="GCM38" s="53"/>
      <c r="GCN38" s="52"/>
      <c r="GCO38" s="52"/>
      <c r="GCP38" s="52"/>
      <c r="GCQ38" s="52"/>
      <c r="GCV38"/>
      <c r="GDN38" s="51"/>
      <c r="GDO38" s="59"/>
      <c r="GDP38" s="59"/>
      <c r="GDQ38" s="59"/>
      <c r="GDU38" s="52"/>
      <c r="GDV38" s="53"/>
      <c r="GDW38" s="52"/>
      <c r="GDX38" s="52"/>
      <c r="GDY38" s="52"/>
      <c r="GDZ38" s="52"/>
      <c r="GEE38"/>
      <c r="GEW38" s="51"/>
      <c r="GEX38" s="59"/>
      <c r="GEY38" s="59"/>
      <c r="GEZ38" s="59"/>
      <c r="GFD38" s="52"/>
      <c r="GFE38" s="53"/>
      <c r="GFF38" s="52"/>
      <c r="GFG38" s="52"/>
      <c r="GFH38" s="52"/>
      <c r="GFI38" s="52"/>
      <c r="GFN38"/>
      <c r="GGF38" s="51"/>
      <c r="GGG38" s="59"/>
      <c r="GGH38" s="59"/>
      <c r="GGI38" s="59"/>
      <c r="GGM38" s="52"/>
      <c r="GGN38" s="53"/>
      <c r="GGO38" s="52"/>
      <c r="GGP38" s="52"/>
      <c r="GGQ38" s="52"/>
      <c r="GGR38" s="52"/>
      <c r="GGW38"/>
      <c r="GHO38" s="51"/>
      <c r="GHP38" s="59"/>
      <c r="GHQ38" s="59"/>
      <c r="GHR38" s="59"/>
      <c r="GHV38" s="52"/>
      <c r="GHW38" s="53"/>
      <c r="GHX38" s="52"/>
      <c r="GHY38" s="52"/>
      <c r="GHZ38" s="52"/>
      <c r="GIA38" s="52"/>
      <c r="GIF38"/>
      <c r="GIX38" s="51"/>
      <c r="GIY38" s="59"/>
      <c r="GIZ38" s="59"/>
      <c r="GJA38" s="59"/>
      <c r="GJE38" s="52"/>
      <c r="GJF38" s="53"/>
      <c r="GJG38" s="52"/>
      <c r="GJH38" s="52"/>
      <c r="GJI38" s="52"/>
      <c r="GJJ38" s="52"/>
      <c r="GJO38"/>
      <c r="GKG38" s="51"/>
      <c r="GKH38" s="59"/>
      <c r="GKI38" s="59"/>
      <c r="GKJ38" s="59"/>
      <c r="GKN38" s="52"/>
      <c r="GKO38" s="53"/>
      <c r="GKP38" s="52"/>
      <c r="GKQ38" s="52"/>
      <c r="GKR38" s="52"/>
      <c r="GKS38" s="52"/>
      <c r="GKX38"/>
      <c r="GLP38" s="51"/>
      <c r="GLQ38" s="59"/>
      <c r="GLR38" s="59"/>
      <c r="GLS38" s="59"/>
      <c r="GLW38" s="52"/>
      <c r="GLX38" s="53"/>
      <c r="GLY38" s="52"/>
      <c r="GLZ38" s="52"/>
      <c r="GMA38" s="52"/>
      <c r="GMB38" s="52"/>
      <c r="GMG38"/>
      <c r="GMY38" s="51"/>
      <c r="GMZ38" s="59"/>
      <c r="GNA38" s="59"/>
      <c r="GNB38" s="59"/>
      <c r="GNF38" s="52"/>
      <c r="GNG38" s="53"/>
      <c r="GNH38" s="52"/>
      <c r="GNI38" s="52"/>
      <c r="GNJ38" s="52"/>
      <c r="GNK38" s="52"/>
      <c r="GNP38"/>
      <c r="GOH38" s="51"/>
      <c r="GOI38" s="59"/>
      <c r="GOJ38" s="59"/>
      <c r="GOK38" s="59"/>
      <c r="GOO38" s="52"/>
      <c r="GOP38" s="53"/>
      <c r="GOQ38" s="52"/>
      <c r="GOR38" s="52"/>
      <c r="GOS38" s="52"/>
      <c r="GOT38" s="52"/>
      <c r="GOY38"/>
      <c r="GPQ38" s="51"/>
      <c r="GPR38" s="59"/>
      <c r="GPS38" s="59"/>
      <c r="GPT38" s="59"/>
      <c r="GPX38" s="52"/>
      <c r="GPY38" s="53"/>
      <c r="GPZ38" s="52"/>
      <c r="GQA38" s="52"/>
      <c r="GQB38" s="52"/>
      <c r="GQC38" s="52"/>
      <c r="GQH38"/>
      <c r="GQZ38" s="51"/>
      <c r="GRA38" s="59"/>
      <c r="GRB38" s="59"/>
      <c r="GRC38" s="59"/>
      <c r="GRG38" s="52"/>
      <c r="GRH38" s="53"/>
      <c r="GRI38" s="52"/>
      <c r="GRJ38" s="52"/>
      <c r="GRK38" s="52"/>
      <c r="GRL38" s="52"/>
      <c r="GRQ38"/>
      <c r="GSI38" s="51"/>
      <c r="GSJ38" s="59"/>
      <c r="GSK38" s="59"/>
      <c r="GSL38" s="59"/>
      <c r="GSP38" s="52"/>
      <c r="GSQ38" s="53"/>
      <c r="GSR38" s="52"/>
      <c r="GSS38" s="52"/>
      <c r="GST38" s="52"/>
      <c r="GSU38" s="52"/>
      <c r="GSZ38"/>
      <c r="GTR38" s="51"/>
      <c r="GTS38" s="59"/>
      <c r="GTT38" s="59"/>
      <c r="GTU38" s="59"/>
      <c r="GTY38" s="52"/>
      <c r="GTZ38" s="53"/>
      <c r="GUA38" s="52"/>
      <c r="GUB38" s="52"/>
      <c r="GUC38" s="52"/>
      <c r="GUD38" s="52"/>
      <c r="GUI38"/>
      <c r="GVA38" s="51"/>
      <c r="GVB38" s="59"/>
      <c r="GVC38" s="59"/>
      <c r="GVD38" s="59"/>
      <c r="GVH38" s="52"/>
      <c r="GVI38" s="53"/>
      <c r="GVJ38" s="52"/>
      <c r="GVK38" s="52"/>
      <c r="GVL38" s="52"/>
      <c r="GVM38" s="52"/>
      <c r="GVR38"/>
      <c r="GWJ38" s="51"/>
      <c r="GWK38" s="59"/>
      <c r="GWL38" s="59"/>
      <c r="GWM38" s="59"/>
      <c r="GWQ38" s="52"/>
      <c r="GWR38" s="53"/>
      <c r="GWS38" s="52"/>
      <c r="GWT38" s="52"/>
      <c r="GWU38" s="52"/>
      <c r="GWV38" s="52"/>
      <c r="GXA38"/>
      <c r="GXS38" s="51"/>
      <c r="GXT38" s="59"/>
      <c r="GXU38" s="59"/>
      <c r="GXV38" s="59"/>
      <c r="GXZ38" s="52"/>
      <c r="GYA38" s="53"/>
      <c r="GYB38" s="52"/>
      <c r="GYC38" s="52"/>
      <c r="GYD38" s="52"/>
      <c r="GYE38" s="52"/>
      <c r="GYJ38"/>
      <c r="GZB38" s="51"/>
      <c r="GZC38" s="59"/>
      <c r="GZD38" s="59"/>
      <c r="GZE38" s="59"/>
      <c r="GZI38" s="52"/>
      <c r="GZJ38" s="53"/>
      <c r="GZK38" s="52"/>
      <c r="GZL38" s="52"/>
      <c r="GZM38" s="52"/>
      <c r="GZN38" s="52"/>
      <c r="GZS38"/>
      <c r="HAK38" s="51"/>
      <c r="HAL38" s="59"/>
      <c r="HAM38" s="59"/>
      <c r="HAN38" s="59"/>
      <c r="HAR38" s="52"/>
      <c r="HAS38" s="53"/>
      <c r="HAT38" s="52"/>
      <c r="HAU38" s="52"/>
      <c r="HAV38" s="52"/>
      <c r="HAW38" s="52"/>
      <c r="HBB38"/>
      <c r="HBT38" s="51"/>
      <c r="HBU38" s="59"/>
      <c r="HBV38" s="59"/>
      <c r="HBW38" s="59"/>
      <c r="HCA38" s="52"/>
      <c r="HCB38" s="53"/>
      <c r="HCC38" s="52"/>
      <c r="HCD38" s="52"/>
      <c r="HCE38" s="52"/>
      <c r="HCF38" s="52"/>
      <c r="HCK38"/>
      <c r="HDC38" s="51"/>
      <c r="HDD38" s="59"/>
      <c r="HDE38" s="59"/>
      <c r="HDF38" s="59"/>
      <c r="HDJ38" s="52"/>
      <c r="HDK38" s="53"/>
      <c r="HDL38" s="52"/>
      <c r="HDM38" s="52"/>
      <c r="HDN38" s="52"/>
      <c r="HDO38" s="52"/>
      <c r="HDT38"/>
      <c r="HEL38" s="51"/>
      <c r="HEM38" s="59"/>
      <c r="HEN38" s="59"/>
      <c r="HEO38" s="59"/>
      <c r="HES38" s="52"/>
      <c r="HET38" s="53"/>
      <c r="HEU38" s="52"/>
      <c r="HEV38" s="52"/>
      <c r="HEW38" s="52"/>
      <c r="HEX38" s="52"/>
      <c r="HFC38"/>
      <c r="HFU38" s="51"/>
      <c r="HFV38" s="59"/>
      <c r="HFW38" s="59"/>
      <c r="HFX38" s="59"/>
      <c r="HGB38" s="52"/>
      <c r="HGC38" s="53"/>
      <c r="HGD38" s="52"/>
      <c r="HGE38" s="52"/>
      <c r="HGF38" s="52"/>
      <c r="HGG38" s="52"/>
      <c r="HGL38"/>
      <c r="HHD38" s="51"/>
      <c r="HHE38" s="59"/>
      <c r="HHF38" s="59"/>
      <c r="HHG38" s="59"/>
      <c r="HHK38" s="52"/>
      <c r="HHL38" s="53"/>
      <c r="HHM38" s="52"/>
      <c r="HHN38" s="52"/>
      <c r="HHO38" s="52"/>
      <c r="HHP38" s="52"/>
      <c r="HHU38"/>
      <c r="HIM38" s="51"/>
      <c r="HIN38" s="59"/>
      <c r="HIO38" s="59"/>
      <c r="HIP38" s="59"/>
      <c r="HIT38" s="52"/>
      <c r="HIU38" s="53"/>
      <c r="HIV38" s="52"/>
      <c r="HIW38" s="52"/>
      <c r="HIX38" s="52"/>
      <c r="HIY38" s="52"/>
      <c r="HJD38"/>
      <c r="HJV38" s="51"/>
      <c r="HJW38" s="59"/>
      <c r="HJX38" s="59"/>
      <c r="HJY38" s="59"/>
      <c r="HKC38" s="52"/>
      <c r="HKD38" s="53"/>
      <c r="HKE38" s="52"/>
      <c r="HKF38" s="52"/>
      <c r="HKG38" s="52"/>
      <c r="HKH38" s="52"/>
      <c r="HKM38"/>
      <c r="HLE38" s="51"/>
      <c r="HLF38" s="59"/>
      <c r="HLG38" s="59"/>
      <c r="HLH38" s="59"/>
      <c r="HLL38" s="52"/>
      <c r="HLM38" s="53"/>
      <c r="HLN38" s="52"/>
      <c r="HLO38" s="52"/>
      <c r="HLP38" s="52"/>
      <c r="HLQ38" s="52"/>
      <c r="HLV38"/>
      <c r="HMN38" s="51"/>
      <c r="HMO38" s="59"/>
      <c r="HMP38" s="59"/>
      <c r="HMQ38" s="59"/>
      <c r="HMU38" s="52"/>
      <c r="HMV38" s="53"/>
      <c r="HMW38" s="52"/>
      <c r="HMX38" s="52"/>
      <c r="HMY38" s="52"/>
      <c r="HMZ38" s="52"/>
      <c r="HNE38"/>
      <c r="HNW38" s="51"/>
      <c r="HNX38" s="59"/>
      <c r="HNY38" s="59"/>
      <c r="HNZ38" s="59"/>
      <c r="HOD38" s="52"/>
      <c r="HOE38" s="53"/>
      <c r="HOF38" s="52"/>
      <c r="HOG38" s="52"/>
      <c r="HOH38" s="52"/>
      <c r="HOI38" s="52"/>
      <c r="HON38"/>
      <c r="HPF38" s="51"/>
      <c r="HPG38" s="59"/>
      <c r="HPH38" s="59"/>
      <c r="HPI38" s="59"/>
      <c r="HPM38" s="52"/>
      <c r="HPN38" s="53"/>
      <c r="HPO38" s="52"/>
      <c r="HPP38" s="52"/>
      <c r="HPQ38" s="52"/>
      <c r="HPR38" s="52"/>
      <c r="HPW38"/>
      <c r="HQO38" s="51"/>
      <c r="HQP38" s="59"/>
      <c r="HQQ38" s="59"/>
      <c r="HQR38" s="59"/>
      <c r="HQV38" s="52"/>
      <c r="HQW38" s="53"/>
      <c r="HQX38" s="52"/>
      <c r="HQY38" s="52"/>
      <c r="HQZ38" s="52"/>
      <c r="HRA38" s="52"/>
      <c r="HRF38"/>
      <c r="HRX38" s="51"/>
      <c r="HRY38" s="59"/>
      <c r="HRZ38" s="59"/>
      <c r="HSA38" s="59"/>
      <c r="HSE38" s="52"/>
      <c r="HSF38" s="53"/>
      <c r="HSG38" s="52"/>
      <c r="HSH38" s="52"/>
      <c r="HSI38" s="52"/>
      <c r="HSJ38" s="52"/>
      <c r="HSO38"/>
      <c r="HTG38" s="51"/>
      <c r="HTH38" s="59"/>
      <c r="HTI38" s="59"/>
      <c r="HTJ38" s="59"/>
      <c r="HTN38" s="52"/>
      <c r="HTO38" s="53"/>
      <c r="HTP38" s="52"/>
      <c r="HTQ38" s="52"/>
      <c r="HTR38" s="52"/>
      <c r="HTS38" s="52"/>
      <c r="HTX38"/>
      <c r="HUP38" s="51"/>
      <c r="HUQ38" s="59"/>
      <c r="HUR38" s="59"/>
      <c r="HUS38" s="59"/>
      <c r="HUW38" s="52"/>
      <c r="HUX38" s="53"/>
      <c r="HUY38" s="52"/>
      <c r="HUZ38" s="52"/>
      <c r="HVA38" s="52"/>
      <c r="HVB38" s="52"/>
      <c r="HVG38"/>
      <c r="HVY38" s="51"/>
      <c r="HVZ38" s="59"/>
      <c r="HWA38" s="59"/>
      <c r="HWB38" s="59"/>
      <c r="HWF38" s="52"/>
      <c r="HWG38" s="53"/>
      <c r="HWH38" s="52"/>
      <c r="HWI38" s="52"/>
      <c r="HWJ38" s="52"/>
      <c r="HWK38" s="52"/>
      <c r="HWP38"/>
      <c r="HXH38" s="51"/>
      <c r="HXI38" s="59"/>
      <c r="HXJ38" s="59"/>
      <c r="HXK38" s="59"/>
      <c r="HXO38" s="52"/>
      <c r="HXP38" s="53"/>
      <c r="HXQ38" s="52"/>
      <c r="HXR38" s="52"/>
      <c r="HXS38" s="52"/>
      <c r="HXT38" s="52"/>
      <c r="HXY38"/>
      <c r="HYQ38" s="51"/>
      <c r="HYR38" s="59"/>
      <c r="HYS38" s="59"/>
      <c r="HYT38" s="59"/>
      <c r="HYX38" s="52"/>
      <c r="HYY38" s="53"/>
      <c r="HYZ38" s="52"/>
      <c r="HZA38" s="52"/>
      <c r="HZB38" s="52"/>
      <c r="HZC38" s="52"/>
      <c r="HZH38"/>
      <c r="HZZ38" s="51"/>
      <c r="IAA38" s="59"/>
      <c r="IAB38" s="59"/>
      <c r="IAC38" s="59"/>
      <c r="IAG38" s="52"/>
      <c r="IAH38" s="53"/>
      <c r="IAI38" s="52"/>
      <c r="IAJ38" s="52"/>
      <c r="IAK38" s="52"/>
      <c r="IAL38" s="52"/>
      <c r="IAQ38"/>
      <c r="IBI38" s="51"/>
      <c r="IBJ38" s="59"/>
      <c r="IBK38" s="59"/>
      <c r="IBL38" s="59"/>
      <c r="IBP38" s="52"/>
      <c r="IBQ38" s="53"/>
      <c r="IBR38" s="52"/>
      <c r="IBS38" s="52"/>
      <c r="IBT38" s="52"/>
      <c r="IBU38" s="52"/>
      <c r="IBZ38"/>
      <c r="ICR38" s="51"/>
      <c r="ICS38" s="59"/>
      <c r="ICT38" s="59"/>
      <c r="ICU38" s="59"/>
      <c r="ICY38" s="52"/>
      <c r="ICZ38" s="53"/>
      <c r="IDA38" s="52"/>
      <c r="IDB38" s="52"/>
      <c r="IDC38" s="52"/>
      <c r="IDD38" s="52"/>
      <c r="IDI38"/>
      <c r="IEA38" s="51"/>
      <c r="IEB38" s="59"/>
      <c r="IEC38" s="59"/>
      <c r="IED38" s="59"/>
      <c r="IEH38" s="52"/>
      <c r="IEI38" s="53"/>
      <c r="IEJ38" s="52"/>
      <c r="IEK38" s="52"/>
      <c r="IEL38" s="52"/>
      <c r="IEM38" s="52"/>
      <c r="IER38"/>
      <c r="IFJ38" s="51"/>
      <c r="IFK38" s="59"/>
      <c r="IFL38" s="59"/>
      <c r="IFM38" s="59"/>
      <c r="IFQ38" s="52"/>
      <c r="IFR38" s="53"/>
      <c r="IFS38" s="52"/>
      <c r="IFT38" s="52"/>
      <c r="IFU38" s="52"/>
      <c r="IFV38" s="52"/>
      <c r="IGA38"/>
      <c r="IGS38" s="51"/>
      <c r="IGT38" s="59"/>
      <c r="IGU38" s="59"/>
      <c r="IGV38" s="59"/>
      <c r="IGZ38" s="52"/>
      <c r="IHA38" s="53"/>
      <c r="IHB38" s="52"/>
      <c r="IHC38" s="52"/>
      <c r="IHD38" s="52"/>
      <c r="IHE38" s="52"/>
      <c r="IHJ38"/>
      <c r="IIB38" s="51"/>
      <c r="IIC38" s="59"/>
      <c r="IID38" s="59"/>
      <c r="IIE38" s="59"/>
      <c r="III38" s="52"/>
      <c r="IIJ38" s="53"/>
      <c r="IIK38" s="52"/>
      <c r="IIL38" s="52"/>
      <c r="IIM38" s="52"/>
      <c r="IIN38" s="52"/>
      <c r="IIS38"/>
      <c r="IJK38" s="51"/>
      <c r="IJL38" s="59"/>
      <c r="IJM38" s="59"/>
      <c r="IJN38" s="59"/>
      <c r="IJR38" s="52"/>
      <c r="IJS38" s="53"/>
      <c r="IJT38" s="52"/>
      <c r="IJU38" s="52"/>
      <c r="IJV38" s="52"/>
      <c r="IJW38" s="52"/>
      <c r="IKB38"/>
      <c r="IKT38" s="51"/>
      <c r="IKU38" s="59"/>
      <c r="IKV38" s="59"/>
      <c r="IKW38" s="59"/>
      <c r="ILA38" s="52"/>
      <c r="ILB38" s="53"/>
      <c r="ILC38" s="52"/>
      <c r="ILD38" s="52"/>
      <c r="ILE38" s="52"/>
      <c r="ILF38" s="52"/>
      <c r="ILK38"/>
      <c r="IMC38" s="51"/>
      <c r="IMD38" s="59"/>
      <c r="IME38" s="59"/>
      <c r="IMF38" s="59"/>
      <c r="IMJ38" s="52"/>
      <c r="IMK38" s="53"/>
      <c r="IML38" s="52"/>
      <c r="IMM38" s="52"/>
      <c r="IMN38" s="52"/>
      <c r="IMO38" s="52"/>
      <c r="IMT38"/>
      <c r="INL38" s="51"/>
      <c r="INM38" s="59"/>
      <c r="INN38" s="59"/>
      <c r="INO38" s="59"/>
      <c r="INS38" s="52"/>
      <c r="INT38" s="53"/>
      <c r="INU38" s="52"/>
      <c r="INV38" s="52"/>
      <c r="INW38" s="52"/>
      <c r="INX38" s="52"/>
      <c r="IOC38"/>
      <c r="IOU38" s="51"/>
      <c r="IOV38" s="59"/>
      <c r="IOW38" s="59"/>
      <c r="IOX38" s="59"/>
      <c r="IPB38" s="52"/>
      <c r="IPC38" s="53"/>
      <c r="IPD38" s="52"/>
      <c r="IPE38" s="52"/>
      <c r="IPF38" s="52"/>
      <c r="IPG38" s="52"/>
      <c r="IPL38"/>
      <c r="IQD38" s="51"/>
      <c r="IQE38" s="59"/>
      <c r="IQF38" s="59"/>
      <c r="IQG38" s="59"/>
      <c r="IQK38" s="52"/>
      <c r="IQL38" s="53"/>
      <c r="IQM38" s="52"/>
      <c r="IQN38" s="52"/>
      <c r="IQO38" s="52"/>
      <c r="IQP38" s="52"/>
      <c r="IQU38"/>
      <c r="IRM38" s="51"/>
      <c r="IRN38" s="59"/>
      <c r="IRO38" s="59"/>
      <c r="IRP38" s="59"/>
      <c r="IRT38" s="52"/>
      <c r="IRU38" s="53"/>
      <c r="IRV38" s="52"/>
      <c r="IRW38" s="52"/>
      <c r="IRX38" s="52"/>
      <c r="IRY38" s="52"/>
      <c r="ISD38"/>
      <c r="ISV38" s="51"/>
      <c r="ISW38" s="59"/>
      <c r="ISX38" s="59"/>
      <c r="ISY38" s="59"/>
      <c r="ITC38" s="52"/>
      <c r="ITD38" s="53"/>
      <c r="ITE38" s="52"/>
      <c r="ITF38" s="52"/>
      <c r="ITG38" s="52"/>
      <c r="ITH38" s="52"/>
      <c r="ITM38"/>
      <c r="IUE38" s="51"/>
      <c r="IUF38" s="59"/>
      <c r="IUG38" s="59"/>
      <c r="IUH38" s="59"/>
      <c r="IUL38" s="52"/>
      <c r="IUM38" s="53"/>
      <c r="IUN38" s="52"/>
      <c r="IUO38" s="52"/>
      <c r="IUP38" s="52"/>
      <c r="IUQ38" s="52"/>
      <c r="IUV38"/>
      <c r="IVN38" s="51"/>
      <c r="IVO38" s="59"/>
      <c r="IVP38" s="59"/>
      <c r="IVQ38" s="59"/>
      <c r="IVU38" s="52"/>
      <c r="IVV38" s="53"/>
      <c r="IVW38" s="52"/>
      <c r="IVX38" s="52"/>
      <c r="IVY38" s="52"/>
      <c r="IVZ38" s="52"/>
      <c r="IWE38"/>
      <c r="IWW38" s="51"/>
      <c r="IWX38" s="59"/>
      <c r="IWY38" s="59"/>
      <c r="IWZ38" s="59"/>
      <c r="IXD38" s="52"/>
      <c r="IXE38" s="53"/>
      <c r="IXF38" s="52"/>
      <c r="IXG38" s="52"/>
      <c r="IXH38" s="52"/>
      <c r="IXI38" s="52"/>
      <c r="IXN38"/>
      <c r="IYF38" s="51"/>
      <c r="IYG38" s="59"/>
      <c r="IYH38" s="59"/>
      <c r="IYI38" s="59"/>
      <c r="IYM38" s="52"/>
      <c r="IYN38" s="53"/>
      <c r="IYO38" s="52"/>
      <c r="IYP38" s="52"/>
      <c r="IYQ38" s="52"/>
      <c r="IYR38" s="52"/>
      <c r="IYW38"/>
      <c r="IZO38" s="51"/>
      <c r="IZP38" s="59"/>
      <c r="IZQ38" s="59"/>
      <c r="IZR38" s="59"/>
      <c r="IZV38" s="52"/>
      <c r="IZW38" s="53"/>
      <c r="IZX38" s="52"/>
      <c r="IZY38" s="52"/>
      <c r="IZZ38" s="52"/>
      <c r="JAA38" s="52"/>
      <c r="JAF38"/>
      <c r="JAX38" s="51"/>
      <c r="JAY38" s="59"/>
      <c r="JAZ38" s="59"/>
      <c r="JBA38" s="59"/>
      <c r="JBE38" s="52"/>
      <c r="JBF38" s="53"/>
      <c r="JBG38" s="52"/>
      <c r="JBH38" s="52"/>
      <c r="JBI38" s="52"/>
      <c r="JBJ38" s="52"/>
      <c r="JBO38"/>
      <c r="JCG38" s="51"/>
      <c r="JCH38" s="59"/>
      <c r="JCI38" s="59"/>
      <c r="JCJ38" s="59"/>
      <c r="JCN38" s="52"/>
      <c r="JCO38" s="53"/>
      <c r="JCP38" s="52"/>
      <c r="JCQ38" s="52"/>
      <c r="JCR38" s="52"/>
      <c r="JCS38" s="52"/>
      <c r="JCX38"/>
      <c r="JDP38" s="51"/>
      <c r="JDQ38" s="59"/>
      <c r="JDR38" s="59"/>
      <c r="JDS38" s="59"/>
      <c r="JDW38" s="52"/>
      <c r="JDX38" s="53"/>
      <c r="JDY38" s="52"/>
      <c r="JDZ38" s="52"/>
      <c r="JEA38" s="52"/>
      <c r="JEB38" s="52"/>
      <c r="JEG38"/>
      <c r="JEY38" s="51"/>
      <c r="JEZ38" s="59"/>
      <c r="JFA38" s="59"/>
      <c r="JFB38" s="59"/>
      <c r="JFF38" s="52"/>
      <c r="JFG38" s="53"/>
      <c r="JFH38" s="52"/>
      <c r="JFI38" s="52"/>
      <c r="JFJ38" s="52"/>
      <c r="JFK38" s="52"/>
      <c r="JFP38"/>
      <c r="JGH38" s="51"/>
      <c r="JGI38" s="59"/>
      <c r="JGJ38" s="59"/>
      <c r="JGK38" s="59"/>
      <c r="JGO38" s="52"/>
      <c r="JGP38" s="53"/>
      <c r="JGQ38" s="52"/>
      <c r="JGR38" s="52"/>
      <c r="JGS38" s="52"/>
      <c r="JGT38" s="52"/>
      <c r="JGY38"/>
      <c r="JHQ38" s="51"/>
      <c r="JHR38" s="59"/>
      <c r="JHS38" s="59"/>
      <c r="JHT38" s="59"/>
      <c r="JHX38" s="52"/>
      <c r="JHY38" s="53"/>
      <c r="JHZ38" s="52"/>
      <c r="JIA38" s="52"/>
      <c r="JIB38" s="52"/>
      <c r="JIC38" s="52"/>
      <c r="JIH38"/>
      <c r="JIZ38" s="51"/>
      <c r="JJA38" s="59"/>
      <c r="JJB38" s="59"/>
      <c r="JJC38" s="59"/>
      <c r="JJG38" s="52"/>
      <c r="JJH38" s="53"/>
      <c r="JJI38" s="52"/>
      <c r="JJJ38" s="52"/>
      <c r="JJK38" s="52"/>
      <c r="JJL38" s="52"/>
      <c r="JJQ38"/>
      <c r="JKI38" s="51"/>
      <c r="JKJ38" s="59"/>
      <c r="JKK38" s="59"/>
      <c r="JKL38" s="59"/>
      <c r="JKP38" s="52"/>
      <c r="JKQ38" s="53"/>
      <c r="JKR38" s="52"/>
      <c r="JKS38" s="52"/>
      <c r="JKT38" s="52"/>
      <c r="JKU38" s="52"/>
      <c r="JKZ38"/>
      <c r="JLR38" s="51"/>
      <c r="JLS38" s="59"/>
      <c r="JLT38" s="59"/>
      <c r="JLU38" s="59"/>
      <c r="JLY38" s="52"/>
      <c r="JLZ38" s="53"/>
      <c r="JMA38" s="52"/>
      <c r="JMB38" s="52"/>
      <c r="JMC38" s="52"/>
      <c r="JMD38" s="52"/>
      <c r="JMI38"/>
      <c r="JNA38" s="51"/>
      <c r="JNB38" s="59"/>
      <c r="JNC38" s="59"/>
      <c r="JND38" s="59"/>
      <c r="JNH38" s="52"/>
      <c r="JNI38" s="53"/>
      <c r="JNJ38" s="52"/>
      <c r="JNK38" s="52"/>
      <c r="JNL38" s="52"/>
      <c r="JNM38" s="52"/>
      <c r="JNR38"/>
      <c r="JOJ38" s="51"/>
      <c r="JOK38" s="59"/>
      <c r="JOL38" s="59"/>
      <c r="JOM38" s="59"/>
      <c r="JOQ38" s="52"/>
      <c r="JOR38" s="53"/>
      <c r="JOS38" s="52"/>
      <c r="JOT38" s="52"/>
      <c r="JOU38" s="52"/>
      <c r="JOV38" s="52"/>
      <c r="JPA38"/>
      <c r="JPS38" s="51"/>
      <c r="JPT38" s="59"/>
      <c r="JPU38" s="59"/>
      <c r="JPV38" s="59"/>
      <c r="JPZ38" s="52"/>
      <c r="JQA38" s="53"/>
      <c r="JQB38" s="52"/>
      <c r="JQC38" s="52"/>
      <c r="JQD38" s="52"/>
      <c r="JQE38" s="52"/>
      <c r="JQJ38"/>
      <c r="JRB38" s="51"/>
      <c r="JRC38" s="59"/>
      <c r="JRD38" s="59"/>
      <c r="JRE38" s="59"/>
      <c r="JRI38" s="52"/>
      <c r="JRJ38" s="53"/>
      <c r="JRK38" s="52"/>
      <c r="JRL38" s="52"/>
      <c r="JRM38" s="52"/>
      <c r="JRN38" s="52"/>
      <c r="JRS38"/>
      <c r="JSK38" s="51"/>
      <c r="JSL38" s="59"/>
      <c r="JSM38" s="59"/>
      <c r="JSN38" s="59"/>
      <c r="JSR38" s="52"/>
      <c r="JSS38" s="53"/>
      <c r="JST38" s="52"/>
      <c r="JSU38" s="52"/>
      <c r="JSV38" s="52"/>
      <c r="JSW38" s="52"/>
      <c r="JTB38"/>
      <c r="JTT38" s="51"/>
      <c r="JTU38" s="59"/>
      <c r="JTV38" s="59"/>
      <c r="JTW38" s="59"/>
      <c r="JUA38" s="52"/>
      <c r="JUB38" s="53"/>
      <c r="JUC38" s="52"/>
      <c r="JUD38" s="52"/>
      <c r="JUE38" s="52"/>
      <c r="JUF38" s="52"/>
      <c r="JUK38"/>
      <c r="JVC38" s="51"/>
      <c r="JVD38" s="59"/>
      <c r="JVE38" s="59"/>
      <c r="JVF38" s="59"/>
      <c r="JVJ38" s="52"/>
      <c r="JVK38" s="53"/>
      <c r="JVL38" s="52"/>
      <c r="JVM38" s="52"/>
      <c r="JVN38" s="52"/>
      <c r="JVO38" s="52"/>
      <c r="JVT38"/>
      <c r="JWL38" s="51"/>
      <c r="JWM38" s="59"/>
      <c r="JWN38" s="59"/>
      <c r="JWO38" s="59"/>
      <c r="JWS38" s="52"/>
      <c r="JWT38" s="53"/>
      <c r="JWU38" s="52"/>
      <c r="JWV38" s="52"/>
      <c r="JWW38" s="52"/>
      <c r="JWX38" s="52"/>
      <c r="JXC38"/>
      <c r="JXU38" s="51"/>
      <c r="JXV38" s="59"/>
      <c r="JXW38" s="59"/>
      <c r="JXX38" s="59"/>
      <c r="JYB38" s="52"/>
      <c r="JYC38" s="53"/>
      <c r="JYD38" s="52"/>
      <c r="JYE38" s="52"/>
      <c r="JYF38" s="52"/>
      <c r="JYG38" s="52"/>
      <c r="JYL38"/>
      <c r="JZD38" s="51"/>
      <c r="JZE38" s="59"/>
      <c r="JZF38" s="59"/>
      <c r="JZG38" s="59"/>
      <c r="JZK38" s="52"/>
      <c r="JZL38" s="53"/>
      <c r="JZM38" s="52"/>
      <c r="JZN38" s="52"/>
      <c r="JZO38" s="52"/>
      <c r="JZP38" s="52"/>
      <c r="JZU38"/>
      <c r="KAM38" s="51"/>
      <c r="KAN38" s="59"/>
      <c r="KAO38" s="59"/>
      <c r="KAP38" s="59"/>
      <c r="KAT38" s="52"/>
      <c r="KAU38" s="53"/>
      <c r="KAV38" s="52"/>
      <c r="KAW38" s="52"/>
      <c r="KAX38" s="52"/>
      <c r="KAY38" s="52"/>
      <c r="KBD38"/>
      <c r="KBV38" s="51"/>
      <c r="KBW38" s="59"/>
      <c r="KBX38" s="59"/>
      <c r="KBY38" s="59"/>
      <c r="KCC38" s="52"/>
      <c r="KCD38" s="53"/>
      <c r="KCE38" s="52"/>
      <c r="KCF38" s="52"/>
      <c r="KCG38" s="52"/>
      <c r="KCH38" s="52"/>
      <c r="KCM38"/>
      <c r="KDE38" s="51"/>
      <c r="KDF38" s="59"/>
      <c r="KDG38" s="59"/>
      <c r="KDH38" s="59"/>
      <c r="KDL38" s="52"/>
      <c r="KDM38" s="53"/>
      <c r="KDN38" s="52"/>
      <c r="KDO38" s="52"/>
      <c r="KDP38" s="52"/>
      <c r="KDQ38" s="52"/>
      <c r="KDV38"/>
      <c r="KEN38" s="51"/>
      <c r="KEO38" s="59"/>
      <c r="KEP38" s="59"/>
      <c r="KEQ38" s="59"/>
      <c r="KEU38" s="52"/>
      <c r="KEV38" s="53"/>
      <c r="KEW38" s="52"/>
      <c r="KEX38" s="52"/>
      <c r="KEY38" s="52"/>
      <c r="KEZ38" s="52"/>
      <c r="KFE38"/>
      <c r="KFW38" s="51"/>
      <c r="KFX38" s="59"/>
      <c r="KFY38" s="59"/>
      <c r="KFZ38" s="59"/>
      <c r="KGD38" s="52"/>
      <c r="KGE38" s="53"/>
      <c r="KGF38" s="52"/>
      <c r="KGG38" s="52"/>
      <c r="KGH38" s="52"/>
      <c r="KGI38" s="52"/>
      <c r="KGN38"/>
      <c r="KHF38" s="51"/>
      <c r="KHG38" s="59"/>
      <c r="KHH38" s="59"/>
      <c r="KHI38" s="59"/>
      <c r="KHM38" s="52"/>
      <c r="KHN38" s="53"/>
      <c r="KHO38" s="52"/>
      <c r="KHP38" s="52"/>
      <c r="KHQ38" s="52"/>
      <c r="KHR38" s="52"/>
      <c r="KHW38"/>
      <c r="KIO38" s="51"/>
      <c r="KIP38" s="59"/>
      <c r="KIQ38" s="59"/>
      <c r="KIR38" s="59"/>
      <c r="KIV38" s="52"/>
      <c r="KIW38" s="53"/>
      <c r="KIX38" s="52"/>
      <c r="KIY38" s="52"/>
      <c r="KIZ38" s="52"/>
      <c r="KJA38" s="52"/>
      <c r="KJF38"/>
      <c r="KJX38" s="51"/>
      <c r="KJY38" s="59"/>
      <c r="KJZ38" s="59"/>
      <c r="KKA38" s="59"/>
      <c r="KKE38" s="52"/>
      <c r="KKF38" s="53"/>
      <c r="KKG38" s="52"/>
      <c r="KKH38" s="52"/>
      <c r="KKI38" s="52"/>
      <c r="KKJ38" s="52"/>
      <c r="KKO38"/>
      <c r="KLG38" s="51"/>
      <c r="KLH38" s="59"/>
      <c r="KLI38" s="59"/>
      <c r="KLJ38" s="59"/>
      <c r="KLN38" s="52"/>
      <c r="KLO38" s="53"/>
      <c r="KLP38" s="52"/>
      <c r="KLQ38" s="52"/>
      <c r="KLR38" s="52"/>
      <c r="KLS38" s="52"/>
      <c r="KLX38"/>
      <c r="KMP38" s="51"/>
      <c r="KMQ38" s="59"/>
      <c r="KMR38" s="59"/>
      <c r="KMS38" s="59"/>
      <c r="KMW38" s="52"/>
      <c r="KMX38" s="53"/>
      <c r="KMY38" s="52"/>
      <c r="KMZ38" s="52"/>
      <c r="KNA38" s="52"/>
      <c r="KNB38" s="52"/>
      <c r="KNG38"/>
      <c r="KNY38" s="51"/>
      <c r="KNZ38" s="59"/>
      <c r="KOA38" s="59"/>
      <c r="KOB38" s="59"/>
      <c r="KOF38" s="52"/>
      <c r="KOG38" s="53"/>
      <c r="KOH38" s="52"/>
      <c r="KOI38" s="52"/>
      <c r="KOJ38" s="52"/>
      <c r="KOK38" s="52"/>
      <c r="KOP38"/>
      <c r="KPH38" s="51"/>
      <c r="KPI38" s="59"/>
      <c r="KPJ38" s="59"/>
      <c r="KPK38" s="59"/>
      <c r="KPO38" s="52"/>
      <c r="KPP38" s="53"/>
      <c r="KPQ38" s="52"/>
      <c r="KPR38" s="52"/>
      <c r="KPS38" s="52"/>
      <c r="KPT38" s="52"/>
      <c r="KPY38"/>
      <c r="KQQ38" s="51"/>
      <c r="KQR38" s="59"/>
      <c r="KQS38" s="59"/>
      <c r="KQT38" s="59"/>
      <c r="KQX38" s="52"/>
      <c r="KQY38" s="53"/>
      <c r="KQZ38" s="52"/>
      <c r="KRA38" s="52"/>
      <c r="KRB38" s="52"/>
      <c r="KRC38" s="52"/>
      <c r="KRH38"/>
      <c r="KRZ38" s="51"/>
      <c r="KSA38" s="59"/>
      <c r="KSB38" s="59"/>
      <c r="KSC38" s="59"/>
      <c r="KSG38" s="52"/>
      <c r="KSH38" s="53"/>
      <c r="KSI38" s="52"/>
      <c r="KSJ38" s="52"/>
      <c r="KSK38" s="52"/>
      <c r="KSL38" s="52"/>
      <c r="KSQ38"/>
      <c r="KTI38" s="51"/>
      <c r="KTJ38" s="59"/>
      <c r="KTK38" s="59"/>
      <c r="KTL38" s="59"/>
      <c r="KTP38" s="52"/>
      <c r="KTQ38" s="53"/>
      <c r="KTR38" s="52"/>
      <c r="KTS38" s="52"/>
      <c r="KTT38" s="52"/>
      <c r="KTU38" s="52"/>
      <c r="KTZ38"/>
      <c r="KUR38" s="51"/>
      <c r="KUS38" s="59"/>
      <c r="KUT38" s="59"/>
      <c r="KUU38" s="59"/>
      <c r="KUY38" s="52"/>
      <c r="KUZ38" s="53"/>
      <c r="KVA38" s="52"/>
      <c r="KVB38" s="52"/>
      <c r="KVC38" s="52"/>
      <c r="KVD38" s="52"/>
      <c r="KVI38"/>
      <c r="KWA38" s="51"/>
      <c r="KWB38" s="59"/>
      <c r="KWC38" s="59"/>
      <c r="KWD38" s="59"/>
      <c r="KWH38" s="52"/>
      <c r="KWI38" s="53"/>
      <c r="KWJ38" s="52"/>
      <c r="KWK38" s="52"/>
      <c r="KWL38" s="52"/>
      <c r="KWM38" s="52"/>
      <c r="KWR38"/>
      <c r="KXJ38" s="51"/>
      <c r="KXK38" s="59"/>
      <c r="KXL38" s="59"/>
      <c r="KXM38" s="59"/>
      <c r="KXQ38" s="52"/>
      <c r="KXR38" s="53"/>
      <c r="KXS38" s="52"/>
      <c r="KXT38" s="52"/>
      <c r="KXU38" s="52"/>
      <c r="KXV38" s="52"/>
      <c r="KYA38"/>
      <c r="KYS38" s="51"/>
      <c r="KYT38" s="59"/>
      <c r="KYU38" s="59"/>
      <c r="KYV38" s="59"/>
      <c r="KYZ38" s="52"/>
      <c r="KZA38" s="53"/>
      <c r="KZB38" s="52"/>
      <c r="KZC38" s="52"/>
      <c r="KZD38" s="52"/>
      <c r="KZE38" s="52"/>
      <c r="KZJ38"/>
      <c r="LAB38" s="51"/>
      <c r="LAC38" s="59"/>
      <c r="LAD38" s="59"/>
      <c r="LAE38" s="59"/>
      <c r="LAI38" s="52"/>
      <c r="LAJ38" s="53"/>
      <c r="LAK38" s="52"/>
      <c r="LAL38" s="52"/>
      <c r="LAM38" s="52"/>
      <c r="LAN38" s="52"/>
      <c r="LAS38"/>
      <c r="LBK38" s="51"/>
      <c r="LBL38" s="59"/>
      <c r="LBM38" s="59"/>
      <c r="LBN38" s="59"/>
      <c r="LBR38" s="52"/>
      <c r="LBS38" s="53"/>
      <c r="LBT38" s="52"/>
      <c r="LBU38" s="52"/>
      <c r="LBV38" s="52"/>
      <c r="LBW38" s="52"/>
      <c r="LCB38"/>
      <c r="LCT38" s="51"/>
      <c r="LCU38" s="59"/>
      <c r="LCV38" s="59"/>
      <c r="LCW38" s="59"/>
      <c r="LDA38" s="52"/>
      <c r="LDB38" s="53"/>
      <c r="LDC38" s="52"/>
      <c r="LDD38" s="52"/>
      <c r="LDE38" s="52"/>
      <c r="LDF38" s="52"/>
      <c r="LDK38"/>
      <c r="LEC38" s="51"/>
      <c r="LED38" s="59"/>
      <c r="LEE38" s="59"/>
      <c r="LEF38" s="59"/>
      <c r="LEJ38" s="52"/>
      <c r="LEK38" s="53"/>
      <c r="LEL38" s="52"/>
      <c r="LEM38" s="52"/>
      <c r="LEN38" s="52"/>
      <c r="LEO38" s="52"/>
      <c r="LET38"/>
      <c r="LFL38" s="51"/>
      <c r="LFM38" s="59"/>
      <c r="LFN38" s="59"/>
      <c r="LFO38" s="59"/>
      <c r="LFS38" s="52"/>
      <c r="LFT38" s="53"/>
      <c r="LFU38" s="52"/>
      <c r="LFV38" s="52"/>
      <c r="LFW38" s="52"/>
      <c r="LFX38" s="52"/>
      <c r="LGC38"/>
      <c r="LGU38" s="51"/>
      <c r="LGV38" s="59"/>
      <c r="LGW38" s="59"/>
      <c r="LGX38" s="59"/>
      <c r="LHB38" s="52"/>
      <c r="LHC38" s="53"/>
      <c r="LHD38" s="52"/>
      <c r="LHE38" s="52"/>
      <c r="LHF38" s="52"/>
      <c r="LHG38" s="52"/>
      <c r="LHL38"/>
      <c r="LID38" s="51"/>
      <c r="LIE38" s="59"/>
      <c r="LIF38" s="59"/>
      <c r="LIG38" s="59"/>
      <c r="LIK38" s="52"/>
      <c r="LIL38" s="53"/>
      <c r="LIM38" s="52"/>
      <c r="LIN38" s="52"/>
      <c r="LIO38" s="52"/>
      <c r="LIP38" s="52"/>
      <c r="LIU38"/>
      <c r="LJM38" s="51"/>
      <c r="LJN38" s="59"/>
      <c r="LJO38" s="59"/>
      <c r="LJP38" s="59"/>
      <c r="LJT38" s="52"/>
      <c r="LJU38" s="53"/>
      <c r="LJV38" s="52"/>
      <c r="LJW38" s="52"/>
      <c r="LJX38" s="52"/>
      <c r="LJY38" s="52"/>
      <c r="LKD38"/>
      <c r="LKV38" s="51"/>
      <c r="LKW38" s="59"/>
      <c r="LKX38" s="59"/>
      <c r="LKY38" s="59"/>
      <c r="LLC38" s="52"/>
      <c r="LLD38" s="53"/>
      <c r="LLE38" s="52"/>
      <c r="LLF38" s="52"/>
      <c r="LLG38" s="52"/>
      <c r="LLH38" s="52"/>
      <c r="LLM38"/>
      <c r="LME38" s="51"/>
      <c r="LMF38" s="59"/>
      <c r="LMG38" s="59"/>
      <c r="LMH38" s="59"/>
      <c r="LML38" s="52"/>
      <c r="LMM38" s="53"/>
      <c r="LMN38" s="52"/>
      <c r="LMO38" s="52"/>
      <c r="LMP38" s="52"/>
      <c r="LMQ38" s="52"/>
      <c r="LMV38"/>
      <c r="LNN38" s="51"/>
      <c r="LNO38" s="59"/>
      <c r="LNP38" s="59"/>
      <c r="LNQ38" s="59"/>
      <c r="LNU38" s="52"/>
      <c r="LNV38" s="53"/>
      <c r="LNW38" s="52"/>
      <c r="LNX38" s="52"/>
      <c r="LNY38" s="52"/>
      <c r="LNZ38" s="52"/>
      <c r="LOE38"/>
      <c r="LOW38" s="51"/>
      <c r="LOX38" s="59"/>
      <c r="LOY38" s="59"/>
      <c r="LOZ38" s="59"/>
      <c r="LPD38" s="52"/>
      <c r="LPE38" s="53"/>
      <c r="LPF38" s="52"/>
      <c r="LPG38" s="52"/>
      <c r="LPH38" s="52"/>
      <c r="LPI38" s="52"/>
      <c r="LPN38"/>
      <c r="LQF38" s="51"/>
      <c r="LQG38" s="59"/>
      <c r="LQH38" s="59"/>
      <c r="LQI38" s="59"/>
      <c r="LQM38" s="52"/>
      <c r="LQN38" s="53"/>
      <c r="LQO38" s="52"/>
      <c r="LQP38" s="52"/>
      <c r="LQQ38" s="52"/>
      <c r="LQR38" s="52"/>
      <c r="LQW38"/>
      <c r="LRO38" s="51"/>
      <c r="LRP38" s="59"/>
      <c r="LRQ38" s="59"/>
      <c r="LRR38" s="59"/>
      <c r="LRV38" s="52"/>
      <c r="LRW38" s="53"/>
      <c r="LRX38" s="52"/>
      <c r="LRY38" s="52"/>
      <c r="LRZ38" s="52"/>
      <c r="LSA38" s="52"/>
      <c r="LSF38"/>
      <c r="LSX38" s="51"/>
      <c r="LSY38" s="59"/>
      <c r="LSZ38" s="59"/>
      <c r="LTA38" s="59"/>
      <c r="LTE38" s="52"/>
      <c r="LTF38" s="53"/>
      <c r="LTG38" s="52"/>
      <c r="LTH38" s="52"/>
      <c r="LTI38" s="52"/>
      <c r="LTJ38" s="52"/>
      <c r="LTO38"/>
      <c r="LUG38" s="51"/>
      <c r="LUH38" s="59"/>
      <c r="LUI38" s="59"/>
      <c r="LUJ38" s="59"/>
      <c r="LUN38" s="52"/>
      <c r="LUO38" s="53"/>
      <c r="LUP38" s="52"/>
      <c r="LUQ38" s="52"/>
      <c r="LUR38" s="52"/>
      <c r="LUS38" s="52"/>
      <c r="LUX38"/>
      <c r="LVP38" s="51"/>
      <c r="LVQ38" s="59"/>
      <c r="LVR38" s="59"/>
      <c r="LVS38" s="59"/>
      <c r="LVW38" s="52"/>
      <c r="LVX38" s="53"/>
      <c r="LVY38" s="52"/>
      <c r="LVZ38" s="52"/>
      <c r="LWA38" s="52"/>
      <c r="LWB38" s="52"/>
      <c r="LWG38"/>
      <c r="LWY38" s="51"/>
      <c r="LWZ38" s="59"/>
      <c r="LXA38" s="59"/>
      <c r="LXB38" s="59"/>
      <c r="LXF38" s="52"/>
      <c r="LXG38" s="53"/>
      <c r="LXH38" s="52"/>
      <c r="LXI38" s="52"/>
      <c r="LXJ38" s="52"/>
      <c r="LXK38" s="52"/>
      <c r="LXP38"/>
      <c r="LYH38" s="51"/>
      <c r="LYI38" s="59"/>
      <c r="LYJ38" s="59"/>
      <c r="LYK38" s="59"/>
      <c r="LYO38" s="52"/>
      <c r="LYP38" s="53"/>
      <c r="LYQ38" s="52"/>
      <c r="LYR38" s="52"/>
      <c r="LYS38" s="52"/>
      <c r="LYT38" s="52"/>
      <c r="LYY38"/>
      <c r="LZQ38" s="51"/>
      <c r="LZR38" s="59"/>
      <c r="LZS38" s="59"/>
      <c r="LZT38" s="59"/>
      <c r="LZX38" s="52"/>
      <c r="LZY38" s="53"/>
      <c r="LZZ38" s="52"/>
      <c r="MAA38" s="52"/>
      <c r="MAB38" s="52"/>
      <c r="MAC38" s="52"/>
      <c r="MAH38"/>
      <c r="MAZ38" s="51"/>
      <c r="MBA38" s="59"/>
      <c r="MBB38" s="59"/>
      <c r="MBC38" s="59"/>
      <c r="MBG38" s="52"/>
      <c r="MBH38" s="53"/>
      <c r="MBI38" s="52"/>
      <c r="MBJ38" s="52"/>
      <c r="MBK38" s="52"/>
      <c r="MBL38" s="52"/>
      <c r="MBQ38"/>
      <c r="MCI38" s="51"/>
      <c r="MCJ38" s="59"/>
      <c r="MCK38" s="59"/>
      <c r="MCL38" s="59"/>
      <c r="MCP38" s="52"/>
      <c r="MCQ38" s="53"/>
      <c r="MCR38" s="52"/>
      <c r="MCS38" s="52"/>
      <c r="MCT38" s="52"/>
      <c r="MCU38" s="52"/>
      <c r="MCZ38"/>
      <c r="MDR38" s="51"/>
      <c r="MDS38" s="59"/>
      <c r="MDT38" s="59"/>
      <c r="MDU38" s="59"/>
      <c r="MDY38" s="52"/>
      <c r="MDZ38" s="53"/>
      <c r="MEA38" s="52"/>
      <c r="MEB38" s="52"/>
      <c r="MEC38" s="52"/>
      <c r="MED38" s="52"/>
      <c r="MEI38"/>
      <c r="MFA38" s="51"/>
      <c r="MFB38" s="59"/>
      <c r="MFC38" s="59"/>
      <c r="MFD38" s="59"/>
      <c r="MFH38" s="52"/>
      <c r="MFI38" s="53"/>
      <c r="MFJ38" s="52"/>
      <c r="MFK38" s="52"/>
      <c r="MFL38" s="52"/>
      <c r="MFM38" s="52"/>
      <c r="MFR38"/>
      <c r="MGJ38" s="51"/>
      <c r="MGK38" s="59"/>
      <c r="MGL38" s="59"/>
      <c r="MGM38" s="59"/>
      <c r="MGQ38" s="52"/>
      <c r="MGR38" s="53"/>
      <c r="MGS38" s="52"/>
      <c r="MGT38" s="52"/>
      <c r="MGU38" s="52"/>
      <c r="MGV38" s="52"/>
      <c r="MHA38"/>
      <c r="MHS38" s="51"/>
      <c r="MHT38" s="59"/>
      <c r="MHU38" s="59"/>
      <c r="MHV38" s="59"/>
      <c r="MHZ38" s="52"/>
      <c r="MIA38" s="53"/>
      <c r="MIB38" s="52"/>
      <c r="MIC38" s="52"/>
      <c r="MID38" s="52"/>
      <c r="MIE38" s="52"/>
      <c r="MIJ38"/>
      <c r="MJB38" s="51"/>
      <c r="MJC38" s="59"/>
      <c r="MJD38" s="59"/>
      <c r="MJE38" s="59"/>
      <c r="MJI38" s="52"/>
      <c r="MJJ38" s="53"/>
      <c r="MJK38" s="52"/>
      <c r="MJL38" s="52"/>
      <c r="MJM38" s="52"/>
      <c r="MJN38" s="52"/>
      <c r="MJS38"/>
      <c r="MKK38" s="51"/>
      <c r="MKL38" s="59"/>
      <c r="MKM38" s="59"/>
      <c r="MKN38" s="59"/>
      <c r="MKR38" s="52"/>
      <c r="MKS38" s="53"/>
      <c r="MKT38" s="52"/>
      <c r="MKU38" s="52"/>
      <c r="MKV38" s="52"/>
      <c r="MKW38" s="52"/>
      <c r="MLB38"/>
      <c r="MLT38" s="51"/>
      <c r="MLU38" s="59"/>
      <c r="MLV38" s="59"/>
      <c r="MLW38" s="59"/>
      <c r="MMA38" s="52"/>
      <c r="MMB38" s="53"/>
      <c r="MMC38" s="52"/>
      <c r="MMD38" s="52"/>
      <c r="MME38" s="52"/>
      <c r="MMF38" s="52"/>
      <c r="MMK38"/>
      <c r="MNC38" s="51"/>
      <c r="MND38" s="59"/>
      <c r="MNE38" s="59"/>
      <c r="MNF38" s="59"/>
      <c r="MNJ38" s="52"/>
      <c r="MNK38" s="53"/>
      <c r="MNL38" s="52"/>
      <c r="MNM38" s="52"/>
      <c r="MNN38" s="52"/>
      <c r="MNO38" s="52"/>
      <c r="MNT38"/>
      <c r="MOL38" s="51"/>
      <c r="MOM38" s="59"/>
      <c r="MON38" s="59"/>
      <c r="MOO38" s="59"/>
      <c r="MOS38" s="52"/>
      <c r="MOT38" s="53"/>
      <c r="MOU38" s="52"/>
      <c r="MOV38" s="52"/>
      <c r="MOW38" s="52"/>
      <c r="MOX38" s="52"/>
      <c r="MPC38"/>
      <c r="MPU38" s="51"/>
      <c r="MPV38" s="59"/>
      <c r="MPW38" s="59"/>
      <c r="MPX38" s="59"/>
      <c r="MQB38" s="52"/>
      <c r="MQC38" s="53"/>
      <c r="MQD38" s="52"/>
      <c r="MQE38" s="52"/>
      <c r="MQF38" s="52"/>
      <c r="MQG38" s="52"/>
      <c r="MQL38"/>
      <c r="MRD38" s="51"/>
      <c r="MRE38" s="59"/>
      <c r="MRF38" s="59"/>
      <c r="MRG38" s="59"/>
      <c r="MRK38" s="52"/>
      <c r="MRL38" s="53"/>
      <c r="MRM38" s="52"/>
      <c r="MRN38" s="52"/>
      <c r="MRO38" s="52"/>
      <c r="MRP38" s="52"/>
      <c r="MRU38"/>
      <c r="MSM38" s="51"/>
      <c r="MSN38" s="59"/>
      <c r="MSO38" s="59"/>
      <c r="MSP38" s="59"/>
      <c r="MST38" s="52"/>
      <c r="MSU38" s="53"/>
      <c r="MSV38" s="52"/>
      <c r="MSW38" s="52"/>
      <c r="MSX38" s="52"/>
      <c r="MSY38" s="52"/>
      <c r="MTD38"/>
      <c r="MTV38" s="51"/>
      <c r="MTW38" s="59"/>
      <c r="MTX38" s="59"/>
      <c r="MTY38" s="59"/>
      <c r="MUC38" s="52"/>
      <c r="MUD38" s="53"/>
      <c r="MUE38" s="52"/>
      <c r="MUF38" s="52"/>
      <c r="MUG38" s="52"/>
      <c r="MUH38" s="52"/>
      <c r="MUM38"/>
      <c r="MVE38" s="51"/>
      <c r="MVF38" s="59"/>
      <c r="MVG38" s="59"/>
      <c r="MVH38" s="59"/>
      <c r="MVL38" s="52"/>
      <c r="MVM38" s="53"/>
      <c r="MVN38" s="52"/>
      <c r="MVO38" s="52"/>
      <c r="MVP38" s="52"/>
      <c r="MVQ38" s="52"/>
      <c r="MVV38"/>
      <c r="MWN38" s="51"/>
      <c r="MWO38" s="59"/>
      <c r="MWP38" s="59"/>
      <c r="MWQ38" s="59"/>
      <c r="MWU38" s="52"/>
      <c r="MWV38" s="53"/>
      <c r="MWW38" s="52"/>
      <c r="MWX38" s="52"/>
      <c r="MWY38" s="52"/>
      <c r="MWZ38" s="52"/>
      <c r="MXE38"/>
      <c r="MXW38" s="51"/>
      <c r="MXX38" s="59"/>
      <c r="MXY38" s="59"/>
      <c r="MXZ38" s="59"/>
      <c r="MYD38" s="52"/>
      <c r="MYE38" s="53"/>
      <c r="MYF38" s="52"/>
      <c r="MYG38" s="52"/>
      <c r="MYH38" s="52"/>
      <c r="MYI38" s="52"/>
      <c r="MYN38"/>
      <c r="MZF38" s="51"/>
      <c r="MZG38" s="59"/>
      <c r="MZH38" s="59"/>
      <c r="MZI38" s="59"/>
      <c r="MZM38" s="52"/>
      <c r="MZN38" s="53"/>
      <c r="MZO38" s="52"/>
      <c r="MZP38" s="52"/>
      <c r="MZQ38" s="52"/>
      <c r="MZR38" s="52"/>
      <c r="MZW38"/>
      <c r="NAO38" s="51"/>
      <c r="NAP38" s="59"/>
      <c r="NAQ38" s="59"/>
      <c r="NAR38" s="59"/>
      <c r="NAV38" s="52"/>
      <c r="NAW38" s="53"/>
      <c r="NAX38" s="52"/>
      <c r="NAY38" s="52"/>
      <c r="NAZ38" s="52"/>
      <c r="NBA38" s="52"/>
      <c r="NBF38"/>
      <c r="NBX38" s="51"/>
      <c r="NBY38" s="59"/>
      <c r="NBZ38" s="59"/>
      <c r="NCA38" s="59"/>
      <c r="NCE38" s="52"/>
      <c r="NCF38" s="53"/>
      <c r="NCG38" s="52"/>
      <c r="NCH38" s="52"/>
      <c r="NCI38" s="52"/>
      <c r="NCJ38" s="52"/>
      <c r="NCO38"/>
      <c r="NDG38" s="51"/>
      <c r="NDH38" s="59"/>
      <c r="NDI38" s="59"/>
      <c r="NDJ38" s="59"/>
      <c r="NDN38" s="52"/>
      <c r="NDO38" s="53"/>
      <c r="NDP38" s="52"/>
      <c r="NDQ38" s="52"/>
      <c r="NDR38" s="52"/>
      <c r="NDS38" s="52"/>
      <c r="NDX38"/>
      <c r="NEP38" s="51"/>
      <c r="NEQ38" s="59"/>
      <c r="NER38" s="59"/>
      <c r="NES38" s="59"/>
      <c r="NEW38" s="52"/>
      <c r="NEX38" s="53"/>
      <c r="NEY38" s="52"/>
      <c r="NEZ38" s="52"/>
      <c r="NFA38" s="52"/>
      <c r="NFB38" s="52"/>
      <c r="NFG38"/>
      <c r="NFY38" s="51"/>
      <c r="NFZ38" s="59"/>
      <c r="NGA38" s="59"/>
      <c r="NGB38" s="59"/>
      <c r="NGF38" s="52"/>
      <c r="NGG38" s="53"/>
      <c r="NGH38" s="52"/>
      <c r="NGI38" s="52"/>
      <c r="NGJ38" s="52"/>
      <c r="NGK38" s="52"/>
      <c r="NGP38"/>
      <c r="NHH38" s="51"/>
      <c r="NHI38" s="59"/>
      <c r="NHJ38" s="59"/>
      <c r="NHK38" s="59"/>
      <c r="NHO38" s="52"/>
      <c r="NHP38" s="53"/>
      <c r="NHQ38" s="52"/>
      <c r="NHR38" s="52"/>
      <c r="NHS38" s="52"/>
      <c r="NHT38" s="52"/>
      <c r="NHY38"/>
      <c r="NIQ38" s="51"/>
      <c r="NIR38" s="59"/>
      <c r="NIS38" s="59"/>
      <c r="NIT38" s="59"/>
      <c r="NIX38" s="52"/>
      <c r="NIY38" s="53"/>
      <c r="NIZ38" s="52"/>
      <c r="NJA38" s="52"/>
      <c r="NJB38" s="52"/>
      <c r="NJC38" s="52"/>
      <c r="NJH38"/>
      <c r="NJZ38" s="51"/>
      <c r="NKA38" s="59"/>
      <c r="NKB38" s="59"/>
      <c r="NKC38" s="59"/>
      <c r="NKG38" s="52"/>
      <c r="NKH38" s="53"/>
      <c r="NKI38" s="52"/>
      <c r="NKJ38" s="52"/>
      <c r="NKK38" s="52"/>
      <c r="NKL38" s="52"/>
      <c r="NKQ38"/>
      <c r="NLI38" s="51"/>
      <c r="NLJ38" s="59"/>
      <c r="NLK38" s="59"/>
      <c r="NLL38" s="59"/>
      <c r="NLP38" s="52"/>
      <c r="NLQ38" s="53"/>
      <c r="NLR38" s="52"/>
      <c r="NLS38" s="52"/>
      <c r="NLT38" s="52"/>
      <c r="NLU38" s="52"/>
      <c r="NLZ38"/>
      <c r="NMR38" s="51"/>
      <c r="NMS38" s="59"/>
      <c r="NMT38" s="59"/>
      <c r="NMU38" s="59"/>
      <c r="NMY38" s="52"/>
      <c r="NMZ38" s="53"/>
      <c r="NNA38" s="52"/>
      <c r="NNB38" s="52"/>
      <c r="NNC38" s="52"/>
      <c r="NND38" s="52"/>
      <c r="NNI38"/>
      <c r="NOA38" s="51"/>
      <c r="NOB38" s="59"/>
      <c r="NOC38" s="59"/>
      <c r="NOD38" s="59"/>
      <c r="NOH38" s="52"/>
      <c r="NOI38" s="53"/>
      <c r="NOJ38" s="52"/>
      <c r="NOK38" s="52"/>
      <c r="NOL38" s="52"/>
      <c r="NOM38" s="52"/>
      <c r="NOR38"/>
      <c r="NPJ38" s="51"/>
      <c r="NPK38" s="59"/>
      <c r="NPL38" s="59"/>
      <c r="NPM38" s="59"/>
      <c r="NPQ38" s="52"/>
      <c r="NPR38" s="53"/>
      <c r="NPS38" s="52"/>
      <c r="NPT38" s="52"/>
      <c r="NPU38" s="52"/>
      <c r="NPV38" s="52"/>
      <c r="NQA38"/>
      <c r="NQS38" s="51"/>
      <c r="NQT38" s="59"/>
      <c r="NQU38" s="59"/>
      <c r="NQV38" s="59"/>
      <c r="NQZ38" s="52"/>
      <c r="NRA38" s="53"/>
      <c r="NRB38" s="52"/>
      <c r="NRC38" s="52"/>
      <c r="NRD38" s="52"/>
      <c r="NRE38" s="52"/>
      <c r="NRJ38"/>
      <c r="NSB38" s="51"/>
      <c r="NSC38" s="59"/>
      <c r="NSD38" s="59"/>
      <c r="NSE38" s="59"/>
      <c r="NSI38" s="52"/>
      <c r="NSJ38" s="53"/>
      <c r="NSK38" s="52"/>
      <c r="NSL38" s="52"/>
      <c r="NSM38" s="52"/>
      <c r="NSN38" s="52"/>
      <c r="NSS38"/>
      <c r="NTK38" s="51"/>
      <c r="NTL38" s="59"/>
      <c r="NTM38" s="59"/>
      <c r="NTN38" s="59"/>
      <c r="NTR38" s="52"/>
      <c r="NTS38" s="53"/>
      <c r="NTT38" s="52"/>
      <c r="NTU38" s="52"/>
      <c r="NTV38" s="52"/>
      <c r="NTW38" s="52"/>
      <c r="NUB38"/>
      <c r="NUT38" s="51"/>
      <c r="NUU38" s="59"/>
      <c r="NUV38" s="59"/>
      <c r="NUW38" s="59"/>
      <c r="NVA38" s="52"/>
      <c r="NVB38" s="53"/>
      <c r="NVC38" s="52"/>
      <c r="NVD38" s="52"/>
      <c r="NVE38" s="52"/>
      <c r="NVF38" s="52"/>
      <c r="NVK38"/>
      <c r="NWC38" s="51"/>
      <c r="NWD38" s="59"/>
      <c r="NWE38" s="59"/>
      <c r="NWF38" s="59"/>
      <c r="NWJ38" s="52"/>
      <c r="NWK38" s="53"/>
      <c r="NWL38" s="52"/>
      <c r="NWM38" s="52"/>
      <c r="NWN38" s="52"/>
      <c r="NWO38" s="52"/>
      <c r="NWT38"/>
      <c r="NXL38" s="51"/>
      <c r="NXM38" s="59"/>
      <c r="NXN38" s="59"/>
      <c r="NXO38" s="59"/>
      <c r="NXS38" s="52"/>
      <c r="NXT38" s="53"/>
      <c r="NXU38" s="52"/>
      <c r="NXV38" s="52"/>
      <c r="NXW38" s="52"/>
      <c r="NXX38" s="52"/>
      <c r="NYC38"/>
      <c r="NYU38" s="51"/>
      <c r="NYV38" s="59"/>
      <c r="NYW38" s="59"/>
      <c r="NYX38" s="59"/>
      <c r="NZB38" s="52"/>
      <c r="NZC38" s="53"/>
      <c r="NZD38" s="52"/>
      <c r="NZE38" s="52"/>
      <c r="NZF38" s="52"/>
      <c r="NZG38" s="52"/>
      <c r="NZL38"/>
      <c r="OAD38" s="51"/>
      <c r="OAE38" s="59"/>
      <c r="OAF38" s="59"/>
      <c r="OAG38" s="59"/>
      <c r="OAK38" s="52"/>
      <c r="OAL38" s="53"/>
      <c r="OAM38" s="52"/>
      <c r="OAN38" s="52"/>
      <c r="OAO38" s="52"/>
      <c r="OAP38" s="52"/>
      <c r="OAU38"/>
      <c r="OBM38" s="51"/>
      <c r="OBN38" s="59"/>
      <c r="OBO38" s="59"/>
      <c r="OBP38" s="59"/>
      <c r="OBT38" s="52"/>
      <c r="OBU38" s="53"/>
      <c r="OBV38" s="52"/>
      <c r="OBW38" s="52"/>
      <c r="OBX38" s="52"/>
      <c r="OBY38" s="52"/>
      <c r="OCD38"/>
      <c r="OCV38" s="51"/>
      <c r="OCW38" s="59"/>
      <c r="OCX38" s="59"/>
      <c r="OCY38" s="59"/>
      <c r="ODC38" s="52"/>
      <c r="ODD38" s="53"/>
      <c r="ODE38" s="52"/>
      <c r="ODF38" s="52"/>
      <c r="ODG38" s="52"/>
      <c r="ODH38" s="52"/>
      <c r="ODM38"/>
      <c r="OEE38" s="51"/>
      <c r="OEF38" s="59"/>
      <c r="OEG38" s="59"/>
      <c r="OEH38" s="59"/>
      <c r="OEL38" s="52"/>
      <c r="OEM38" s="53"/>
      <c r="OEN38" s="52"/>
      <c r="OEO38" s="52"/>
      <c r="OEP38" s="52"/>
      <c r="OEQ38" s="52"/>
      <c r="OEV38"/>
      <c r="OFN38" s="51"/>
      <c r="OFO38" s="59"/>
      <c r="OFP38" s="59"/>
      <c r="OFQ38" s="59"/>
      <c r="OFU38" s="52"/>
      <c r="OFV38" s="53"/>
      <c r="OFW38" s="52"/>
      <c r="OFX38" s="52"/>
      <c r="OFY38" s="52"/>
      <c r="OFZ38" s="52"/>
      <c r="OGE38"/>
      <c r="OGW38" s="51"/>
      <c r="OGX38" s="59"/>
      <c r="OGY38" s="59"/>
      <c r="OGZ38" s="59"/>
      <c r="OHD38" s="52"/>
      <c r="OHE38" s="53"/>
      <c r="OHF38" s="52"/>
      <c r="OHG38" s="52"/>
      <c r="OHH38" s="52"/>
      <c r="OHI38" s="52"/>
      <c r="OHN38"/>
      <c r="OIF38" s="51"/>
      <c r="OIG38" s="59"/>
      <c r="OIH38" s="59"/>
      <c r="OII38" s="59"/>
      <c r="OIM38" s="52"/>
      <c r="OIN38" s="53"/>
      <c r="OIO38" s="52"/>
      <c r="OIP38" s="52"/>
      <c r="OIQ38" s="52"/>
      <c r="OIR38" s="52"/>
      <c r="OIW38"/>
      <c r="OJO38" s="51"/>
      <c r="OJP38" s="59"/>
      <c r="OJQ38" s="59"/>
      <c r="OJR38" s="59"/>
      <c r="OJV38" s="52"/>
      <c r="OJW38" s="53"/>
      <c r="OJX38" s="52"/>
      <c r="OJY38" s="52"/>
      <c r="OJZ38" s="52"/>
      <c r="OKA38" s="52"/>
      <c r="OKF38"/>
      <c r="OKX38" s="51"/>
      <c r="OKY38" s="59"/>
      <c r="OKZ38" s="59"/>
      <c r="OLA38" s="59"/>
      <c r="OLE38" s="52"/>
      <c r="OLF38" s="53"/>
      <c r="OLG38" s="52"/>
      <c r="OLH38" s="52"/>
      <c r="OLI38" s="52"/>
      <c r="OLJ38" s="52"/>
      <c r="OLO38"/>
      <c r="OMG38" s="51"/>
      <c r="OMH38" s="59"/>
      <c r="OMI38" s="59"/>
      <c r="OMJ38" s="59"/>
      <c r="OMN38" s="52"/>
      <c r="OMO38" s="53"/>
      <c r="OMP38" s="52"/>
      <c r="OMQ38" s="52"/>
      <c r="OMR38" s="52"/>
      <c r="OMS38" s="52"/>
      <c r="OMX38"/>
      <c r="ONP38" s="51"/>
      <c r="ONQ38" s="59"/>
      <c r="ONR38" s="59"/>
      <c r="ONS38" s="59"/>
      <c r="ONW38" s="52"/>
      <c r="ONX38" s="53"/>
      <c r="ONY38" s="52"/>
      <c r="ONZ38" s="52"/>
      <c r="OOA38" s="52"/>
      <c r="OOB38" s="52"/>
      <c r="OOG38"/>
      <c r="OOY38" s="51"/>
      <c r="OOZ38" s="59"/>
      <c r="OPA38" s="59"/>
      <c r="OPB38" s="59"/>
      <c r="OPF38" s="52"/>
      <c r="OPG38" s="53"/>
      <c r="OPH38" s="52"/>
      <c r="OPI38" s="52"/>
      <c r="OPJ38" s="52"/>
      <c r="OPK38" s="52"/>
      <c r="OPP38"/>
      <c r="OQH38" s="51"/>
      <c r="OQI38" s="59"/>
      <c r="OQJ38" s="59"/>
      <c r="OQK38" s="59"/>
      <c r="OQO38" s="52"/>
      <c r="OQP38" s="53"/>
      <c r="OQQ38" s="52"/>
      <c r="OQR38" s="52"/>
      <c r="OQS38" s="52"/>
      <c r="OQT38" s="52"/>
      <c r="OQY38"/>
      <c r="ORQ38" s="51"/>
      <c r="ORR38" s="59"/>
      <c r="ORS38" s="59"/>
      <c r="ORT38" s="59"/>
      <c r="ORX38" s="52"/>
      <c r="ORY38" s="53"/>
      <c r="ORZ38" s="52"/>
      <c r="OSA38" s="52"/>
      <c r="OSB38" s="52"/>
      <c r="OSC38" s="52"/>
      <c r="OSH38"/>
      <c r="OSZ38" s="51"/>
      <c r="OTA38" s="59"/>
      <c r="OTB38" s="59"/>
      <c r="OTC38" s="59"/>
      <c r="OTG38" s="52"/>
      <c r="OTH38" s="53"/>
      <c r="OTI38" s="52"/>
      <c r="OTJ38" s="52"/>
      <c r="OTK38" s="52"/>
      <c r="OTL38" s="52"/>
      <c r="OTQ38"/>
      <c r="OUI38" s="51"/>
      <c r="OUJ38" s="59"/>
      <c r="OUK38" s="59"/>
      <c r="OUL38" s="59"/>
      <c r="OUP38" s="52"/>
      <c r="OUQ38" s="53"/>
      <c r="OUR38" s="52"/>
      <c r="OUS38" s="52"/>
      <c r="OUT38" s="52"/>
      <c r="OUU38" s="52"/>
      <c r="OUZ38"/>
      <c r="OVR38" s="51"/>
      <c r="OVS38" s="59"/>
      <c r="OVT38" s="59"/>
      <c r="OVU38" s="59"/>
      <c r="OVY38" s="52"/>
      <c r="OVZ38" s="53"/>
      <c r="OWA38" s="52"/>
      <c r="OWB38" s="52"/>
      <c r="OWC38" s="52"/>
      <c r="OWD38" s="52"/>
      <c r="OWI38"/>
      <c r="OXA38" s="51"/>
      <c r="OXB38" s="59"/>
      <c r="OXC38" s="59"/>
      <c r="OXD38" s="59"/>
      <c r="OXH38" s="52"/>
      <c r="OXI38" s="53"/>
      <c r="OXJ38" s="52"/>
      <c r="OXK38" s="52"/>
      <c r="OXL38" s="52"/>
      <c r="OXM38" s="52"/>
      <c r="OXR38"/>
      <c r="OYJ38" s="51"/>
      <c r="OYK38" s="59"/>
      <c r="OYL38" s="59"/>
      <c r="OYM38" s="59"/>
      <c r="OYQ38" s="52"/>
      <c r="OYR38" s="53"/>
      <c r="OYS38" s="52"/>
      <c r="OYT38" s="52"/>
      <c r="OYU38" s="52"/>
      <c r="OYV38" s="52"/>
      <c r="OZA38"/>
      <c r="OZS38" s="51"/>
      <c r="OZT38" s="59"/>
      <c r="OZU38" s="59"/>
      <c r="OZV38" s="59"/>
      <c r="OZZ38" s="52"/>
      <c r="PAA38" s="53"/>
      <c r="PAB38" s="52"/>
      <c r="PAC38" s="52"/>
      <c r="PAD38" s="52"/>
      <c r="PAE38" s="52"/>
      <c r="PAJ38"/>
      <c r="PBB38" s="51"/>
      <c r="PBC38" s="59"/>
      <c r="PBD38" s="59"/>
      <c r="PBE38" s="59"/>
      <c r="PBI38" s="52"/>
      <c r="PBJ38" s="53"/>
      <c r="PBK38" s="52"/>
      <c r="PBL38" s="52"/>
      <c r="PBM38" s="52"/>
      <c r="PBN38" s="52"/>
      <c r="PBS38"/>
      <c r="PCK38" s="51"/>
      <c r="PCL38" s="59"/>
      <c r="PCM38" s="59"/>
      <c r="PCN38" s="59"/>
      <c r="PCR38" s="52"/>
      <c r="PCS38" s="53"/>
      <c r="PCT38" s="52"/>
      <c r="PCU38" s="52"/>
      <c r="PCV38" s="52"/>
      <c r="PCW38" s="52"/>
      <c r="PDB38"/>
      <c r="PDT38" s="51"/>
      <c r="PDU38" s="59"/>
      <c r="PDV38" s="59"/>
      <c r="PDW38" s="59"/>
      <c r="PEA38" s="52"/>
      <c r="PEB38" s="53"/>
      <c r="PEC38" s="52"/>
      <c r="PED38" s="52"/>
      <c r="PEE38" s="52"/>
      <c r="PEF38" s="52"/>
      <c r="PEK38"/>
      <c r="PFC38" s="51"/>
      <c r="PFD38" s="59"/>
      <c r="PFE38" s="59"/>
      <c r="PFF38" s="59"/>
      <c r="PFJ38" s="52"/>
      <c r="PFK38" s="53"/>
      <c r="PFL38" s="52"/>
      <c r="PFM38" s="52"/>
      <c r="PFN38" s="52"/>
      <c r="PFO38" s="52"/>
      <c r="PFT38"/>
      <c r="PGL38" s="51"/>
      <c r="PGM38" s="59"/>
      <c r="PGN38" s="59"/>
      <c r="PGO38" s="59"/>
      <c r="PGS38" s="52"/>
      <c r="PGT38" s="53"/>
      <c r="PGU38" s="52"/>
      <c r="PGV38" s="52"/>
      <c r="PGW38" s="52"/>
      <c r="PGX38" s="52"/>
      <c r="PHC38"/>
      <c r="PHU38" s="51"/>
      <c r="PHV38" s="59"/>
      <c r="PHW38" s="59"/>
      <c r="PHX38" s="59"/>
      <c r="PIB38" s="52"/>
      <c r="PIC38" s="53"/>
      <c r="PID38" s="52"/>
      <c r="PIE38" s="52"/>
      <c r="PIF38" s="52"/>
      <c r="PIG38" s="52"/>
      <c r="PIL38"/>
      <c r="PJD38" s="51"/>
      <c r="PJE38" s="59"/>
      <c r="PJF38" s="59"/>
      <c r="PJG38" s="59"/>
      <c r="PJK38" s="52"/>
      <c r="PJL38" s="53"/>
      <c r="PJM38" s="52"/>
      <c r="PJN38" s="52"/>
      <c r="PJO38" s="52"/>
      <c r="PJP38" s="52"/>
      <c r="PJU38"/>
      <c r="PKM38" s="51"/>
      <c r="PKN38" s="59"/>
      <c r="PKO38" s="59"/>
      <c r="PKP38" s="59"/>
      <c r="PKT38" s="52"/>
      <c r="PKU38" s="53"/>
      <c r="PKV38" s="52"/>
      <c r="PKW38" s="52"/>
      <c r="PKX38" s="52"/>
      <c r="PKY38" s="52"/>
      <c r="PLD38"/>
      <c r="PLV38" s="51"/>
      <c r="PLW38" s="59"/>
      <c r="PLX38" s="59"/>
      <c r="PLY38" s="59"/>
      <c r="PMC38" s="52"/>
      <c r="PMD38" s="53"/>
      <c r="PME38" s="52"/>
      <c r="PMF38" s="52"/>
      <c r="PMG38" s="52"/>
      <c r="PMH38" s="52"/>
      <c r="PMM38"/>
      <c r="PNE38" s="51"/>
      <c r="PNF38" s="59"/>
      <c r="PNG38" s="59"/>
      <c r="PNH38" s="59"/>
      <c r="PNL38" s="52"/>
      <c r="PNM38" s="53"/>
      <c r="PNN38" s="52"/>
      <c r="PNO38" s="52"/>
      <c r="PNP38" s="52"/>
      <c r="PNQ38" s="52"/>
      <c r="PNV38"/>
      <c r="PON38" s="51"/>
      <c r="POO38" s="59"/>
      <c r="POP38" s="59"/>
      <c r="POQ38" s="59"/>
      <c r="POU38" s="52"/>
      <c r="POV38" s="53"/>
      <c r="POW38" s="52"/>
      <c r="POX38" s="52"/>
      <c r="POY38" s="52"/>
      <c r="POZ38" s="52"/>
      <c r="PPE38"/>
      <c r="PPW38" s="51"/>
      <c r="PPX38" s="59"/>
      <c r="PPY38" s="59"/>
      <c r="PPZ38" s="59"/>
      <c r="PQD38" s="52"/>
      <c r="PQE38" s="53"/>
      <c r="PQF38" s="52"/>
      <c r="PQG38" s="52"/>
      <c r="PQH38" s="52"/>
      <c r="PQI38" s="52"/>
      <c r="PQN38"/>
      <c r="PRF38" s="51"/>
      <c r="PRG38" s="59"/>
      <c r="PRH38" s="59"/>
      <c r="PRI38" s="59"/>
      <c r="PRM38" s="52"/>
      <c r="PRN38" s="53"/>
      <c r="PRO38" s="52"/>
      <c r="PRP38" s="52"/>
      <c r="PRQ38" s="52"/>
      <c r="PRR38" s="52"/>
      <c r="PRW38"/>
      <c r="PSO38" s="51"/>
      <c r="PSP38" s="59"/>
      <c r="PSQ38" s="59"/>
      <c r="PSR38" s="59"/>
      <c r="PSV38" s="52"/>
      <c r="PSW38" s="53"/>
      <c r="PSX38" s="52"/>
      <c r="PSY38" s="52"/>
      <c r="PSZ38" s="52"/>
      <c r="PTA38" s="52"/>
      <c r="PTF38"/>
      <c r="PTX38" s="51"/>
      <c r="PTY38" s="59"/>
      <c r="PTZ38" s="59"/>
      <c r="PUA38" s="59"/>
      <c r="PUE38" s="52"/>
      <c r="PUF38" s="53"/>
      <c r="PUG38" s="52"/>
      <c r="PUH38" s="52"/>
      <c r="PUI38" s="52"/>
      <c r="PUJ38" s="52"/>
      <c r="PUO38"/>
      <c r="PVG38" s="51"/>
      <c r="PVH38" s="59"/>
      <c r="PVI38" s="59"/>
      <c r="PVJ38" s="59"/>
      <c r="PVN38" s="52"/>
      <c r="PVO38" s="53"/>
      <c r="PVP38" s="52"/>
      <c r="PVQ38" s="52"/>
      <c r="PVR38" s="52"/>
      <c r="PVS38" s="52"/>
      <c r="PVX38"/>
      <c r="PWP38" s="51"/>
      <c r="PWQ38" s="59"/>
      <c r="PWR38" s="59"/>
      <c r="PWS38" s="59"/>
      <c r="PWW38" s="52"/>
      <c r="PWX38" s="53"/>
      <c r="PWY38" s="52"/>
      <c r="PWZ38" s="52"/>
      <c r="PXA38" s="52"/>
      <c r="PXB38" s="52"/>
      <c r="PXG38"/>
      <c r="PXY38" s="51"/>
      <c r="PXZ38" s="59"/>
      <c r="PYA38" s="59"/>
      <c r="PYB38" s="59"/>
      <c r="PYF38" s="52"/>
      <c r="PYG38" s="53"/>
      <c r="PYH38" s="52"/>
      <c r="PYI38" s="52"/>
      <c r="PYJ38" s="52"/>
      <c r="PYK38" s="52"/>
      <c r="PYP38"/>
      <c r="PZH38" s="51"/>
      <c r="PZI38" s="59"/>
      <c r="PZJ38" s="59"/>
      <c r="PZK38" s="59"/>
      <c r="PZO38" s="52"/>
      <c r="PZP38" s="53"/>
      <c r="PZQ38" s="52"/>
      <c r="PZR38" s="52"/>
      <c r="PZS38" s="52"/>
      <c r="PZT38" s="52"/>
      <c r="PZY38"/>
      <c r="QAQ38" s="51"/>
      <c r="QAR38" s="59"/>
      <c r="QAS38" s="59"/>
      <c r="QAT38" s="59"/>
      <c r="QAX38" s="52"/>
      <c r="QAY38" s="53"/>
      <c r="QAZ38" s="52"/>
      <c r="QBA38" s="52"/>
      <c r="QBB38" s="52"/>
      <c r="QBC38" s="52"/>
      <c r="QBH38"/>
      <c r="QBZ38" s="51"/>
      <c r="QCA38" s="59"/>
      <c r="QCB38" s="59"/>
      <c r="QCC38" s="59"/>
      <c r="QCG38" s="52"/>
      <c r="QCH38" s="53"/>
      <c r="QCI38" s="52"/>
      <c r="QCJ38" s="52"/>
      <c r="QCK38" s="52"/>
      <c r="QCL38" s="52"/>
      <c r="QCQ38"/>
      <c r="QDI38" s="51"/>
      <c r="QDJ38" s="59"/>
      <c r="QDK38" s="59"/>
      <c r="QDL38" s="59"/>
      <c r="QDP38" s="52"/>
      <c r="QDQ38" s="53"/>
      <c r="QDR38" s="52"/>
      <c r="QDS38" s="52"/>
      <c r="QDT38" s="52"/>
      <c r="QDU38" s="52"/>
      <c r="QDZ38"/>
      <c r="QER38" s="51"/>
      <c r="QES38" s="59"/>
      <c r="QET38" s="59"/>
      <c r="QEU38" s="59"/>
      <c r="QEY38" s="52"/>
      <c r="QEZ38" s="53"/>
      <c r="QFA38" s="52"/>
      <c r="QFB38" s="52"/>
      <c r="QFC38" s="52"/>
      <c r="QFD38" s="52"/>
      <c r="QFI38"/>
      <c r="QGA38" s="51"/>
      <c r="QGB38" s="59"/>
      <c r="QGC38" s="59"/>
      <c r="QGD38" s="59"/>
      <c r="QGH38" s="52"/>
      <c r="QGI38" s="53"/>
      <c r="QGJ38" s="52"/>
      <c r="QGK38" s="52"/>
      <c r="QGL38" s="52"/>
      <c r="QGM38" s="52"/>
      <c r="QGR38"/>
      <c r="QHJ38" s="51"/>
      <c r="QHK38" s="59"/>
      <c r="QHL38" s="59"/>
      <c r="QHM38" s="59"/>
      <c r="QHQ38" s="52"/>
      <c r="QHR38" s="53"/>
      <c r="QHS38" s="52"/>
      <c r="QHT38" s="52"/>
      <c r="QHU38" s="52"/>
      <c r="QHV38" s="52"/>
      <c r="QIA38"/>
      <c r="QIS38" s="51"/>
      <c r="QIT38" s="59"/>
      <c r="QIU38" s="59"/>
      <c r="QIV38" s="59"/>
      <c r="QIZ38" s="52"/>
      <c r="QJA38" s="53"/>
      <c r="QJB38" s="52"/>
      <c r="QJC38" s="52"/>
      <c r="QJD38" s="52"/>
      <c r="QJE38" s="52"/>
      <c r="QJJ38"/>
      <c r="QKB38" s="51"/>
      <c r="QKC38" s="59"/>
      <c r="QKD38" s="59"/>
      <c r="QKE38" s="59"/>
      <c r="QKI38" s="52"/>
      <c r="QKJ38" s="53"/>
      <c r="QKK38" s="52"/>
      <c r="QKL38" s="52"/>
      <c r="QKM38" s="52"/>
      <c r="QKN38" s="52"/>
      <c r="QKS38"/>
      <c r="QLK38" s="51"/>
      <c r="QLL38" s="59"/>
      <c r="QLM38" s="59"/>
      <c r="QLN38" s="59"/>
      <c r="QLR38" s="52"/>
      <c r="QLS38" s="53"/>
      <c r="QLT38" s="52"/>
      <c r="QLU38" s="52"/>
      <c r="QLV38" s="52"/>
      <c r="QLW38" s="52"/>
      <c r="QMB38"/>
      <c r="QMT38" s="51"/>
      <c r="QMU38" s="59"/>
      <c r="QMV38" s="59"/>
      <c r="QMW38" s="59"/>
      <c r="QNA38" s="52"/>
      <c r="QNB38" s="53"/>
      <c r="QNC38" s="52"/>
      <c r="QND38" s="52"/>
      <c r="QNE38" s="52"/>
      <c r="QNF38" s="52"/>
      <c r="QNK38"/>
      <c r="QOC38" s="51"/>
      <c r="QOD38" s="59"/>
      <c r="QOE38" s="59"/>
      <c r="QOF38" s="59"/>
      <c r="QOJ38" s="52"/>
      <c r="QOK38" s="53"/>
      <c r="QOL38" s="52"/>
      <c r="QOM38" s="52"/>
      <c r="QON38" s="52"/>
      <c r="QOO38" s="52"/>
      <c r="QOT38"/>
      <c r="QPL38" s="51"/>
      <c r="QPM38" s="59"/>
      <c r="QPN38" s="59"/>
      <c r="QPO38" s="59"/>
      <c r="QPS38" s="52"/>
      <c r="QPT38" s="53"/>
      <c r="QPU38" s="52"/>
      <c r="QPV38" s="52"/>
      <c r="QPW38" s="52"/>
      <c r="QPX38" s="52"/>
      <c r="QQC38"/>
      <c r="QQU38" s="51"/>
      <c r="QQV38" s="59"/>
      <c r="QQW38" s="59"/>
      <c r="QQX38" s="59"/>
      <c r="QRB38" s="52"/>
      <c r="QRC38" s="53"/>
      <c r="QRD38" s="52"/>
      <c r="QRE38" s="52"/>
      <c r="QRF38" s="52"/>
      <c r="QRG38" s="52"/>
      <c r="QRL38"/>
      <c r="QSD38" s="51"/>
      <c r="QSE38" s="59"/>
      <c r="QSF38" s="59"/>
      <c r="QSG38" s="59"/>
      <c r="QSK38" s="52"/>
      <c r="QSL38" s="53"/>
      <c r="QSM38" s="52"/>
      <c r="QSN38" s="52"/>
      <c r="QSO38" s="52"/>
      <c r="QSP38" s="52"/>
      <c r="QSU38"/>
      <c r="QTM38" s="51"/>
      <c r="QTN38" s="59"/>
      <c r="QTO38" s="59"/>
      <c r="QTP38" s="59"/>
      <c r="QTT38" s="52"/>
      <c r="QTU38" s="53"/>
      <c r="QTV38" s="52"/>
      <c r="QTW38" s="52"/>
      <c r="QTX38" s="52"/>
      <c r="QTY38" s="52"/>
      <c r="QUD38"/>
      <c r="QUV38" s="51"/>
      <c r="QUW38" s="59"/>
      <c r="QUX38" s="59"/>
      <c r="QUY38" s="59"/>
      <c r="QVC38" s="52"/>
      <c r="QVD38" s="53"/>
      <c r="QVE38" s="52"/>
      <c r="QVF38" s="52"/>
      <c r="QVG38" s="52"/>
      <c r="QVH38" s="52"/>
      <c r="QVM38"/>
      <c r="QWE38" s="51"/>
      <c r="QWF38" s="59"/>
      <c r="QWG38" s="59"/>
      <c r="QWH38" s="59"/>
      <c r="QWL38" s="52"/>
      <c r="QWM38" s="53"/>
      <c r="QWN38" s="52"/>
      <c r="QWO38" s="52"/>
      <c r="QWP38" s="52"/>
      <c r="QWQ38" s="52"/>
      <c r="QWV38"/>
      <c r="QXN38" s="51"/>
      <c r="QXO38" s="59"/>
      <c r="QXP38" s="59"/>
      <c r="QXQ38" s="59"/>
      <c r="QXU38" s="52"/>
      <c r="QXV38" s="53"/>
      <c r="QXW38" s="52"/>
      <c r="QXX38" s="52"/>
      <c r="QXY38" s="52"/>
      <c r="QXZ38" s="52"/>
      <c r="QYE38"/>
      <c r="QYW38" s="51"/>
      <c r="QYX38" s="59"/>
      <c r="QYY38" s="59"/>
      <c r="QYZ38" s="59"/>
      <c r="QZD38" s="52"/>
      <c r="QZE38" s="53"/>
      <c r="QZF38" s="52"/>
      <c r="QZG38" s="52"/>
      <c r="QZH38" s="52"/>
      <c r="QZI38" s="52"/>
      <c r="QZN38"/>
      <c r="RAF38" s="51"/>
      <c r="RAG38" s="59"/>
      <c r="RAH38" s="59"/>
      <c r="RAI38" s="59"/>
      <c r="RAM38" s="52"/>
      <c r="RAN38" s="53"/>
      <c r="RAO38" s="52"/>
      <c r="RAP38" s="52"/>
      <c r="RAQ38" s="52"/>
      <c r="RAR38" s="52"/>
      <c r="RAW38"/>
      <c r="RBO38" s="51"/>
      <c r="RBP38" s="59"/>
      <c r="RBQ38" s="59"/>
      <c r="RBR38" s="59"/>
      <c r="RBV38" s="52"/>
      <c r="RBW38" s="53"/>
      <c r="RBX38" s="52"/>
      <c r="RBY38" s="52"/>
      <c r="RBZ38" s="52"/>
      <c r="RCA38" s="52"/>
      <c r="RCF38"/>
      <c r="RCX38" s="51"/>
      <c r="RCY38" s="59"/>
      <c r="RCZ38" s="59"/>
      <c r="RDA38" s="59"/>
      <c r="RDE38" s="52"/>
      <c r="RDF38" s="53"/>
      <c r="RDG38" s="52"/>
      <c r="RDH38" s="52"/>
      <c r="RDI38" s="52"/>
      <c r="RDJ38" s="52"/>
      <c r="RDO38"/>
      <c r="REG38" s="51"/>
      <c r="REH38" s="59"/>
      <c r="REI38" s="59"/>
      <c r="REJ38" s="59"/>
      <c r="REN38" s="52"/>
      <c r="REO38" s="53"/>
      <c r="REP38" s="52"/>
      <c r="REQ38" s="52"/>
      <c r="RER38" s="52"/>
      <c r="RES38" s="52"/>
      <c r="REX38"/>
      <c r="RFP38" s="51"/>
      <c r="RFQ38" s="59"/>
      <c r="RFR38" s="59"/>
      <c r="RFS38" s="59"/>
      <c r="RFW38" s="52"/>
      <c r="RFX38" s="53"/>
      <c r="RFY38" s="52"/>
      <c r="RFZ38" s="52"/>
      <c r="RGA38" s="52"/>
      <c r="RGB38" s="52"/>
      <c r="RGG38"/>
      <c r="RGY38" s="51"/>
      <c r="RGZ38" s="59"/>
      <c r="RHA38" s="59"/>
      <c r="RHB38" s="59"/>
      <c r="RHF38" s="52"/>
      <c r="RHG38" s="53"/>
      <c r="RHH38" s="52"/>
      <c r="RHI38" s="52"/>
      <c r="RHJ38" s="52"/>
      <c r="RHK38" s="52"/>
      <c r="RHP38"/>
      <c r="RIH38" s="51"/>
      <c r="RII38" s="59"/>
      <c r="RIJ38" s="59"/>
      <c r="RIK38" s="59"/>
      <c r="RIO38" s="52"/>
      <c r="RIP38" s="53"/>
      <c r="RIQ38" s="52"/>
      <c r="RIR38" s="52"/>
      <c r="RIS38" s="52"/>
      <c r="RIT38" s="52"/>
      <c r="RIY38"/>
      <c r="RJQ38" s="51"/>
      <c r="RJR38" s="59"/>
      <c r="RJS38" s="59"/>
      <c r="RJT38" s="59"/>
      <c r="RJX38" s="52"/>
      <c r="RJY38" s="53"/>
      <c r="RJZ38" s="52"/>
      <c r="RKA38" s="52"/>
      <c r="RKB38" s="52"/>
      <c r="RKC38" s="52"/>
      <c r="RKH38"/>
      <c r="RKZ38" s="51"/>
      <c r="RLA38" s="59"/>
      <c r="RLB38" s="59"/>
      <c r="RLC38" s="59"/>
      <c r="RLG38" s="52"/>
      <c r="RLH38" s="53"/>
      <c r="RLI38" s="52"/>
      <c r="RLJ38" s="52"/>
      <c r="RLK38" s="52"/>
      <c r="RLL38" s="52"/>
      <c r="RLQ38"/>
      <c r="RMI38" s="51"/>
      <c r="RMJ38" s="59"/>
      <c r="RMK38" s="59"/>
      <c r="RML38" s="59"/>
      <c r="RMP38" s="52"/>
      <c r="RMQ38" s="53"/>
      <c r="RMR38" s="52"/>
      <c r="RMS38" s="52"/>
      <c r="RMT38" s="52"/>
      <c r="RMU38" s="52"/>
      <c r="RMZ38"/>
      <c r="RNR38" s="51"/>
      <c r="RNS38" s="59"/>
      <c r="RNT38" s="59"/>
      <c r="RNU38" s="59"/>
      <c r="RNY38" s="52"/>
      <c r="RNZ38" s="53"/>
      <c r="ROA38" s="52"/>
      <c r="ROB38" s="52"/>
      <c r="ROC38" s="52"/>
      <c r="ROD38" s="52"/>
      <c r="ROI38"/>
      <c r="RPA38" s="51"/>
      <c r="RPB38" s="59"/>
      <c r="RPC38" s="59"/>
      <c r="RPD38" s="59"/>
      <c r="RPH38" s="52"/>
      <c r="RPI38" s="53"/>
      <c r="RPJ38" s="52"/>
      <c r="RPK38" s="52"/>
      <c r="RPL38" s="52"/>
      <c r="RPM38" s="52"/>
      <c r="RPR38"/>
      <c r="RQJ38" s="51"/>
      <c r="RQK38" s="59"/>
      <c r="RQL38" s="59"/>
      <c r="RQM38" s="59"/>
      <c r="RQQ38" s="52"/>
      <c r="RQR38" s="53"/>
      <c r="RQS38" s="52"/>
      <c r="RQT38" s="52"/>
      <c r="RQU38" s="52"/>
      <c r="RQV38" s="52"/>
      <c r="RRA38"/>
      <c r="RRS38" s="51"/>
      <c r="RRT38" s="59"/>
      <c r="RRU38" s="59"/>
      <c r="RRV38" s="59"/>
      <c r="RRZ38" s="52"/>
      <c r="RSA38" s="53"/>
      <c r="RSB38" s="52"/>
      <c r="RSC38" s="52"/>
      <c r="RSD38" s="52"/>
      <c r="RSE38" s="52"/>
      <c r="RSJ38"/>
      <c r="RTB38" s="51"/>
      <c r="RTC38" s="59"/>
      <c r="RTD38" s="59"/>
      <c r="RTE38" s="59"/>
      <c r="RTI38" s="52"/>
      <c r="RTJ38" s="53"/>
      <c r="RTK38" s="52"/>
      <c r="RTL38" s="52"/>
      <c r="RTM38" s="52"/>
      <c r="RTN38" s="52"/>
      <c r="RTS38"/>
      <c r="RUK38" s="51"/>
      <c r="RUL38" s="59"/>
      <c r="RUM38" s="59"/>
      <c r="RUN38" s="59"/>
      <c r="RUR38" s="52"/>
      <c r="RUS38" s="53"/>
      <c r="RUT38" s="52"/>
      <c r="RUU38" s="52"/>
      <c r="RUV38" s="52"/>
      <c r="RUW38" s="52"/>
      <c r="RVB38"/>
      <c r="RVT38" s="51"/>
      <c r="RVU38" s="59"/>
      <c r="RVV38" s="59"/>
      <c r="RVW38" s="59"/>
      <c r="RWA38" s="52"/>
      <c r="RWB38" s="53"/>
      <c r="RWC38" s="52"/>
      <c r="RWD38" s="52"/>
      <c r="RWE38" s="52"/>
      <c r="RWF38" s="52"/>
      <c r="RWK38"/>
      <c r="RXC38" s="51"/>
      <c r="RXD38" s="59"/>
      <c r="RXE38" s="59"/>
      <c r="RXF38" s="59"/>
      <c r="RXJ38" s="52"/>
      <c r="RXK38" s="53"/>
      <c r="RXL38" s="52"/>
      <c r="RXM38" s="52"/>
      <c r="RXN38" s="52"/>
      <c r="RXO38" s="52"/>
      <c r="RXT38"/>
      <c r="RYL38" s="51"/>
      <c r="RYM38" s="59"/>
      <c r="RYN38" s="59"/>
      <c r="RYO38" s="59"/>
      <c r="RYS38" s="52"/>
      <c r="RYT38" s="53"/>
      <c r="RYU38" s="52"/>
      <c r="RYV38" s="52"/>
      <c r="RYW38" s="52"/>
      <c r="RYX38" s="52"/>
      <c r="RZC38"/>
      <c r="RZU38" s="51"/>
      <c r="RZV38" s="59"/>
      <c r="RZW38" s="59"/>
      <c r="RZX38" s="59"/>
      <c r="SAB38" s="52"/>
      <c r="SAC38" s="53"/>
      <c r="SAD38" s="52"/>
      <c r="SAE38" s="52"/>
      <c r="SAF38" s="52"/>
      <c r="SAG38" s="52"/>
      <c r="SAL38"/>
      <c r="SBD38" s="51"/>
      <c r="SBE38" s="59"/>
      <c r="SBF38" s="59"/>
      <c r="SBG38" s="59"/>
      <c r="SBK38" s="52"/>
      <c r="SBL38" s="53"/>
      <c r="SBM38" s="52"/>
      <c r="SBN38" s="52"/>
      <c r="SBO38" s="52"/>
      <c r="SBP38" s="52"/>
      <c r="SBU38"/>
      <c r="SCM38" s="51"/>
      <c r="SCN38" s="59"/>
      <c r="SCO38" s="59"/>
      <c r="SCP38" s="59"/>
      <c r="SCT38" s="52"/>
      <c r="SCU38" s="53"/>
      <c r="SCV38" s="52"/>
      <c r="SCW38" s="52"/>
      <c r="SCX38" s="52"/>
      <c r="SCY38" s="52"/>
      <c r="SDD38"/>
      <c r="SDV38" s="51"/>
      <c r="SDW38" s="59"/>
      <c r="SDX38" s="59"/>
      <c r="SDY38" s="59"/>
      <c r="SEC38" s="52"/>
      <c r="SED38" s="53"/>
      <c r="SEE38" s="52"/>
      <c r="SEF38" s="52"/>
      <c r="SEG38" s="52"/>
      <c r="SEH38" s="52"/>
      <c r="SEM38"/>
      <c r="SFE38" s="51"/>
      <c r="SFF38" s="59"/>
      <c r="SFG38" s="59"/>
      <c r="SFH38" s="59"/>
      <c r="SFL38" s="52"/>
      <c r="SFM38" s="53"/>
      <c r="SFN38" s="52"/>
      <c r="SFO38" s="52"/>
      <c r="SFP38" s="52"/>
      <c r="SFQ38" s="52"/>
      <c r="SFV38"/>
      <c r="SGN38" s="51"/>
      <c r="SGO38" s="59"/>
      <c r="SGP38" s="59"/>
      <c r="SGQ38" s="59"/>
      <c r="SGU38" s="52"/>
      <c r="SGV38" s="53"/>
      <c r="SGW38" s="52"/>
      <c r="SGX38" s="52"/>
      <c r="SGY38" s="52"/>
      <c r="SGZ38" s="52"/>
      <c r="SHE38"/>
      <c r="SHW38" s="51"/>
      <c r="SHX38" s="59"/>
      <c r="SHY38" s="59"/>
      <c r="SHZ38" s="59"/>
      <c r="SID38" s="52"/>
      <c r="SIE38" s="53"/>
      <c r="SIF38" s="52"/>
      <c r="SIG38" s="52"/>
      <c r="SIH38" s="52"/>
      <c r="SII38" s="52"/>
      <c r="SIN38"/>
      <c r="SJF38" s="51"/>
      <c r="SJG38" s="59"/>
      <c r="SJH38" s="59"/>
      <c r="SJI38" s="59"/>
      <c r="SJM38" s="52"/>
      <c r="SJN38" s="53"/>
      <c r="SJO38" s="52"/>
      <c r="SJP38" s="52"/>
      <c r="SJQ38" s="52"/>
      <c r="SJR38" s="52"/>
      <c r="SJW38"/>
      <c r="SKO38" s="51"/>
      <c r="SKP38" s="59"/>
      <c r="SKQ38" s="59"/>
      <c r="SKR38" s="59"/>
      <c r="SKV38" s="52"/>
      <c r="SKW38" s="53"/>
      <c r="SKX38" s="52"/>
      <c r="SKY38" s="52"/>
      <c r="SKZ38" s="52"/>
      <c r="SLA38" s="52"/>
      <c r="SLF38"/>
      <c r="SLX38" s="51"/>
      <c r="SLY38" s="59"/>
      <c r="SLZ38" s="59"/>
      <c r="SMA38" s="59"/>
      <c r="SME38" s="52"/>
      <c r="SMF38" s="53"/>
      <c r="SMG38" s="52"/>
      <c r="SMH38" s="52"/>
      <c r="SMI38" s="52"/>
      <c r="SMJ38" s="52"/>
      <c r="SMO38"/>
      <c r="SNG38" s="51"/>
      <c r="SNH38" s="59"/>
      <c r="SNI38" s="59"/>
      <c r="SNJ38" s="59"/>
      <c r="SNN38" s="52"/>
      <c r="SNO38" s="53"/>
      <c r="SNP38" s="52"/>
      <c r="SNQ38" s="52"/>
      <c r="SNR38" s="52"/>
      <c r="SNS38" s="52"/>
      <c r="SNX38"/>
      <c r="SOP38" s="51"/>
      <c r="SOQ38" s="59"/>
      <c r="SOR38" s="59"/>
      <c r="SOS38" s="59"/>
      <c r="SOW38" s="52"/>
      <c r="SOX38" s="53"/>
      <c r="SOY38" s="52"/>
      <c r="SOZ38" s="52"/>
      <c r="SPA38" s="52"/>
      <c r="SPB38" s="52"/>
      <c r="SPG38"/>
      <c r="SPY38" s="51"/>
      <c r="SPZ38" s="59"/>
      <c r="SQA38" s="59"/>
      <c r="SQB38" s="59"/>
      <c r="SQF38" s="52"/>
      <c r="SQG38" s="53"/>
      <c r="SQH38" s="52"/>
      <c r="SQI38" s="52"/>
      <c r="SQJ38" s="52"/>
      <c r="SQK38" s="52"/>
      <c r="SQP38"/>
      <c r="SRH38" s="51"/>
      <c r="SRI38" s="59"/>
      <c r="SRJ38" s="59"/>
      <c r="SRK38" s="59"/>
      <c r="SRO38" s="52"/>
      <c r="SRP38" s="53"/>
      <c r="SRQ38" s="52"/>
      <c r="SRR38" s="52"/>
      <c r="SRS38" s="52"/>
      <c r="SRT38" s="52"/>
      <c r="SRY38"/>
      <c r="SSQ38" s="51"/>
      <c r="SSR38" s="59"/>
      <c r="SSS38" s="59"/>
      <c r="SST38" s="59"/>
      <c r="SSX38" s="52"/>
      <c r="SSY38" s="53"/>
      <c r="SSZ38" s="52"/>
      <c r="STA38" s="52"/>
      <c r="STB38" s="52"/>
      <c r="STC38" s="52"/>
      <c r="STH38"/>
      <c r="STZ38" s="51"/>
      <c r="SUA38" s="59"/>
      <c r="SUB38" s="59"/>
      <c r="SUC38" s="59"/>
      <c r="SUG38" s="52"/>
      <c r="SUH38" s="53"/>
      <c r="SUI38" s="52"/>
      <c r="SUJ38" s="52"/>
      <c r="SUK38" s="52"/>
      <c r="SUL38" s="52"/>
      <c r="SUQ38"/>
      <c r="SVI38" s="51"/>
      <c r="SVJ38" s="59"/>
      <c r="SVK38" s="59"/>
      <c r="SVL38" s="59"/>
      <c r="SVP38" s="52"/>
      <c r="SVQ38" s="53"/>
      <c r="SVR38" s="52"/>
      <c r="SVS38" s="52"/>
      <c r="SVT38" s="52"/>
      <c r="SVU38" s="52"/>
      <c r="SVZ38"/>
      <c r="SWR38" s="51"/>
      <c r="SWS38" s="59"/>
      <c r="SWT38" s="59"/>
      <c r="SWU38" s="59"/>
      <c r="SWY38" s="52"/>
      <c r="SWZ38" s="53"/>
      <c r="SXA38" s="52"/>
      <c r="SXB38" s="52"/>
      <c r="SXC38" s="52"/>
      <c r="SXD38" s="52"/>
      <c r="SXI38"/>
      <c r="SYA38" s="51"/>
      <c r="SYB38" s="59"/>
      <c r="SYC38" s="59"/>
      <c r="SYD38" s="59"/>
      <c r="SYH38" s="52"/>
      <c r="SYI38" s="53"/>
      <c r="SYJ38" s="52"/>
      <c r="SYK38" s="52"/>
      <c r="SYL38" s="52"/>
      <c r="SYM38" s="52"/>
      <c r="SYR38"/>
      <c r="SZJ38" s="51"/>
      <c r="SZK38" s="59"/>
      <c r="SZL38" s="59"/>
      <c r="SZM38" s="59"/>
      <c r="SZQ38" s="52"/>
      <c r="SZR38" s="53"/>
      <c r="SZS38" s="52"/>
      <c r="SZT38" s="52"/>
      <c r="SZU38" s="52"/>
      <c r="SZV38" s="52"/>
      <c r="TAA38"/>
      <c r="TAS38" s="51"/>
      <c r="TAT38" s="59"/>
      <c r="TAU38" s="59"/>
      <c r="TAV38" s="59"/>
      <c r="TAZ38" s="52"/>
      <c r="TBA38" s="53"/>
      <c r="TBB38" s="52"/>
      <c r="TBC38" s="52"/>
      <c r="TBD38" s="52"/>
      <c r="TBE38" s="52"/>
      <c r="TBJ38"/>
      <c r="TCB38" s="51"/>
      <c r="TCC38" s="59"/>
      <c r="TCD38" s="59"/>
      <c r="TCE38" s="59"/>
      <c r="TCI38" s="52"/>
      <c r="TCJ38" s="53"/>
      <c r="TCK38" s="52"/>
      <c r="TCL38" s="52"/>
      <c r="TCM38" s="52"/>
      <c r="TCN38" s="52"/>
      <c r="TCS38"/>
      <c r="TDK38" s="51"/>
      <c r="TDL38" s="59"/>
      <c r="TDM38" s="59"/>
      <c r="TDN38" s="59"/>
      <c r="TDR38" s="52"/>
      <c r="TDS38" s="53"/>
      <c r="TDT38" s="52"/>
      <c r="TDU38" s="52"/>
      <c r="TDV38" s="52"/>
      <c r="TDW38" s="52"/>
      <c r="TEB38"/>
      <c r="TET38" s="51"/>
      <c r="TEU38" s="59"/>
      <c r="TEV38" s="59"/>
      <c r="TEW38" s="59"/>
      <c r="TFA38" s="52"/>
      <c r="TFB38" s="53"/>
      <c r="TFC38" s="52"/>
      <c r="TFD38" s="52"/>
      <c r="TFE38" s="52"/>
      <c r="TFF38" s="52"/>
      <c r="TFK38"/>
      <c r="TGC38" s="51"/>
      <c r="TGD38" s="59"/>
      <c r="TGE38" s="59"/>
      <c r="TGF38" s="59"/>
      <c r="TGJ38" s="52"/>
      <c r="TGK38" s="53"/>
      <c r="TGL38" s="52"/>
      <c r="TGM38" s="52"/>
      <c r="TGN38" s="52"/>
      <c r="TGO38" s="52"/>
      <c r="TGT38"/>
      <c r="THL38" s="51"/>
      <c r="THM38" s="59"/>
      <c r="THN38" s="59"/>
      <c r="THO38" s="59"/>
      <c r="THS38" s="52"/>
      <c r="THT38" s="53"/>
      <c r="THU38" s="52"/>
      <c r="THV38" s="52"/>
      <c r="THW38" s="52"/>
      <c r="THX38" s="52"/>
      <c r="TIC38"/>
      <c r="TIU38" s="51"/>
      <c r="TIV38" s="59"/>
      <c r="TIW38" s="59"/>
      <c r="TIX38" s="59"/>
      <c r="TJB38" s="52"/>
      <c r="TJC38" s="53"/>
      <c r="TJD38" s="52"/>
      <c r="TJE38" s="52"/>
      <c r="TJF38" s="52"/>
      <c r="TJG38" s="52"/>
      <c r="TJL38"/>
      <c r="TKD38" s="51"/>
      <c r="TKE38" s="59"/>
      <c r="TKF38" s="59"/>
      <c r="TKG38" s="59"/>
      <c r="TKK38" s="52"/>
      <c r="TKL38" s="53"/>
      <c r="TKM38" s="52"/>
      <c r="TKN38" s="52"/>
      <c r="TKO38" s="52"/>
      <c r="TKP38" s="52"/>
      <c r="TKU38"/>
      <c r="TLM38" s="51"/>
      <c r="TLN38" s="59"/>
      <c r="TLO38" s="59"/>
      <c r="TLP38" s="59"/>
      <c r="TLT38" s="52"/>
      <c r="TLU38" s="53"/>
      <c r="TLV38" s="52"/>
      <c r="TLW38" s="52"/>
      <c r="TLX38" s="52"/>
      <c r="TLY38" s="52"/>
      <c r="TMD38"/>
      <c r="TMV38" s="51"/>
      <c r="TMW38" s="59"/>
      <c r="TMX38" s="59"/>
      <c r="TMY38" s="59"/>
      <c r="TNC38" s="52"/>
      <c r="TND38" s="53"/>
      <c r="TNE38" s="52"/>
      <c r="TNF38" s="52"/>
      <c r="TNG38" s="52"/>
      <c r="TNH38" s="52"/>
      <c r="TNM38"/>
      <c r="TOE38" s="51"/>
      <c r="TOF38" s="59"/>
      <c r="TOG38" s="59"/>
      <c r="TOH38" s="59"/>
      <c r="TOL38" s="52"/>
      <c r="TOM38" s="53"/>
      <c r="TON38" s="52"/>
      <c r="TOO38" s="52"/>
      <c r="TOP38" s="52"/>
      <c r="TOQ38" s="52"/>
      <c r="TOV38"/>
      <c r="TPN38" s="51"/>
      <c r="TPO38" s="59"/>
      <c r="TPP38" s="59"/>
      <c r="TPQ38" s="59"/>
      <c r="TPU38" s="52"/>
      <c r="TPV38" s="53"/>
      <c r="TPW38" s="52"/>
      <c r="TPX38" s="52"/>
      <c r="TPY38" s="52"/>
      <c r="TPZ38" s="52"/>
      <c r="TQE38"/>
      <c r="TQW38" s="51"/>
      <c r="TQX38" s="59"/>
      <c r="TQY38" s="59"/>
      <c r="TQZ38" s="59"/>
      <c r="TRD38" s="52"/>
      <c r="TRE38" s="53"/>
      <c r="TRF38" s="52"/>
      <c r="TRG38" s="52"/>
      <c r="TRH38" s="52"/>
      <c r="TRI38" s="52"/>
      <c r="TRN38"/>
      <c r="TSF38" s="51"/>
      <c r="TSG38" s="59"/>
      <c r="TSH38" s="59"/>
      <c r="TSI38" s="59"/>
      <c r="TSM38" s="52"/>
      <c r="TSN38" s="53"/>
      <c r="TSO38" s="52"/>
      <c r="TSP38" s="52"/>
      <c r="TSQ38" s="52"/>
      <c r="TSR38" s="52"/>
      <c r="TSW38"/>
      <c r="TTO38" s="51"/>
      <c r="TTP38" s="59"/>
      <c r="TTQ38" s="59"/>
      <c r="TTR38" s="59"/>
      <c r="TTV38" s="52"/>
      <c r="TTW38" s="53"/>
      <c r="TTX38" s="52"/>
      <c r="TTY38" s="52"/>
      <c r="TTZ38" s="52"/>
      <c r="TUA38" s="52"/>
      <c r="TUF38"/>
      <c r="TUX38" s="51"/>
      <c r="TUY38" s="59"/>
      <c r="TUZ38" s="59"/>
      <c r="TVA38" s="59"/>
      <c r="TVE38" s="52"/>
      <c r="TVF38" s="53"/>
      <c r="TVG38" s="52"/>
      <c r="TVH38" s="52"/>
      <c r="TVI38" s="52"/>
      <c r="TVJ38" s="52"/>
      <c r="TVO38"/>
      <c r="TWG38" s="51"/>
      <c r="TWH38" s="59"/>
      <c r="TWI38" s="59"/>
      <c r="TWJ38" s="59"/>
      <c r="TWN38" s="52"/>
      <c r="TWO38" s="53"/>
      <c r="TWP38" s="52"/>
      <c r="TWQ38" s="52"/>
      <c r="TWR38" s="52"/>
      <c r="TWS38" s="52"/>
      <c r="TWX38"/>
      <c r="TXP38" s="51"/>
      <c r="TXQ38" s="59"/>
      <c r="TXR38" s="59"/>
      <c r="TXS38" s="59"/>
      <c r="TXW38" s="52"/>
      <c r="TXX38" s="53"/>
      <c r="TXY38" s="52"/>
      <c r="TXZ38" s="52"/>
      <c r="TYA38" s="52"/>
      <c r="TYB38" s="52"/>
      <c r="TYG38"/>
      <c r="TYY38" s="51"/>
      <c r="TYZ38" s="59"/>
      <c r="TZA38" s="59"/>
      <c r="TZB38" s="59"/>
      <c r="TZF38" s="52"/>
      <c r="TZG38" s="53"/>
      <c r="TZH38" s="52"/>
      <c r="TZI38" s="52"/>
      <c r="TZJ38" s="52"/>
      <c r="TZK38" s="52"/>
      <c r="TZP38"/>
      <c r="UAH38" s="51"/>
      <c r="UAI38" s="59"/>
      <c r="UAJ38" s="59"/>
      <c r="UAK38" s="59"/>
      <c r="UAO38" s="52"/>
      <c r="UAP38" s="53"/>
      <c r="UAQ38" s="52"/>
      <c r="UAR38" s="52"/>
      <c r="UAS38" s="52"/>
      <c r="UAT38" s="52"/>
      <c r="UAY38"/>
      <c r="UBQ38" s="51"/>
      <c r="UBR38" s="59"/>
      <c r="UBS38" s="59"/>
      <c r="UBT38" s="59"/>
      <c r="UBX38" s="52"/>
      <c r="UBY38" s="53"/>
      <c r="UBZ38" s="52"/>
      <c r="UCA38" s="52"/>
      <c r="UCB38" s="52"/>
      <c r="UCC38" s="52"/>
      <c r="UCH38"/>
      <c r="UCZ38" s="51"/>
      <c r="UDA38" s="59"/>
      <c r="UDB38" s="59"/>
      <c r="UDC38" s="59"/>
      <c r="UDG38" s="52"/>
      <c r="UDH38" s="53"/>
      <c r="UDI38" s="52"/>
      <c r="UDJ38" s="52"/>
      <c r="UDK38" s="52"/>
      <c r="UDL38" s="52"/>
      <c r="UDQ38"/>
      <c r="UEI38" s="51"/>
      <c r="UEJ38" s="59"/>
      <c r="UEK38" s="59"/>
      <c r="UEL38" s="59"/>
      <c r="UEP38" s="52"/>
      <c r="UEQ38" s="53"/>
      <c r="UER38" s="52"/>
      <c r="UES38" s="52"/>
      <c r="UET38" s="52"/>
      <c r="UEU38" s="52"/>
      <c r="UEZ38"/>
      <c r="UFR38" s="51"/>
      <c r="UFS38" s="59"/>
      <c r="UFT38" s="59"/>
      <c r="UFU38" s="59"/>
      <c r="UFY38" s="52"/>
      <c r="UFZ38" s="53"/>
      <c r="UGA38" s="52"/>
      <c r="UGB38" s="52"/>
      <c r="UGC38" s="52"/>
      <c r="UGD38" s="52"/>
      <c r="UGI38"/>
      <c r="UHA38" s="51"/>
      <c r="UHB38" s="59"/>
      <c r="UHC38" s="59"/>
      <c r="UHD38" s="59"/>
      <c r="UHH38" s="52"/>
      <c r="UHI38" s="53"/>
      <c r="UHJ38" s="52"/>
      <c r="UHK38" s="52"/>
      <c r="UHL38" s="52"/>
      <c r="UHM38" s="52"/>
      <c r="UHR38"/>
      <c r="UIJ38" s="51"/>
      <c r="UIK38" s="59"/>
      <c r="UIL38" s="59"/>
      <c r="UIM38" s="59"/>
      <c r="UIQ38" s="52"/>
      <c r="UIR38" s="53"/>
      <c r="UIS38" s="52"/>
      <c r="UIT38" s="52"/>
      <c r="UIU38" s="52"/>
      <c r="UIV38" s="52"/>
      <c r="UJA38"/>
      <c r="UJS38" s="51"/>
      <c r="UJT38" s="59"/>
      <c r="UJU38" s="59"/>
      <c r="UJV38" s="59"/>
      <c r="UJZ38" s="52"/>
      <c r="UKA38" s="53"/>
      <c r="UKB38" s="52"/>
      <c r="UKC38" s="52"/>
      <c r="UKD38" s="52"/>
      <c r="UKE38" s="52"/>
      <c r="UKJ38"/>
      <c r="ULB38" s="51"/>
      <c r="ULC38" s="59"/>
      <c r="ULD38" s="59"/>
      <c r="ULE38" s="59"/>
      <c r="ULI38" s="52"/>
      <c r="ULJ38" s="53"/>
      <c r="ULK38" s="52"/>
      <c r="ULL38" s="52"/>
      <c r="ULM38" s="52"/>
      <c r="ULN38" s="52"/>
      <c r="ULS38"/>
      <c r="UMK38" s="51"/>
      <c r="UML38" s="59"/>
      <c r="UMM38" s="59"/>
      <c r="UMN38" s="59"/>
      <c r="UMR38" s="52"/>
      <c r="UMS38" s="53"/>
      <c r="UMT38" s="52"/>
      <c r="UMU38" s="52"/>
      <c r="UMV38" s="52"/>
      <c r="UMW38" s="52"/>
      <c r="UNB38"/>
      <c r="UNT38" s="51"/>
      <c r="UNU38" s="59"/>
      <c r="UNV38" s="59"/>
      <c r="UNW38" s="59"/>
      <c r="UOA38" s="52"/>
      <c r="UOB38" s="53"/>
      <c r="UOC38" s="52"/>
      <c r="UOD38" s="52"/>
      <c r="UOE38" s="52"/>
      <c r="UOF38" s="52"/>
      <c r="UOK38"/>
      <c r="UPC38" s="51"/>
      <c r="UPD38" s="59"/>
      <c r="UPE38" s="59"/>
      <c r="UPF38" s="59"/>
      <c r="UPJ38" s="52"/>
      <c r="UPK38" s="53"/>
      <c r="UPL38" s="52"/>
      <c r="UPM38" s="52"/>
      <c r="UPN38" s="52"/>
      <c r="UPO38" s="52"/>
      <c r="UPT38"/>
      <c r="UQL38" s="51"/>
      <c r="UQM38" s="59"/>
      <c r="UQN38" s="59"/>
      <c r="UQO38" s="59"/>
      <c r="UQS38" s="52"/>
      <c r="UQT38" s="53"/>
      <c r="UQU38" s="52"/>
      <c r="UQV38" s="52"/>
      <c r="UQW38" s="52"/>
      <c r="UQX38" s="52"/>
      <c r="URC38"/>
      <c r="URU38" s="51"/>
      <c r="URV38" s="59"/>
      <c r="URW38" s="59"/>
      <c r="URX38" s="59"/>
      <c r="USB38" s="52"/>
      <c r="USC38" s="53"/>
      <c r="USD38" s="52"/>
      <c r="USE38" s="52"/>
      <c r="USF38" s="52"/>
      <c r="USG38" s="52"/>
      <c r="USL38"/>
      <c r="UTD38" s="51"/>
      <c r="UTE38" s="59"/>
      <c r="UTF38" s="59"/>
      <c r="UTG38" s="59"/>
      <c r="UTK38" s="52"/>
      <c r="UTL38" s="53"/>
      <c r="UTM38" s="52"/>
      <c r="UTN38" s="52"/>
      <c r="UTO38" s="52"/>
      <c r="UTP38" s="52"/>
      <c r="UTU38"/>
      <c r="UUM38" s="51"/>
      <c r="UUN38" s="59"/>
      <c r="UUO38" s="59"/>
      <c r="UUP38" s="59"/>
      <c r="UUT38" s="52"/>
      <c r="UUU38" s="53"/>
      <c r="UUV38" s="52"/>
      <c r="UUW38" s="52"/>
      <c r="UUX38" s="52"/>
      <c r="UUY38" s="52"/>
      <c r="UVD38"/>
      <c r="UVV38" s="51"/>
      <c r="UVW38" s="59"/>
      <c r="UVX38" s="59"/>
      <c r="UVY38" s="59"/>
      <c r="UWC38" s="52"/>
      <c r="UWD38" s="53"/>
      <c r="UWE38" s="52"/>
      <c r="UWF38" s="52"/>
      <c r="UWG38" s="52"/>
      <c r="UWH38" s="52"/>
      <c r="UWM38"/>
      <c r="UXE38" s="51"/>
      <c r="UXF38" s="59"/>
      <c r="UXG38" s="59"/>
      <c r="UXH38" s="59"/>
      <c r="UXL38" s="52"/>
      <c r="UXM38" s="53"/>
      <c r="UXN38" s="52"/>
      <c r="UXO38" s="52"/>
      <c r="UXP38" s="52"/>
      <c r="UXQ38" s="52"/>
      <c r="UXV38"/>
      <c r="UYN38" s="51"/>
      <c r="UYO38" s="59"/>
      <c r="UYP38" s="59"/>
      <c r="UYQ38" s="59"/>
      <c r="UYU38" s="52"/>
      <c r="UYV38" s="53"/>
      <c r="UYW38" s="52"/>
      <c r="UYX38" s="52"/>
      <c r="UYY38" s="52"/>
      <c r="UYZ38" s="52"/>
      <c r="UZE38"/>
      <c r="UZW38" s="51"/>
      <c r="UZX38" s="59"/>
      <c r="UZY38" s="59"/>
      <c r="UZZ38" s="59"/>
      <c r="VAD38" s="52"/>
      <c r="VAE38" s="53"/>
      <c r="VAF38" s="52"/>
      <c r="VAG38" s="52"/>
      <c r="VAH38" s="52"/>
      <c r="VAI38" s="52"/>
      <c r="VAN38"/>
      <c r="VBF38" s="51"/>
      <c r="VBG38" s="59"/>
      <c r="VBH38" s="59"/>
      <c r="VBI38" s="59"/>
      <c r="VBM38" s="52"/>
      <c r="VBN38" s="53"/>
      <c r="VBO38" s="52"/>
      <c r="VBP38" s="52"/>
      <c r="VBQ38" s="52"/>
      <c r="VBR38" s="52"/>
      <c r="VBW38"/>
      <c r="VCO38" s="51"/>
      <c r="VCP38" s="59"/>
      <c r="VCQ38" s="59"/>
      <c r="VCR38" s="59"/>
      <c r="VCV38" s="52"/>
      <c r="VCW38" s="53"/>
      <c r="VCX38" s="52"/>
      <c r="VCY38" s="52"/>
      <c r="VCZ38" s="52"/>
      <c r="VDA38" s="52"/>
      <c r="VDF38"/>
      <c r="VDX38" s="51"/>
      <c r="VDY38" s="59"/>
      <c r="VDZ38" s="59"/>
      <c r="VEA38" s="59"/>
      <c r="VEE38" s="52"/>
      <c r="VEF38" s="53"/>
      <c r="VEG38" s="52"/>
      <c r="VEH38" s="52"/>
      <c r="VEI38" s="52"/>
      <c r="VEJ38" s="52"/>
      <c r="VEO38"/>
      <c r="VFG38" s="51"/>
      <c r="VFH38" s="59"/>
      <c r="VFI38" s="59"/>
      <c r="VFJ38" s="59"/>
      <c r="VFN38" s="52"/>
      <c r="VFO38" s="53"/>
      <c r="VFP38" s="52"/>
      <c r="VFQ38" s="52"/>
      <c r="VFR38" s="52"/>
      <c r="VFS38" s="52"/>
      <c r="VFX38"/>
      <c r="VGP38" s="51"/>
      <c r="VGQ38" s="59"/>
      <c r="VGR38" s="59"/>
      <c r="VGS38" s="59"/>
      <c r="VGW38" s="52"/>
      <c r="VGX38" s="53"/>
      <c r="VGY38" s="52"/>
      <c r="VGZ38" s="52"/>
      <c r="VHA38" s="52"/>
      <c r="VHB38" s="52"/>
      <c r="VHG38"/>
      <c r="VHY38" s="51"/>
      <c r="VHZ38" s="59"/>
      <c r="VIA38" s="59"/>
      <c r="VIB38" s="59"/>
      <c r="VIF38" s="52"/>
      <c r="VIG38" s="53"/>
      <c r="VIH38" s="52"/>
      <c r="VII38" s="52"/>
      <c r="VIJ38" s="52"/>
      <c r="VIK38" s="52"/>
      <c r="VIP38"/>
      <c r="VJH38" s="51"/>
      <c r="VJI38" s="59"/>
      <c r="VJJ38" s="59"/>
      <c r="VJK38" s="59"/>
      <c r="VJO38" s="52"/>
      <c r="VJP38" s="53"/>
      <c r="VJQ38" s="52"/>
      <c r="VJR38" s="52"/>
      <c r="VJS38" s="52"/>
      <c r="VJT38" s="52"/>
      <c r="VJY38"/>
      <c r="VKQ38" s="51"/>
      <c r="VKR38" s="59"/>
      <c r="VKS38" s="59"/>
      <c r="VKT38" s="59"/>
      <c r="VKX38" s="52"/>
      <c r="VKY38" s="53"/>
      <c r="VKZ38" s="52"/>
      <c r="VLA38" s="52"/>
      <c r="VLB38" s="52"/>
      <c r="VLC38" s="52"/>
      <c r="VLH38"/>
      <c r="VLZ38" s="51"/>
      <c r="VMA38" s="59"/>
      <c r="VMB38" s="59"/>
      <c r="VMC38" s="59"/>
      <c r="VMG38" s="52"/>
      <c r="VMH38" s="53"/>
      <c r="VMI38" s="52"/>
      <c r="VMJ38" s="52"/>
      <c r="VMK38" s="52"/>
      <c r="VML38" s="52"/>
      <c r="VMQ38"/>
      <c r="VNI38" s="51"/>
      <c r="VNJ38" s="59"/>
      <c r="VNK38" s="59"/>
      <c r="VNL38" s="59"/>
      <c r="VNP38" s="52"/>
      <c r="VNQ38" s="53"/>
      <c r="VNR38" s="52"/>
      <c r="VNS38" s="52"/>
      <c r="VNT38" s="52"/>
      <c r="VNU38" s="52"/>
      <c r="VNZ38"/>
      <c r="VOR38" s="51"/>
      <c r="VOS38" s="59"/>
      <c r="VOT38" s="59"/>
      <c r="VOU38" s="59"/>
      <c r="VOY38" s="52"/>
      <c r="VOZ38" s="53"/>
      <c r="VPA38" s="52"/>
      <c r="VPB38" s="52"/>
      <c r="VPC38" s="52"/>
      <c r="VPD38" s="52"/>
      <c r="VPI38"/>
      <c r="VQA38" s="51"/>
      <c r="VQB38" s="59"/>
      <c r="VQC38" s="59"/>
      <c r="VQD38" s="59"/>
      <c r="VQH38" s="52"/>
      <c r="VQI38" s="53"/>
      <c r="VQJ38" s="52"/>
      <c r="VQK38" s="52"/>
      <c r="VQL38" s="52"/>
      <c r="VQM38" s="52"/>
      <c r="VQR38"/>
      <c r="VRJ38" s="51"/>
      <c r="VRK38" s="59"/>
      <c r="VRL38" s="59"/>
      <c r="VRM38" s="59"/>
      <c r="VRQ38" s="52"/>
      <c r="VRR38" s="53"/>
      <c r="VRS38" s="52"/>
      <c r="VRT38" s="52"/>
      <c r="VRU38" s="52"/>
      <c r="VRV38" s="52"/>
      <c r="VSA38"/>
      <c r="VSS38" s="51"/>
      <c r="VST38" s="59"/>
      <c r="VSU38" s="59"/>
      <c r="VSV38" s="59"/>
      <c r="VSZ38" s="52"/>
      <c r="VTA38" s="53"/>
      <c r="VTB38" s="52"/>
      <c r="VTC38" s="52"/>
      <c r="VTD38" s="52"/>
      <c r="VTE38" s="52"/>
      <c r="VTJ38"/>
      <c r="VUB38" s="51"/>
      <c r="VUC38" s="59"/>
      <c r="VUD38" s="59"/>
      <c r="VUE38" s="59"/>
      <c r="VUI38" s="52"/>
      <c r="VUJ38" s="53"/>
      <c r="VUK38" s="52"/>
      <c r="VUL38" s="52"/>
      <c r="VUM38" s="52"/>
      <c r="VUN38" s="52"/>
      <c r="VUS38"/>
      <c r="VVK38" s="51"/>
      <c r="VVL38" s="59"/>
      <c r="VVM38" s="59"/>
      <c r="VVN38" s="59"/>
      <c r="VVR38" s="52"/>
      <c r="VVS38" s="53"/>
      <c r="VVT38" s="52"/>
      <c r="VVU38" s="52"/>
      <c r="VVV38" s="52"/>
      <c r="VVW38" s="52"/>
      <c r="VWB38"/>
      <c r="VWT38" s="51"/>
      <c r="VWU38" s="59"/>
      <c r="VWV38" s="59"/>
      <c r="VWW38" s="59"/>
      <c r="VXA38" s="52"/>
      <c r="VXB38" s="53"/>
      <c r="VXC38" s="52"/>
      <c r="VXD38" s="52"/>
      <c r="VXE38" s="52"/>
      <c r="VXF38" s="52"/>
      <c r="VXK38"/>
      <c r="VYC38" s="51"/>
      <c r="VYD38" s="59"/>
      <c r="VYE38" s="59"/>
      <c r="VYF38" s="59"/>
      <c r="VYJ38" s="52"/>
      <c r="VYK38" s="53"/>
      <c r="VYL38" s="52"/>
      <c r="VYM38" s="52"/>
      <c r="VYN38" s="52"/>
      <c r="VYO38" s="52"/>
      <c r="VYT38"/>
      <c r="VZL38" s="51"/>
      <c r="VZM38" s="59"/>
      <c r="VZN38" s="59"/>
      <c r="VZO38" s="59"/>
      <c r="VZS38" s="52"/>
      <c r="VZT38" s="53"/>
      <c r="VZU38" s="52"/>
      <c r="VZV38" s="52"/>
      <c r="VZW38" s="52"/>
      <c r="VZX38" s="52"/>
      <c r="WAC38"/>
      <c r="WAU38" s="51"/>
      <c r="WAV38" s="59"/>
      <c r="WAW38" s="59"/>
      <c r="WAX38" s="59"/>
      <c r="WBB38" s="52"/>
      <c r="WBC38" s="53"/>
      <c r="WBD38" s="52"/>
      <c r="WBE38" s="52"/>
      <c r="WBF38" s="52"/>
      <c r="WBG38" s="52"/>
      <c r="WBL38"/>
      <c r="WCD38" s="51"/>
      <c r="WCE38" s="59"/>
      <c r="WCF38" s="59"/>
      <c r="WCG38" s="59"/>
      <c r="WCK38" s="52"/>
      <c r="WCL38" s="53"/>
      <c r="WCM38" s="52"/>
      <c r="WCN38" s="52"/>
      <c r="WCO38" s="52"/>
      <c r="WCP38" s="52"/>
      <c r="WCU38"/>
      <c r="WDM38" s="51"/>
      <c r="WDN38" s="59"/>
      <c r="WDO38" s="59"/>
      <c r="WDP38" s="59"/>
      <c r="WDT38" s="52"/>
      <c r="WDU38" s="53"/>
      <c r="WDV38" s="52"/>
      <c r="WDW38" s="52"/>
      <c r="WDX38" s="52"/>
      <c r="WDY38" s="52"/>
      <c r="WED38"/>
      <c r="WEV38" s="51"/>
      <c r="WEW38" s="59"/>
      <c r="WEX38" s="59"/>
      <c r="WEY38" s="59"/>
      <c r="WFC38" s="52"/>
      <c r="WFD38" s="53"/>
      <c r="WFE38" s="52"/>
      <c r="WFF38" s="52"/>
      <c r="WFG38" s="52"/>
      <c r="WFH38" s="52"/>
      <c r="WFM38"/>
      <c r="WGE38" s="51"/>
      <c r="WGF38" s="59"/>
      <c r="WGG38" s="59"/>
      <c r="WGH38" s="59"/>
      <c r="WGL38" s="52"/>
      <c r="WGM38" s="53"/>
      <c r="WGN38" s="52"/>
      <c r="WGO38" s="52"/>
      <c r="WGP38" s="52"/>
      <c r="WGQ38" s="52"/>
      <c r="WGV38"/>
      <c r="WHN38" s="51"/>
      <c r="WHO38" s="59"/>
      <c r="WHP38" s="59"/>
      <c r="WHQ38" s="59"/>
      <c r="WHU38" s="52"/>
      <c r="WHV38" s="53"/>
      <c r="WHW38" s="52"/>
      <c r="WHX38" s="52"/>
      <c r="WHY38" s="52"/>
      <c r="WHZ38" s="52"/>
      <c r="WIE38"/>
      <c r="WIW38" s="51"/>
      <c r="WIX38" s="59"/>
      <c r="WIY38" s="59"/>
      <c r="WIZ38" s="59"/>
      <c r="WJD38" s="52"/>
      <c r="WJE38" s="53"/>
      <c r="WJF38" s="52"/>
      <c r="WJG38" s="52"/>
      <c r="WJH38" s="52"/>
      <c r="WJI38" s="52"/>
      <c r="WJN38"/>
      <c r="WKF38" s="51"/>
      <c r="WKG38" s="59"/>
      <c r="WKH38" s="59"/>
      <c r="WKI38" s="59"/>
      <c r="WKM38" s="52"/>
      <c r="WKN38" s="53"/>
      <c r="WKO38" s="52"/>
      <c r="WKP38" s="52"/>
      <c r="WKQ38" s="52"/>
      <c r="WKR38" s="52"/>
      <c r="WKW38"/>
      <c r="WLO38" s="51"/>
      <c r="WLP38" s="59"/>
      <c r="WLQ38" s="59"/>
      <c r="WLR38" s="59"/>
      <c r="WLV38" s="52"/>
      <c r="WLW38" s="53"/>
      <c r="WLX38" s="52"/>
      <c r="WLY38" s="52"/>
      <c r="WLZ38" s="52"/>
      <c r="WMA38" s="52"/>
      <c r="WMF38"/>
      <c r="WMX38" s="51"/>
      <c r="WMY38" s="59"/>
      <c r="WMZ38" s="59"/>
      <c r="WNA38" s="59"/>
      <c r="WNE38" s="52"/>
      <c r="WNF38" s="53"/>
      <c r="WNG38" s="52"/>
      <c r="WNH38" s="52"/>
      <c r="WNI38" s="52"/>
      <c r="WNJ38" s="52"/>
      <c r="WNO38"/>
      <c r="WOG38" s="51"/>
      <c r="WOH38" s="59"/>
      <c r="WOI38" s="59"/>
      <c r="WOJ38" s="59"/>
      <c r="WON38" s="52"/>
      <c r="WOO38" s="53"/>
      <c r="WOP38" s="52"/>
      <c r="WOQ38" s="52"/>
      <c r="WOR38" s="52"/>
      <c r="WOS38" s="52"/>
      <c r="WOX38"/>
      <c r="WPP38" s="51"/>
      <c r="WPQ38" s="59"/>
      <c r="WPR38" s="59"/>
      <c r="WPS38" s="59"/>
      <c r="WPW38" s="52"/>
      <c r="WPX38" s="53"/>
      <c r="WPY38" s="52"/>
      <c r="WPZ38" s="52"/>
      <c r="WQA38" s="52"/>
      <c r="WQB38" s="52"/>
      <c r="WQG38"/>
      <c r="WQY38" s="51"/>
      <c r="WQZ38" s="59"/>
      <c r="WRA38" s="59"/>
      <c r="WRB38" s="59"/>
      <c r="WRF38" s="52"/>
      <c r="WRG38" s="53"/>
      <c r="WRH38" s="52"/>
      <c r="WRI38" s="52"/>
      <c r="WRJ38" s="52"/>
      <c r="WRK38" s="52"/>
      <c r="WRP38"/>
      <c r="WSH38" s="51"/>
      <c r="WSI38" s="59"/>
      <c r="WSJ38" s="59"/>
      <c r="WSK38" s="59"/>
      <c r="WSO38" s="52"/>
      <c r="WSP38" s="53"/>
      <c r="WSQ38" s="52"/>
      <c r="WSR38" s="52"/>
      <c r="WSS38" s="52"/>
      <c r="WST38" s="52"/>
      <c r="WSY38"/>
      <c r="WTQ38" s="51"/>
      <c r="WTR38" s="59"/>
      <c r="WTS38" s="59"/>
      <c r="WTT38" s="59"/>
      <c r="WTX38" s="52"/>
      <c r="WTY38" s="53"/>
      <c r="WTZ38" s="52"/>
      <c r="WUA38" s="52"/>
      <c r="WUB38" s="52"/>
      <c r="WUC38" s="52"/>
      <c r="WUH38"/>
      <c r="WUZ38" s="51"/>
      <c r="WVA38" s="59"/>
      <c r="WVB38" s="59"/>
      <c r="WVC38" s="59"/>
      <c r="WVG38" s="52"/>
      <c r="WVH38" s="53"/>
      <c r="WVI38" s="52"/>
      <c r="WVJ38" s="52"/>
      <c r="WVK38" s="52"/>
      <c r="WVL38" s="52"/>
      <c r="WVQ38"/>
      <c r="WWI38" s="51"/>
      <c r="WWJ38" s="59"/>
      <c r="WWK38" s="59"/>
      <c r="WWL38" s="59"/>
      <c r="WWP38" s="52"/>
      <c r="WWQ38" s="53"/>
      <c r="WWR38" s="52"/>
      <c r="WWS38" s="52"/>
      <c r="WWT38" s="52"/>
      <c r="WWU38" s="52"/>
      <c r="WWZ38"/>
      <c r="WXR38" s="51"/>
      <c r="WXS38" s="59"/>
      <c r="WXT38" s="59"/>
      <c r="WXU38" s="59"/>
      <c r="WXY38" s="52"/>
      <c r="WXZ38" s="53"/>
      <c r="WYA38" s="52"/>
      <c r="WYB38" s="52"/>
      <c r="WYC38" s="52"/>
      <c r="WYD38" s="52"/>
      <c r="WYI38"/>
      <c r="WZA38" s="51"/>
      <c r="WZB38" s="59"/>
      <c r="WZC38" s="59"/>
      <c r="WZD38" s="59"/>
      <c r="WZH38" s="52"/>
      <c r="WZI38" s="53"/>
      <c r="WZJ38" s="52"/>
      <c r="WZK38" s="52"/>
      <c r="WZL38" s="52"/>
      <c r="WZM38" s="52"/>
      <c r="WZR38"/>
      <c r="XAJ38" s="51"/>
      <c r="XAK38" s="59"/>
      <c r="XAL38" s="59"/>
      <c r="XAM38" s="59"/>
      <c r="XAQ38" s="52"/>
      <c r="XAR38" s="53"/>
      <c r="XAS38" s="52"/>
      <c r="XAT38" s="52"/>
      <c r="XAU38" s="52"/>
      <c r="XAV38" s="52"/>
      <c r="XBA38"/>
      <c r="XBS38" s="51"/>
      <c r="XBT38" s="59"/>
      <c r="XBU38" s="59"/>
      <c r="XBV38" s="59"/>
      <c r="XBZ38" s="52"/>
      <c r="XCA38" s="53"/>
      <c r="XCB38" s="52"/>
      <c r="XCC38" s="52"/>
      <c r="XCD38" s="52"/>
      <c r="XCE38" s="52"/>
      <c r="XCJ38"/>
      <c r="XDB38" s="51"/>
      <c r="XDC38" s="59"/>
      <c r="XDD38" s="59"/>
      <c r="XDE38" s="59"/>
      <c r="XDI38" s="52"/>
      <c r="XDJ38" s="53"/>
      <c r="XDK38" s="52"/>
      <c r="XDL38" s="52"/>
      <c r="XDM38" s="52"/>
      <c r="XDN38" s="52"/>
      <c r="XDS38"/>
      <c r="XEK38" s="51"/>
      <c r="XEL38" s="59"/>
      <c r="XEM38" s="59"/>
      <c r="XEN38" s="59"/>
      <c r="XER38" s="52"/>
      <c r="XES38" s="53"/>
      <c r="XET38" s="52"/>
      <c r="XEU38" s="52"/>
      <c r="XEV38" s="52"/>
      <c r="XEW38" s="52"/>
      <c r="XFB38"/>
    </row>
    <row r="39" spans="1:1017 1035:2032 2050:4092 4097:5112 5130:6127 6145:8192 8210:9207 9225:12287 12305:13302 13320:16382" ht="19.5" customHeight="1" x14ac:dyDescent="0.25">
      <c r="C39" s="149" t="s">
        <v>186</v>
      </c>
      <c r="D39" s="158" t="s">
        <v>242</v>
      </c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22" t="s">
        <v>186</v>
      </c>
      <c r="U39" s="66">
        <v>1</v>
      </c>
      <c r="V39" s="66">
        <v>1</v>
      </c>
      <c r="W39" s="66"/>
      <c r="X39" s="23">
        <f t="shared" si="15"/>
        <v>2</v>
      </c>
      <c r="Y39" s="69">
        <v>4</v>
      </c>
      <c r="Z39" s="39">
        <v>2</v>
      </c>
      <c r="AA39" s="24">
        <f t="shared" si="16"/>
        <v>16</v>
      </c>
      <c r="AB39" s="76">
        <v>2</v>
      </c>
      <c r="AC39" s="17">
        <f>$AB$39/COUNTA($AA$39)</f>
        <v>2</v>
      </c>
      <c r="AD39" s="35"/>
      <c r="AE39" s="48">
        <f t="shared" si="17"/>
        <v>18</v>
      </c>
      <c r="AF39" s="49">
        <f t="shared" si="18"/>
        <v>18.72</v>
      </c>
      <c r="AG39" s="29" t="s">
        <v>234</v>
      </c>
      <c r="AH39" s="29">
        <f>IF(AG39="","",VLOOKUP(AG39,[1]validação!$B$5:$C$6,2,0)*X39)</f>
        <v>14</v>
      </c>
      <c r="AI39" s="30">
        <v>25</v>
      </c>
      <c r="AJ39" s="31">
        <f>IF(AI39="","",AH39*AI39)*Y39</f>
        <v>1400</v>
      </c>
    </row>
    <row r="40" spans="1:1017 1035:2032 2050:4092 4097:5112 5130:6127 6145:8192 8210:9207 9225:12287 12305:13302 13320:16382" ht="18" customHeight="1" x14ac:dyDescent="0.25">
      <c r="C40" s="1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1"/>
      <c r="U40" s="53"/>
      <c r="V40" s="53"/>
      <c r="W40" s="53"/>
      <c r="X40" s="50"/>
      <c r="Y40" s="50"/>
      <c r="Z40" s="50"/>
      <c r="AA40" s="52">
        <f>SUM(AA39)</f>
        <v>16</v>
      </c>
      <c r="AB40" s="53"/>
      <c r="AC40" s="52">
        <f>SUM(AC39)</f>
        <v>2</v>
      </c>
      <c r="AD40" s="52">
        <f t="shared" ref="AD40:AF40" si="19">SUM(AD39)</f>
        <v>0</v>
      </c>
      <c r="AE40" s="52">
        <f t="shared" si="19"/>
        <v>18</v>
      </c>
      <c r="AF40" s="52">
        <f t="shared" si="19"/>
        <v>18.72</v>
      </c>
      <c r="AG40" s="50"/>
      <c r="AH40" s="50"/>
      <c r="AI40" s="50"/>
      <c r="AJ40" s="50"/>
    </row>
    <row r="41" spans="1:1017 1035:2032 2050:4092 4097:5112 5130:6127 6145:8192 8210:9207 9225:12287 12305:13302 13320:16382" ht="18" customHeight="1" x14ac:dyDescent="0.25">
      <c r="C41" s="150"/>
      <c r="D41" s="160" t="s">
        <v>243</v>
      </c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22"/>
      <c r="U41" s="66">
        <v>1</v>
      </c>
      <c r="V41" s="66">
        <v>1</v>
      </c>
      <c r="W41" s="66"/>
      <c r="X41" s="23">
        <f t="shared" si="15"/>
        <v>2</v>
      </c>
      <c r="Y41" s="72">
        <v>1</v>
      </c>
      <c r="Z41" s="39">
        <v>2</v>
      </c>
      <c r="AA41" s="24">
        <f t="shared" si="16"/>
        <v>4</v>
      </c>
      <c r="AB41" s="78">
        <v>6</v>
      </c>
      <c r="AC41" s="17">
        <f>$AB$41/COUNTA($AA$41)</f>
        <v>6</v>
      </c>
      <c r="AD41" s="44"/>
      <c r="AE41" s="48">
        <f t="shared" si="17"/>
        <v>10</v>
      </c>
      <c r="AF41" s="49">
        <f t="shared" si="18"/>
        <v>10.4</v>
      </c>
      <c r="AG41" s="45" t="s">
        <v>206</v>
      </c>
      <c r="AH41" s="45">
        <f>IF(AG41="","",VLOOKUP(AG41,[1]validação!$B$5:$C$6,2,0)*X41)</f>
        <v>16</v>
      </c>
      <c r="AI41" s="46">
        <v>25</v>
      </c>
      <c r="AJ41" s="47">
        <f>IF(AI41="","",AH41*AI41)*Y41</f>
        <v>400</v>
      </c>
    </row>
    <row r="42" spans="1:1017 1035:2032 2050:4092 4097:5112 5130:6127 6145:8192 8210:9207 9225:12287 12305:13302 13320:16382" ht="18" customHeight="1" x14ac:dyDescent="0.25">
      <c r="C42" s="1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1"/>
      <c r="U42" s="59"/>
      <c r="V42" s="59"/>
      <c r="W42" s="59"/>
      <c r="X42" s="50"/>
      <c r="Y42" s="50"/>
      <c r="Z42" s="50"/>
      <c r="AA42" s="52">
        <f>SUM(AA40:AA41)</f>
        <v>20</v>
      </c>
      <c r="AB42" s="53"/>
      <c r="AC42" s="52">
        <f>SUM(AC41)</f>
        <v>6</v>
      </c>
      <c r="AD42" s="52">
        <f t="shared" ref="AD42" si="20">SUM(AD41)</f>
        <v>0</v>
      </c>
      <c r="AE42" s="52">
        <f t="shared" ref="AE42" si="21">SUM(AE41)</f>
        <v>10</v>
      </c>
      <c r="AF42" s="52">
        <f t="shared" ref="AF42" si="22">SUM(AF41)</f>
        <v>10.4</v>
      </c>
      <c r="AG42" s="50"/>
      <c r="AH42" s="50"/>
      <c r="AI42" s="50"/>
      <c r="AJ42" s="50"/>
    </row>
  </sheetData>
  <mergeCells count="42">
    <mergeCell ref="C5:C6"/>
    <mergeCell ref="D5:S5"/>
    <mergeCell ref="D6:S6"/>
    <mergeCell ref="C7:C8"/>
    <mergeCell ref="D7:S7"/>
    <mergeCell ref="D8:S8"/>
    <mergeCell ref="C9:C10"/>
    <mergeCell ref="D9:S9"/>
    <mergeCell ref="D10:S10"/>
    <mergeCell ref="C11:C12"/>
    <mergeCell ref="D11:S11"/>
    <mergeCell ref="D12:S12"/>
    <mergeCell ref="D23:S23"/>
    <mergeCell ref="D24:S24"/>
    <mergeCell ref="D26:S26"/>
    <mergeCell ref="C13:C14"/>
    <mergeCell ref="D13:S13"/>
    <mergeCell ref="D14:S14"/>
    <mergeCell ref="C15:C16"/>
    <mergeCell ref="D15:S15"/>
    <mergeCell ref="D16:S16"/>
    <mergeCell ref="C18:C20"/>
    <mergeCell ref="D18:S18"/>
    <mergeCell ref="D19:S19"/>
    <mergeCell ref="D20:S20"/>
    <mergeCell ref="D22:S22"/>
    <mergeCell ref="C39:C42"/>
    <mergeCell ref="AB5:AB16"/>
    <mergeCell ref="AB18:AB20"/>
    <mergeCell ref="C22:C24"/>
    <mergeCell ref="AB22:AB24"/>
    <mergeCell ref="AB28:AB29"/>
    <mergeCell ref="Z28:Z29"/>
    <mergeCell ref="D39:S39"/>
    <mergeCell ref="D41:S41"/>
    <mergeCell ref="D37:S37"/>
    <mergeCell ref="C28:C29"/>
    <mergeCell ref="D28:S28"/>
    <mergeCell ref="D29:S29"/>
    <mergeCell ref="D31:S31"/>
    <mergeCell ref="D33:S33"/>
    <mergeCell ref="D36:S3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0084-6934-400C-9972-36AEEE3088C4}">
  <dimension ref="A1:AC49"/>
  <sheetViews>
    <sheetView topLeftCell="I20" workbookViewId="0">
      <selection activeCell="Z24" sqref="Z24"/>
    </sheetView>
  </sheetViews>
  <sheetFormatPr defaultRowHeight="15" x14ac:dyDescent="0.25"/>
  <cols>
    <col min="1" max="1" width="13.5703125" hidden="1" customWidth="1"/>
    <col min="2" max="2" width="29.28515625" bestFit="1" customWidth="1"/>
    <col min="3" max="3" width="33.5703125" customWidth="1"/>
    <col min="4" max="4" width="11.42578125" customWidth="1"/>
    <col min="5" max="5" width="39.85546875" customWidth="1"/>
    <col min="6" max="6" width="17.7109375" customWidth="1"/>
    <col min="7" max="7" width="40.42578125" customWidth="1"/>
    <col min="8" max="8" width="18.28515625" customWidth="1"/>
    <col min="9" max="9" width="40.42578125" customWidth="1"/>
    <col min="10" max="10" width="12.28515625" customWidth="1"/>
    <col min="11" max="11" width="37" customWidth="1"/>
    <col min="12" max="12" width="14.140625" customWidth="1"/>
    <col min="13" max="14" width="11.140625" customWidth="1"/>
    <col min="15" max="15" width="18.7109375" customWidth="1"/>
    <col min="16" max="16" width="8.42578125" customWidth="1"/>
    <col min="17" max="17" width="18.7109375" customWidth="1"/>
    <col min="18" max="18" width="8.42578125" customWidth="1"/>
    <col min="19" max="19" width="18.7109375" customWidth="1"/>
    <col min="20" max="20" width="8.42578125" customWidth="1"/>
    <col min="21" max="21" width="18.7109375" customWidth="1"/>
    <col min="22" max="22" width="12.28515625" customWidth="1"/>
    <col min="23" max="23" width="9" customWidth="1"/>
    <col min="24" max="24" width="14.28515625" customWidth="1"/>
    <col min="25" max="25" width="17.28515625" bestFit="1" customWidth="1"/>
    <col min="26" max="26" width="14" customWidth="1"/>
    <col min="27" max="29" width="0" hidden="1" customWidth="1"/>
  </cols>
  <sheetData>
    <row r="1" spans="1:29" ht="18.75" x14ac:dyDescent="0.3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 t="s">
        <v>169</v>
      </c>
      <c r="T1" s="79"/>
      <c r="U1" s="79">
        <v>25</v>
      </c>
      <c r="V1" s="79"/>
      <c r="W1" s="79"/>
      <c r="X1" s="79"/>
      <c r="Y1" s="79"/>
      <c r="Z1" s="79"/>
    </row>
    <row r="2" spans="1:29" ht="18.75" x14ac:dyDescent="0.3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 t="s">
        <v>170</v>
      </c>
      <c r="T2" s="79"/>
      <c r="U2" s="80">
        <v>0.03</v>
      </c>
      <c r="V2" s="80"/>
      <c r="W2" s="79"/>
      <c r="X2" s="79"/>
      <c r="Y2" s="79"/>
      <c r="Z2" s="79"/>
    </row>
    <row r="3" spans="1:29" ht="18.75" x14ac:dyDescent="0.3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1" t="s">
        <v>176</v>
      </c>
      <c r="P3" s="82"/>
      <c r="Q3" s="81" t="s">
        <v>176</v>
      </c>
      <c r="R3" s="82"/>
      <c r="S3" s="81" t="s">
        <v>177</v>
      </c>
      <c r="T3" s="82"/>
      <c r="U3" s="81" t="s">
        <v>177</v>
      </c>
      <c r="V3" s="82"/>
      <c r="W3" s="79"/>
      <c r="X3" s="79"/>
      <c r="Y3" s="79"/>
      <c r="Z3" s="79"/>
    </row>
    <row r="4" spans="1:29" ht="18.75" x14ac:dyDescent="0.3">
      <c r="A4" s="83"/>
      <c r="B4" s="84"/>
      <c r="C4" s="83"/>
      <c r="D4" s="85" t="s">
        <v>20</v>
      </c>
      <c r="E4" s="86"/>
      <c r="F4" s="79" t="s">
        <v>79</v>
      </c>
      <c r="G4" s="79"/>
      <c r="H4" s="79" t="s">
        <v>72</v>
      </c>
      <c r="I4" s="79"/>
      <c r="J4" s="79" t="s">
        <v>80</v>
      </c>
      <c r="K4" s="79"/>
      <c r="L4" s="83" t="s">
        <v>85</v>
      </c>
      <c r="M4" s="83" t="s">
        <v>4</v>
      </c>
      <c r="N4" s="87" t="s">
        <v>189</v>
      </c>
      <c r="O4" s="87" t="s">
        <v>0</v>
      </c>
      <c r="P4" s="87"/>
      <c r="Q4" s="87" t="s">
        <v>187</v>
      </c>
      <c r="R4" s="87"/>
      <c r="S4" s="87" t="s">
        <v>188</v>
      </c>
      <c r="T4" s="87"/>
      <c r="U4" s="87" t="s">
        <v>1</v>
      </c>
      <c r="V4" s="87"/>
      <c r="W4" s="87" t="s">
        <v>275</v>
      </c>
      <c r="X4" s="87"/>
      <c r="Y4" s="87" t="s">
        <v>190</v>
      </c>
      <c r="Z4" s="87"/>
      <c r="AA4" s="188" t="s">
        <v>175</v>
      </c>
      <c r="AB4" s="188"/>
      <c r="AC4" s="188"/>
    </row>
    <row r="5" spans="1:29" ht="18.75" x14ac:dyDescent="0.25">
      <c r="A5" s="83" t="s">
        <v>2</v>
      </c>
      <c r="B5" s="84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8">
        <f>FINAL!C4</f>
        <v>49000</v>
      </c>
      <c r="P5" s="88"/>
      <c r="Q5" s="88">
        <f>FINAL!C5</f>
        <v>30000</v>
      </c>
      <c r="R5" s="88"/>
      <c r="S5" s="88">
        <f>FINAL!C6</f>
        <v>50000</v>
      </c>
      <c r="T5" s="93">
        <v>0.87</v>
      </c>
      <c r="U5" s="88">
        <f>FINAL!C7</f>
        <v>0</v>
      </c>
      <c r="V5" s="88"/>
      <c r="W5" s="88">
        <f>FINAL!C8</f>
        <v>77000</v>
      </c>
      <c r="X5" s="88"/>
      <c r="Y5" s="88"/>
      <c r="Z5" s="88" t="s">
        <v>191</v>
      </c>
      <c r="AA5" s="1" t="s">
        <v>171</v>
      </c>
      <c r="AB5" s="1" t="s">
        <v>172</v>
      </c>
      <c r="AC5" s="1" t="s">
        <v>173</v>
      </c>
    </row>
    <row r="6" spans="1:29" ht="18.75" x14ac:dyDescent="0.25">
      <c r="A6" s="83" t="s">
        <v>176</v>
      </c>
      <c r="B6" s="84" t="s">
        <v>19</v>
      </c>
      <c r="C6" s="83" t="str">
        <f t="shared" ref="C6:C19" si="0">CONCATENATE(B6,$D$4)</f>
        <v>Craqueadeira Seydel 873BELCRY 2/28</v>
      </c>
      <c r="D6" s="89">
        <f>IFERROR(VLOOKUP(C6,DADOS!$E:$F,2,FALSE),"0")</f>
        <v>421.5</v>
      </c>
      <c r="E6" s="83" t="str">
        <f t="shared" ref="E6:E19" si="1">CONCATENATE(B6,$F$4)</f>
        <v>Craqueadeira Seydel 873Veranel Bright 2/32</v>
      </c>
      <c r="F6" s="89" t="str">
        <f>IFERROR(VLOOKUP(E6,DADOS!$E:$F,2,FALSE),"0")</f>
        <v>0</v>
      </c>
      <c r="G6" s="83" t="str">
        <f t="shared" ref="G6:G19" si="2">CONCATENATE(B6,$H$4)</f>
        <v>Craqueadeira Seydel 873Power Brigth Nm 14</v>
      </c>
      <c r="H6" s="89">
        <f>IFERROR(VLOOKUP(G6,DADOS!$E:$F,2,FALSE),"0")</f>
        <v>421.5</v>
      </c>
      <c r="I6" s="83" t="str">
        <f>CONCATENATE(B6,$J$4)</f>
        <v>Craqueadeira Seydel 873York 2/30</v>
      </c>
      <c r="J6" s="89">
        <f>IFERROR(VLOOKUP(I6,DADOS!$E:$F,2,FALSE),"0")</f>
        <v>485.5</v>
      </c>
      <c r="K6" s="83" t="str">
        <f>CONCATENATE(B6,$L$4)</f>
        <v>Craqueadeira Seydel 873Seridó 2/30</v>
      </c>
      <c r="L6" s="89"/>
      <c r="M6" s="83"/>
      <c r="N6" s="83">
        <f>VLOOKUP(B6,'horas disponiveis'!$T:$AJ,17,FALSE)</f>
        <v>350</v>
      </c>
      <c r="O6" s="90">
        <f>IF($O$3=A6,$O$5/D6,0)</f>
        <v>116.2514827995255</v>
      </c>
      <c r="P6" s="90"/>
      <c r="Q6" s="90">
        <f>IFERROR(IF($Q$3=A6,$Q$5/F6,0),0)</f>
        <v>0</v>
      </c>
      <c r="R6" s="90"/>
      <c r="S6" s="90">
        <f>IF($S$3=A6,$S$5*$T$5/H6,0)</f>
        <v>0</v>
      </c>
      <c r="T6" s="90"/>
      <c r="U6" s="90">
        <f t="shared" ref="U6:U19" si="3">IF($U$3=A6,$U$5/J6,0)</f>
        <v>0</v>
      </c>
      <c r="V6" s="90"/>
      <c r="W6" s="90"/>
      <c r="X6" s="90"/>
      <c r="Y6" s="90">
        <f t="shared" ref="Y6:Y19" si="4">SUM(O6:U6)</f>
        <v>116.2514827995255</v>
      </c>
      <c r="Z6" s="91">
        <f t="shared" ref="Z6:Z20" si="5">Y6/N6</f>
        <v>0.33214709371293</v>
      </c>
      <c r="AA6" s="7" t="s">
        <v>174</v>
      </c>
      <c r="AB6" s="7">
        <v>0</v>
      </c>
      <c r="AC6" s="7">
        <v>0</v>
      </c>
    </row>
    <row r="7" spans="1:29" ht="18.75" x14ac:dyDescent="0.25">
      <c r="A7" s="83" t="s">
        <v>176</v>
      </c>
      <c r="B7" s="84" t="s">
        <v>26</v>
      </c>
      <c r="C7" s="83" t="str">
        <f t="shared" si="0"/>
        <v>Passadeira BC1BELCRY 2/28</v>
      </c>
      <c r="D7" s="89">
        <f>IFERROR(VLOOKUP(C7,DADOS!$E:$F,2,FALSE),"0")</f>
        <v>391.5</v>
      </c>
      <c r="E7" s="83" t="str">
        <f t="shared" si="1"/>
        <v>Passadeira BC1Veranel Bright 2/32</v>
      </c>
      <c r="F7" s="89">
        <f>IFERROR(VLOOKUP(E7,DADOS!$E:$F,2,FALSE),"0")</f>
        <v>327.60000000000002</v>
      </c>
      <c r="G7" s="83" t="str">
        <f t="shared" si="2"/>
        <v>Passadeira BC1Power Brigth Nm 14</v>
      </c>
      <c r="H7" s="89">
        <f>IFERROR(VLOOKUP(G7,DADOS!$E:$F,2,FALSE),"0")</f>
        <v>378</v>
      </c>
      <c r="I7" s="83" t="str">
        <f t="shared" ref="I7:I19" si="6">CONCATENATE(B7,$J$4)</f>
        <v>Passadeira BC1York 2/30</v>
      </c>
      <c r="J7" s="89">
        <f>IFERROR(VLOOKUP(I7,DADOS!$E:$F,2,FALSE),"0")</f>
        <v>485.5</v>
      </c>
      <c r="K7" s="83" t="str">
        <f t="shared" ref="K7:K48" si="7">CONCATENATE(B7,$L$4)</f>
        <v>Passadeira BC1Seridó 2/30</v>
      </c>
      <c r="L7" s="89"/>
      <c r="M7" s="83"/>
      <c r="N7" s="83">
        <f>VLOOKUP(B7,'horas disponiveis'!$T:$AJ,17,FALSE)</f>
        <v>350</v>
      </c>
      <c r="O7" s="90">
        <f t="shared" ref="O7:O19" si="8">IF($O$3=A7,$O$5/D7,0)</f>
        <v>125.15964240102171</v>
      </c>
      <c r="P7" s="90"/>
      <c r="Q7" s="90">
        <f t="shared" ref="Q7:Q19" si="9">IF($Q$3=A7,$Q$5/F7,0)</f>
        <v>91.575091575091562</v>
      </c>
      <c r="R7" s="90"/>
      <c r="S7" s="90">
        <f t="shared" ref="S7:S19" si="10">IF($S$3=A7,$S$5*$T$5/H7,0)</f>
        <v>0</v>
      </c>
      <c r="T7" s="90"/>
      <c r="U7" s="90">
        <f t="shared" si="3"/>
        <v>0</v>
      </c>
      <c r="V7" s="90"/>
      <c r="W7" s="90"/>
      <c r="X7" s="90"/>
      <c r="Y7" s="90">
        <f t="shared" si="4"/>
        <v>216.73473397611326</v>
      </c>
      <c r="Z7" s="91">
        <f t="shared" si="5"/>
        <v>0.61924209707460931</v>
      </c>
      <c r="AA7" s="7" t="s">
        <v>174</v>
      </c>
      <c r="AB7" s="7" t="s">
        <v>174</v>
      </c>
      <c r="AC7" s="7">
        <v>0</v>
      </c>
    </row>
    <row r="8" spans="1:29" ht="18.75" x14ac:dyDescent="0.25">
      <c r="A8" s="83" t="s">
        <v>176</v>
      </c>
      <c r="B8" s="84" t="s">
        <v>29</v>
      </c>
      <c r="C8" s="83" t="str">
        <f t="shared" si="0"/>
        <v>Passadeira BC2BELCRY 2/28</v>
      </c>
      <c r="D8" s="89">
        <f>IFERROR(VLOOKUP(C8,DADOS!$E:$F,2,FALSE),"0")</f>
        <v>386.1</v>
      </c>
      <c r="E8" s="83" t="str">
        <f t="shared" si="1"/>
        <v>Passadeira BC2Veranel Bright 2/32</v>
      </c>
      <c r="F8" s="89">
        <f>IFERROR(VLOOKUP(E8,DADOS!$E:$F,2,FALSE),"0")</f>
        <v>267.3</v>
      </c>
      <c r="G8" s="83" t="str">
        <f t="shared" si="2"/>
        <v>Passadeira BC2Power Brigth Nm 14</v>
      </c>
      <c r="H8" s="89">
        <f>IFERROR(VLOOKUP(G8,DADOS!$E:$F,2,FALSE),"0")</f>
        <v>345.6</v>
      </c>
      <c r="I8" s="83" t="str">
        <f t="shared" si="6"/>
        <v>Passadeira BC2York 2/30</v>
      </c>
      <c r="J8" s="89">
        <f>IFERROR(VLOOKUP(I8,DADOS!$E:$F,2,FALSE),"0")</f>
        <v>415.8</v>
      </c>
      <c r="K8" s="83" t="str">
        <f t="shared" si="7"/>
        <v>Passadeira BC2Seridó 2/30</v>
      </c>
      <c r="L8" s="89"/>
      <c r="M8" s="83"/>
      <c r="N8" s="83">
        <f>VLOOKUP(B8,'horas disponiveis'!$T:$AJ,17,FALSE)</f>
        <v>350</v>
      </c>
      <c r="O8" s="90">
        <f t="shared" si="8"/>
        <v>126.91012691012691</v>
      </c>
      <c r="P8" s="90"/>
      <c r="Q8" s="90">
        <f t="shared" si="9"/>
        <v>112.2334455667789</v>
      </c>
      <c r="R8" s="90"/>
      <c r="S8" s="90">
        <f t="shared" si="10"/>
        <v>0</v>
      </c>
      <c r="T8" s="90"/>
      <c r="U8" s="90">
        <f t="shared" si="3"/>
        <v>0</v>
      </c>
      <c r="V8" s="90"/>
      <c r="W8" s="90"/>
      <c r="X8" s="90"/>
      <c r="Y8" s="90">
        <f t="shared" si="4"/>
        <v>239.1435724769058</v>
      </c>
      <c r="Z8" s="91">
        <f t="shared" si="5"/>
        <v>0.68326734993401661</v>
      </c>
      <c r="AA8" s="7" t="s">
        <v>174</v>
      </c>
      <c r="AB8" s="7" t="s">
        <v>174</v>
      </c>
      <c r="AC8" s="7">
        <v>0</v>
      </c>
    </row>
    <row r="9" spans="1:29" ht="18.75" x14ac:dyDescent="0.25">
      <c r="A9" s="83" t="s">
        <v>176</v>
      </c>
      <c r="B9" s="84" t="s">
        <v>32</v>
      </c>
      <c r="C9" s="83" t="str">
        <f t="shared" si="0"/>
        <v>Passadeira BC3BELCRY 2/28</v>
      </c>
      <c r="D9" s="89">
        <f>IFERROR(VLOOKUP(C9,DADOS!$E:$F,2,FALSE),"0")</f>
        <v>415.8</v>
      </c>
      <c r="E9" s="83" t="str">
        <f t="shared" si="1"/>
        <v>Passadeira BC3Veranel Bright 2/32</v>
      </c>
      <c r="F9" s="89">
        <f>IFERROR(VLOOKUP(E9,DADOS!$E:$F,2,FALSE),"0")</f>
        <v>267.3</v>
      </c>
      <c r="G9" s="83" t="str">
        <f t="shared" si="2"/>
        <v>Passadeira BC3Power Brigth Nm 14</v>
      </c>
      <c r="H9" s="89">
        <f>IFERROR(VLOOKUP(G9,DADOS!$E:$F,2,FALSE),"0")</f>
        <v>403.2</v>
      </c>
      <c r="I9" s="83" t="str">
        <f t="shared" si="6"/>
        <v>Passadeira BC3York 2/30</v>
      </c>
      <c r="J9" s="89">
        <f>IFERROR(VLOOKUP(I9,DADOS!$E:$F,2,FALSE),"0")</f>
        <v>421.2</v>
      </c>
      <c r="K9" s="83" t="str">
        <f t="shared" si="7"/>
        <v>Passadeira BC3Seridó 2/30</v>
      </c>
      <c r="L9" s="89"/>
      <c r="M9" s="83"/>
      <c r="N9" s="83">
        <f>VLOOKUP(B9,'horas disponiveis'!$T:$AJ,17,FALSE)</f>
        <v>350</v>
      </c>
      <c r="O9" s="90">
        <f t="shared" si="8"/>
        <v>117.84511784511784</v>
      </c>
      <c r="P9" s="90"/>
      <c r="Q9" s="90">
        <f t="shared" si="9"/>
        <v>112.2334455667789</v>
      </c>
      <c r="R9" s="90"/>
      <c r="S9" s="90">
        <f t="shared" si="10"/>
        <v>0</v>
      </c>
      <c r="T9" s="90"/>
      <c r="U9" s="90">
        <f t="shared" si="3"/>
        <v>0</v>
      </c>
      <c r="V9" s="90"/>
      <c r="W9" s="90"/>
      <c r="X9" s="90"/>
      <c r="Y9" s="90">
        <f t="shared" si="4"/>
        <v>230.07856341189674</v>
      </c>
      <c r="Z9" s="91">
        <f t="shared" si="5"/>
        <v>0.65736732403399067</v>
      </c>
      <c r="AA9" s="7" t="s">
        <v>174</v>
      </c>
      <c r="AB9" s="7" t="s">
        <v>174</v>
      </c>
      <c r="AC9" s="7">
        <v>0</v>
      </c>
    </row>
    <row r="10" spans="1:29" ht="18.75" x14ac:dyDescent="0.25">
      <c r="A10" s="83" t="s">
        <v>176</v>
      </c>
      <c r="B10" s="84" t="s">
        <v>35</v>
      </c>
      <c r="C10" s="83" t="str">
        <f t="shared" si="0"/>
        <v>Passadeira BC4BELCRY 2/28</v>
      </c>
      <c r="D10" s="89">
        <f>IFERROR(VLOOKUP(C10,DADOS!$E:$F,2,FALSE),"0")</f>
        <v>360</v>
      </c>
      <c r="E10" s="83" t="str">
        <f t="shared" si="1"/>
        <v>Passadeira BC4Veranel Bright 2/32</v>
      </c>
      <c r="F10" s="89">
        <f>IFERROR(VLOOKUP(E10,DADOS!$E:$F,2,FALSE),"0")</f>
        <v>307.8</v>
      </c>
      <c r="G10" s="83" t="str">
        <f t="shared" si="2"/>
        <v>Passadeira BC4Power Brigth Nm 14</v>
      </c>
      <c r="H10" s="89">
        <f>IFERROR(VLOOKUP(G10,DADOS!$E:$F,2,FALSE),"0")</f>
        <v>364.8</v>
      </c>
      <c r="I10" s="83" t="str">
        <f t="shared" si="6"/>
        <v>Passadeira BC4York 2/30</v>
      </c>
      <c r="J10" s="89">
        <f>IFERROR(VLOOKUP(I10,DADOS!$E:$F,2,FALSE),"0")</f>
        <v>441</v>
      </c>
      <c r="K10" s="83" t="str">
        <f t="shared" si="7"/>
        <v>Passadeira BC4Seridó 2/30</v>
      </c>
      <c r="L10" s="89"/>
      <c r="M10" s="83"/>
      <c r="N10" s="83">
        <f>VLOOKUP(B10,'horas disponiveis'!$T:$AJ,17,FALSE)</f>
        <v>350</v>
      </c>
      <c r="O10" s="90">
        <f t="shared" si="8"/>
        <v>136.11111111111111</v>
      </c>
      <c r="P10" s="90"/>
      <c r="Q10" s="90">
        <f t="shared" si="9"/>
        <v>97.465886939571149</v>
      </c>
      <c r="R10" s="90"/>
      <c r="S10" s="90">
        <f t="shared" si="10"/>
        <v>0</v>
      </c>
      <c r="T10" s="90"/>
      <c r="U10" s="90">
        <f t="shared" si="3"/>
        <v>0</v>
      </c>
      <c r="V10" s="90"/>
      <c r="W10" s="90"/>
      <c r="X10" s="90"/>
      <c r="Y10" s="90">
        <f t="shared" si="4"/>
        <v>233.57699805068228</v>
      </c>
      <c r="Z10" s="91">
        <f t="shared" si="5"/>
        <v>0.66736285157337794</v>
      </c>
      <c r="AA10" s="7" t="s">
        <v>174</v>
      </c>
      <c r="AB10" s="7" t="s">
        <v>174</v>
      </c>
      <c r="AC10" s="7">
        <v>0</v>
      </c>
    </row>
    <row r="11" spans="1:29" ht="18.75" x14ac:dyDescent="0.25">
      <c r="A11" s="83" t="s">
        <v>176</v>
      </c>
      <c r="B11" s="84" t="s">
        <v>245</v>
      </c>
      <c r="C11" s="83" t="str">
        <f t="shared" si="0"/>
        <v>FROTTEURS LBCBELCRY 2/28</v>
      </c>
      <c r="D11" s="89">
        <f>IFERROR(VLOOKUP(C11,DADOS!$E:$F,2,FALSE),"0")</f>
        <v>220.4</v>
      </c>
      <c r="E11" s="83" t="str">
        <f t="shared" si="1"/>
        <v>FROTTEURS LBCVeranel Bright 2/32</v>
      </c>
      <c r="F11" s="89">
        <f>IFERROR(VLOOKUP(E11,DADOS!$E:$F,2,FALSE),"0")</f>
        <v>211.6</v>
      </c>
      <c r="G11" s="83" t="str">
        <f t="shared" si="2"/>
        <v>FROTTEURS LBCPower Brigth Nm 14</v>
      </c>
      <c r="H11" s="89">
        <f>IFERROR(VLOOKUP(G11,DADOS!$E:$F,2,FALSE),"0")</f>
        <v>205.6</v>
      </c>
      <c r="I11" s="83" t="str">
        <f t="shared" si="6"/>
        <v>FROTTEURS LBCYork 2/30</v>
      </c>
      <c r="J11" s="89">
        <f>IFERROR(VLOOKUP(I11,DADOS!$E:$F,2,FALSE),"0")</f>
        <v>195.8</v>
      </c>
      <c r="K11" s="83" t="str">
        <f t="shared" si="7"/>
        <v>FROTTEURS LBCSeridó 2/30</v>
      </c>
      <c r="L11" s="89"/>
      <c r="M11" s="83"/>
      <c r="N11" s="83">
        <f>VLOOKUP(B11,'horas disponiveis'!$T:$AJ,17,FALSE)</f>
        <v>700</v>
      </c>
      <c r="O11" s="90">
        <f t="shared" si="8"/>
        <v>222.32304900181487</v>
      </c>
      <c r="P11" s="90"/>
      <c r="Q11" s="90">
        <f t="shared" si="9"/>
        <v>141.77693761814746</v>
      </c>
      <c r="R11" s="90"/>
      <c r="S11" s="90">
        <f t="shared" si="10"/>
        <v>0</v>
      </c>
      <c r="T11" s="90"/>
      <c r="U11" s="90">
        <f t="shared" si="3"/>
        <v>0</v>
      </c>
      <c r="V11" s="90"/>
      <c r="W11" s="90"/>
      <c r="X11" s="90"/>
      <c r="Y11" s="90">
        <f t="shared" si="4"/>
        <v>364.09998661996235</v>
      </c>
      <c r="Z11" s="91">
        <f t="shared" si="5"/>
        <v>0.52014283802851768</v>
      </c>
      <c r="AA11" s="7" t="s">
        <v>174</v>
      </c>
      <c r="AB11" s="7" t="s">
        <v>174</v>
      </c>
      <c r="AC11" s="7">
        <v>0</v>
      </c>
    </row>
    <row r="12" spans="1:29" ht="18.75" x14ac:dyDescent="0.25">
      <c r="A12" s="83" t="s">
        <v>176</v>
      </c>
      <c r="B12" s="84" t="s">
        <v>245</v>
      </c>
      <c r="C12" s="83" t="str">
        <f t="shared" si="0"/>
        <v>FROTTEURS LBCBELCRY 2/28</v>
      </c>
      <c r="D12" s="89">
        <f>IFERROR(VLOOKUP(C12,DADOS!$E:$F,2,FALSE),"0")</f>
        <v>220.4</v>
      </c>
      <c r="E12" s="83" t="str">
        <f t="shared" si="1"/>
        <v>FROTTEURS LBCVeranel Bright 2/32</v>
      </c>
      <c r="F12" s="89">
        <f>IFERROR(VLOOKUP(E12,DADOS!$E:$F,2,FALSE),"0")</f>
        <v>211.6</v>
      </c>
      <c r="G12" s="83" t="str">
        <f t="shared" si="2"/>
        <v>FROTTEURS LBCPower Brigth Nm 14</v>
      </c>
      <c r="H12" s="89">
        <f>IFERROR(VLOOKUP(G12,DADOS!$E:$F,2,FALSE),"0")</f>
        <v>205.6</v>
      </c>
      <c r="I12" s="83" t="str">
        <f t="shared" si="6"/>
        <v>FROTTEURS LBCYork 2/30</v>
      </c>
      <c r="J12" s="89">
        <f>IFERROR(VLOOKUP(I12,DADOS!$E:$F,2,FALSE),"0")</f>
        <v>195.8</v>
      </c>
      <c r="K12" s="83" t="str">
        <f t="shared" si="7"/>
        <v>FROTTEURS LBCSeridó 2/30</v>
      </c>
      <c r="L12" s="89"/>
      <c r="M12" s="83"/>
      <c r="N12" s="83">
        <f>VLOOKUP(B12,'horas disponiveis'!$T:$AJ,17,FALSE)</f>
        <v>700</v>
      </c>
      <c r="O12" s="90">
        <f t="shared" si="8"/>
        <v>222.32304900181487</v>
      </c>
      <c r="P12" s="90"/>
      <c r="Q12" s="90">
        <f t="shared" si="9"/>
        <v>141.77693761814746</v>
      </c>
      <c r="R12" s="90"/>
      <c r="S12" s="90">
        <f t="shared" si="10"/>
        <v>0</v>
      </c>
      <c r="T12" s="90"/>
      <c r="U12" s="90">
        <f t="shared" si="3"/>
        <v>0</v>
      </c>
      <c r="V12" s="90"/>
      <c r="W12" s="90"/>
      <c r="X12" s="90"/>
      <c r="Y12" s="90">
        <f t="shared" si="4"/>
        <v>364.09998661996235</v>
      </c>
      <c r="Z12" s="91">
        <f t="shared" si="5"/>
        <v>0.52014283802851768</v>
      </c>
      <c r="AA12" s="7" t="s">
        <v>174</v>
      </c>
      <c r="AB12" s="7" t="s">
        <v>174</v>
      </c>
      <c r="AC12" s="7">
        <v>0</v>
      </c>
    </row>
    <row r="13" spans="1:29" ht="18.75" x14ac:dyDescent="0.25">
      <c r="A13" s="83" t="s">
        <v>177</v>
      </c>
      <c r="B13" s="84" t="s">
        <v>67</v>
      </c>
      <c r="C13" s="83" t="str">
        <f t="shared" si="0"/>
        <v>Craqueadeira TB11BELCRY 2/28</v>
      </c>
      <c r="D13" s="89">
        <f>IFERROR(VLOOKUP(C13,DADOS!$E:$F,2,FALSE),"0")</f>
        <v>414.1</v>
      </c>
      <c r="E13" s="83" t="str">
        <f t="shared" si="1"/>
        <v>Craqueadeira TB11Veranel Bright 2/32</v>
      </c>
      <c r="F13" s="89" t="str">
        <f>IFERROR(VLOOKUP(E13,DADOS!$E:$F,2,FALSE),"0")</f>
        <v>0</v>
      </c>
      <c r="G13" s="83" t="str">
        <f t="shared" si="2"/>
        <v>Craqueadeira TB11Power Brigth Nm 14</v>
      </c>
      <c r="H13" s="89">
        <f>IFERROR(VLOOKUP(G13,DADOS!$E:$F,2,FALSE),"0")</f>
        <v>421.5</v>
      </c>
      <c r="I13" s="83" t="str">
        <f t="shared" si="6"/>
        <v>Craqueadeira TB11York 2/30</v>
      </c>
      <c r="J13" s="89">
        <f>IFERROR(VLOOKUP(I13,DADOS!$E:$F,2,FALSE),"0")</f>
        <v>502.9</v>
      </c>
      <c r="K13" s="83" t="str">
        <f t="shared" si="7"/>
        <v>Craqueadeira TB11Seridó 2/30</v>
      </c>
      <c r="L13" s="89"/>
      <c r="M13" s="83"/>
      <c r="N13" s="83">
        <f>VLOOKUP(B13,'horas disponiveis'!$T:$AJ,17,FALSE)</f>
        <v>350</v>
      </c>
      <c r="O13" s="90">
        <f t="shared" si="8"/>
        <v>0</v>
      </c>
      <c r="P13" s="90"/>
      <c r="Q13" s="90">
        <f t="shared" si="9"/>
        <v>0</v>
      </c>
      <c r="R13" s="90"/>
      <c r="S13" s="90">
        <f t="shared" si="10"/>
        <v>103.20284697508897</v>
      </c>
      <c r="T13" s="90"/>
      <c r="U13" s="90">
        <f t="shared" si="3"/>
        <v>0</v>
      </c>
      <c r="V13" s="90"/>
      <c r="W13" s="90"/>
      <c r="X13" s="90"/>
      <c r="Y13" s="90">
        <f t="shared" si="4"/>
        <v>103.20284697508897</v>
      </c>
      <c r="Z13" s="91">
        <f t="shared" si="5"/>
        <v>0.29486527707168281</v>
      </c>
      <c r="AA13" s="7" t="s">
        <v>174</v>
      </c>
      <c r="AB13" s="7">
        <v>0</v>
      </c>
      <c r="AC13" s="7">
        <v>0</v>
      </c>
    </row>
    <row r="14" spans="1:29" ht="18.75" x14ac:dyDescent="0.25">
      <c r="A14" s="83" t="s">
        <v>177</v>
      </c>
      <c r="B14" s="84" t="s">
        <v>24</v>
      </c>
      <c r="C14" s="83" t="str">
        <f t="shared" si="0"/>
        <v>Passadeira E1BELCRY 2/28</v>
      </c>
      <c r="D14" s="89">
        <f>IFERROR(VLOOKUP(C14,DADOS!$E:$F,2,FALSE),"0")</f>
        <v>415.8</v>
      </c>
      <c r="E14" s="83" t="str">
        <f t="shared" si="1"/>
        <v>Passadeira E1Veranel Bright 2/32</v>
      </c>
      <c r="F14" s="89">
        <f>IFERROR(VLOOKUP(E14,DADOS!$E:$F,2,FALSE),"0")</f>
        <v>327.60000000000002</v>
      </c>
      <c r="G14" s="83" t="str">
        <f t="shared" si="2"/>
        <v>Passadeira E1Power Brigth Nm 14</v>
      </c>
      <c r="H14" s="89">
        <f>IFERROR(VLOOKUP(G14,DADOS!$E:$F,2,FALSE),"0")</f>
        <v>378</v>
      </c>
      <c r="I14" s="83" t="str">
        <f t="shared" si="6"/>
        <v>Passadeira E1York 2/30</v>
      </c>
      <c r="J14" s="89">
        <f>IFERROR(VLOOKUP(I14,DADOS!$E:$F,2,FALSE),"0")</f>
        <v>378</v>
      </c>
      <c r="K14" s="83" t="str">
        <f t="shared" si="7"/>
        <v>Passadeira E1Seridó 2/30</v>
      </c>
      <c r="L14" s="89"/>
      <c r="M14" s="83"/>
      <c r="N14" s="83">
        <f>VLOOKUP(B14,'horas disponiveis'!$T:$AJ,17,FALSE)</f>
        <v>350</v>
      </c>
      <c r="O14" s="90">
        <f t="shared" si="8"/>
        <v>0</v>
      </c>
      <c r="P14" s="90"/>
      <c r="Q14" s="90">
        <f t="shared" si="9"/>
        <v>0</v>
      </c>
      <c r="R14" s="90"/>
      <c r="S14" s="90">
        <f t="shared" si="10"/>
        <v>115.07936507936508</v>
      </c>
      <c r="T14" s="90"/>
      <c r="U14" s="90">
        <f t="shared" si="3"/>
        <v>0</v>
      </c>
      <c r="V14" s="90"/>
      <c r="W14" s="90"/>
      <c r="X14" s="90"/>
      <c r="Y14" s="90">
        <f t="shared" si="4"/>
        <v>115.07936507936508</v>
      </c>
      <c r="Z14" s="91">
        <f t="shared" si="5"/>
        <v>0.3287981859410431</v>
      </c>
      <c r="AA14" s="7" t="s">
        <v>174</v>
      </c>
      <c r="AB14" s="7">
        <v>0</v>
      </c>
      <c r="AC14" s="7">
        <v>0</v>
      </c>
    </row>
    <row r="15" spans="1:29" ht="18.75" x14ac:dyDescent="0.25">
      <c r="A15" s="83" t="s">
        <v>177</v>
      </c>
      <c r="B15" s="84" t="s">
        <v>27</v>
      </c>
      <c r="C15" s="83" t="str">
        <f t="shared" si="0"/>
        <v>Passadeira E2BELCRY 2/28</v>
      </c>
      <c r="D15" s="89">
        <f>IFERROR(VLOOKUP(C15,DADOS!$E:$F,2,FALSE),"0")</f>
        <v>386.1</v>
      </c>
      <c r="E15" s="83" t="str">
        <f t="shared" si="1"/>
        <v>Passadeira E2Veranel Bright 2/32</v>
      </c>
      <c r="F15" s="89">
        <f>IFERROR(VLOOKUP(E15,DADOS!$E:$F,2,FALSE),"0")</f>
        <v>267.3</v>
      </c>
      <c r="G15" s="83" t="str">
        <f t="shared" si="2"/>
        <v>Passadeira E2Power Brigth Nm 14</v>
      </c>
      <c r="H15" s="89">
        <f>IFERROR(VLOOKUP(G15,DADOS!$E:$F,2,FALSE),"0")</f>
        <v>345.6</v>
      </c>
      <c r="I15" s="83" t="str">
        <f t="shared" si="6"/>
        <v>Passadeira E2York 2/30</v>
      </c>
      <c r="J15" s="89">
        <f>IFERROR(VLOOKUP(I15,DADOS!$E:$F,2,FALSE),"0")</f>
        <v>351</v>
      </c>
      <c r="K15" s="83" t="str">
        <f t="shared" si="7"/>
        <v>Passadeira E2Seridó 2/30</v>
      </c>
      <c r="L15" s="89"/>
      <c r="M15" s="83"/>
      <c r="N15" s="83">
        <f>VLOOKUP(B15,'horas disponiveis'!$T:$AJ,17,FALSE)</f>
        <v>350</v>
      </c>
      <c r="O15" s="90">
        <f t="shared" si="8"/>
        <v>0</v>
      </c>
      <c r="P15" s="90"/>
      <c r="Q15" s="90">
        <f t="shared" si="9"/>
        <v>0</v>
      </c>
      <c r="R15" s="90"/>
      <c r="S15" s="90">
        <f t="shared" si="10"/>
        <v>125.86805555555554</v>
      </c>
      <c r="T15" s="90"/>
      <c r="U15" s="90">
        <f t="shared" si="3"/>
        <v>0</v>
      </c>
      <c r="V15" s="90"/>
      <c r="W15" s="90"/>
      <c r="X15" s="90"/>
      <c r="Y15" s="90">
        <f t="shared" si="4"/>
        <v>125.86805555555554</v>
      </c>
      <c r="Z15" s="91">
        <f t="shared" si="5"/>
        <v>0.35962301587301582</v>
      </c>
      <c r="AA15" s="7" t="s">
        <v>174</v>
      </c>
      <c r="AB15" s="7">
        <v>0</v>
      </c>
      <c r="AC15" s="7">
        <v>0</v>
      </c>
    </row>
    <row r="16" spans="1:29" ht="18.75" x14ac:dyDescent="0.25">
      <c r="A16" s="83" t="s">
        <v>177</v>
      </c>
      <c r="B16" s="84" t="s">
        <v>30</v>
      </c>
      <c r="C16" s="83" t="str">
        <f t="shared" si="0"/>
        <v>Passadeia E3BELCRY 2/28</v>
      </c>
      <c r="D16" s="89">
        <f>IFERROR(VLOOKUP(C16,DADOS!$E:$F,2,FALSE),"0")</f>
        <v>415.8</v>
      </c>
      <c r="E16" s="83" t="str">
        <f t="shared" si="1"/>
        <v>Passadeia E3Veranel Bright 2/32</v>
      </c>
      <c r="F16" s="89">
        <f>IFERROR(VLOOKUP(E16,DADOS!$E:$F,2,FALSE),"0")</f>
        <v>267.3</v>
      </c>
      <c r="G16" s="83" t="str">
        <f t="shared" si="2"/>
        <v>Passadeia E3Power Brigth Nm 14</v>
      </c>
      <c r="H16" s="89">
        <f>IFERROR(VLOOKUP(G16,DADOS!$E:$F,2,FALSE),"0")</f>
        <v>403.2</v>
      </c>
      <c r="I16" s="83" t="str">
        <f t="shared" si="6"/>
        <v>Passadeia E3York 2/30</v>
      </c>
      <c r="J16" s="89">
        <f>IFERROR(VLOOKUP(I16,DADOS!$E:$F,2,FALSE),"0")</f>
        <v>378</v>
      </c>
      <c r="K16" s="83" t="str">
        <f t="shared" si="7"/>
        <v>Passadeia E3Seridó 2/30</v>
      </c>
      <c r="L16" s="89"/>
      <c r="M16" s="83"/>
      <c r="N16" s="83">
        <f>VLOOKUP(B16,'horas disponiveis'!$T:$AJ,17,FALSE)</f>
        <v>350</v>
      </c>
      <c r="O16" s="90">
        <f t="shared" si="8"/>
        <v>0</v>
      </c>
      <c r="P16" s="90"/>
      <c r="Q16" s="90">
        <f t="shared" si="9"/>
        <v>0</v>
      </c>
      <c r="R16" s="90"/>
      <c r="S16" s="90">
        <f t="shared" si="10"/>
        <v>107.88690476190476</v>
      </c>
      <c r="T16" s="90"/>
      <c r="U16" s="90">
        <f t="shared" si="3"/>
        <v>0</v>
      </c>
      <c r="V16" s="90"/>
      <c r="W16" s="90"/>
      <c r="X16" s="90"/>
      <c r="Y16" s="90">
        <f t="shared" si="4"/>
        <v>107.88690476190476</v>
      </c>
      <c r="Z16" s="91">
        <f t="shared" si="5"/>
        <v>0.30824829931972786</v>
      </c>
      <c r="AA16" s="7" t="s">
        <v>174</v>
      </c>
      <c r="AB16" s="7">
        <v>0</v>
      </c>
      <c r="AC16" s="7">
        <v>0</v>
      </c>
    </row>
    <row r="17" spans="1:29" ht="18.75" x14ac:dyDescent="0.25">
      <c r="A17" s="83" t="s">
        <v>177</v>
      </c>
      <c r="B17" s="84" t="s">
        <v>33</v>
      </c>
      <c r="C17" s="83" t="str">
        <f t="shared" si="0"/>
        <v>Passadeira E4BELCRY 2/28</v>
      </c>
      <c r="D17" s="89">
        <f>IFERROR(VLOOKUP(C17,DADOS!$E:$F,2,FALSE),"0")</f>
        <v>342</v>
      </c>
      <c r="E17" s="83" t="str">
        <f t="shared" si="1"/>
        <v>Passadeira E4Veranel Bright 2/32</v>
      </c>
      <c r="F17" s="89">
        <f>IFERROR(VLOOKUP(E17,DADOS!$E:$F,2,FALSE),"0")</f>
        <v>307.8</v>
      </c>
      <c r="G17" s="83" t="str">
        <f t="shared" si="2"/>
        <v>Passadeira E4Power Brigth Nm 14</v>
      </c>
      <c r="H17" s="89">
        <f>IFERROR(VLOOKUP(G17,DADOS!$E:$F,2,FALSE),"0")</f>
        <v>364.8</v>
      </c>
      <c r="I17" s="83" t="str">
        <f t="shared" si="6"/>
        <v>Passadeira E4York 2/30</v>
      </c>
      <c r="J17" s="89">
        <f>IFERROR(VLOOKUP(I17,DADOS!$E:$F,2,FALSE),"0")</f>
        <v>342</v>
      </c>
      <c r="K17" s="83" t="str">
        <f t="shared" si="7"/>
        <v>Passadeira E4Seridó 2/30</v>
      </c>
      <c r="L17" s="89"/>
      <c r="M17" s="83"/>
      <c r="N17" s="83">
        <f>VLOOKUP(B17,'horas disponiveis'!$T:$AJ,17,FALSE)</f>
        <v>350</v>
      </c>
      <c r="O17" s="90">
        <f t="shared" si="8"/>
        <v>0</v>
      </c>
      <c r="P17" s="90"/>
      <c r="Q17" s="90">
        <f t="shared" si="9"/>
        <v>0</v>
      </c>
      <c r="R17" s="90"/>
      <c r="S17" s="90">
        <f t="shared" si="10"/>
        <v>119.24342105263158</v>
      </c>
      <c r="T17" s="90"/>
      <c r="U17" s="90">
        <f t="shared" si="3"/>
        <v>0</v>
      </c>
      <c r="V17" s="90"/>
      <c r="W17" s="90"/>
      <c r="X17" s="90"/>
      <c r="Y17" s="90">
        <f t="shared" si="4"/>
        <v>119.24342105263158</v>
      </c>
      <c r="Z17" s="91">
        <f t="shared" si="5"/>
        <v>0.3406954887218045</v>
      </c>
      <c r="AA17" s="7" t="s">
        <v>174</v>
      </c>
      <c r="AB17" s="7">
        <v>0</v>
      </c>
      <c r="AC17" s="7">
        <v>0</v>
      </c>
    </row>
    <row r="18" spans="1:29" ht="18.75" x14ac:dyDescent="0.25">
      <c r="A18" s="83" t="s">
        <v>177</v>
      </c>
      <c r="B18" s="84" t="s">
        <v>244</v>
      </c>
      <c r="C18" s="83" t="str">
        <f t="shared" si="0"/>
        <v>FROTTEURS LEBELCRY 2/28</v>
      </c>
      <c r="D18" s="89">
        <f>IFERROR(VLOOKUP(C18,DADOS!$E:$F,2,FALSE),"0")</f>
        <v>188.9</v>
      </c>
      <c r="E18" s="83" t="str">
        <f t="shared" si="1"/>
        <v>FROTTEURS LEVeranel Bright 2/32</v>
      </c>
      <c r="F18" s="89">
        <f>IFERROR(VLOOKUP(E18,DADOS!$E:$F,2,FALSE),"0")</f>
        <v>181.3</v>
      </c>
      <c r="G18" s="83" t="str">
        <f t="shared" si="2"/>
        <v>FROTTEURS LEPower Brigth Nm 14</v>
      </c>
      <c r="H18" s="89">
        <f>IFERROR(VLOOKUP(G18,DADOS!$E:$F,2,FALSE),"0")</f>
        <v>205.6</v>
      </c>
      <c r="I18" s="83" t="str">
        <f t="shared" si="6"/>
        <v>FROTTEURS LEYork 2/30</v>
      </c>
      <c r="J18" s="89">
        <f>IFERROR(VLOOKUP(I18,DADOS!$E:$F,2,FALSE),"0")</f>
        <v>195.8</v>
      </c>
      <c r="K18" s="83" t="str">
        <f t="shared" si="7"/>
        <v>FROTTEURS LESeridó 2/30</v>
      </c>
      <c r="L18" s="89"/>
      <c r="M18" s="83"/>
      <c r="N18" s="83">
        <f>VLOOKUP(B18,'horas disponiveis'!$T:$AJ,17,FALSE)</f>
        <v>700</v>
      </c>
      <c r="O18" s="90">
        <f t="shared" si="8"/>
        <v>0</v>
      </c>
      <c r="P18" s="90"/>
      <c r="Q18" s="90">
        <f t="shared" si="9"/>
        <v>0</v>
      </c>
      <c r="R18" s="90"/>
      <c r="S18" s="90">
        <f t="shared" si="10"/>
        <v>211.57587548638134</v>
      </c>
      <c r="T18" s="90"/>
      <c r="U18" s="90">
        <f t="shared" si="3"/>
        <v>0</v>
      </c>
      <c r="V18" s="90"/>
      <c r="W18" s="90"/>
      <c r="X18" s="90"/>
      <c r="Y18" s="90">
        <f t="shared" si="4"/>
        <v>211.57587548638134</v>
      </c>
      <c r="Z18" s="91">
        <f t="shared" si="5"/>
        <v>0.3022512506948305</v>
      </c>
      <c r="AA18" s="7" t="s">
        <v>174</v>
      </c>
      <c r="AB18" s="7">
        <v>0</v>
      </c>
      <c r="AC18" s="7">
        <v>0</v>
      </c>
    </row>
    <row r="19" spans="1:29" ht="18.75" x14ac:dyDescent="0.25">
      <c r="A19" s="83" t="s">
        <v>177</v>
      </c>
      <c r="B19" s="84" t="s">
        <v>244</v>
      </c>
      <c r="C19" s="83" t="str">
        <f t="shared" si="0"/>
        <v>FROTTEURS LEBELCRY 2/28</v>
      </c>
      <c r="D19" s="89">
        <f>IFERROR(VLOOKUP(C19,DADOS!$E:$F,2,FALSE),"0")</f>
        <v>188.9</v>
      </c>
      <c r="E19" s="83" t="str">
        <f t="shared" si="1"/>
        <v>FROTTEURS LEVeranel Bright 2/32</v>
      </c>
      <c r="F19" s="89">
        <f>IFERROR(VLOOKUP(E19,DADOS!$E:$F,2,FALSE),"0")</f>
        <v>181.3</v>
      </c>
      <c r="G19" s="83" t="str">
        <f t="shared" si="2"/>
        <v>FROTTEURS LEPower Brigth Nm 14</v>
      </c>
      <c r="H19" s="89">
        <f>IFERROR(VLOOKUP(G19,DADOS!$E:$F,2,FALSE),"0")</f>
        <v>205.6</v>
      </c>
      <c r="I19" s="83" t="str">
        <f t="shared" si="6"/>
        <v>FROTTEURS LEYork 2/30</v>
      </c>
      <c r="J19" s="89">
        <f>IFERROR(VLOOKUP(I19,DADOS!$E:$F,2,FALSE),"0")</f>
        <v>195.8</v>
      </c>
      <c r="K19" s="83" t="str">
        <f t="shared" si="7"/>
        <v>FROTTEURS LESeridó 2/30</v>
      </c>
      <c r="L19" s="89"/>
      <c r="M19" s="83"/>
      <c r="N19" s="83">
        <f>VLOOKUP(B19,'horas disponiveis'!$T:$AJ,17,FALSE)</f>
        <v>700</v>
      </c>
      <c r="O19" s="90">
        <f t="shared" si="8"/>
        <v>0</v>
      </c>
      <c r="P19" s="90"/>
      <c r="Q19" s="90">
        <f t="shared" si="9"/>
        <v>0</v>
      </c>
      <c r="R19" s="90"/>
      <c r="S19" s="90">
        <f t="shared" si="10"/>
        <v>211.57587548638134</v>
      </c>
      <c r="T19" s="90"/>
      <c r="U19" s="90">
        <f t="shared" si="3"/>
        <v>0</v>
      </c>
      <c r="V19" s="90"/>
      <c r="W19" s="90"/>
      <c r="X19" s="90"/>
      <c r="Y19" s="90">
        <f t="shared" si="4"/>
        <v>211.57587548638134</v>
      </c>
      <c r="Z19" s="91">
        <f t="shared" si="5"/>
        <v>0.3022512506948305</v>
      </c>
      <c r="AA19" s="7" t="s">
        <v>174</v>
      </c>
      <c r="AB19" s="7">
        <v>0</v>
      </c>
      <c r="AC19" s="7">
        <v>0</v>
      </c>
    </row>
    <row r="20" spans="1:29" ht="18.75" x14ac:dyDescent="0.25">
      <c r="A20" s="83"/>
      <c r="B20" s="84"/>
      <c r="C20" s="83"/>
      <c r="D20" s="89"/>
      <c r="E20" s="83"/>
      <c r="F20" s="89"/>
      <c r="G20" s="83"/>
      <c r="H20" s="89"/>
      <c r="I20" s="83"/>
      <c r="J20" s="89"/>
      <c r="K20" s="83"/>
      <c r="L20" s="89"/>
      <c r="M20" s="83"/>
      <c r="N20" s="83">
        <f>SUM(N6:N19)*(1-FINAL!J15)</f>
        <v>2935.7999999999997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>
        <f>SUM(Y6:Y19)</f>
        <v>2758.4176683523565</v>
      </c>
      <c r="Z20" s="92">
        <f t="shared" si="5"/>
        <v>0.93957955867305565</v>
      </c>
      <c r="AA20" s="7"/>
      <c r="AB20" s="7"/>
      <c r="AC20" s="7"/>
    </row>
    <row r="21" spans="1:29" ht="18.75" x14ac:dyDescent="0.25">
      <c r="A21" s="83"/>
      <c r="B21" s="84"/>
      <c r="C21" s="83"/>
      <c r="D21" s="89"/>
      <c r="E21" s="83"/>
      <c r="F21" s="89"/>
      <c r="G21" s="83"/>
      <c r="H21" s="89"/>
      <c r="I21" s="83"/>
      <c r="J21" s="89"/>
      <c r="K21" s="83"/>
      <c r="L21" s="89"/>
      <c r="M21" s="83"/>
      <c r="N21" s="83"/>
      <c r="O21" s="81" t="s">
        <v>180</v>
      </c>
      <c r="P21" s="93">
        <v>1</v>
      </c>
      <c r="Q21" s="81" t="s">
        <v>180</v>
      </c>
      <c r="R21" s="93">
        <v>1</v>
      </c>
      <c r="S21" s="81" t="s">
        <v>179</v>
      </c>
      <c r="T21" s="93">
        <v>0.87</v>
      </c>
      <c r="U21" s="81" t="s">
        <v>178</v>
      </c>
      <c r="V21" s="93">
        <v>1</v>
      </c>
      <c r="W21" s="90"/>
      <c r="X21" s="90"/>
      <c r="Y21" s="90"/>
      <c r="Z21" s="90"/>
      <c r="AA21" s="7"/>
      <c r="AB21" s="7"/>
      <c r="AC21" s="7"/>
    </row>
    <row r="22" spans="1:29" ht="18.75" x14ac:dyDescent="0.3">
      <c r="A22" s="83" t="s">
        <v>178</v>
      </c>
      <c r="B22" s="94" t="s">
        <v>246</v>
      </c>
      <c r="C22" s="83" t="str">
        <f t="shared" ref="C22:C24" si="11">CONCATENATE(B22,$D$4)</f>
        <v>Filatório SuessenBELCRY 2/28</v>
      </c>
      <c r="D22" s="89">
        <f>IFERROR(VLOOKUP(C22,DADOS!$E:$F,2,FALSE),"0")</f>
        <v>30.7</v>
      </c>
      <c r="E22" s="83" t="str">
        <f t="shared" ref="E22:E24" si="12">CONCATENATE(B22,$F$4)</f>
        <v>Filatório SuessenVeranel Bright 2/32</v>
      </c>
      <c r="F22" s="89">
        <f>IFERROR(VLOOKUP(E22,DADOS!$E:$F,2,FALSE),"0")</f>
        <v>26.8</v>
      </c>
      <c r="G22" s="83" t="str">
        <f t="shared" ref="G22:G24" si="13">CONCATENATE(B22,$H$4)</f>
        <v>Filatório SuessenPower Brigth Nm 14</v>
      </c>
      <c r="H22" s="89">
        <f>IFERROR(VLOOKUP(G22,DADOS!$E:$F,2,FALSE),"0")</f>
        <v>29</v>
      </c>
      <c r="I22" s="83" t="str">
        <f t="shared" ref="I22:I24" si="14">CONCATENATE(B22,$J$4)</f>
        <v>Filatório SuessenYork 2/30</v>
      </c>
      <c r="J22" s="89">
        <f>IFERROR(VLOOKUP(I22,DADOS!$E:$F,2,FALSE),"0")</f>
        <v>33.1</v>
      </c>
      <c r="K22" s="83" t="str">
        <f t="shared" si="7"/>
        <v>Filatório SuessenSeridó 2/30</v>
      </c>
      <c r="L22" s="89"/>
      <c r="M22" s="83"/>
      <c r="N22" s="83">
        <f>VLOOKUP(B22,'horas disponiveis'!$T:$AJ,17,FALSE)</f>
        <v>0</v>
      </c>
      <c r="O22" s="90">
        <f>IF($O$21=A22,$O$5/D22,0)</f>
        <v>0</v>
      </c>
      <c r="P22" s="90"/>
      <c r="Q22" s="90">
        <f>IF($Q$21=A22,$Q$5/F22,0)</f>
        <v>0</v>
      </c>
      <c r="R22" s="90"/>
      <c r="S22" s="90">
        <f>IF($S$21=A22,$S$5/H22,0)</f>
        <v>0</v>
      </c>
      <c r="T22" s="90"/>
      <c r="U22" s="90">
        <f>IF($U$21=A22,$U$5/J22,0)</f>
        <v>0</v>
      </c>
      <c r="V22" s="90"/>
      <c r="W22" s="90"/>
      <c r="X22" s="90"/>
      <c r="Y22" s="90">
        <f>SUM(O22:U22)</f>
        <v>0</v>
      </c>
      <c r="Z22" s="91">
        <f>IFERROR(Y22/N22,0)</f>
        <v>0</v>
      </c>
      <c r="AA22" s="7">
        <v>0</v>
      </c>
      <c r="AB22" s="1">
        <v>0</v>
      </c>
      <c r="AC22" s="7">
        <v>0</v>
      </c>
    </row>
    <row r="23" spans="1:29" ht="18.75" x14ac:dyDescent="0.25">
      <c r="A23" s="83" t="s">
        <v>179</v>
      </c>
      <c r="B23" s="95" t="s">
        <v>247</v>
      </c>
      <c r="C23" s="83" t="str">
        <f t="shared" si="11"/>
        <v>Filatório Zinser M1BELCRY 2/28</v>
      </c>
      <c r="D23" s="89">
        <f>IFERROR(VLOOKUP(C23,DADOS!$E:$F,2,FALSE),"0")</f>
        <v>32.799999999999997</v>
      </c>
      <c r="E23" s="83" t="str">
        <f t="shared" si="12"/>
        <v>Filatório Zinser M1Veranel Bright 2/32</v>
      </c>
      <c r="F23" s="89">
        <f>IFERROR(VLOOKUP(E23,DADOS!$E:$F,2,FALSE),"0")</f>
        <v>28</v>
      </c>
      <c r="G23" s="83" t="str">
        <f t="shared" si="13"/>
        <v>Filatório Zinser M1Power Brigth Nm 14</v>
      </c>
      <c r="H23" s="89">
        <f>IFERROR(VLOOKUP(G23,DADOS!$E:$F,2,FALSE),"0")</f>
        <v>29.4</v>
      </c>
      <c r="I23" s="83" t="str">
        <f t="shared" si="14"/>
        <v>Filatório Zinser M1York 2/30</v>
      </c>
      <c r="J23" s="89">
        <f>IFERROR(VLOOKUP(I23,DADOS!$E:$F,2,FALSE),"0")</f>
        <v>37.1</v>
      </c>
      <c r="K23" s="83" t="str">
        <f t="shared" si="7"/>
        <v>Filatório Zinser M1Seridó 2/30</v>
      </c>
      <c r="L23" s="89"/>
      <c r="M23" s="83"/>
      <c r="N23" s="83">
        <f>VLOOKUP(B23,'horas disponiveis'!$T:$AJ,17,FALSE)</f>
        <v>1050</v>
      </c>
      <c r="O23" s="90">
        <f>IF($O$21=A23,(($O$5/D23)*$P$21),0)</f>
        <v>0</v>
      </c>
      <c r="P23" s="90"/>
      <c r="Q23" s="90">
        <f>IF($Q$21=A23,$Q$5/F23*$R$21,0)</f>
        <v>0</v>
      </c>
      <c r="R23" s="90"/>
      <c r="S23" s="90">
        <f>IF($S$21=A23,$S$5/H23*$T$21,0)</f>
        <v>1479.591836734694</v>
      </c>
      <c r="T23" s="90"/>
      <c r="U23" s="90">
        <f>IF($U$21=A23,$U$5/J23*$V$21,0)</f>
        <v>0</v>
      </c>
      <c r="V23" s="90"/>
      <c r="W23" s="90"/>
      <c r="X23" s="90"/>
      <c r="Y23" s="90">
        <f>SUM(O23:U23)</f>
        <v>1479.591836734694</v>
      </c>
      <c r="Z23" s="91">
        <f>Y23/N23</f>
        <v>1.4091350826044704</v>
      </c>
      <c r="AA23" s="7" t="s">
        <v>174</v>
      </c>
      <c r="AB23" s="7" t="s">
        <v>174</v>
      </c>
      <c r="AC23" s="7" t="s">
        <v>174</v>
      </c>
    </row>
    <row r="24" spans="1:29" ht="18.75" x14ac:dyDescent="0.3">
      <c r="A24" s="83" t="s">
        <v>180</v>
      </c>
      <c r="B24" s="96" t="s">
        <v>248</v>
      </c>
      <c r="C24" s="83" t="str">
        <f t="shared" si="11"/>
        <v>Filatório Zinser M2BELCRY 2/28</v>
      </c>
      <c r="D24" s="89">
        <f>IFERROR(VLOOKUP(C24,DADOS!$E:$F,2,FALSE),"0")</f>
        <v>47.5</v>
      </c>
      <c r="E24" s="83" t="str">
        <f t="shared" si="12"/>
        <v>Filatório Zinser M2Veranel Bright 2/32</v>
      </c>
      <c r="F24" s="89">
        <f>IFERROR(VLOOKUP(E24,DADOS!$E:$F,2,FALSE),"0")</f>
        <v>40.579710144927532</v>
      </c>
      <c r="G24" s="83" t="str">
        <f t="shared" si="13"/>
        <v>Filatório Zinser M2Power Brigth Nm 14</v>
      </c>
      <c r="H24" s="89">
        <f>IFERROR(VLOOKUP(G24,DADOS!$E:$F,2,FALSE),"0")</f>
        <v>42.6</v>
      </c>
      <c r="I24" s="83" t="str">
        <f t="shared" si="14"/>
        <v>Filatório Zinser M2York 2/30</v>
      </c>
      <c r="J24" s="89">
        <f>IFERROR(VLOOKUP(I24,DADOS!$E:$F,2,FALSE),"0")</f>
        <v>53.8</v>
      </c>
      <c r="K24" s="83" t="str">
        <f t="shared" si="7"/>
        <v>Filatório Zinser M2Seridó 2/30</v>
      </c>
      <c r="L24" s="89"/>
      <c r="M24" s="83"/>
      <c r="N24" s="83">
        <f>VLOOKUP(B24,'horas disponiveis'!$T:$AJ,17,FALSE)</f>
        <v>2400</v>
      </c>
      <c r="O24" s="90">
        <f>IF($O$21=A24,(($O$5/D24)*$P$21),0)</f>
        <v>1031.578947368421</v>
      </c>
      <c r="P24" s="90"/>
      <c r="Q24" s="90">
        <f>IF($Q$21=A24,$Q$5/F24*$R$21,0)</f>
        <v>739.28571428571433</v>
      </c>
      <c r="R24" s="90"/>
      <c r="S24" s="90">
        <f>IF($S$21=A24,$S$5/H24*$T$21,0)</f>
        <v>0</v>
      </c>
      <c r="T24" s="90"/>
      <c r="U24" s="90">
        <f>IF($U$21=A24,$U$5/J24*$V$21,0)</f>
        <v>0</v>
      </c>
      <c r="V24" s="90"/>
      <c r="W24" s="90"/>
      <c r="X24" s="90"/>
      <c r="Y24" s="90">
        <f>SUM(O24:U24)</f>
        <v>1770.8646616541355</v>
      </c>
      <c r="Z24" s="91">
        <f>Y24/N24</f>
        <v>0.73786027568922308</v>
      </c>
      <c r="AA24" s="7" t="s">
        <v>174</v>
      </c>
      <c r="AB24" s="7" t="s">
        <v>174</v>
      </c>
      <c r="AC24" s="7" t="s">
        <v>174</v>
      </c>
    </row>
    <row r="25" spans="1:29" ht="18.75" x14ac:dyDescent="0.25">
      <c r="A25" s="83"/>
      <c r="B25" s="84"/>
      <c r="C25" s="83"/>
      <c r="D25" s="89"/>
      <c r="E25" s="83"/>
      <c r="F25" s="89"/>
      <c r="G25" s="83"/>
      <c r="H25" s="89"/>
      <c r="I25" s="83"/>
      <c r="J25" s="89"/>
      <c r="K25" s="83"/>
      <c r="L25" s="89"/>
      <c r="M25" s="83"/>
      <c r="N25" s="83">
        <f>SUM(N22:N24)*(1-FINAL!J16)</f>
        <v>3332.7</v>
      </c>
      <c r="O25" s="189"/>
      <c r="P25" s="190"/>
      <c r="Q25" s="190"/>
      <c r="R25" s="190"/>
      <c r="S25" s="190"/>
      <c r="T25" s="190"/>
      <c r="U25" s="191"/>
      <c r="V25" s="90"/>
      <c r="W25" s="90"/>
      <c r="X25" s="90"/>
      <c r="Y25" s="90">
        <f>SUM(Y22:Y24)</f>
        <v>3250.4564983888295</v>
      </c>
      <c r="Z25" s="92">
        <f>Y25/N25</f>
        <v>0.97532226074619066</v>
      </c>
      <c r="AA25" s="7"/>
      <c r="AB25" s="7"/>
      <c r="AC25" s="7"/>
    </row>
    <row r="26" spans="1:29" ht="18.75" x14ac:dyDescent="0.25">
      <c r="A26" s="83"/>
      <c r="B26" s="84"/>
      <c r="C26" s="83"/>
      <c r="D26" s="89"/>
      <c r="E26" s="83"/>
      <c r="F26" s="89"/>
      <c r="G26" s="83"/>
      <c r="H26" s="89"/>
      <c r="I26" s="83"/>
      <c r="J26" s="89"/>
      <c r="K26" s="83"/>
      <c r="L26" s="89"/>
      <c r="M26" s="83"/>
      <c r="N26" s="83"/>
      <c r="O26" s="81" t="s">
        <v>193</v>
      </c>
      <c r="P26" s="93">
        <v>1</v>
      </c>
      <c r="Q26" s="81" t="s">
        <v>193</v>
      </c>
      <c r="R26" s="93">
        <v>1</v>
      </c>
      <c r="S26" s="81" t="s">
        <v>181</v>
      </c>
      <c r="T26" s="93">
        <v>0.87</v>
      </c>
      <c r="U26" s="81" t="s">
        <v>181</v>
      </c>
      <c r="V26" s="93">
        <v>1</v>
      </c>
      <c r="W26" s="90"/>
      <c r="X26" s="90"/>
      <c r="Y26" s="90"/>
      <c r="Z26" s="90"/>
      <c r="AA26" s="7"/>
      <c r="AB26" s="7"/>
      <c r="AC26" s="7"/>
    </row>
    <row r="27" spans="1:29" ht="18.75" x14ac:dyDescent="0.3">
      <c r="A27" s="83" t="s">
        <v>181</v>
      </c>
      <c r="B27" s="96" t="s">
        <v>250</v>
      </c>
      <c r="C27" s="83" t="str">
        <f t="shared" ref="C27:C48" si="15">CONCATENATE(B27,$D$4)</f>
        <v>AUTO CONER M1BELCRY 2/28</v>
      </c>
      <c r="D27" s="89">
        <f>IFERROR(VLOOKUP(C27,DADOS!$E:$F,2,FALSE),"0")</f>
        <v>52.9</v>
      </c>
      <c r="E27" s="83" t="str">
        <f t="shared" ref="E27:E48" si="16">CONCATENATE(B27,$F$4)</f>
        <v>AUTO CONER M1Veranel Bright 2/32</v>
      </c>
      <c r="F27" s="89">
        <f>IFERROR(VLOOKUP(E27,DADOS!$E:$F,2,FALSE),"0")</f>
        <v>84.4</v>
      </c>
      <c r="G27" s="83" t="str">
        <f t="shared" ref="G27:G48" si="17">CONCATENATE(B27,$H$4)</f>
        <v>AUTO CONER M1Power Brigth Nm 14</v>
      </c>
      <c r="H27" s="89">
        <f>IFERROR(VLOOKUP(G27,DADOS!$E:$F,2,FALSE),"0")</f>
        <v>79.400000000000006</v>
      </c>
      <c r="I27" s="83" t="str">
        <f t="shared" ref="I27" si="18">CONCATENATE(B27,$J$4)</f>
        <v>AUTO CONER M1York 2/30</v>
      </c>
      <c r="J27" s="89">
        <f>IFERROR(VLOOKUP(I27,DADOS!$E:$F,2,FALSE),"0")</f>
        <v>90</v>
      </c>
      <c r="K27" s="83" t="str">
        <f t="shared" si="7"/>
        <v>AUTO CONER M1Seridó 2/30</v>
      </c>
      <c r="L27" s="89"/>
      <c r="M27" s="83"/>
      <c r="N27" s="83">
        <f>VLOOKUP(B27,'horas disponiveis'!$T:$AJ,17,FALSE)*(1-FINAL!J17)</f>
        <v>568.00800000000004</v>
      </c>
      <c r="O27" s="90">
        <f>IF($O$26=A27,(($O$5/D27)*$P$26),0)</f>
        <v>0</v>
      </c>
      <c r="P27" s="90"/>
      <c r="Q27" s="90">
        <f>IF($Q$26=A27,$Q$5/F27*$R$26,0)</f>
        <v>0</v>
      </c>
      <c r="R27" s="90"/>
      <c r="S27" s="90">
        <f>IF($S$26=A27,$S$5/H27*$T$26,0)</f>
        <v>547.85894206549108</v>
      </c>
      <c r="T27" s="90"/>
      <c r="U27" s="90">
        <f>IF($U$26=A27,$U$5/J27*$V$26,0)</f>
        <v>0</v>
      </c>
      <c r="V27" s="90"/>
      <c r="W27" s="90"/>
      <c r="X27" s="90"/>
      <c r="Y27" s="90">
        <f>SUM(O27:U27)</f>
        <v>547.85894206549108</v>
      </c>
      <c r="Z27" s="92">
        <f>Y27/N27</f>
        <v>0.9645268060757789</v>
      </c>
      <c r="AA27" s="7" t="s">
        <v>174</v>
      </c>
      <c r="AB27" s="1">
        <v>0</v>
      </c>
      <c r="AC27" s="7">
        <v>0</v>
      </c>
    </row>
    <row r="28" spans="1:29" ht="18.75" hidden="1" x14ac:dyDescent="0.3">
      <c r="A28" s="83" t="s">
        <v>181</v>
      </c>
      <c r="B28" s="96" t="s">
        <v>250</v>
      </c>
      <c r="C28" s="83" t="str">
        <f t="shared" si="15"/>
        <v>AUTO CONER M1BELCRY 2/28</v>
      </c>
      <c r="D28" s="89">
        <f>IFERROR(VLOOKUP(C28,DADOS!$E:$F,2,FALSE),"0")</f>
        <v>52.9</v>
      </c>
      <c r="E28" s="83" t="str">
        <f t="shared" si="16"/>
        <v>AUTO CONER M1Veranel Bright 2/32</v>
      </c>
      <c r="F28" s="89">
        <f>IFERROR(VLOOKUP(E28,DADOS!$E:$F,2,FALSE),"0")</f>
        <v>84.4</v>
      </c>
      <c r="G28" s="83" t="str">
        <f t="shared" si="17"/>
        <v>AUTO CONER M1Power Brigth Nm 14</v>
      </c>
      <c r="H28" s="89">
        <f>IFERROR(VLOOKUP(G28,DADOS!$E:$F,2,FALSE),"0")</f>
        <v>79.400000000000006</v>
      </c>
      <c r="I28" s="83" t="str">
        <f t="shared" ref="I28:I31" si="19">CONCATENATE(B28,$H$4)</f>
        <v>AUTO CONER M1Power Brigth Nm 14</v>
      </c>
      <c r="J28" s="89">
        <f>IFERROR(VLOOKUP(I28,DADOS!$E:$F,2,FALSE),"0")</f>
        <v>79.400000000000006</v>
      </c>
      <c r="K28" s="83" t="str">
        <f t="shared" si="7"/>
        <v>AUTO CONER M1Seridó 2/30</v>
      </c>
      <c r="L28" s="89"/>
      <c r="M28" s="83"/>
      <c r="N28" s="83" t="str">
        <f>VLOOKUP(B28,'horas disponiveis'!$T:$AJ,14,FALSE)</f>
        <v>sim</v>
      </c>
      <c r="O28" s="90">
        <f>IF($O$26=A28,(($O$5/D28)*$P$26),0)</f>
        <v>0</v>
      </c>
      <c r="P28" s="90"/>
      <c r="Q28" s="90">
        <f>IF($Q$26=A28,$Q$5/F28*$R$26,0)</f>
        <v>0</v>
      </c>
      <c r="R28" s="90"/>
      <c r="S28" s="90">
        <f>IF($S$26=A28,$S$5/H28*$T$26,0)</f>
        <v>547.85894206549108</v>
      </c>
      <c r="T28" s="90"/>
      <c r="U28" s="90">
        <f>IF($U$26=A28,$U$5/J28*$V$26,0)</f>
        <v>0</v>
      </c>
      <c r="V28" s="90"/>
      <c r="W28" s="90"/>
      <c r="X28" s="90"/>
      <c r="Y28" s="90">
        <f>SUM(O28:U28)/2</f>
        <v>273.92947103274554</v>
      </c>
      <c r="Z28" s="91" t="e">
        <f>Y28/N28</f>
        <v>#VALUE!</v>
      </c>
      <c r="AA28" s="7" t="s">
        <v>174</v>
      </c>
      <c r="AB28" s="7" t="s">
        <v>174</v>
      </c>
      <c r="AC28" s="7">
        <v>0</v>
      </c>
    </row>
    <row r="29" spans="1:29" ht="18.75" hidden="1" x14ac:dyDescent="0.25">
      <c r="A29" s="83" t="s">
        <v>193</v>
      </c>
      <c r="B29" s="84"/>
      <c r="C29" s="83"/>
      <c r="D29" s="89"/>
      <c r="E29" s="83"/>
      <c r="F29" s="89"/>
      <c r="G29" s="83"/>
      <c r="H29" s="89"/>
      <c r="I29" s="83"/>
      <c r="J29" s="89"/>
      <c r="K29" s="83" t="str">
        <f t="shared" si="7"/>
        <v>Seridó 2/30</v>
      </c>
      <c r="L29" s="89"/>
      <c r="M29" s="83"/>
      <c r="N29" s="83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1"/>
      <c r="AA29" s="7"/>
      <c r="AB29" s="1"/>
      <c r="AC29" s="7"/>
    </row>
    <row r="30" spans="1:29" ht="18.75" hidden="1" x14ac:dyDescent="0.3">
      <c r="A30" s="83" t="s">
        <v>192</v>
      </c>
      <c r="B30" s="94" t="s">
        <v>250</v>
      </c>
      <c r="C30" s="83" t="str">
        <f t="shared" si="15"/>
        <v>AUTO CONER M1BELCRY 2/28</v>
      </c>
      <c r="D30" s="89">
        <f>IFERROR(VLOOKUP(C30,DADOS!$E:$F,2,FALSE),"0")</f>
        <v>52.9</v>
      </c>
      <c r="E30" s="83" t="str">
        <f t="shared" si="16"/>
        <v>AUTO CONER M1Veranel Bright 2/32</v>
      </c>
      <c r="F30" s="89">
        <f>IFERROR(VLOOKUP(E30,DADOS!$E:$F,2,FALSE),"0")</f>
        <v>84.4</v>
      </c>
      <c r="G30" s="83" t="str">
        <f t="shared" si="17"/>
        <v>AUTO CONER M1Power Brigth Nm 14</v>
      </c>
      <c r="H30" s="89">
        <f>IFERROR(VLOOKUP(G30,DADOS!$E:$F,2,FALSE),"0")</f>
        <v>79.400000000000006</v>
      </c>
      <c r="I30" s="83" t="str">
        <f t="shared" si="19"/>
        <v>AUTO CONER M1Power Brigth Nm 14</v>
      </c>
      <c r="J30" s="89">
        <f>IFERROR(VLOOKUP(I30,DADOS!$E:$F,2,FALSE),"0")</f>
        <v>79.400000000000006</v>
      </c>
      <c r="K30" s="83" t="str">
        <f t="shared" si="7"/>
        <v>AUTO CONER M1Seridó 2/30</v>
      </c>
      <c r="L30" s="89"/>
      <c r="M30" s="83"/>
      <c r="N30" s="83" t="str">
        <f>VLOOKUP(B30,'horas disponiveis'!$T:$AJ,14,FALSE)</f>
        <v>sim</v>
      </c>
      <c r="O30" s="90">
        <f>IF($O$26=A30,(($O$5/D30)*$P$26),0)</f>
        <v>0</v>
      </c>
      <c r="P30" s="90"/>
      <c r="Q30" s="90">
        <f>IF($Q$26=A30,$Q$5/F30*$R$26,0)</f>
        <v>0</v>
      </c>
      <c r="R30" s="90"/>
      <c r="S30" s="90">
        <f>IF($S$26=A30,$S$5/H30*$T$26,0)</f>
        <v>0</v>
      </c>
      <c r="T30" s="90"/>
      <c r="U30" s="90">
        <f>IF($U$26=A30,$U$5/J30*$V$26,0)</f>
        <v>0</v>
      </c>
      <c r="V30" s="90"/>
      <c r="W30" s="90"/>
      <c r="X30" s="90"/>
      <c r="Y30" s="90">
        <f>SUM(O30:U30)/2</f>
        <v>0</v>
      </c>
      <c r="Z30" s="91" t="e">
        <f>Y30/N30</f>
        <v>#VALUE!</v>
      </c>
      <c r="AA30" s="7" t="s">
        <v>174</v>
      </c>
      <c r="AB30" s="7" t="s">
        <v>174</v>
      </c>
      <c r="AC30" s="7">
        <v>0</v>
      </c>
    </row>
    <row r="31" spans="1:29" ht="18.75" hidden="1" x14ac:dyDescent="0.3">
      <c r="A31" s="83" t="s">
        <v>192</v>
      </c>
      <c r="B31" s="94" t="s">
        <v>250</v>
      </c>
      <c r="C31" s="83" t="str">
        <f t="shared" si="15"/>
        <v>AUTO CONER M1BELCRY 2/28</v>
      </c>
      <c r="D31" s="89">
        <f>IFERROR(VLOOKUP(C31,DADOS!$E:$F,2,FALSE),"0")</f>
        <v>52.9</v>
      </c>
      <c r="E31" s="83" t="str">
        <f t="shared" si="16"/>
        <v>AUTO CONER M1Veranel Bright 2/32</v>
      </c>
      <c r="F31" s="89">
        <f>IFERROR(VLOOKUP(E31,DADOS!$E:$F,2,FALSE),"0")</f>
        <v>84.4</v>
      </c>
      <c r="G31" s="83" t="str">
        <f t="shared" si="17"/>
        <v>AUTO CONER M1Power Brigth Nm 14</v>
      </c>
      <c r="H31" s="89">
        <f>IFERROR(VLOOKUP(G31,DADOS!$E:$F,2,FALSE),"0")</f>
        <v>79.400000000000006</v>
      </c>
      <c r="I31" s="83" t="str">
        <f t="shared" si="19"/>
        <v>AUTO CONER M1Power Brigth Nm 14</v>
      </c>
      <c r="J31" s="89">
        <f>IFERROR(VLOOKUP(I31,DADOS!$E:$F,2,FALSE),"0")</f>
        <v>79.400000000000006</v>
      </c>
      <c r="K31" s="83" t="str">
        <f t="shared" si="7"/>
        <v>AUTO CONER M1Seridó 2/30</v>
      </c>
      <c r="L31" s="89"/>
      <c r="M31" s="83"/>
      <c r="N31" s="83" t="str">
        <f>VLOOKUP(B31,'horas disponiveis'!$T:$AJ,14,FALSE)</f>
        <v>sim</v>
      </c>
      <c r="O31" s="90">
        <f>IF($O$26=A31,(($O$5/D31)*$P$26),0)</f>
        <v>0</v>
      </c>
      <c r="P31" s="90"/>
      <c r="Q31" s="90">
        <f>IF($Q$26=A31,$Q$5/F31*$R$26,0)</f>
        <v>0</v>
      </c>
      <c r="R31" s="90"/>
      <c r="S31" s="90">
        <f>IF($S$26=A31,$S$5/H31*$T$26,0)</f>
        <v>0</v>
      </c>
      <c r="T31" s="90"/>
      <c r="U31" s="90">
        <f>IF($U$26=A31,$U$5/J31*$V$26,0)</f>
        <v>0</v>
      </c>
      <c r="V31" s="90"/>
      <c r="W31" s="90"/>
      <c r="X31" s="90"/>
      <c r="Y31" s="90">
        <f>SUM(O31:U31)/2</f>
        <v>0</v>
      </c>
      <c r="Z31" s="91" t="e">
        <f>Y31/N31</f>
        <v>#VALUE!</v>
      </c>
      <c r="AA31" s="7" t="s">
        <v>174</v>
      </c>
      <c r="AB31" s="7" t="s">
        <v>174</v>
      </c>
      <c r="AC31" s="7">
        <v>0</v>
      </c>
    </row>
    <row r="32" spans="1:29" ht="18.75" x14ac:dyDescent="0.25">
      <c r="A32" s="83"/>
      <c r="B32" s="84"/>
      <c r="C32" s="83"/>
      <c r="D32" s="89"/>
      <c r="E32" s="83"/>
      <c r="F32" s="89"/>
      <c r="G32" s="83"/>
      <c r="H32" s="89"/>
      <c r="I32" s="83"/>
      <c r="J32" s="89"/>
      <c r="K32" s="83"/>
      <c r="L32" s="89"/>
      <c r="M32" s="83"/>
      <c r="N32" s="83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1"/>
      <c r="AA32" s="7"/>
      <c r="AB32" s="7"/>
      <c r="AC32" s="7"/>
    </row>
    <row r="33" spans="1:29" ht="18.75" x14ac:dyDescent="0.25">
      <c r="A33" s="83"/>
      <c r="B33" s="84"/>
      <c r="C33" s="83"/>
      <c r="D33" s="89"/>
      <c r="E33" s="83"/>
      <c r="F33" s="89"/>
      <c r="G33" s="83"/>
      <c r="H33" s="89"/>
      <c r="I33" s="83"/>
      <c r="J33" s="89"/>
      <c r="K33" s="83"/>
      <c r="L33" s="89"/>
      <c r="M33" s="83"/>
      <c r="N33" s="83"/>
      <c r="O33" s="81" t="s">
        <v>182</v>
      </c>
      <c r="P33" s="93">
        <v>1</v>
      </c>
      <c r="Q33" s="81" t="s">
        <v>182</v>
      </c>
      <c r="R33" s="93">
        <v>1</v>
      </c>
      <c r="S33" s="81" t="s">
        <v>182</v>
      </c>
      <c r="T33" s="93">
        <v>1</v>
      </c>
      <c r="U33" s="81" t="s">
        <v>182</v>
      </c>
      <c r="V33" s="93">
        <v>1</v>
      </c>
      <c r="W33" s="90"/>
      <c r="X33" s="90"/>
      <c r="Y33" s="90"/>
      <c r="Z33" s="91"/>
      <c r="AA33" s="7"/>
      <c r="AB33" s="7"/>
      <c r="AC33" s="7"/>
    </row>
    <row r="34" spans="1:29" ht="18.75" x14ac:dyDescent="0.25">
      <c r="A34" s="83" t="s">
        <v>182</v>
      </c>
      <c r="B34" s="84" t="s">
        <v>252</v>
      </c>
      <c r="C34" s="83" t="str">
        <f t="shared" si="15"/>
        <v>Binadeira M1BELCRY 2/28</v>
      </c>
      <c r="D34" s="89" t="str">
        <f>IFERROR(VLOOKUP(C34,DADOS!$E:$F,2,FALSE),"0")</f>
        <v>0</v>
      </c>
      <c r="E34" s="83" t="str">
        <f t="shared" si="16"/>
        <v>Binadeira M1Veranel Bright 2/32</v>
      </c>
      <c r="F34" s="89" t="str">
        <f>IFERROR(VLOOKUP(E34,DADOS!$E:$F,2,FALSE),"0")</f>
        <v>0</v>
      </c>
      <c r="G34" s="83" t="str">
        <f t="shared" si="17"/>
        <v>Binadeira M1Power Brigth Nm 14</v>
      </c>
      <c r="H34" s="89">
        <f>IFERROR(VLOOKUP(G34,DADOS!$E:$F,2,FALSE),"0")</f>
        <v>77.3</v>
      </c>
      <c r="I34" s="83" t="str">
        <f t="shared" ref="I34" si="20">CONCATENATE(B34,$J$4)</f>
        <v>Binadeira M1York 2/30</v>
      </c>
      <c r="J34" s="89" t="str">
        <f>IFERROR(VLOOKUP(I34,DADOS!$E:$F,2,FALSE),"0")</f>
        <v>0</v>
      </c>
      <c r="K34" s="83" t="str">
        <f t="shared" si="7"/>
        <v>Binadeira M1Seridó 2/30</v>
      </c>
      <c r="L34" s="89"/>
      <c r="M34" s="83"/>
      <c r="N34" s="83">
        <f>VLOOKUP(B34,'horas disponiveis'!$T:$AJ,17,FALSE)*(1-FINAL!J18)</f>
        <v>676.19999999999993</v>
      </c>
      <c r="O34" s="90">
        <f>IFERROR(IF($O$33=A34,(($O$5/D34)*$P$33),0),0)</f>
        <v>0</v>
      </c>
      <c r="P34" s="90"/>
      <c r="Q34" s="90">
        <f>IFERROR(IF($Q$33=A34,$Q$5/F34,0),0)</f>
        <v>0</v>
      </c>
      <c r="R34" s="90"/>
      <c r="S34" s="90">
        <f>IF($S$33=A34,$S$5/H34*$T$33,0)</f>
        <v>646.83053040103493</v>
      </c>
      <c r="T34" s="90"/>
      <c r="U34" s="90">
        <f>IF($U$33=C34,$U$5/J34*$V$33,0)</f>
        <v>0</v>
      </c>
      <c r="V34" s="90"/>
      <c r="W34" s="90"/>
      <c r="X34" s="90"/>
      <c r="Y34" s="90">
        <f>SUM(O34:U34)</f>
        <v>646.83053040103493</v>
      </c>
      <c r="Z34" s="92">
        <f>Y34/N34</f>
        <v>0.95656688908759979</v>
      </c>
      <c r="AA34" s="7" t="s">
        <v>174</v>
      </c>
      <c r="AB34" s="7" t="s">
        <v>174</v>
      </c>
      <c r="AC34" s="7" t="s">
        <v>174</v>
      </c>
    </row>
    <row r="35" spans="1:29" ht="18.75" x14ac:dyDescent="0.25">
      <c r="A35" s="83"/>
      <c r="B35" s="84"/>
      <c r="C35" s="83"/>
      <c r="D35" s="89"/>
      <c r="E35" s="83"/>
      <c r="F35" s="89"/>
      <c r="G35" s="83"/>
      <c r="H35" s="89"/>
      <c r="I35" s="83"/>
      <c r="J35" s="89"/>
      <c r="K35" s="83"/>
      <c r="L35" s="89"/>
      <c r="M35" s="83"/>
      <c r="N35" s="83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1"/>
      <c r="AA35" s="7"/>
      <c r="AB35" s="7"/>
      <c r="AC35" s="7"/>
    </row>
    <row r="36" spans="1:29" ht="18.75" x14ac:dyDescent="0.25">
      <c r="A36" s="83"/>
      <c r="B36" s="84"/>
      <c r="C36" s="83"/>
      <c r="D36" s="89"/>
      <c r="E36" s="83"/>
      <c r="F36" s="89"/>
      <c r="G36" s="83"/>
      <c r="H36" s="89"/>
      <c r="I36" s="83"/>
      <c r="J36" s="89"/>
      <c r="K36" s="83"/>
      <c r="L36" s="89"/>
      <c r="M36" s="83"/>
      <c r="N36" s="83"/>
      <c r="O36" s="81" t="s">
        <v>3</v>
      </c>
      <c r="P36" s="93">
        <v>1</v>
      </c>
      <c r="Q36" s="81" t="s">
        <v>3</v>
      </c>
      <c r="R36" s="93">
        <v>1</v>
      </c>
      <c r="S36" s="81" t="s">
        <v>3</v>
      </c>
      <c r="T36" s="93">
        <v>1</v>
      </c>
      <c r="U36" s="81" t="s">
        <v>3</v>
      </c>
      <c r="V36" s="93">
        <v>1</v>
      </c>
      <c r="W36" s="90"/>
      <c r="X36" s="90"/>
      <c r="Y36" s="90"/>
      <c r="Z36" s="91"/>
      <c r="AA36" s="7"/>
      <c r="AB36" s="7"/>
      <c r="AC36" s="7"/>
    </row>
    <row r="37" spans="1:29" ht="18.75" x14ac:dyDescent="0.25">
      <c r="A37" s="83" t="s">
        <v>3</v>
      </c>
      <c r="B37" s="84" t="s">
        <v>76</v>
      </c>
      <c r="C37" s="83" t="str">
        <f t="shared" si="15"/>
        <v>FadisBELCRY 2/28</v>
      </c>
      <c r="D37" s="89" t="str">
        <f>IFERROR(VLOOKUP(C37,DADOS!$E:$F,2,FALSE),"0")</f>
        <v>0</v>
      </c>
      <c r="E37" s="83" t="str">
        <f t="shared" si="16"/>
        <v>FadisVeranel Bright 2/32</v>
      </c>
      <c r="F37" s="89" t="str">
        <f>IFERROR(VLOOKUP(E37,DADOS!$E:$F,2,FALSE),"0")</f>
        <v>0</v>
      </c>
      <c r="G37" s="83" t="str">
        <f t="shared" si="17"/>
        <v>FadisPower Brigth Nm 14</v>
      </c>
      <c r="H37" s="89">
        <f>IFERROR(VLOOKUP(G37,DADOS!$E:$F,2,FALSE),"0")</f>
        <v>76.2</v>
      </c>
      <c r="I37" s="83" t="str">
        <f t="shared" ref="I37" si="21">CONCATENATE(B37,$J$4)</f>
        <v>FadisYork 2/30</v>
      </c>
      <c r="J37" s="89" t="str">
        <f>IFERROR(VLOOKUP(I37,DADOS!$E:$F,2,FALSE),"0")</f>
        <v>0</v>
      </c>
      <c r="K37" s="83" t="str">
        <f t="shared" si="7"/>
        <v>FadisSeridó 2/30</v>
      </c>
      <c r="L37" s="89"/>
      <c r="M37" s="83"/>
      <c r="N37" s="83">
        <f>VLOOKUP(B37,'horas disponiveis'!$T:$AJ,17,FALSE)*(1-FINAL!J19)</f>
        <v>579.6</v>
      </c>
      <c r="O37" s="90">
        <f>IFERROR(IF($O$36=A37,(($O$5/D37)*$P$36),0),0)</f>
        <v>0</v>
      </c>
      <c r="P37" s="90"/>
      <c r="Q37" s="90">
        <f>IFERROR(IF($Q$36=A37,$Q$5/F37,0),0)</f>
        <v>0</v>
      </c>
      <c r="R37" s="90"/>
      <c r="S37" s="90">
        <f>IF($S$36=A37,$S$5/H37*$T$36,0)</f>
        <v>656.16797900262463</v>
      </c>
      <c r="T37" s="90"/>
      <c r="U37" s="90">
        <f>IF($U$36=C37,$U$5/J37*$V$36,0)</f>
        <v>0</v>
      </c>
      <c r="V37" s="90"/>
      <c r="W37" s="90"/>
      <c r="X37" s="90"/>
      <c r="Y37" s="90">
        <f>SUM(O37:U37)</f>
        <v>656.16797900262463</v>
      </c>
      <c r="Z37" s="92">
        <f>Y37/N37</f>
        <v>1.1321048637036311</v>
      </c>
      <c r="AA37" s="7" t="s">
        <v>174</v>
      </c>
      <c r="AB37" s="7" t="s">
        <v>174</v>
      </c>
      <c r="AC37" s="7" t="s">
        <v>174</v>
      </c>
    </row>
    <row r="38" spans="1:29" ht="18.75" x14ac:dyDescent="0.25">
      <c r="A38" s="83"/>
      <c r="B38" s="84"/>
      <c r="C38" s="83"/>
      <c r="D38" s="89"/>
      <c r="E38" s="83"/>
      <c r="F38" s="89"/>
      <c r="G38" s="83"/>
      <c r="H38" s="89"/>
      <c r="I38" s="83"/>
      <c r="J38" s="89"/>
      <c r="K38" s="83"/>
      <c r="L38" s="89"/>
      <c r="M38" s="83"/>
      <c r="N38" s="83"/>
      <c r="O38" s="90"/>
      <c r="P38" s="97"/>
      <c r="Q38" s="90"/>
      <c r="R38" s="97"/>
      <c r="S38" s="90"/>
      <c r="T38" s="97"/>
      <c r="U38" s="90"/>
      <c r="V38" s="97"/>
      <c r="W38" s="90"/>
      <c r="X38" s="90"/>
      <c r="Y38" s="90"/>
      <c r="Z38" s="91"/>
      <c r="AA38" s="7"/>
      <c r="AB38" s="7"/>
      <c r="AC38" s="7"/>
    </row>
    <row r="39" spans="1:29" ht="18.75" x14ac:dyDescent="0.25">
      <c r="A39" s="83"/>
      <c r="B39" s="84"/>
      <c r="C39" s="83"/>
      <c r="D39" s="89"/>
      <c r="E39" s="83"/>
      <c r="F39" s="89"/>
      <c r="G39" s="83"/>
      <c r="H39" s="89"/>
      <c r="I39" s="83"/>
      <c r="J39" s="89"/>
      <c r="K39" s="83"/>
      <c r="L39" s="89"/>
      <c r="M39" s="83"/>
      <c r="N39" s="83"/>
      <c r="O39" s="81" t="s">
        <v>183</v>
      </c>
      <c r="P39" s="93">
        <v>1</v>
      </c>
      <c r="Q39" s="81" t="s">
        <v>183</v>
      </c>
      <c r="R39" s="93">
        <v>1</v>
      </c>
      <c r="S39" s="81" t="s">
        <v>183</v>
      </c>
      <c r="T39" s="93">
        <v>1</v>
      </c>
      <c r="U39" s="81" t="s">
        <v>183</v>
      </c>
      <c r="V39" s="93">
        <v>1</v>
      </c>
      <c r="W39" s="90"/>
      <c r="X39" s="90"/>
      <c r="Y39" s="90"/>
      <c r="Z39" s="90"/>
      <c r="AA39" s="7"/>
      <c r="AB39" s="7"/>
      <c r="AC39" s="7"/>
    </row>
    <row r="40" spans="1:29" ht="18.75" x14ac:dyDescent="0.25">
      <c r="A40" s="83" t="s">
        <v>183</v>
      </c>
      <c r="B40" s="84" t="s">
        <v>183</v>
      </c>
      <c r="C40" s="83" t="str">
        <f t="shared" si="15"/>
        <v>RETORÇÃO M1BELCRY 2/28</v>
      </c>
      <c r="D40" s="89">
        <f>IFERROR(VLOOKUP(C40,DADOS!$E:$F,2,FALSE),"0")</f>
        <v>39.6</v>
      </c>
      <c r="E40" s="83" t="str">
        <f t="shared" si="16"/>
        <v>RETORÇÃO M1Veranel Bright 2/32</v>
      </c>
      <c r="F40" s="89">
        <f>IFERROR(VLOOKUP(E40,DADOS!$E:$F,2,FALSE),"0")</f>
        <v>26.2</v>
      </c>
      <c r="G40" s="83" t="str">
        <f t="shared" si="17"/>
        <v>RETORÇÃO M1Power Brigth Nm 14</v>
      </c>
      <c r="H40" s="89">
        <f>IFERROR(VLOOKUP(G40,DADOS!$E:$F,2,FALSE),"0")</f>
        <v>28.1</v>
      </c>
      <c r="I40" s="83" t="str">
        <f t="shared" ref="I40" si="22">CONCATENATE(B40,$J$4)</f>
        <v>RETORÇÃO M1York 2/30</v>
      </c>
      <c r="J40" s="89">
        <f>IFERROR(VLOOKUP(I40,DADOS!$E:$F,2,FALSE),"0")</f>
        <v>44.9</v>
      </c>
      <c r="K40" s="83" t="str">
        <f t="shared" si="7"/>
        <v>RETORÇÃO M1Seridó 2/30</v>
      </c>
      <c r="L40" s="89"/>
      <c r="M40" s="83"/>
      <c r="N40" s="83">
        <f>VLOOKUP(B40,'horas disponiveis'!$T:$AJ,17,FALSE)*(1-FINAL!J20)</f>
        <v>4260.0599999999995</v>
      </c>
      <c r="O40" s="90">
        <f>IF($O$39=A40,(($O$5/D40)*$P$39),0)</f>
        <v>1237.3737373737374</v>
      </c>
      <c r="P40" s="90"/>
      <c r="Q40" s="90">
        <f>IF($Q$39=A40,$Q$5/F40,0)</f>
        <v>1145.0381679389313</v>
      </c>
      <c r="R40" s="90"/>
      <c r="S40" s="90">
        <f>IF($S$39=A40,$S$5/H40*$T$39,0)</f>
        <v>1779.3594306049822</v>
      </c>
      <c r="T40" s="90"/>
      <c r="U40" s="90">
        <f>IF($U$39=I40,$U$5/J40*$V$39,0)</f>
        <v>0</v>
      </c>
      <c r="V40" s="90"/>
      <c r="W40" s="90"/>
      <c r="X40" s="90"/>
      <c r="Y40" s="90">
        <f>SUM(O40:U40)</f>
        <v>4161.7713359176505</v>
      </c>
      <c r="Z40" s="92">
        <f>Y40/N40</f>
        <v>0.97692786860223824</v>
      </c>
      <c r="AA40" s="7" t="s">
        <v>174</v>
      </c>
      <c r="AB40" s="7" t="s">
        <v>174</v>
      </c>
      <c r="AC40" s="7" t="s">
        <v>174</v>
      </c>
    </row>
    <row r="41" spans="1:29" ht="18.75" x14ac:dyDescent="0.25">
      <c r="A41" s="83"/>
      <c r="B41" s="84"/>
      <c r="C41" s="83"/>
      <c r="D41" s="89"/>
      <c r="E41" s="83"/>
      <c r="F41" s="89"/>
      <c r="G41" s="83"/>
      <c r="H41" s="89"/>
      <c r="I41" s="83"/>
      <c r="J41" s="89"/>
      <c r="K41" s="83"/>
      <c r="L41" s="89"/>
      <c r="M41" s="83"/>
      <c r="N41" s="83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7"/>
      <c r="AB41" s="1"/>
      <c r="AC41" s="7"/>
    </row>
    <row r="42" spans="1:29" ht="18.75" x14ac:dyDescent="0.25">
      <c r="A42" s="83"/>
      <c r="B42" s="84"/>
      <c r="C42" s="83"/>
      <c r="D42" s="89"/>
      <c r="E42" s="83"/>
      <c r="F42" s="89"/>
      <c r="G42" s="83"/>
      <c r="H42" s="89"/>
      <c r="I42" s="83"/>
      <c r="J42" s="89"/>
      <c r="K42" s="83"/>
      <c r="L42" s="89"/>
      <c r="M42" s="83"/>
      <c r="N42" s="83"/>
      <c r="O42" s="81" t="s">
        <v>185</v>
      </c>
      <c r="P42" s="93">
        <v>1</v>
      </c>
      <c r="Q42" s="81" t="s">
        <v>184</v>
      </c>
      <c r="R42" s="93">
        <v>1</v>
      </c>
      <c r="S42" s="81" t="s">
        <v>184</v>
      </c>
      <c r="T42" s="93">
        <v>1</v>
      </c>
      <c r="U42" s="81" t="s">
        <v>184</v>
      </c>
      <c r="V42" s="93">
        <v>1</v>
      </c>
      <c r="W42" s="90"/>
      <c r="X42" s="90"/>
      <c r="Y42" s="90"/>
      <c r="Z42" s="90"/>
      <c r="AA42" s="7"/>
      <c r="AB42" s="1"/>
      <c r="AC42" s="7"/>
    </row>
    <row r="43" spans="1:29" ht="18.75" x14ac:dyDescent="0.25">
      <c r="A43" s="83" t="s">
        <v>184</v>
      </c>
      <c r="B43" s="84" t="s">
        <v>184</v>
      </c>
      <c r="C43" s="83" t="str">
        <f t="shared" si="15"/>
        <v>VOLUFIL M1BELCRY 2/28</v>
      </c>
      <c r="D43" s="89">
        <f>IFERROR(VLOOKUP(C43,DADOS!$E:$F,2,FALSE),"0")</f>
        <v>82.3</v>
      </c>
      <c r="E43" s="83" t="str">
        <f t="shared" si="16"/>
        <v>VOLUFIL M1Veranel Bright 2/32</v>
      </c>
      <c r="F43" s="89" t="str">
        <f>IFERROR(VLOOKUP(E43,DADOS!$E:$F,2,FALSE),"0")</f>
        <v>0</v>
      </c>
      <c r="G43" s="83" t="str">
        <f>CONCATENATE(B43,$H$4)</f>
        <v>VOLUFIL M1Power Brigth Nm 14</v>
      </c>
      <c r="H43" s="89">
        <f>IFERROR(VLOOKUP(G43,DADOS!$E:$F,2,FALSE),"0")</f>
        <v>67.3</v>
      </c>
      <c r="I43" s="83" t="str">
        <f t="shared" ref="I43:I44" si="23">CONCATENATE(B43,$J$4)</f>
        <v>VOLUFIL M1York 2/30</v>
      </c>
      <c r="J43" s="89" t="str">
        <f>IFERROR(VLOOKUP(I43,DADOS!$E:$F,2,FALSE),"0")</f>
        <v>0</v>
      </c>
      <c r="K43" s="83" t="str">
        <f t="shared" si="7"/>
        <v>VOLUFIL M1Seridó 2/30</v>
      </c>
      <c r="L43" s="89"/>
      <c r="M43" s="83"/>
      <c r="N43" s="83">
        <f>VLOOKUP(B43,'horas disponiveis'!$T:$AJ,17,FALSE)</f>
        <v>1050</v>
      </c>
      <c r="O43" s="90">
        <f>IF($O$42=A43,(($O$5/D43)*$P$42),0)</f>
        <v>0</v>
      </c>
      <c r="P43" s="90"/>
      <c r="Q43" s="90">
        <f>IFERROR(IF($Q$42=A43,(($Q$5/F43)*$R$42),0),0)</f>
        <v>0</v>
      </c>
      <c r="R43" s="90"/>
      <c r="S43" s="90">
        <f>IF($S$42=A43,(($S$5/H43)*$T$42),0)</f>
        <v>742.94205052005941</v>
      </c>
      <c r="T43" s="90"/>
      <c r="U43" s="90">
        <f>IFERROR(IF($U$42=A43,(($U$5/J43)*$V$42),0),0)</f>
        <v>0</v>
      </c>
      <c r="V43" s="90"/>
      <c r="W43" s="90"/>
      <c r="X43" s="90"/>
      <c r="Y43" s="90">
        <f>SUM(O43:U43)</f>
        <v>742.94205052005941</v>
      </c>
      <c r="Z43" s="91">
        <f>Y43/N43</f>
        <v>0.70756385763815177</v>
      </c>
      <c r="AA43" s="7" t="s">
        <v>174</v>
      </c>
      <c r="AB43" s="7" t="s">
        <v>174</v>
      </c>
      <c r="AC43" s="7">
        <v>0</v>
      </c>
    </row>
    <row r="44" spans="1:29" ht="18.75" x14ac:dyDescent="0.25">
      <c r="A44" s="83" t="s">
        <v>185</v>
      </c>
      <c r="B44" s="84" t="s">
        <v>185</v>
      </c>
      <c r="C44" s="83" t="str">
        <f t="shared" si="15"/>
        <v>VOLUFIL M2BELCRY 2/28</v>
      </c>
      <c r="D44" s="89">
        <f>IFERROR(VLOOKUP(C44,DADOS!$E:$F,2,FALSE),"0")</f>
        <v>102.9</v>
      </c>
      <c r="E44" s="83" t="str">
        <f t="shared" si="16"/>
        <v>VOLUFIL M2Veranel Bright 2/32</v>
      </c>
      <c r="F44" s="89" t="str">
        <f>IFERROR(VLOOKUP(E44,DADOS!$E:$F,2,FALSE),"0")</f>
        <v>0</v>
      </c>
      <c r="G44" s="83" t="str">
        <f t="shared" si="17"/>
        <v>VOLUFIL M2Power Brigth Nm 14</v>
      </c>
      <c r="H44" s="89">
        <f>IFERROR(VLOOKUP(G44,DADOS!$E:$F,2,FALSE),"0")</f>
        <v>84.125</v>
      </c>
      <c r="I44" s="83" t="str">
        <f t="shared" si="23"/>
        <v>VOLUFIL M2York 2/30</v>
      </c>
      <c r="J44" s="89" t="str">
        <f>IFERROR(VLOOKUP(I44,DADOS!$E:$F,2,FALSE),"0")</f>
        <v>0</v>
      </c>
      <c r="K44" s="83" t="str">
        <f t="shared" si="7"/>
        <v>VOLUFIL M2Seridó 2/30</v>
      </c>
      <c r="L44" s="89"/>
      <c r="M44" s="83"/>
      <c r="N44" s="83">
        <f>VLOOKUP(B44,'horas disponiveis'!$T:$AJ,17,FALSE)</f>
        <v>1050</v>
      </c>
      <c r="O44" s="90">
        <f>IF($O$42=A44,(($O$5/D44)*$P$42),0)</f>
        <v>476.19047619047615</v>
      </c>
      <c r="P44" s="90"/>
      <c r="Q44" s="90">
        <f>IF($Q$42=A44,(($Q$5/F44)*$R$42),0)</f>
        <v>0</v>
      </c>
      <c r="R44" s="90"/>
      <c r="S44" s="90">
        <f>IF($S$42=A44,(($S$5/H44)*$T$42),0)</f>
        <v>0</v>
      </c>
      <c r="T44" s="90"/>
      <c r="U44" s="90">
        <f>IF($U$42=A44,(($U$5/J44)*$V$42),0)</f>
        <v>0</v>
      </c>
      <c r="V44" s="90"/>
      <c r="W44" s="90"/>
      <c r="X44" s="90"/>
      <c r="Y44" s="90">
        <f>SUM(O44:U44)</f>
        <v>476.19047619047615</v>
      </c>
      <c r="Z44" s="91">
        <f>Y44/N44</f>
        <v>0.45351473922902491</v>
      </c>
      <c r="AA44" s="7" t="s">
        <v>174</v>
      </c>
      <c r="AB44" s="7" t="s">
        <v>174</v>
      </c>
      <c r="AC44" s="7">
        <v>0</v>
      </c>
    </row>
    <row r="45" spans="1:29" ht="18.75" x14ac:dyDescent="0.25">
      <c r="A45" s="83"/>
      <c r="B45" s="84"/>
      <c r="C45" s="83"/>
      <c r="D45" s="89"/>
      <c r="E45" s="83"/>
      <c r="F45" s="89"/>
      <c r="G45" s="83"/>
      <c r="H45" s="89"/>
      <c r="I45" s="83"/>
      <c r="J45" s="89"/>
      <c r="K45" s="83"/>
      <c r="L45" s="89"/>
      <c r="M45" s="83"/>
      <c r="N45" s="83">
        <f>SUM(N43:N44)*(1-FINAL!J21)</f>
        <v>1398.6000000000001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>
        <f>SUM(Y43:Y44)</f>
        <v>1219.1325267105356</v>
      </c>
      <c r="Z45" s="92">
        <f>Y45/N45</f>
        <v>0.87168062827866111</v>
      </c>
      <c r="AA45" s="7"/>
      <c r="AB45" s="7"/>
      <c r="AC45" s="7"/>
    </row>
    <row r="46" spans="1:29" ht="18.75" x14ac:dyDescent="0.25">
      <c r="A46" s="83"/>
      <c r="B46" s="84"/>
      <c r="C46" s="83"/>
      <c r="D46" s="89"/>
      <c r="E46" s="83"/>
      <c r="F46" s="89"/>
      <c r="G46" s="83"/>
      <c r="H46" s="89"/>
      <c r="I46" s="83"/>
      <c r="J46" s="89"/>
      <c r="K46" s="83"/>
      <c r="L46" s="89"/>
      <c r="M46" s="83"/>
      <c r="N46" s="83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7"/>
      <c r="AB46" s="7"/>
      <c r="AC46" s="7"/>
    </row>
    <row r="47" spans="1:29" ht="18.75" x14ac:dyDescent="0.25">
      <c r="A47" s="83"/>
      <c r="B47" s="84"/>
      <c r="C47" s="83"/>
      <c r="D47" s="89"/>
      <c r="E47" s="83"/>
      <c r="F47" s="89"/>
      <c r="G47" s="83"/>
      <c r="H47" s="89"/>
      <c r="I47" s="83"/>
      <c r="J47" s="89"/>
      <c r="K47" s="83"/>
      <c r="L47" s="89"/>
      <c r="M47" s="83"/>
      <c r="N47" s="83"/>
      <c r="O47" s="81" t="s">
        <v>186</v>
      </c>
      <c r="P47" s="93">
        <v>1</v>
      </c>
      <c r="Q47" s="81" t="s">
        <v>186</v>
      </c>
      <c r="R47" s="93">
        <v>1</v>
      </c>
      <c r="S47" s="81" t="s">
        <v>186</v>
      </c>
      <c r="T47" s="93">
        <v>1</v>
      </c>
      <c r="U47" s="81" t="s">
        <v>186</v>
      </c>
      <c r="V47" s="93">
        <v>1</v>
      </c>
      <c r="W47" s="81" t="s">
        <v>186</v>
      </c>
      <c r="X47" s="93">
        <v>1</v>
      </c>
      <c r="Y47" s="90"/>
      <c r="Z47" s="90"/>
      <c r="AA47" s="7"/>
      <c r="AB47" s="7"/>
      <c r="AC47" s="7"/>
    </row>
    <row r="48" spans="1:29" ht="18.75" x14ac:dyDescent="0.25">
      <c r="A48" s="83" t="s">
        <v>186</v>
      </c>
      <c r="B48" s="84" t="s">
        <v>186</v>
      </c>
      <c r="C48" s="83" t="str">
        <f t="shared" si="15"/>
        <v>AFTBELCRY 2/28</v>
      </c>
      <c r="D48" s="89">
        <f>IFERROR(VLOOKUP(C48,DADOS!$E:$F,2,FALSE),"0")</f>
        <v>174.3</v>
      </c>
      <c r="E48" s="83" t="str">
        <f t="shared" si="16"/>
        <v>AFTVeranel Bright 2/32</v>
      </c>
      <c r="F48" s="89">
        <f>IFERROR(VLOOKUP(E48,DADOS!$E:$F,2,FALSE),"0")</f>
        <v>172.6</v>
      </c>
      <c r="G48" s="83" t="str">
        <f t="shared" si="17"/>
        <v>AFTPower Brigth Nm 14</v>
      </c>
      <c r="H48" s="89">
        <f>IFERROR(VLOOKUP(G48,DADOS!$E:$F,2,FALSE),"0")</f>
        <v>140.4</v>
      </c>
      <c r="I48" s="83" t="str">
        <f t="shared" ref="I48" si="24">CONCATENATE(B48,$J$4)</f>
        <v>AFTYork 2/30</v>
      </c>
      <c r="J48" s="89">
        <f>IFERROR(VLOOKUP(I48,DADOS!$E:$F,2,FALSE),"0")</f>
        <v>168.5</v>
      </c>
      <c r="K48" s="83" t="str">
        <f t="shared" si="7"/>
        <v>AFTSeridó 2/30</v>
      </c>
      <c r="L48" s="89">
        <f>IFERROR(VLOOKUP(K48,DADOS!$E:$F,2,FALSE),"0")</f>
        <v>168.5</v>
      </c>
      <c r="M48" s="83"/>
      <c r="N48" s="83">
        <f>VLOOKUP(A48,'horas disponiveis'!$T:$AJ,17,FALSE)*(1-FINAL!J22)</f>
        <v>1352.3999999999999</v>
      </c>
      <c r="O48" s="90">
        <f>IF($O$47=A48,(($O$5/D48)*$P$47),0)</f>
        <v>281.12449799196787</v>
      </c>
      <c r="P48" s="90"/>
      <c r="Q48" s="90">
        <f>IFERROR(IF($Q$47=A48,(($Q$5/F48)*$R$47),0),0)</f>
        <v>173.8122827346466</v>
      </c>
      <c r="R48" s="90"/>
      <c r="S48" s="90">
        <f>IF($S$47=A48,(($S$5/H48)*$T$47),0)</f>
        <v>356.12535612535612</v>
      </c>
      <c r="T48" s="90"/>
      <c r="U48" s="90">
        <f>IFERROR(IF($U$47=A48,(($U$5/J48)*$V$47),0),0)</f>
        <v>0</v>
      </c>
      <c r="V48" s="90"/>
      <c r="W48" s="90">
        <f>IFERROR(IF($W$47=B48,(($W$5/L48)*$X$47),0),0)</f>
        <v>456.973293768546</v>
      </c>
      <c r="X48" s="90"/>
      <c r="Y48" s="90">
        <f>SUM(O48:W48)</f>
        <v>1268.0354306205165</v>
      </c>
      <c r="Z48" s="92">
        <f>Y48/N48</f>
        <v>0.93761862660493689</v>
      </c>
      <c r="AA48" s="7" t="s">
        <v>174</v>
      </c>
      <c r="AB48" s="7" t="s">
        <v>174</v>
      </c>
      <c r="AC48" s="7">
        <v>0</v>
      </c>
    </row>
    <row r="49" spans="1:29" ht="18.75" x14ac:dyDescent="0.25">
      <c r="A49" s="83"/>
      <c r="B49" s="84"/>
      <c r="C49" s="83"/>
      <c r="D49" s="89"/>
      <c r="E49" s="83"/>
      <c r="F49" s="89"/>
      <c r="G49" s="83"/>
      <c r="H49" s="89"/>
      <c r="I49" s="83"/>
      <c r="J49" s="89"/>
      <c r="K49" s="89"/>
      <c r="L49" s="83"/>
      <c r="M49" s="83"/>
      <c r="N49" s="83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7"/>
      <c r="AB49" s="7"/>
      <c r="AC49" s="7"/>
    </row>
  </sheetData>
  <mergeCells count="2">
    <mergeCell ref="AA4:AC4"/>
    <mergeCell ref="O25:U25"/>
  </mergeCells>
  <phoneticPr fontId="3" type="noConversion"/>
  <dataValidations count="9">
    <dataValidation type="list" allowBlank="1" showInputMessage="1" showErrorMessage="1" sqref="O21 U21 S21 Q21" xr:uid="{054FBD70-E99E-4031-A68B-0399AF74BAE1}">
      <formula1>$A$22:$A$24</formula1>
    </dataValidation>
    <dataValidation type="list" allowBlank="1" showInputMessage="1" showErrorMessage="1" sqref="O3:V3" xr:uid="{B88ED748-692B-491D-9366-4E51E3FB5192}">
      <formula1>$A$6:$A$19</formula1>
    </dataValidation>
    <dataValidation type="list" allowBlank="1" showInputMessage="1" showErrorMessage="1" sqref="V36 V33 V39 O26:S26 U26:V26" xr:uid="{3EFA5CC0-F661-492B-8E31-C0A85D7CCE23}">
      <formula1>$A$27:$A$31</formula1>
    </dataValidation>
    <dataValidation type="list" allowBlank="1" showInputMessage="1" showErrorMessage="1" sqref="O33:U33 O36:U36" xr:uid="{76A6ACFF-0EB8-4518-9547-698E6123C04C}">
      <formula1>$A$34:$A$41</formula1>
    </dataValidation>
    <dataValidation type="list" allowBlank="1" showInputMessage="1" showErrorMessage="1" sqref="T39 R39 P39 T42 R42 P42 T47 R47 P47" xr:uid="{0D62913F-C17D-4926-997E-754BE3CE2FBA}">
      <formula1>$A$37</formula1>
    </dataValidation>
    <dataValidation type="list" allowBlank="1" showInputMessage="1" showErrorMessage="1" sqref="O39 Q39 S39 U39" xr:uid="{49A1FD13-7AD0-4319-90A9-C3971792224F}">
      <formula1>$A$40</formula1>
    </dataValidation>
    <dataValidation type="list" allowBlank="1" showInputMessage="1" showErrorMessage="1" sqref="O42 Q42 S42 U42" xr:uid="{228E3BE4-83D2-4642-ABEE-3105066A2C51}">
      <formula1>$A$43:$A$44</formula1>
    </dataValidation>
    <dataValidation type="list" allowBlank="1" showInputMessage="1" showErrorMessage="1" sqref="O47 Q47 S47 U47 W47" xr:uid="{3BBD708B-384C-4FA2-91EF-D469BDE9E0FA}">
      <formula1>$A$48</formula1>
    </dataValidation>
    <dataValidation showDropDown="1" showInputMessage="1" showErrorMessage="1" sqref="T26" xr:uid="{A61F4EFD-D8D0-410D-B0D8-7B51638519AC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BE98-BA3E-4622-B8FE-2F823A6F7BFD}">
  <dimension ref="A1:XFB37"/>
  <sheetViews>
    <sheetView showGridLines="0" tabSelected="1" zoomScaleNormal="100" workbookViewId="0">
      <selection activeCell="I30" sqref="I29:I30"/>
    </sheetView>
  </sheetViews>
  <sheetFormatPr defaultColWidth="0" defaultRowHeight="15" zeroHeight="1" x14ac:dyDescent="0.25"/>
  <cols>
    <col min="1" max="1" width="15.7109375" customWidth="1"/>
    <col min="2" max="2" width="24.140625" bestFit="1" customWidth="1"/>
    <col min="3" max="3" width="15" customWidth="1"/>
    <col min="4" max="4" width="14.5703125" customWidth="1"/>
    <col min="5" max="5" width="19.28515625" customWidth="1"/>
    <col min="6" max="6" width="9.140625" customWidth="1"/>
    <col min="7" max="7" width="17.28515625" hidden="1" customWidth="1"/>
    <col min="8" max="8" width="19.140625" hidden="1" customWidth="1"/>
    <col min="9" max="9" width="16.5703125" customWidth="1"/>
    <col min="10" max="10" width="9.140625" hidden="1" customWidth="1"/>
    <col min="11" max="11" width="15.7109375" customWidth="1"/>
    <col min="17" max="16382" width="9.140625" hidden="1"/>
    <col min="16383" max="16384" width="15.42578125" hidden="1"/>
  </cols>
  <sheetData>
    <row r="1" spans="2:10" ht="20.100000000000001" customHeight="1" thickBot="1" x14ac:dyDescent="0.3"/>
    <row r="2" spans="2:10" ht="21" x14ac:dyDescent="0.35">
      <c r="B2" s="198" t="s">
        <v>280</v>
      </c>
      <c r="C2" s="199"/>
    </row>
    <row r="3" spans="2:10" ht="19.5" thickBot="1" x14ac:dyDescent="0.3">
      <c r="B3" s="120" t="s">
        <v>263</v>
      </c>
      <c r="C3" s="121" t="s">
        <v>282</v>
      </c>
    </row>
    <row r="4" spans="2:10" ht="18.75" x14ac:dyDescent="0.25">
      <c r="B4" s="119" t="s">
        <v>0</v>
      </c>
      <c r="C4" s="140">
        <v>49000</v>
      </c>
    </row>
    <row r="5" spans="2:10" ht="18.75" x14ac:dyDescent="0.25">
      <c r="B5" s="100" t="s">
        <v>187</v>
      </c>
      <c r="C5" s="141">
        <v>30000</v>
      </c>
    </row>
    <row r="6" spans="2:10" ht="18.75" x14ac:dyDescent="0.25">
      <c r="B6" s="118" t="s">
        <v>188</v>
      </c>
      <c r="C6" s="142">
        <v>50000</v>
      </c>
    </row>
    <row r="7" spans="2:10" ht="18.75" x14ac:dyDescent="0.25">
      <c r="B7" s="100" t="s">
        <v>1</v>
      </c>
      <c r="C7" s="141">
        <v>0</v>
      </c>
    </row>
    <row r="8" spans="2:10" ht="18.75" x14ac:dyDescent="0.25">
      <c r="B8" s="138" t="s">
        <v>287</v>
      </c>
      <c r="C8" s="143">
        <v>77000</v>
      </c>
    </row>
    <row r="9" spans="2:10" ht="18.75" x14ac:dyDescent="0.25">
      <c r="B9" s="100" t="s">
        <v>163</v>
      </c>
      <c r="C9" s="141"/>
    </row>
    <row r="10" spans="2:10" ht="18.75" x14ac:dyDescent="0.25">
      <c r="B10" s="147" t="s">
        <v>283</v>
      </c>
      <c r="C10" s="148">
        <v>0</v>
      </c>
    </row>
    <row r="11" spans="2:10" ht="19.5" hidden="1" thickBot="1" x14ac:dyDescent="0.3">
      <c r="B11" s="100"/>
      <c r="C11" s="141"/>
    </row>
    <row r="12" spans="2:10" ht="19.5" thickBot="1" x14ac:dyDescent="0.3">
      <c r="B12" s="139" t="s">
        <v>273</v>
      </c>
      <c r="C12" s="144">
        <f>SUM(C4:C11)</f>
        <v>206000</v>
      </c>
      <c r="E12" s="145"/>
    </row>
    <row r="13" spans="2:10" ht="15.75" thickBot="1" x14ac:dyDescent="0.3"/>
    <row r="14" spans="2:10" ht="36.75" customHeight="1" thickBot="1" x14ac:dyDescent="0.3">
      <c r="B14" s="125" t="s">
        <v>265</v>
      </c>
      <c r="C14" s="126" t="s">
        <v>266</v>
      </c>
      <c r="D14" s="126" t="s">
        <v>267</v>
      </c>
      <c r="E14" s="127" t="s">
        <v>284</v>
      </c>
      <c r="G14" s="131" t="s">
        <v>281</v>
      </c>
      <c r="H14" s="132" t="s">
        <v>286</v>
      </c>
      <c r="I14" s="127" t="s">
        <v>278</v>
      </c>
    </row>
    <row r="15" spans="2:10" ht="18.75" x14ac:dyDescent="0.25">
      <c r="B15" s="122" t="s">
        <v>264</v>
      </c>
      <c r="C15" s="101">
        <f>RESUMO!Z20</f>
        <v>0.93957955867305565</v>
      </c>
      <c r="D15" s="123">
        <f>'horas disponiveis'!AE17</f>
        <v>17.000000000000004</v>
      </c>
      <c r="E15" s="124">
        <f>'horas disponiveis'!AF17</f>
        <v>17.680000000000003</v>
      </c>
      <c r="G15" s="128">
        <v>0</v>
      </c>
      <c r="H15" s="129">
        <v>0.5</v>
      </c>
      <c r="I15" s="130">
        <v>3.4000000000000002E-2</v>
      </c>
      <c r="J15" s="99">
        <f>G15+H15+I15</f>
        <v>0.53400000000000003</v>
      </c>
    </row>
    <row r="16" spans="2:10" ht="18.75" x14ac:dyDescent="0.25">
      <c r="B16" s="108" t="s">
        <v>268</v>
      </c>
      <c r="C16" s="109">
        <f>RESUMO!Z25</f>
        <v>0.97532226074619066</v>
      </c>
      <c r="D16" s="110">
        <f>'horas disponiveis'!AE21</f>
        <v>27</v>
      </c>
      <c r="E16" s="111">
        <f>'horas disponiveis'!AF21</f>
        <v>28.08</v>
      </c>
      <c r="G16" s="112">
        <v>0</v>
      </c>
      <c r="H16" s="113">
        <v>0</v>
      </c>
      <c r="I16" s="114">
        <v>3.4000000000000002E-2</v>
      </c>
      <c r="J16" s="99">
        <f t="shared" ref="J16:J22" si="0">G16+H16+I16</f>
        <v>3.4000000000000002E-2</v>
      </c>
    </row>
    <row r="17" spans="2:10" ht="18.75" x14ac:dyDescent="0.25">
      <c r="B17" s="104" t="s">
        <v>181</v>
      </c>
      <c r="C17" s="101">
        <f>RESUMO!Z27</f>
        <v>0.9645268060757789</v>
      </c>
      <c r="D17" s="103">
        <f>'horas disponiveis'!AE25</f>
        <v>11</v>
      </c>
      <c r="E17" s="105">
        <f>'horas disponiveis'!AF25</f>
        <v>11.44</v>
      </c>
      <c r="G17" s="106">
        <v>0</v>
      </c>
      <c r="H17" s="107">
        <v>0</v>
      </c>
      <c r="I17" s="130">
        <v>3.4000000000000002E-2</v>
      </c>
      <c r="J17" s="99">
        <f t="shared" si="0"/>
        <v>3.4000000000000002E-2</v>
      </c>
    </row>
    <row r="18" spans="2:10" ht="18.75" x14ac:dyDescent="0.25">
      <c r="B18" s="108" t="s">
        <v>269</v>
      </c>
      <c r="C18" s="109">
        <f>RESUMO!Z34</f>
        <v>0.95656688908759979</v>
      </c>
      <c r="D18" s="110">
        <f>'horas disponiveis'!AE32</f>
        <v>8</v>
      </c>
      <c r="E18" s="111">
        <f>'horas disponiveis'!AF32</f>
        <v>8.32</v>
      </c>
      <c r="G18" s="112">
        <v>0</v>
      </c>
      <c r="H18" s="113">
        <v>0</v>
      </c>
      <c r="I18" s="114">
        <v>3.4000000000000002E-2</v>
      </c>
      <c r="J18" s="99">
        <f t="shared" si="0"/>
        <v>3.4000000000000002E-2</v>
      </c>
    </row>
    <row r="19" spans="2:10" ht="18.75" x14ac:dyDescent="0.25">
      <c r="B19" s="104" t="s">
        <v>3</v>
      </c>
      <c r="C19" s="101">
        <f>RESUMO!Z37</f>
        <v>1.1321048637036311</v>
      </c>
      <c r="D19" s="102">
        <f>'horas disponiveis'!AE27</f>
        <v>6</v>
      </c>
      <c r="E19" s="105">
        <f>'horas disponiveis'!AF27</f>
        <v>6.24</v>
      </c>
      <c r="G19" s="106">
        <v>0</v>
      </c>
      <c r="H19" s="107">
        <v>0</v>
      </c>
      <c r="I19" s="130">
        <v>3.4000000000000002E-2</v>
      </c>
      <c r="J19" s="99">
        <f t="shared" si="0"/>
        <v>3.4000000000000002E-2</v>
      </c>
    </row>
    <row r="20" spans="2:10" ht="18.75" x14ac:dyDescent="0.25">
      <c r="B20" s="108" t="s">
        <v>271</v>
      </c>
      <c r="C20" s="109">
        <f>RESUMO!Z40</f>
        <v>0.97692786860223824</v>
      </c>
      <c r="D20" s="110">
        <f>'horas disponiveis'!AE34</f>
        <v>19</v>
      </c>
      <c r="E20" s="111">
        <f>'horas disponiveis'!AF34</f>
        <v>19.760000000000002</v>
      </c>
      <c r="G20" s="112">
        <v>0</v>
      </c>
      <c r="H20" s="113">
        <v>0</v>
      </c>
      <c r="I20" s="114">
        <v>3.4000000000000002E-2</v>
      </c>
      <c r="J20" s="99">
        <f t="shared" si="0"/>
        <v>3.4000000000000002E-2</v>
      </c>
    </row>
    <row r="21" spans="2:10" ht="18.75" x14ac:dyDescent="0.25">
      <c r="B21" s="104" t="s">
        <v>270</v>
      </c>
      <c r="C21" s="101">
        <f>RESUMO!Z45</f>
        <v>0.87168062827866111</v>
      </c>
      <c r="D21" s="102">
        <f>'horas disponiveis'!AE38</f>
        <v>18</v>
      </c>
      <c r="E21" s="105">
        <f>'horas disponiveis'!AF38</f>
        <v>18.72</v>
      </c>
      <c r="G21" s="106">
        <v>0.3</v>
      </c>
      <c r="H21" s="107">
        <v>0</v>
      </c>
      <c r="I21" s="130">
        <v>3.4000000000000002E-2</v>
      </c>
      <c r="J21" s="99">
        <f t="shared" si="0"/>
        <v>0.33399999999999996</v>
      </c>
    </row>
    <row r="22" spans="2:10" ht="19.5" thickBot="1" x14ac:dyDescent="0.3">
      <c r="B22" s="108" t="s">
        <v>186</v>
      </c>
      <c r="C22" s="109">
        <f>RESUMO!Z48</f>
        <v>0.93761862660493689</v>
      </c>
      <c r="D22" s="110">
        <f>'horas disponiveis'!AE40+'horas disponiveis'!AE42</f>
        <v>28</v>
      </c>
      <c r="E22" s="111">
        <f>'horas disponiveis'!AF40+'horas disponiveis'!AF42</f>
        <v>29.119999999999997</v>
      </c>
      <c r="G22" s="115">
        <v>0</v>
      </c>
      <c r="H22" s="116">
        <v>0</v>
      </c>
      <c r="I22" s="117">
        <v>3.4000000000000002E-2</v>
      </c>
      <c r="J22" s="99">
        <f t="shared" si="0"/>
        <v>3.4000000000000002E-2</v>
      </c>
    </row>
    <row r="23" spans="2:10" ht="19.5" thickBot="1" x14ac:dyDescent="0.3">
      <c r="B23" s="133" t="s">
        <v>274</v>
      </c>
      <c r="C23" s="134"/>
      <c r="D23" s="135">
        <f>'horas disponiveis'!AF2+'horas disponiveis'!AF3</f>
        <v>9</v>
      </c>
      <c r="E23" s="136">
        <f>D23*0.08+D23</f>
        <v>9.7200000000000006</v>
      </c>
    </row>
    <row r="24" spans="2:10" ht="19.5" thickBot="1" x14ac:dyDescent="0.3">
      <c r="B24" s="200" t="s">
        <v>272</v>
      </c>
      <c r="C24" s="201"/>
      <c r="D24" s="202">
        <f>SUM(D15:D23)</f>
        <v>143</v>
      </c>
      <c r="E24" s="137">
        <f>SUM(E15:E23)</f>
        <v>149.08000000000001</v>
      </c>
    </row>
    <row r="25" spans="2:10" ht="15.75" thickBot="1" x14ac:dyDescent="0.3"/>
    <row r="26" spans="2:10" ht="20.100000000000001" customHeight="1" x14ac:dyDescent="0.25">
      <c r="B26" s="192" t="s">
        <v>276</v>
      </c>
      <c r="C26" s="193"/>
      <c r="D26" s="196">
        <f>(C4+C5+C6+C7)/(D15+D16+D17+D18+D19+D20)</f>
        <v>1465.909090909091</v>
      </c>
    </row>
    <row r="27" spans="2:10" ht="20.100000000000001" customHeight="1" thickBot="1" x14ac:dyDescent="0.3">
      <c r="B27" s="194"/>
      <c r="C27" s="195"/>
      <c r="D27" s="197"/>
    </row>
    <row r="28" spans="2:10" ht="7.5" customHeight="1" thickBot="1" x14ac:dyDescent="0.4">
      <c r="B28" s="98"/>
      <c r="C28" s="98"/>
      <c r="D28" s="146"/>
    </row>
    <row r="29" spans="2:10" ht="20.100000000000001" customHeight="1" x14ac:dyDescent="0.25">
      <c r="B29" s="192" t="s">
        <v>277</v>
      </c>
      <c r="C29" s="193"/>
      <c r="D29" s="196">
        <f>(C4+C5+C6+C7)/(D15+D16+D17+D18+D19+D20+D21)</f>
        <v>1216.9811320754718</v>
      </c>
    </row>
    <row r="30" spans="2:10" ht="20.100000000000001" customHeight="1" thickBot="1" x14ac:dyDescent="0.3">
      <c r="B30" s="194"/>
      <c r="C30" s="195"/>
      <c r="D30" s="197"/>
    </row>
    <row r="31" spans="2:10" ht="15.75" thickBot="1" x14ac:dyDescent="0.3">
      <c r="D31" s="145"/>
    </row>
    <row r="32" spans="2:10" ht="20.100000000000001" customHeight="1" x14ac:dyDescent="0.25">
      <c r="B32" s="192" t="s">
        <v>279</v>
      </c>
      <c r="C32" s="193"/>
      <c r="D32" s="196">
        <f>C12/D22</f>
        <v>7357.1428571428569</v>
      </c>
    </row>
    <row r="33" spans="2:4" ht="20.100000000000001" customHeight="1" thickBot="1" x14ac:dyDescent="0.3">
      <c r="B33" s="194"/>
      <c r="C33" s="195"/>
      <c r="D33" s="197"/>
    </row>
    <row r="34" spans="2:4" ht="20.100000000000001" customHeight="1" thickBot="1" x14ac:dyDescent="0.4">
      <c r="B34" s="203"/>
      <c r="C34" s="203"/>
      <c r="D34" s="204"/>
    </row>
    <row r="35" spans="2:4" ht="20.100000000000001" customHeight="1" x14ac:dyDescent="0.25">
      <c r="B35" s="192" t="s">
        <v>285</v>
      </c>
      <c r="C35" s="193"/>
      <c r="D35" s="196">
        <f>C12/D24</f>
        <v>1440.5594405594406</v>
      </c>
    </row>
    <row r="36" spans="2:4" ht="20.100000000000001" customHeight="1" thickBot="1" x14ac:dyDescent="0.3">
      <c r="B36" s="194"/>
      <c r="C36" s="195"/>
      <c r="D36" s="197"/>
    </row>
    <row r="37" spans="2:4" ht="20.100000000000001" customHeight="1" x14ac:dyDescent="0.25"/>
  </sheetData>
  <mergeCells count="10">
    <mergeCell ref="B35:C36"/>
    <mergeCell ref="D35:D36"/>
    <mergeCell ref="B2:C2"/>
    <mergeCell ref="B32:C33"/>
    <mergeCell ref="D32:D33"/>
    <mergeCell ref="B24:C24"/>
    <mergeCell ref="B26:C27"/>
    <mergeCell ref="D26:D27"/>
    <mergeCell ref="B29:C30"/>
    <mergeCell ref="D29:D3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B5E8259A8F54FBEE376AB0C669751" ma:contentTypeVersion="11" ma:contentTypeDescription="Create a new document." ma:contentTypeScope="" ma:versionID="63889584c2fca0f57314bf16e516f109">
  <xsd:schema xmlns:xsd="http://www.w3.org/2001/XMLSchema" xmlns:xs="http://www.w3.org/2001/XMLSchema" xmlns:p="http://schemas.microsoft.com/office/2006/metadata/properties" xmlns:ns3="50573be4-f47a-4059-ad25-ea6144a0aeeb" xmlns:ns4="25d77ea2-5a26-46e1-b26d-7ffa40215eb5" targetNamespace="http://schemas.microsoft.com/office/2006/metadata/properties" ma:root="true" ma:fieldsID="e5f17f028fc21d5717218a4da20bb383" ns3:_="" ns4:_="">
    <xsd:import namespace="50573be4-f47a-4059-ad25-ea6144a0aeeb"/>
    <xsd:import namespace="25d77ea2-5a26-46e1-b26d-7ffa40215e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73be4-f47a-4059-ad25-ea6144a0ae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77ea2-5a26-46e1-b26d-7ffa40215e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0573be4-f47a-4059-ad25-ea6144a0aeeb" xsi:nil="true"/>
  </documentManagement>
</p:properties>
</file>

<file path=customXml/itemProps1.xml><?xml version="1.0" encoding="utf-8"?>
<ds:datastoreItem xmlns:ds="http://schemas.openxmlformats.org/officeDocument/2006/customXml" ds:itemID="{43F82523-774C-4530-889D-B4E06D1CD5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394CBB-7648-4681-A2EB-5B0BE1AF34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573be4-f47a-4059-ad25-ea6144a0aeeb"/>
    <ds:schemaRef ds:uri="25d77ea2-5a26-46e1-b26d-7ffa40215e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95E3D1-A7DC-4987-B011-DEE3592096AB}">
  <ds:schemaRefs>
    <ds:schemaRef ds:uri="http://schemas.microsoft.com/office/2006/metadata/properties"/>
    <ds:schemaRef ds:uri="50573be4-f47a-4059-ad25-ea6144a0aeeb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5d77ea2-5a26-46e1-b26d-7ffa40215eb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horas disponiveis</vt:lpstr>
      <vt:lpstr>RESUMO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Antonio dos Santos</dc:creator>
  <cp:lastModifiedBy>Everton Antonio dos Santos</cp:lastModifiedBy>
  <dcterms:created xsi:type="dcterms:W3CDTF">2024-04-04T17:32:15Z</dcterms:created>
  <dcterms:modified xsi:type="dcterms:W3CDTF">2025-05-15T17:27:27Z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0x010100C58B5E8259A8F54FBEE376AB0C669751</vt:lpwstr>
  </property>
</Properties>
</file>